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queryTables/queryTable2.xml" ContentType="application/vnd.openxmlformats-officedocument.spreadsheetml.query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ap\Downloads\"/>
    </mc:Choice>
  </mc:AlternateContent>
  <xr:revisionPtr revIDLastSave="0" documentId="13_ncr:1_{FC19831E-DE00-42C2-972B-D854FF1DBAFD}" xr6:coauthVersionLast="47" xr6:coauthVersionMax="47" xr10:uidLastSave="{00000000-0000-0000-0000-000000000000}"/>
  <bookViews>
    <workbookView xWindow="-108" yWindow="-108" windowWidth="23256" windowHeight="13176" firstSheet="2" activeTab="9" xr2:uid="{BFF59276-6B15-4AC8-BE22-D4E244E850BB}"/>
  </bookViews>
  <sheets>
    <sheet name="CleanedData" sheetId="3" r:id="rId1"/>
    <sheet name="Broader_Categories" sheetId="1" r:id="rId2"/>
    <sheet name="Categories_Data" sheetId="7" r:id="rId3"/>
    <sheet name="P1" sheetId="4" r:id="rId4"/>
    <sheet name="P2" sheetId="5" r:id="rId5"/>
    <sheet name="P3" sheetId="6" r:id="rId6"/>
    <sheet name="P4" sheetId="8" r:id="rId7"/>
    <sheet name="Crude_Oil_Prices" sheetId="10" r:id="rId8"/>
    <sheet name="P5" sheetId="13" r:id="rId9"/>
    <sheet name="Dashboard" sheetId="14" r:id="rId10"/>
  </sheets>
  <definedNames>
    <definedName name="_xlnm._FilterDatabase" localSheetId="6" hidden="1">'P4'!#REF!</definedName>
    <definedName name="ExternalData_2" localSheetId="0" hidden="1">'CleanedData'!$A$1:$AD$126</definedName>
    <definedName name="ExternalData_2" localSheetId="8" hidden="1">'P5'!$A$1:$AD$30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8" l="1"/>
  <c r="K5" i="8"/>
  <c r="I5" i="8"/>
  <c r="J4" i="8"/>
  <c r="K4" i="8"/>
  <c r="I4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Z32" i="13" l="1"/>
  <c r="AA32" i="13"/>
  <c r="AB32" i="13"/>
  <c r="AC32" i="13"/>
  <c r="AD32" i="13"/>
  <c r="W32" i="13"/>
  <c r="X32" i="13"/>
  <c r="Y32" i="13"/>
  <c r="O32" i="13"/>
  <c r="P32" i="13"/>
  <c r="Q32" i="13"/>
  <c r="R32" i="13"/>
  <c r="S32" i="13"/>
  <c r="T32" i="13"/>
  <c r="U32" i="13"/>
  <c r="V32" i="13"/>
  <c r="F32" i="13"/>
  <c r="G32" i="13"/>
  <c r="H32" i="13"/>
  <c r="I32" i="13"/>
  <c r="J32" i="13"/>
  <c r="K32" i="13"/>
  <c r="L32" i="13"/>
  <c r="M32" i="13"/>
  <c r="N32" i="13"/>
  <c r="E32" i="13"/>
  <c r="D32" i="13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E130" i="7" l="1"/>
  <c r="J2" i="7"/>
  <c r="K2" i="7" s="1"/>
  <c r="J3" i="7"/>
  <c r="K3" i="7" s="1"/>
  <c r="J4" i="7"/>
  <c r="K4" i="7" s="1"/>
  <c r="J5" i="7"/>
  <c r="K5" i="7" s="1"/>
  <c r="J6" i="7"/>
  <c r="K6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J17" i="7"/>
  <c r="K17" i="7" s="1"/>
  <c r="J18" i="7"/>
  <c r="K18" i="7" s="1"/>
  <c r="J19" i="7"/>
  <c r="K19" i="7" s="1"/>
  <c r="J20" i="7"/>
  <c r="K20" i="7" s="1"/>
  <c r="J21" i="7"/>
  <c r="K21" i="7" s="1"/>
  <c r="J22" i="7"/>
  <c r="K22" i="7" s="1"/>
  <c r="J23" i="7"/>
  <c r="K23" i="7" s="1"/>
  <c r="J24" i="7"/>
  <c r="K24" i="7" s="1"/>
  <c r="J25" i="7"/>
  <c r="K25" i="7" s="1"/>
  <c r="J26" i="7"/>
  <c r="K26" i="7" s="1"/>
  <c r="J27" i="7"/>
  <c r="K27" i="7" s="1"/>
  <c r="J28" i="7"/>
  <c r="K28" i="7" s="1"/>
  <c r="J29" i="7"/>
  <c r="K29" i="7" s="1"/>
  <c r="J30" i="7"/>
  <c r="K30" i="7" s="1"/>
  <c r="J31" i="7"/>
  <c r="K31" i="7" s="1"/>
  <c r="J32" i="7"/>
  <c r="K32" i="7" s="1"/>
  <c r="J33" i="7"/>
  <c r="K33" i="7" s="1"/>
  <c r="J34" i="7"/>
  <c r="K34" i="7" s="1"/>
  <c r="J35" i="7"/>
  <c r="K35" i="7" s="1"/>
  <c r="J36" i="7"/>
  <c r="K36" i="7" s="1"/>
  <c r="J37" i="7"/>
  <c r="K37" i="7" s="1"/>
  <c r="J38" i="7"/>
  <c r="K38" i="7" s="1"/>
  <c r="J39" i="7"/>
  <c r="K39" i="7" s="1"/>
  <c r="J40" i="7"/>
  <c r="K40" i="7" s="1"/>
  <c r="J41" i="7"/>
  <c r="K41" i="7" s="1"/>
  <c r="J42" i="7"/>
  <c r="K42" i="7" s="1"/>
  <c r="J43" i="7"/>
  <c r="K43" i="7" s="1"/>
  <c r="J44" i="7"/>
  <c r="K44" i="7" s="1"/>
  <c r="J45" i="7"/>
  <c r="K45" i="7" s="1"/>
  <c r="J46" i="7"/>
  <c r="K46" i="7" s="1"/>
  <c r="J47" i="7"/>
  <c r="K47" i="7" s="1"/>
  <c r="J48" i="7"/>
  <c r="K48" i="7" s="1"/>
  <c r="J49" i="7"/>
  <c r="K49" i="7" s="1"/>
  <c r="J50" i="7"/>
  <c r="K50" i="7" s="1"/>
  <c r="J51" i="7"/>
  <c r="K51" i="7" s="1"/>
  <c r="J52" i="7"/>
  <c r="K52" i="7" s="1"/>
  <c r="J53" i="7"/>
  <c r="K53" i="7" s="1"/>
  <c r="J54" i="7"/>
  <c r="K54" i="7" s="1"/>
  <c r="J55" i="7"/>
  <c r="K55" i="7" s="1"/>
  <c r="J56" i="7"/>
  <c r="K56" i="7" s="1"/>
  <c r="J57" i="7"/>
  <c r="K57" i="7" s="1"/>
  <c r="J58" i="7"/>
  <c r="K58" i="7" s="1"/>
  <c r="J59" i="7"/>
  <c r="K59" i="7" s="1"/>
  <c r="J60" i="7"/>
  <c r="K60" i="7" s="1"/>
  <c r="J61" i="7"/>
  <c r="K61" i="7" s="1"/>
  <c r="J62" i="7"/>
  <c r="K62" i="7" s="1"/>
  <c r="J63" i="7"/>
  <c r="K63" i="7" s="1"/>
  <c r="J64" i="7"/>
  <c r="K64" i="7" s="1"/>
  <c r="J65" i="7"/>
  <c r="K65" i="7" s="1"/>
  <c r="J66" i="7"/>
  <c r="K66" i="7" s="1"/>
  <c r="J67" i="7"/>
  <c r="K67" i="7" s="1"/>
  <c r="J68" i="7"/>
  <c r="K68" i="7" s="1"/>
  <c r="J69" i="7"/>
  <c r="K69" i="7" s="1"/>
  <c r="J70" i="7"/>
  <c r="K70" i="7" s="1"/>
  <c r="J71" i="7"/>
  <c r="K71" i="7" s="1"/>
  <c r="J72" i="7"/>
  <c r="K72" i="7" s="1"/>
  <c r="J73" i="7"/>
  <c r="K73" i="7" s="1"/>
  <c r="J74" i="7"/>
  <c r="K74" i="7" s="1"/>
  <c r="J75" i="7"/>
  <c r="K75" i="7" s="1"/>
  <c r="J76" i="7"/>
  <c r="K76" i="7" s="1"/>
  <c r="J77" i="7"/>
  <c r="K77" i="7" s="1"/>
  <c r="J78" i="7"/>
  <c r="K78" i="7" s="1"/>
  <c r="J79" i="7"/>
  <c r="K79" i="7" s="1"/>
  <c r="J80" i="7"/>
  <c r="K80" i="7" s="1"/>
  <c r="J81" i="7"/>
  <c r="K81" i="7" s="1"/>
  <c r="J82" i="7"/>
  <c r="K82" i="7" s="1"/>
  <c r="J83" i="7"/>
  <c r="K83" i="7" s="1"/>
  <c r="J84" i="7"/>
  <c r="K84" i="7" s="1"/>
  <c r="J85" i="7"/>
  <c r="K85" i="7" s="1"/>
  <c r="J86" i="7"/>
  <c r="K86" i="7" s="1"/>
  <c r="J87" i="7"/>
  <c r="K87" i="7" s="1"/>
  <c r="J88" i="7"/>
  <c r="K88" i="7" s="1"/>
  <c r="J89" i="7"/>
  <c r="K89" i="7" s="1"/>
  <c r="J90" i="7"/>
  <c r="K90" i="7" s="1"/>
  <c r="J91" i="7"/>
  <c r="K91" i="7" s="1"/>
  <c r="J92" i="7"/>
  <c r="K92" i="7" s="1"/>
  <c r="J93" i="7"/>
  <c r="K93" i="7" s="1"/>
  <c r="J94" i="7"/>
  <c r="K94" i="7" s="1"/>
  <c r="J95" i="7"/>
  <c r="K95" i="7" s="1"/>
  <c r="J96" i="7"/>
  <c r="K96" i="7" s="1"/>
  <c r="J97" i="7"/>
  <c r="K97" i="7" s="1"/>
  <c r="J98" i="7"/>
  <c r="K98" i="7" s="1"/>
  <c r="J99" i="7"/>
  <c r="K99" i="7" s="1"/>
  <c r="J100" i="7"/>
  <c r="K100" i="7" s="1"/>
  <c r="J101" i="7"/>
  <c r="K101" i="7" s="1"/>
  <c r="J102" i="7"/>
  <c r="K102" i="7" s="1"/>
  <c r="J103" i="7"/>
  <c r="K103" i="7" s="1"/>
  <c r="J104" i="7"/>
  <c r="K104" i="7" s="1"/>
  <c r="J105" i="7"/>
  <c r="K105" i="7" s="1"/>
  <c r="J106" i="7"/>
  <c r="K106" i="7" s="1"/>
  <c r="J107" i="7"/>
  <c r="K107" i="7" s="1"/>
  <c r="J108" i="7"/>
  <c r="K108" i="7" s="1"/>
  <c r="J109" i="7"/>
  <c r="K109" i="7" s="1"/>
  <c r="J110" i="7"/>
  <c r="K110" i="7" s="1"/>
  <c r="J111" i="7"/>
  <c r="K111" i="7" s="1"/>
  <c r="J112" i="7"/>
  <c r="K112" i="7" s="1"/>
  <c r="J113" i="7"/>
  <c r="K113" i="7" s="1"/>
  <c r="J114" i="7"/>
  <c r="K114" i="7" s="1"/>
  <c r="J115" i="7"/>
  <c r="K115" i="7" s="1"/>
  <c r="J116" i="7"/>
  <c r="K116" i="7" s="1"/>
  <c r="J117" i="7"/>
  <c r="K117" i="7" s="1"/>
  <c r="J118" i="7"/>
  <c r="K118" i="7" s="1"/>
  <c r="J119" i="7"/>
  <c r="K119" i="7" s="1"/>
  <c r="J120" i="7"/>
  <c r="K120" i="7" s="1"/>
  <c r="J121" i="7"/>
  <c r="K121" i="7" s="1"/>
  <c r="J122" i="7"/>
  <c r="K122" i="7" s="1"/>
  <c r="J123" i="7"/>
  <c r="K123" i="7" s="1"/>
  <c r="J124" i="7"/>
  <c r="K124" i="7" s="1"/>
  <c r="J125" i="7"/>
  <c r="K125" i="7" s="1"/>
  <c r="J126" i="7"/>
  <c r="K126" i="7" s="1"/>
  <c r="I2" i="7"/>
  <c r="I3" i="7"/>
  <c r="I4" i="7"/>
  <c r="I5" i="7"/>
  <c r="R5" i="7" s="1"/>
  <c r="I6" i="7"/>
  <c r="I7" i="7"/>
  <c r="R8" i="7" s="1"/>
  <c r="I8" i="7"/>
  <c r="I9" i="7"/>
  <c r="I10" i="7"/>
  <c r="I11" i="7"/>
  <c r="I12" i="7"/>
  <c r="I13" i="7"/>
  <c r="R13" i="7" s="1"/>
  <c r="I14" i="7"/>
  <c r="I15" i="7"/>
  <c r="R16" i="7" s="1"/>
  <c r="I16" i="7"/>
  <c r="I17" i="7"/>
  <c r="R17" i="7" s="1"/>
  <c r="I18" i="7"/>
  <c r="I19" i="7"/>
  <c r="I20" i="7"/>
  <c r="I21" i="7"/>
  <c r="I22" i="7"/>
  <c r="R23" i="7" s="1"/>
  <c r="I23" i="7"/>
  <c r="I24" i="7"/>
  <c r="I25" i="7"/>
  <c r="R25" i="7" s="1"/>
  <c r="I26" i="7"/>
  <c r="I27" i="7"/>
  <c r="I28" i="7"/>
  <c r="I29" i="7"/>
  <c r="I30" i="7"/>
  <c r="R31" i="7" s="1"/>
  <c r="I31" i="7"/>
  <c r="R32" i="7" s="1"/>
  <c r="I32" i="7"/>
  <c r="I33" i="7"/>
  <c r="R33" i="7" s="1"/>
  <c r="I34" i="7"/>
  <c r="I35" i="7"/>
  <c r="I36" i="7"/>
  <c r="I37" i="7"/>
  <c r="R37" i="7" s="1"/>
  <c r="I38" i="7"/>
  <c r="I39" i="7"/>
  <c r="R40" i="7" s="1"/>
  <c r="I40" i="7"/>
  <c r="I41" i="7"/>
  <c r="R41" i="7" s="1"/>
  <c r="I42" i="7"/>
  <c r="I43" i="7"/>
  <c r="I44" i="7"/>
  <c r="I45" i="7"/>
  <c r="R45" i="7" s="1"/>
  <c r="I46" i="7"/>
  <c r="I47" i="7"/>
  <c r="R48" i="7" s="1"/>
  <c r="I48" i="7"/>
  <c r="I49" i="7"/>
  <c r="R49" i="7" s="1"/>
  <c r="I50" i="7"/>
  <c r="I51" i="7"/>
  <c r="R51" i="7" s="1"/>
  <c r="I52" i="7"/>
  <c r="I53" i="7"/>
  <c r="R53" i="7" s="1"/>
  <c r="I54" i="7"/>
  <c r="R55" i="7" s="1"/>
  <c r="I55" i="7"/>
  <c r="I56" i="7"/>
  <c r="I57" i="7"/>
  <c r="R57" i="7" s="1"/>
  <c r="I58" i="7"/>
  <c r="I59" i="7"/>
  <c r="R59" i="7" s="1"/>
  <c r="I60" i="7"/>
  <c r="I61" i="7"/>
  <c r="R61" i="7" s="1"/>
  <c r="I62" i="7"/>
  <c r="R63" i="7" s="1"/>
  <c r="I63" i="7"/>
  <c r="R64" i="7" s="1"/>
  <c r="I64" i="7"/>
  <c r="I65" i="7"/>
  <c r="R65" i="7" s="1"/>
  <c r="I66" i="7"/>
  <c r="I67" i="7"/>
  <c r="R67" i="7" s="1"/>
  <c r="I68" i="7"/>
  <c r="I69" i="7"/>
  <c r="R69" i="7" s="1"/>
  <c r="I70" i="7"/>
  <c r="I71" i="7"/>
  <c r="R72" i="7" s="1"/>
  <c r="I72" i="7"/>
  <c r="I73" i="7"/>
  <c r="R73" i="7" s="1"/>
  <c r="I74" i="7"/>
  <c r="I75" i="7"/>
  <c r="R75" i="7" s="1"/>
  <c r="I76" i="7"/>
  <c r="I77" i="7"/>
  <c r="R77" i="7" s="1"/>
  <c r="I78" i="7"/>
  <c r="I79" i="7"/>
  <c r="R80" i="7" s="1"/>
  <c r="I80" i="7"/>
  <c r="I81" i="7"/>
  <c r="R81" i="7" s="1"/>
  <c r="I82" i="7"/>
  <c r="I83" i="7"/>
  <c r="R83" i="7" s="1"/>
  <c r="I84" i="7"/>
  <c r="I85" i="7"/>
  <c r="I86" i="7"/>
  <c r="R87" i="7" s="1"/>
  <c r="I87" i="7"/>
  <c r="I88" i="7"/>
  <c r="I89" i="7"/>
  <c r="R89" i="7" s="1"/>
  <c r="I90" i="7"/>
  <c r="I91" i="7"/>
  <c r="R91" i="7" s="1"/>
  <c r="I92" i="7"/>
  <c r="I93" i="7"/>
  <c r="I94" i="7"/>
  <c r="R95" i="7" s="1"/>
  <c r="I95" i="7"/>
  <c r="R96" i="7" s="1"/>
  <c r="I96" i="7"/>
  <c r="I97" i="7"/>
  <c r="R97" i="7" s="1"/>
  <c r="I98" i="7"/>
  <c r="I99" i="7"/>
  <c r="R99" i="7" s="1"/>
  <c r="I100" i="7"/>
  <c r="I101" i="7"/>
  <c r="R101" i="7" s="1"/>
  <c r="I102" i="7"/>
  <c r="I103" i="7"/>
  <c r="R104" i="7" s="1"/>
  <c r="I104" i="7"/>
  <c r="I105" i="7"/>
  <c r="R105" i="7" s="1"/>
  <c r="I106" i="7"/>
  <c r="I107" i="7"/>
  <c r="R107" i="7" s="1"/>
  <c r="I108" i="7"/>
  <c r="I109" i="7"/>
  <c r="R109" i="7" s="1"/>
  <c r="I110" i="7"/>
  <c r="I111" i="7"/>
  <c r="R112" i="7" s="1"/>
  <c r="I112" i="7"/>
  <c r="I113" i="7"/>
  <c r="R113" i="7" s="1"/>
  <c r="I114" i="7"/>
  <c r="I115" i="7"/>
  <c r="R115" i="7" s="1"/>
  <c r="I116" i="7"/>
  <c r="I117" i="7"/>
  <c r="I118" i="7"/>
  <c r="R119" i="7" s="1"/>
  <c r="I119" i="7"/>
  <c r="I120" i="7"/>
  <c r="I121" i="7"/>
  <c r="R121" i="7" s="1"/>
  <c r="I122" i="7"/>
  <c r="I123" i="7"/>
  <c r="R123" i="7" s="1"/>
  <c r="I124" i="7"/>
  <c r="I125" i="7"/>
  <c r="R125" i="7" s="1"/>
  <c r="I126" i="7"/>
  <c r="Q3" i="7"/>
  <c r="Q4" i="7"/>
  <c r="Q6" i="7"/>
  <c r="Q8" i="7"/>
  <c r="Q11" i="7"/>
  <c r="Q12" i="7"/>
  <c r="Q14" i="7"/>
  <c r="Q20" i="7"/>
  <c r="Q22" i="7"/>
  <c r="Q26" i="7"/>
  <c r="Q27" i="7"/>
  <c r="Q28" i="7"/>
  <c r="Q30" i="7"/>
  <c r="Q32" i="7"/>
  <c r="Q35" i="7"/>
  <c r="Q36" i="7"/>
  <c r="Q38" i="7"/>
  <c r="Q40" i="7"/>
  <c r="Q43" i="7"/>
  <c r="Q44" i="7"/>
  <c r="Q46" i="7"/>
  <c r="Q52" i="7"/>
  <c r="Q54" i="7"/>
  <c r="Q56" i="7"/>
  <c r="Q58" i="7"/>
  <c r="Q59" i="7"/>
  <c r="Q60" i="7"/>
  <c r="Q62" i="7"/>
  <c r="Q64" i="7"/>
  <c r="Q67" i="7"/>
  <c r="Q68" i="7"/>
  <c r="Q70" i="7"/>
  <c r="Q72" i="7"/>
  <c r="Q75" i="7"/>
  <c r="Q76" i="7"/>
  <c r="Q78" i="7"/>
  <c r="Q84" i="7"/>
  <c r="Q86" i="7"/>
  <c r="Q90" i="7"/>
  <c r="Q91" i="7"/>
  <c r="Q92" i="7"/>
  <c r="Q94" i="7"/>
  <c r="Q96" i="7"/>
  <c r="Q99" i="7"/>
  <c r="Q100" i="7"/>
  <c r="Q102" i="7"/>
  <c r="Q104" i="7"/>
  <c r="Q107" i="7"/>
  <c r="Q108" i="7"/>
  <c r="Q110" i="7"/>
  <c r="Q116" i="7"/>
  <c r="Q118" i="7"/>
  <c r="Q122" i="7"/>
  <c r="Q123" i="7"/>
  <c r="Q124" i="7"/>
  <c r="Q126" i="7"/>
  <c r="P3" i="7"/>
  <c r="P7" i="7"/>
  <c r="P9" i="7"/>
  <c r="P11" i="7"/>
  <c r="P13" i="7"/>
  <c r="P16" i="7"/>
  <c r="P17" i="7"/>
  <c r="P19" i="7"/>
  <c r="P24" i="7"/>
  <c r="P25" i="7"/>
  <c r="P27" i="7"/>
  <c r="P29" i="7"/>
  <c r="P31" i="7"/>
  <c r="P33" i="7"/>
  <c r="P35" i="7"/>
  <c r="P37" i="7"/>
  <c r="P40" i="7"/>
  <c r="P41" i="7"/>
  <c r="P43" i="7"/>
  <c r="P47" i="7"/>
  <c r="P49" i="7"/>
  <c r="P53" i="7"/>
  <c r="P56" i="7"/>
  <c r="P57" i="7"/>
  <c r="P64" i="7"/>
  <c r="P65" i="7"/>
  <c r="P71" i="7"/>
  <c r="P73" i="7"/>
  <c r="P77" i="7"/>
  <c r="P80" i="7"/>
  <c r="P81" i="7"/>
  <c r="P88" i="7"/>
  <c r="P89" i="7"/>
  <c r="P93" i="7"/>
  <c r="P95" i="7"/>
  <c r="P97" i="7"/>
  <c r="P104" i="7"/>
  <c r="P105" i="7"/>
  <c r="P111" i="7"/>
  <c r="P113" i="7"/>
  <c r="P117" i="7"/>
  <c r="P120" i="7"/>
  <c r="P121" i="7"/>
  <c r="O3" i="7"/>
  <c r="O4" i="7"/>
  <c r="O10" i="7"/>
  <c r="O12" i="7"/>
  <c r="O16" i="7"/>
  <c r="O18" i="7"/>
  <c r="O20" i="7"/>
  <c r="O26" i="7"/>
  <c r="O28" i="7"/>
  <c r="O34" i="7"/>
  <c r="O36" i="7"/>
  <c r="O42" i="7"/>
  <c r="O44" i="7"/>
  <c r="O50" i="7"/>
  <c r="O52" i="7"/>
  <c r="O56" i="7"/>
  <c r="O58" i="7"/>
  <c r="O60" i="7"/>
  <c r="O66" i="7"/>
  <c r="O68" i="7"/>
  <c r="O74" i="7"/>
  <c r="O76" i="7"/>
  <c r="O82" i="7"/>
  <c r="O84" i="7"/>
  <c r="O90" i="7"/>
  <c r="O92" i="7"/>
  <c r="O96" i="7"/>
  <c r="O98" i="7"/>
  <c r="O100" i="7"/>
  <c r="O106" i="7"/>
  <c r="O108" i="7"/>
  <c r="O114" i="7"/>
  <c r="O116" i="7"/>
  <c r="O122" i="7"/>
  <c r="O124" i="7"/>
  <c r="N5" i="7"/>
  <c r="N7" i="7"/>
  <c r="N12" i="7"/>
  <c r="N14" i="7"/>
  <c r="N15" i="7"/>
  <c r="N20" i="7"/>
  <c r="N22" i="7"/>
  <c r="N23" i="7"/>
  <c r="N29" i="7"/>
  <c r="N31" i="7"/>
  <c r="N36" i="7"/>
  <c r="N38" i="7"/>
  <c r="N39" i="7"/>
  <c r="N44" i="7"/>
  <c r="N45" i="7"/>
  <c r="N47" i="7"/>
  <c r="N52" i="7"/>
  <c r="N53" i="7"/>
  <c r="N55" i="7"/>
  <c r="N63" i="7"/>
  <c r="N68" i="7"/>
  <c r="N70" i="7"/>
  <c r="N71" i="7"/>
  <c r="N76" i="7"/>
  <c r="N79" i="7"/>
  <c r="N84" i="7"/>
  <c r="N85" i="7"/>
  <c r="N87" i="7"/>
  <c r="N95" i="7"/>
  <c r="N100" i="7"/>
  <c r="N102" i="7"/>
  <c r="N103" i="7"/>
  <c r="N108" i="7"/>
  <c r="N111" i="7"/>
  <c r="N116" i="7"/>
  <c r="N117" i="7"/>
  <c r="N119" i="7"/>
  <c r="N125" i="7"/>
  <c r="M7" i="7"/>
  <c r="M9" i="7"/>
  <c r="M17" i="7"/>
  <c r="M34" i="7"/>
  <c r="M39" i="7"/>
  <c r="M42" i="7"/>
  <c r="M44" i="7"/>
  <c r="M49" i="7"/>
  <c r="M52" i="7"/>
  <c r="M60" i="7"/>
  <c r="M66" i="7"/>
  <c r="M68" i="7"/>
  <c r="M74" i="7"/>
  <c r="M76" i="7"/>
  <c r="M81" i="7"/>
  <c r="M84" i="7"/>
  <c r="M98" i="7"/>
  <c r="M100" i="7"/>
  <c r="M108" i="7"/>
  <c r="M113" i="7"/>
  <c r="M116" i="7"/>
  <c r="M124" i="7"/>
  <c r="L8" i="7"/>
  <c r="L16" i="7"/>
  <c r="L24" i="7"/>
  <c r="L32" i="7"/>
  <c r="L37" i="7"/>
  <c r="L40" i="7"/>
  <c r="L48" i="7"/>
  <c r="L64" i="7"/>
  <c r="L69" i="7"/>
  <c r="L72" i="7"/>
  <c r="L80" i="7"/>
  <c r="L88" i="7"/>
  <c r="D47" i="6"/>
  <c r="E39" i="6"/>
  <c r="D39" i="6"/>
  <c r="E41" i="6"/>
  <c r="D41" i="6"/>
  <c r="E40" i="6"/>
  <c r="D40" i="6"/>
  <c r="E45" i="6"/>
  <c r="D45" i="6"/>
  <c r="E38" i="6"/>
  <c r="D38" i="6"/>
  <c r="E42" i="6"/>
  <c r="D42" i="6"/>
  <c r="E34" i="6"/>
  <c r="D34" i="6"/>
  <c r="E37" i="6"/>
  <c r="D37" i="6"/>
  <c r="E33" i="6"/>
  <c r="D33" i="6"/>
  <c r="E43" i="6"/>
  <c r="D43" i="6"/>
  <c r="E36" i="6"/>
  <c r="D36" i="6"/>
  <c r="E35" i="6"/>
  <c r="D35" i="6"/>
  <c r="E44" i="6"/>
  <c r="D44" i="6"/>
  <c r="Q13" i="6"/>
  <c r="R13" i="6" s="1"/>
  <c r="Q12" i="6"/>
  <c r="R12" i="6" s="1"/>
  <c r="Q11" i="6"/>
  <c r="R11" i="6" s="1"/>
  <c r="Q10" i="6"/>
  <c r="R10" i="6" s="1"/>
  <c r="Q9" i="6"/>
  <c r="R9" i="6" s="1"/>
  <c r="R8" i="6"/>
  <c r="Q8" i="6"/>
  <c r="R7" i="6"/>
  <c r="Q7" i="6"/>
  <c r="Q6" i="6"/>
  <c r="R5" i="6"/>
  <c r="Q5" i="6"/>
  <c r="R6" i="6" s="1"/>
  <c r="R4" i="6"/>
  <c r="Q4" i="6"/>
  <c r="Q3" i="6"/>
  <c r="Q2" i="6"/>
  <c r="R3" i="6" s="1"/>
  <c r="G4" i="5"/>
  <c r="G5" i="5"/>
  <c r="G6" i="5"/>
  <c r="G7" i="5"/>
  <c r="G8" i="5"/>
  <c r="G3" i="5"/>
  <c r="I13" i="4"/>
  <c r="I14" i="4"/>
  <c r="I15" i="4"/>
  <c r="I16" i="4"/>
  <c r="I17" i="4"/>
  <c r="I18" i="4"/>
  <c r="I12" i="4"/>
  <c r="H18" i="4"/>
  <c r="H17" i="4"/>
  <c r="T6" i="4"/>
  <c r="H16" i="4"/>
  <c r="H15" i="4"/>
  <c r="H14" i="4"/>
  <c r="H13" i="4"/>
  <c r="H12" i="4"/>
  <c r="Q6" i="4"/>
  <c r="N7" i="4"/>
  <c r="K6" i="4"/>
  <c r="H8" i="4"/>
  <c r="E17" i="4"/>
  <c r="L121" i="7" l="1"/>
  <c r="L113" i="7"/>
  <c r="L105" i="7"/>
  <c r="L97" i="7"/>
  <c r="O95" i="7"/>
  <c r="O55" i="7"/>
  <c r="M36" i="7"/>
  <c r="M28" i="7"/>
  <c r="M20" i="7"/>
  <c r="M12" i="7"/>
  <c r="M4" i="7"/>
  <c r="N120" i="7"/>
  <c r="N104" i="7"/>
  <c r="N96" i="7"/>
  <c r="N88" i="7"/>
  <c r="N72" i="7"/>
  <c r="N64" i="7"/>
  <c r="N56" i="7"/>
  <c r="N40" i="7"/>
  <c r="N32" i="7"/>
  <c r="N24" i="7"/>
  <c r="N16" i="7"/>
  <c r="N8" i="7"/>
  <c r="O125" i="7"/>
  <c r="O117" i="7"/>
  <c r="O109" i="7"/>
  <c r="O101" i="7"/>
  <c r="O93" i="7"/>
  <c r="O85" i="7"/>
  <c r="O77" i="7"/>
  <c r="O69" i="7"/>
  <c r="O61" i="7"/>
  <c r="O53" i="7"/>
  <c r="O45" i="7"/>
  <c r="O37" i="7"/>
  <c r="O29" i="7"/>
  <c r="O21" i="7"/>
  <c r="O13" i="7"/>
  <c r="O5" i="7"/>
  <c r="P122" i="7"/>
  <c r="P114" i="7"/>
  <c r="P106" i="7"/>
  <c r="P90" i="7"/>
  <c r="P82" i="7"/>
  <c r="P74" i="7"/>
  <c r="P66" i="7"/>
  <c r="P58" i="7"/>
  <c r="P50" i="7"/>
  <c r="P42" i="7"/>
  <c r="P34" i="7"/>
  <c r="P26" i="7"/>
  <c r="P18" i="7"/>
  <c r="P10" i="7"/>
  <c r="Q119" i="7"/>
  <c r="Q111" i="7"/>
  <c r="Q103" i="7"/>
  <c r="Q95" i="7"/>
  <c r="R12" i="7"/>
  <c r="M92" i="7"/>
  <c r="R3" i="7"/>
  <c r="L125" i="7"/>
  <c r="L117" i="7"/>
  <c r="L109" i="7"/>
  <c r="L101" i="7"/>
  <c r="L93" i="7"/>
  <c r="L85" i="7"/>
  <c r="L77" i="7"/>
  <c r="L61" i="7"/>
  <c r="L53" i="7"/>
  <c r="L45" i="7"/>
  <c r="L29" i="7"/>
  <c r="L21" i="7"/>
  <c r="L13" i="7"/>
  <c r="L5" i="7"/>
  <c r="R9" i="7"/>
  <c r="M73" i="7"/>
  <c r="M41" i="7"/>
  <c r="N21" i="7"/>
  <c r="N13" i="7"/>
  <c r="N4" i="7"/>
  <c r="O121" i="7"/>
  <c r="O113" i="7"/>
  <c r="O105" i="7"/>
  <c r="O97" i="7"/>
  <c r="O89" i="7"/>
  <c r="O81" i="7"/>
  <c r="O73" i="7"/>
  <c r="O65" i="7"/>
  <c r="O57" i="7"/>
  <c r="O49" i="7"/>
  <c r="O41" i="7"/>
  <c r="O33" i="7"/>
  <c r="O25" i="7"/>
  <c r="O17" i="7"/>
  <c r="O9" i="7"/>
  <c r="P119" i="7"/>
  <c r="P87" i="7"/>
  <c r="P79" i="7"/>
  <c r="P39" i="7"/>
  <c r="P15" i="7"/>
  <c r="L100" i="7"/>
  <c r="L68" i="7"/>
  <c r="L98" i="7"/>
  <c r="L90" i="7"/>
  <c r="L66" i="7"/>
  <c r="L58" i="7"/>
  <c r="L34" i="7"/>
  <c r="L89" i="7"/>
  <c r="L81" i="7"/>
  <c r="L73" i="7"/>
  <c r="L65" i="7"/>
  <c r="L57" i="7"/>
  <c r="L49" i="7"/>
  <c r="L41" i="7"/>
  <c r="L33" i="7"/>
  <c r="L25" i="7"/>
  <c r="L17" i="7"/>
  <c r="L9" i="7"/>
  <c r="L112" i="7"/>
  <c r="L104" i="7"/>
  <c r="L111" i="7"/>
  <c r="L95" i="7"/>
  <c r="L87" i="7"/>
  <c r="L79" i="7"/>
  <c r="L63" i="7"/>
  <c r="L56" i="7"/>
  <c r="L47" i="7"/>
  <c r="L39" i="7"/>
  <c r="L31" i="7"/>
  <c r="L15" i="7"/>
  <c r="L7" i="7"/>
  <c r="L120" i="7"/>
  <c r="L96" i="7"/>
  <c r="L119" i="7"/>
  <c r="L103" i="7"/>
  <c r="L71" i="7"/>
  <c r="L55" i="7"/>
  <c r="L23" i="7"/>
  <c r="M107" i="7"/>
  <c r="M91" i="7"/>
  <c r="M59" i="7"/>
  <c r="M105" i="7"/>
  <c r="M106" i="7"/>
  <c r="N109" i="7"/>
  <c r="N110" i="7"/>
  <c r="N77" i="7"/>
  <c r="N78" i="7"/>
  <c r="L124" i="7"/>
  <c r="L116" i="7"/>
  <c r="L84" i="7"/>
  <c r="L60" i="7"/>
  <c r="L52" i="7"/>
  <c r="L20" i="7"/>
  <c r="L108" i="7"/>
  <c r="L92" i="7"/>
  <c r="L76" i="7"/>
  <c r="L44" i="7"/>
  <c r="L36" i="7"/>
  <c r="L28" i="7"/>
  <c r="L12" i="7"/>
  <c r="L4" i="7"/>
  <c r="M123" i="7"/>
  <c r="M115" i="7"/>
  <c r="M99" i="7"/>
  <c r="M83" i="7"/>
  <c r="M75" i="7"/>
  <c r="M67" i="7"/>
  <c r="M51" i="7"/>
  <c r="M43" i="7"/>
  <c r="M35" i="7"/>
  <c r="M27" i="7"/>
  <c r="M19" i="7"/>
  <c r="M11" i="7"/>
  <c r="M3" i="7"/>
  <c r="R43" i="7"/>
  <c r="R35" i="7"/>
  <c r="R27" i="7"/>
  <c r="R19" i="7"/>
  <c r="R11" i="7"/>
  <c r="Q109" i="7"/>
  <c r="Q37" i="7"/>
  <c r="N48" i="7"/>
  <c r="O67" i="7"/>
  <c r="P48" i="7"/>
  <c r="R114" i="7"/>
  <c r="R82" i="7"/>
  <c r="R50" i="7"/>
  <c r="R18" i="7"/>
  <c r="Q69" i="7"/>
  <c r="N46" i="7"/>
  <c r="O59" i="7"/>
  <c r="Q101" i="7"/>
  <c r="Q29" i="7"/>
  <c r="O123" i="7"/>
  <c r="P112" i="7"/>
  <c r="M120" i="7"/>
  <c r="M112" i="7"/>
  <c r="M104" i="7"/>
  <c r="M96" i="7"/>
  <c r="M88" i="7"/>
  <c r="M80" i="7"/>
  <c r="M72" i="7"/>
  <c r="M64" i="7"/>
  <c r="M56" i="7"/>
  <c r="M48" i="7"/>
  <c r="M40" i="7"/>
  <c r="M32" i="7"/>
  <c r="M24" i="7"/>
  <c r="M16" i="7"/>
  <c r="M8" i="7"/>
  <c r="N124" i="7"/>
  <c r="N92" i="7"/>
  <c r="N60" i="7"/>
  <c r="N28" i="7"/>
  <c r="P126" i="7"/>
  <c r="P118" i="7"/>
  <c r="P110" i="7"/>
  <c r="P102" i="7"/>
  <c r="P94" i="7"/>
  <c r="P86" i="7"/>
  <c r="P78" i="7"/>
  <c r="P70" i="7"/>
  <c r="P62" i="7"/>
  <c r="P54" i="7"/>
  <c r="P46" i="7"/>
  <c r="P38" i="7"/>
  <c r="P30" i="7"/>
  <c r="P22" i="7"/>
  <c r="P14" i="7"/>
  <c r="P6" i="7"/>
  <c r="Q115" i="7"/>
  <c r="Q83" i="7"/>
  <c r="Q51" i="7"/>
  <c r="Q19" i="7"/>
  <c r="R120" i="7"/>
  <c r="R88" i="7"/>
  <c r="R56" i="7"/>
  <c r="R24" i="7"/>
  <c r="R106" i="7"/>
  <c r="R74" i="7"/>
  <c r="R42" i="7"/>
  <c r="R10" i="7"/>
  <c r="Q61" i="7"/>
  <c r="N80" i="7"/>
  <c r="O107" i="7"/>
  <c r="O43" i="7"/>
  <c r="Q93" i="7"/>
  <c r="O99" i="7"/>
  <c r="O35" i="7"/>
  <c r="P103" i="7"/>
  <c r="L26" i="7"/>
  <c r="M119" i="7"/>
  <c r="M102" i="7"/>
  <c r="M94" i="7"/>
  <c r="M87" i="7"/>
  <c r="M70" i="7"/>
  <c r="M62" i="7"/>
  <c r="M55" i="7"/>
  <c r="M38" i="7"/>
  <c r="M31" i="7"/>
  <c r="M23" i="7"/>
  <c r="N123" i="7"/>
  <c r="N107" i="7"/>
  <c r="N91" i="7"/>
  <c r="N75" i="7"/>
  <c r="N59" i="7"/>
  <c r="N43" i="7"/>
  <c r="N27" i="7"/>
  <c r="N11" i="7"/>
  <c r="N3" i="7"/>
  <c r="O120" i="7"/>
  <c r="O112" i="7"/>
  <c r="O104" i="7"/>
  <c r="O80" i="7"/>
  <c r="O71" i="7"/>
  <c r="O48" i="7"/>
  <c r="O31" i="7"/>
  <c r="O7" i="7"/>
  <c r="P125" i="7"/>
  <c r="Q114" i="7"/>
  <c r="Q98" i="7"/>
  <c r="Q82" i="7"/>
  <c r="Q66" i="7"/>
  <c r="Q50" i="7"/>
  <c r="Q34" i="7"/>
  <c r="Q18" i="7"/>
  <c r="R103" i="7"/>
  <c r="R71" i="7"/>
  <c r="R39" i="7"/>
  <c r="R7" i="7"/>
  <c r="R98" i="7"/>
  <c r="R66" i="7"/>
  <c r="R34" i="7"/>
  <c r="Q125" i="7"/>
  <c r="Q13" i="7"/>
  <c r="O32" i="7"/>
  <c r="P98" i="7"/>
  <c r="P63" i="7"/>
  <c r="M125" i="7"/>
  <c r="M117" i="7"/>
  <c r="M109" i="7"/>
  <c r="M101" i="7"/>
  <c r="M93" i="7"/>
  <c r="M85" i="7"/>
  <c r="M77" i="7"/>
  <c r="M69" i="7"/>
  <c r="M61" i="7"/>
  <c r="M53" i="7"/>
  <c r="M45" i="7"/>
  <c r="M37" i="7"/>
  <c r="M29" i="7"/>
  <c r="M21" i="7"/>
  <c r="M13" i="7"/>
  <c r="M5" i="7"/>
  <c r="N121" i="7"/>
  <c r="N113" i="7"/>
  <c r="N105" i="7"/>
  <c r="N97" i="7"/>
  <c r="N89" i="7"/>
  <c r="N81" i="7"/>
  <c r="N73" i="7"/>
  <c r="N65" i="7"/>
  <c r="N57" i="7"/>
  <c r="N49" i="7"/>
  <c r="N41" i="7"/>
  <c r="N33" i="7"/>
  <c r="N25" i="7"/>
  <c r="N17" i="7"/>
  <c r="N9" i="7"/>
  <c r="O126" i="7"/>
  <c r="O118" i="7"/>
  <c r="O110" i="7"/>
  <c r="O102" i="7"/>
  <c r="O86" i="7"/>
  <c r="O78" i="7"/>
  <c r="O70" i="7"/>
  <c r="O62" i="7"/>
  <c r="O46" i="7"/>
  <c r="O38" i="7"/>
  <c r="O30" i="7"/>
  <c r="O22" i="7"/>
  <c r="O14" i="7"/>
  <c r="O6" i="7"/>
  <c r="P123" i="7"/>
  <c r="P115" i="7"/>
  <c r="P107" i="7"/>
  <c r="P99" i="7"/>
  <c r="P91" i="7"/>
  <c r="P83" i="7"/>
  <c r="P75" i="7"/>
  <c r="P67" i="7"/>
  <c r="P59" i="7"/>
  <c r="P51" i="7"/>
  <c r="Q121" i="7"/>
  <c r="Q113" i="7"/>
  <c r="Q89" i="7"/>
  <c r="Q81" i="7"/>
  <c r="Q49" i="7"/>
  <c r="Q25" i="7"/>
  <c r="Q17" i="7"/>
  <c r="R118" i="7"/>
  <c r="R94" i="7"/>
  <c r="R86" i="7"/>
  <c r="R30" i="7"/>
  <c r="R21" i="7"/>
  <c r="Q45" i="7"/>
  <c r="N112" i="7"/>
  <c r="O83" i="7"/>
  <c r="O19" i="7"/>
  <c r="P55" i="7"/>
  <c r="P23" i="7"/>
  <c r="Q87" i="7"/>
  <c r="Q79" i="7"/>
  <c r="Q71" i="7"/>
  <c r="Q63" i="7"/>
  <c r="Q55" i="7"/>
  <c r="Q47" i="7"/>
  <c r="Q39" i="7"/>
  <c r="Q31" i="7"/>
  <c r="Q23" i="7"/>
  <c r="Q15" i="7"/>
  <c r="Q7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4" i="7"/>
  <c r="Q77" i="7"/>
  <c r="Q5" i="7"/>
  <c r="O72" i="7"/>
  <c r="R62" i="7"/>
  <c r="Q57" i="7"/>
  <c r="R93" i="7"/>
  <c r="R29" i="7"/>
  <c r="Q120" i="7"/>
  <c r="Q88" i="7"/>
  <c r="Q24" i="7"/>
  <c r="M86" i="7"/>
  <c r="M71" i="7"/>
  <c r="O111" i="7"/>
  <c r="O94" i="7"/>
  <c r="O54" i="7"/>
  <c r="O8" i="7"/>
  <c r="L118" i="7"/>
  <c r="L110" i="7"/>
  <c r="L102" i="7"/>
  <c r="L94" i="7"/>
  <c r="M118" i="7"/>
  <c r="M103" i="7"/>
  <c r="M33" i="7"/>
  <c r="M18" i="7"/>
  <c r="O47" i="7"/>
  <c r="M121" i="7"/>
  <c r="M122" i="7"/>
  <c r="M89" i="7"/>
  <c r="M90" i="7"/>
  <c r="M57" i="7"/>
  <c r="M58" i="7"/>
  <c r="M25" i="7"/>
  <c r="M26" i="7"/>
  <c r="N93" i="7"/>
  <c r="N94" i="7"/>
  <c r="N61" i="7"/>
  <c r="N62" i="7"/>
  <c r="R54" i="7"/>
  <c r="R22" i="7"/>
  <c r="M50" i="7"/>
  <c r="N126" i="7"/>
  <c r="R117" i="7"/>
  <c r="R85" i="7"/>
  <c r="Q112" i="7"/>
  <c r="Q80" i="7"/>
  <c r="Q48" i="7"/>
  <c r="Q16" i="7"/>
  <c r="M97" i="7"/>
  <c r="M82" i="7"/>
  <c r="M63" i="7"/>
  <c r="M30" i="7"/>
  <c r="N118" i="7"/>
  <c r="N101" i="7"/>
  <c r="N86" i="7"/>
  <c r="N69" i="7"/>
  <c r="N54" i="7"/>
  <c r="N37" i="7"/>
  <c r="M22" i="7"/>
  <c r="O119" i="7"/>
  <c r="M6" i="7"/>
  <c r="M65" i="7"/>
  <c r="L123" i="7"/>
  <c r="L115" i="7"/>
  <c r="L107" i="7"/>
  <c r="L99" i="7"/>
  <c r="L91" i="7"/>
  <c r="L83" i="7"/>
  <c r="L75" i="7"/>
  <c r="L67" i="7"/>
  <c r="L59" i="7"/>
  <c r="L51" i="7"/>
  <c r="L43" i="7"/>
  <c r="L35" i="7"/>
  <c r="L27" i="7"/>
  <c r="L19" i="7"/>
  <c r="L11" i="7"/>
  <c r="L3" i="7"/>
  <c r="M114" i="7"/>
  <c r="M95" i="7"/>
  <c r="M10" i="7"/>
  <c r="L122" i="7"/>
  <c r="O79" i="7"/>
  <c r="M54" i="7"/>
  <c r="O15" i="7"/>
  <c r="L114" i="7"/>
  <c r="L106" i="7"/>
  <c r="L82" i="7"/>
  <c r="L74" i="7"/>
  <c r="L50" i="7"/>
  <c r="L42" i="7"/>
  <c r="L18" i="7"/>
  <c r="L10" i="7"/>
  <c r="M126" i="7"/>
  <c r="M110" i="7"/>
  <c r="M111" i="7"/>
  <c r="M78" i="7"/>
  <c r="M79" i="7"/>
  <c r="M46" i="7"/>
  <c r="M47" i="7"/>
  <c r="M14" i="7"/>
  <c r="M15" i="7"/>
  <c r="N122" i="7"/>
  <c r="N114" i="7"/>
  <c r="N115" i="7"/>
  <c r="N106" i="7"/>
  <c r="N98" i="7"/>
  <c r="N90" i="7"/>
  <c r="N82" i="7"/>
  <c r="N83" i="7"/>
  <c r="N74" i="7"/>
  <c r="N66" i="7"/>
  <c r="N58" i="7"/>
  <c r="N50" i="7"/>
  <c r="N51" i="7"/>
  <c r="N42" i="7"/>
  <c r="N34" i="7"/>
  <c r="N26" i="7"/>
  <c r="N18" i="7"/>
  <c r="N19" i="7"/>
  <c r="N10" i="7"/>
  <c r="O103" i="7"/>
  <c r="O87" i="7"/>
  <c r="O88" i="7"/>
  <c r="O63" i="7"/>
  <c r="O64" i="7"/>
  <c r="O39" i="7"/>
  <c r="O23" i="7"/>
  <c r="O24" i="7"/>
  <c r="P124" i="7"/>
  <c r="P116" i="7"/>
  <c r="P108" i="7"/>
  <c r="P109" i="7"/>
  <c r="P100" i="7"/>
  <c r="P92" i="7"/>
  <c r="P84" i="7"/>
  <c r="P85" i="7"/>
  <c r="P76" i="7"/>
  <c r="P68" i="7"/>
  <c r="P69" i="7"/>
  <c r="P60" i="7"/>
  <c r="P52" i="7"/>
  <c r="P44" i="7"/>
  <c r="P45" i="7"/>
  <c r="P36" i="7"/>
  <c r="P28" i="7"/>
  <c r="P20" i="7"/>
  <c r="P21" i="7"/>
  <c r="P12" i="7"/>
  <c r="P4" i="7"/>
  <c r="P5" i="7"/>
  <c r="Q105" i="7"/>
  <c r="Q106" i="7"/>
  <c r="Q97" i="7"/>
  <c r="Q73" i="7"/>
  <c r="Q74" i="7"/>
  <c r="Q65" i="7"/>
  <c r="Q41" i="7"/>
  <c r="Q42" i="7"/>
  <c r="Q33" i="7"/>
  <c r="Q9" i="7"/>
  <c r="Q10" i="7"/>
  <c r="R126" i="7"/>
  <c r="R110" i="7"/>
  <c r="R111" i="7"/>
  <c r="R102" i="7"/>
  <c r="R78" i="7"/>
  <c r="R79" i="7"/>
  <c r="R70" i="7"/>
  <c r="R46" i="7"/>
  <c r="R47" i="7"/>
  <c r="R38" i="7"/>
  <c r="R14" i="7"/>
  <c r="R15" i="7"/>
  <c r="R6" i="7"/>
  <c r="N99" i="7"/>
  <c r="N67" i="7"/>
  <c r="N35" i="7"/>
  <c r="O40" i="7"/>
  <c r="P101" i="7"/>
  <c r="P61" i="7"/>
  <c r="L86" i="7"/>
  <c r="L78" i="7"/>
  <c r="L70" i="7"/>
  <c r="L62" i="7"/>
  <c r="L54" i="7"/>
  <c r="L46" i="7"/>
  <c r="L38" i="7"/>
  <c r="L30" i="7"/>
  <c r="L22" i="7"/>
  <c r="L14" i="7"/>
  <c r="L6" i="7"/>
  <c r="N30" i="7"/>
  <c r="N6" i="7"/>
  <c r="O91" i="7"/>
  <c r="O27" i="7"/>
  <c r="P72" i="7"/>
  <c r="P8" i="7"/>
  <c r="R122" i="7"/>
  <c r="R90" i="7"/>
  <c r="R58" i="7"/>
  <c r="R26" i="7"/>
  <c r="Q117" i="7"/>
  <c r="Q85" i="7"/>
  <c r="Q53" i="7"/>
  <c r="Q21" i="7"/>
  <c r="O115" i="7"/>
  <c r="O51" i="7"/>
  <c r="P96" i="7"/>
  <c r="P32" i="7"/>
  <c r="O75" i="7"/>
  <c r="O11" i="7"/>
  <c r="L126" i="7"/>
  <c r="E4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3BA41-A6AF-46B6-AAED-83BEB979FF73}" keepAlive="1" name="Query - All_India_Index_Upto_April23 (1)" description="Connection to the 'All_India_Index_Upto_April23 (1)' query in the workbook." type="5" refreshedVersion="0" background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59918536-3A2F-4AC5-8F0F-1245DC026FEB}" keepAlive="1" name="Query - CleanedData" description="Connection to the 'CleanedData' query in the workbook." type="5" refreshedVersion="8" background="1" saveData="1">
    <dbPr connection="Provider=Microsoft.Mashup.OleDb.1;Data Source=$Workbook$;Location=CleanedData;Extended Properties=&quot;&quot;" command="SELECT * FROM [CleanedData]"/>
  </connection>
  <connection id="3" xr16:uid="{30C6FB10-3201-43D9-876D-5F0F9912EDFA}" keepAlive="1" name="Query - Table12" description="Connection to the 'Table12' query in the workbook." type="5" refreshedVersion="8" background="1" saveData="1">
    <dbPr connection="Provider=Microsoft.Mashup.OleDb.1;Data Source=$Workbook$;Location=Table12;Extended Properties=&quot;&quot;" command="SELECT * FROM [Table12]"/>
  </connection>
  <connection id="4" xr16:uid="{9D614C0C-E459-4906-8853-C013EFF35978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</connections>
</file>

<file path=xl/sharedStrings.xml><?xml version="1.0" encoding="utf-8"?>
<sst xmlns="http://schemas.openxmlformats.org/spreadsheetml/2006/main" count="955" uniqueCount="230">
  <si>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</si>
  <si>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</si>
  <si>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</si>
  <si>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</si>
  <si>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</si>
  <si>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</si>
  <si>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</si>
  <si>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</si>
  <si>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</si>
  <si>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</si>
  <si>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</si>
  <si>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</si>
  <si>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</si>
  <si>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</si>
  <si>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</si>
  <si>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</si>
  <si>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</si>
  <si>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</si>
  <si>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</si>
  <si>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</si>
  <si>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</si>
  <si>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</si>
  <si>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</si>
  <si>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</si>
  <si>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</si>
  <si>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</si>
  <si>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</si>
  <si>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</si>
  <si>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</si>
  <si>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</si>
  <si>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January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</si>
  <si>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</si>
  <si>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</si>
  <si>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</si>
  <si>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</si>
  <si>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</si>
  <si>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</si>
  <si>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</si>
  <si>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</si>
  <si>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</si>
  <si>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</si>
  <si>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</si>
  <si>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</si>
  <si>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</si>
  <si>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</si>
  <si>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</si>
  <si>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</si>
  <si>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</si>
  <si>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</si>
  <si>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>November</t>
  </si>
  <si>
    <t>111.1</t>
  </si>
  <si>
    <t>December</t>
  </si>
  <si>
    <t>110.7</t>
  </si>
  <si>
    <t>111.6</t>
  </si>
  <si>
    <t>112.5</t>
  </si>
  <si>
    <t>113.2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</si>
  <si>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</si>
  <si>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</si>
  <si>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</si>
  <si>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</si>
  <si>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</si>
  <si>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</si>
  <si>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</si>
  <si>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</si>
  <si>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</si>
  <si>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</si>
  <si>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</si>
  <si>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</si>
  <si>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</si>
  <si>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</si>
  <si>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</si>
  <si>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</si>
  <si>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</si>
  <si>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</si>
  <si>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</si>
  <si>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</si>
  <si>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</si>
  <si>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</si>
  <si>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</si>
  <si>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</si>
  <si>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</si>
  <si>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</si>
  <si>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</si>
  <si>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</si>
  <si>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</si>
  <si>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</si>
  <si>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</si>
  <si>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</si>
  <si>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</si>
  <si>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</si>
  <si>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</si>
  <si>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</si>
  <si>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</si>
  <si>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</si>
  <si>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</si>
  <si>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</si>
  <si>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</si>
  <si>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</si>
  <si>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</si>
  <si>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</si>
  <si>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</si>
  <si>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</si>
  <si>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</si>
  <si>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</si>
  <si>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</si>
  <si>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</si>
  <si>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</si>
  <si>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</si>
  <si>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</si>
  <si>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</si>
  <si>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</si>
  <si>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</si>
  <si>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</si>
  <si>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</si>
  <si>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</si>
  <si>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</si>
  <si>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</si>
  <si>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</si>
  <si>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</si>
  <si>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</si>
  <si>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</si>
  <si>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</si>
  <si>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</si>
  <si>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</si>
  <si>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</si>
  <si>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</si>
  <si>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</si>
  <si>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</si>
  <si>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</si>
  <si>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</si>
  <si>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</si>
  <si>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</si>
  <si>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</si>
  <si>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</si>
  <si>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</si>
  <si>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</si>
  <si>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</si>
  <si>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</si>
  <si>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</si>
  <si>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</si>
  <si>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</si>
  <si>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</si>
  <si>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</si>
  <si>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</si>
  <si>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</si>
  <si>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</si>
  <si>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</si>
  <si>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</si>
  <si>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</si>
  <si>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</si>
  <si>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</si>
  <si>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</si>
  <si>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</si>
  <si>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</si>
  <si>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</si>
  <si>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</si>
  <si>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</si>
  <si>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149.55</t>
  </si>
  <si>
    <t>Food</t>
  </si>
  <si>
    <t>Essential services and Utilities</t>
  </si>
  <si>
    <t>Apparels</t>
  </si>
  <si>
    <t>Education and recreation</t>
  </si>
  <si>
    <t>Misc</t>
  </si>
  <si>
    <t>Total</t>
  </si>
  <si>
    <t>Essential Services</t>
  </si>
  <si>
    <t>Education and Recreation</t>
  </si>
  <si>
    <t>values</t>
  </si>
  <si>
    <t>Broder Category</t>
  </si>
  <si>
    <t>Sum of subcategories</t>
  </si>
  <si>
    <t>% contribution</t>
  </si>
  <si>
    <t>Row Labels</t>
  </si>
  <si>
    <t>Grand Total</t>
  </si>
  <si>
    <t>Average of General index</t>
  </si>
  <si>
    <t>Avg of Previous Year</t>
  </si>
  <si>
    <t>Avg of General index</t>
  </si>
  <si>
    <t>Y-o-Y Percentage Increase</t>
  </si>
  <si>
    <t>Food Avg.</t>
  </si>
  <si>
    <t>MoM Food Inflation(%)</t>
  </si>
  <si>
    <t>-</t>
  </si>
  <si>
    <t>Month on Month</t>
  </si>
  <si>
    <t>Jun_22-Jul_22</t>
  </si>
  <si>
    <t>Jul_22-Aug_22</t>
  </si>
  <si>
    <t>Aug_22-Sep_22</t>
  </si>
  <si>
    <t>Sep_22-Oct_22</t>
  </si>
  <si>
    <t>Oct_22-Nov_22</t>
  </si>
  <si>
    <t>Nov_22-Dec_22</t>
  </si>
  <si>
    <t>Dec_22-Jan_23</t>
  </si>
  <si>
    <t>Jan_23-Feb_23</t>
  </si>
  <si>
    <t>Feb_23-Mar_23</t>
  </si>
  <si>
    <t>Mar_23-Apr_23</t>
  </si>
  <si>
    <t>Apr_23-May_23</t>
  </si>
  <si>
    <t>Sub Category</t>
  </si>
  <si>
    <t>June_2022</t>
  </si>
  <si>
    <t>May_2023</t>
  </si>
  <si>
    <t>Absolute CPI change</t>
  </si>
  <si>
    <t>% increase</t>
  </si>
  <si>
    <t>Biggest Individual Category Contributer</t>
  </si>
  <si>
    <t>Essential services</t>
  </si>
  <si>
    <t>Date</t>
  </si>
  <si>
    <t>Period</t>
  </si>
  <si>
    <t>Food MoM %</t>
  </si>
  <si>
    <t>Health MoM %</t>
  </si>
  <si>
    <t>Essential services MoM %</t>
  </si>
  <si>
    <t>Education and Recreation MoM %</t>
  </si>
  <si>
    <t>Misc MoM %</t>
  </si>
  <si>
    <t>Apparels MoM %</t>
  </si>
  <si>
    <t>General Index MoM %</t>
  </si>
  <si>
    <t>2021</t>
  </si>
  <si>
    <t>2022</t>
  </si>
  <si>
    <t>2023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</si>
  <si>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</si>
  <si>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</si>
  <si>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</si>
  <si>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</si>
  <si>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</si>
  <si>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</si>
  <si>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</si>
  <si>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</si>
  <si>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</si>
  <si>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</si>
  <si>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</si>
  <si>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Monthly Imported Crude Oil Prices (Indian Basket) - 2021 to 2023</t>
  </si>
  <si>
    <t>Price ($/bbl)</t>
  </si>
  <si>
    <r>
      <t>Source:</t>
    </r>
    <r>
      <rPr>
        <sz val="11"/>
        <color theme="1"/>
        <rFont val="Aptos Narrow"/>
        <family val="2"/>
        <scheme val="minor"/>
      </rPr>
      <t xml:space="preserve"> Petroleum Planning &amp; Analysis Cell (PPAC), Ministry of Petroleum &amp; Natural Gas, Government of India.</t>
    </r>
  </si>
  <si>
    <t>Sum of Price ($/bbl)</t>
  </si>
  <si>
    <t>Crude Oil Price ($/bbl)</t>
  </si>
  <si>
    <t>Categories</t>
  </si>
  <si>
    <t>Correl Coeff</t>
  </si>
  <si>
    <t>Mar'19-Feb'20(Pre-Covid)</t>
  </si>
  <si>
    <t>Apr'20-Mar'21(Post-Covid)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</si>
</sst>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20"/>
      <color theme="2" tint="-9.9978637043366805E-2"/>
      <name val="Aptos Narrow"/>
      <family val="2"/>
      <scheme val="minor"/>
    </font>
    <font>
      <b/>
      <sz val="20"/>
      <color theme="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gradientFill type="path" left="0.5" right="0.5" top="0.5" bottom="0.5">
        <stop position="0">
          <color rgb="FF696969"/>
        </stop>
        <stop position="1">
          <color theme="2" tint="-0.74901577806939912"/>
        </stop>
      </gradientFill>
    </fill>
    <fill>
      <patternFill patternType="solid">
        <fgColor rgb="FF686868"/>
        <bgColor indexed="64"/>
      </patternFill>
    </fill>
  </fills>
  <borders count="2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8" borderId="0">
      <alignment horizontal="center" vertical="center"/>
    </xf>
  </cellStyleXfs>
  <cellXfs count="53">
    <xf numFmtId="0" fontId="0" fillId="0" borderId="0" xfId="0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2" fillId="3" borderId="5" xfId="0" applyFont="1" applyFill="1" applyBorder="1"/>
    <xf numFmtId="0" fontId="0" fillId="0" borderId="6" xfId="0" applyBorder="1"/>
    <xf numFmtId="0" fontId="0" fillId="0" borderId="7" xfId="0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8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2" fillId="0" borderId="0" xfId="0" applyFont="1"/>
    <xf numFmtId="0" fontId="2" fillId="0" borderId="9" xfId="0" applyFont="1" applyBorder="1"/>
    <xf numFmtId="0" fontId="2" fillId="0" borderId="3" xfId="0" applyFont="1" applyBorder="1"/>
    <xf numFmtId="0" fontId="2" fillId="5" borderId="3" xfId="0" applyFont="1" applyFill="1" applyBorder="1"/>
    <xf numFmtId="0" fontId="2" fillId="5" borderId="9" xfId="0" applyFont="1" applyFill="1" applyBorder="1"/>
    <xf numFmtId="2" fontId="0" fillId="0" borderId="3" xfId="0" applyNumberFormat="1" applyBorder="1"/>
    <xf numFmtId="0" fontId="0" fillId="0" borderId="10" xfId="0" applyBorder="1"/>
    <xf numFmtId="164" fontId="0" fillId="0" borderId="11" xfId="0" applyNumberFormat="1" applyBorder="1"/>
    <xf numFmtId="0" fontId="2" fillId="0" borderId="12" xfId="0" applyFont="1" applyBorder="1"/>
    <xf numFmtId="0" fontId="2" fillId="0" borderId="13" xfId="0" applyFont="1" applyBorder="1"/>
    <xf numFmtId="164" fontId="2" fillId="0" borderId="14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0" fontId="0" fillId="0" borderId="3" xfId="0" applyNumberFormat="1" applyBorder="1"/>
    <xf numFmtId="0" fontId="1" fillId="4" borderId="0" xfId="0" applyFont="1" applyFill="1"/>
    <xf numFmtId="0" fontId="0" fillId="0" borderId="1" xfId="0" applyBorder="1"/>
    <xf numFmtId="0" fontId="0" fillId="0" borderId="2" xfId="0" applyBorder="1"/>
    <xf numFmtId="164" fontId="0" fillId="0" borderId="0" xfId="0" applyNumberFormat="1" applyAlignment="1">
      <alignment horizontal="center"/>
    </xf>
    <xf numFmtId="10" fontId="0" fillId="0" borderId="0" xfId="0" applyNumberFormat="1"/>
    <xf numFmtId="0" fontId="2" fillId="7" borderId="3" xfId="0" applyFont="1" applyFill="1" applyBorder="1"/>
    <xf numFmtId="14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15" xfId="0" applyBorder="1"/>
    <xf numFmtId="164" fontId="0" fillId="0" borderId="16" xfId="0" applyNumberForma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0" fontId="0" fillId="0" borderId="0" xfId="0" applyAlignment="1"/>
    <xf numFmtId="0" fontId="0" fillId="0" borderId="20" xfId="0" applyBorder="1"/>
    <xf numFmtId="0" fontId="0" fillId="0" borderId="21" xfId="0" applyBorder="1"/>
    <xf numFmtId="0" fontId="0" fillId="0" borderId="9" xfId="0" applyBorder="1"/>
    <xf numFmtId="164" fontId="4" fillId="0" borderId="22" xfId="0" applyNumberFormat="1" applyFont="1" applyBorder="1"/>
    <xf numFmtId="0" fontId="0" fillId="0" borderId="23" xfId="0" applyBorder="1"/>
    <xf numFmtId="164" fontId="4" fillId="0" borderId="24" xfId="0" applyNumberFormat="1" applyFont="1" applyBorder="1"/>
    <xf numFmtId="0" fontId="6" fillId="8" borderId="0" xfId="1" applyFont="1">
      <alignment horizontal="center" vertical="center"/>
    </xf>
    <xf numFmtId="0" fontId="0" fillId="9" borderId="0" xfId="0" applyFill="1" applyAlignment="1"/>
  </cellXfs>
  <cellStyles count="2">
    <cellStyle name="Normal" xfId="0" builtinId="0"/>
    <cellStyle name="Style 1" xfId="1" xr:uid="{D98CCBAD-5A33-44FA-98E8-13025586D772}"/>
  </cellStyles>
  <dxfs count="43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numFmt numFmtId="164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64" formatCode="0.0"/>
    </dxf>
    <dxf>
      <numFmt numFmtId="164" formatCode="0.0"/>
    </dxf>
    <dxf>
      <numFmt numFmtId="164" formatCode="0.0"/>
    </dxf>
    <dxf>
      <numFmt numFmtId="14" formatCode="0.0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4" formatCode="0.00%"/>
    </dxf>
    <dxf>
      <numFmt numFmtId="2" formatCode="0.0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86868"/>
      <color rgb="FF595959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% Contribution of Broader Categories in May 2023 CPI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F-49E6-B824-718CD4B980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F-49E6-B824-718CD4B980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F-49E6-B824-718CD4B980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3F-49E6-B824-718CD4B980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3F-49E6-B824-718CD4B980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3F-49E6-B824-718CD4B980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'P1'!$G$12:$G$17</c:f>
              <c:strCache>
                <c:ptCount val="6"/>
                <c:pt idx="0">
                  <c:v>Food and beverages</c:v>
                </c:pt>
                <c:pt idx="1">
                  <c:v>Essential Services</c:v>
                </c:pt>
                <c:pt idx="2">
                  <c:v>Health</c:v>
                </c:pt>
                <c:pt idx="3">
                  <c:v>Apparels</c:v>
                </c:pt>
                <c:pt idx="4">
                  <c:v>Education and Recreation</c:v>
                </c:pt>
                <c:pt idx="5">
                  <c:v>Misc</c:v>
                </c:pt>
              </c:strCache>
            </c:strRef>
          </c:cat>
          <c:val>
            <c:numRef>
              <c:f>'P1'!$I$12:$I$17</c:f>
              <c:numCache>
                <c:formatCode>0.0</c:formatCode>
                <c:ptCount val="6"/>
                <c:pt idx="0">
                  <c:v>49.563853557923679</c:v>
                </c:pt>
                <c:pt idx="1">
                  <c:v>15.005156411137843</c:v>
                </c:pt>
                <c:pt idx="2">
                  <c:v>7.9688037126160181</c:v>
                </c:pt>
                <c:pt idx="3">
                  <c:v>11.885527672739773</c:v>
                </c:pt>
                <c:pt idx="4">
                  <c:v>7.4832416638019916</c:v>
                </c:pt>
                <c:pt idx="5">
                  <c:v>8.0934169817806794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6-427A-ABC0-55BD76081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Month-on-Month Food Inflation (June 2022 - May 2023)</a:t>
            </a:r>
            <a:endParaRPr lang="en-US" sz="1400" b="1" i="0" u="none" strike="noStrike" kern="1200" cap="all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C-4741-9156-BF04B0097ED2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C-4741-9156-BF04B0097ED2}"/>
              </c:ext>
            </c:extLst>
          </c:dPt>
          <c:dLbls>
            <c:dLbl>
              <c:idx val="4"/>
              <c:layout>
                <c:manualLayout>
                  <c:x val="-0.11944444444444445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4C-4741-9156-BF04B0097ED2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1E4640-AC98-4CB7-B542-4D4DEF7E1B50}" type="VALUE">
                      <a:rPr lang="en-US" b="1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C-4741-9156-BF04B0097ED2}"/>
                </c:ext>
              </c:extLst>
            </c:dLbl>
            <c:dLbl>
              <c:idx val="1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274A71-2FE1-4415-84CD-15C3999162A9}" type="VALUE">
                      <a:rPr lang="en-US" b="1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C-4741-9156-BF04B0097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'P3'!$A$16:$A$26</c:f>
              <c:strCache>
                <c:ptCount val="11"/>
                <c:pt idx="0">
                  <c:v>Jun_22-Jul_22</c:v>
                </c:pt>
                <c:pt idx="1">
                  <c:v>Jul_22-Aug_22</c:v>
                </c:pt>
                <c:pt idx="2">
                  <c:v>Aug_22-Sep_22</c:v>
                </c:pt>
                <c:pt idx="3">
                  <c:v>Sep_22-Oct_22</c:v>
                </c:pt>
                <c:pt idx="4">
                  <c:v>Oct_22-Nov_22</c:v>
                </c:pt>
                <c:pt idx="5">
                  <c:v>Nov_22-Dec_22</c:v>
                </c:pt>
                <c:pt idx="6">
                  <c:v>Dec_22-Jan_23</c:v>
                </c:pt>
                <c:pt idx="7">
                  <c:v>Jan_23-Feb_23</c:v>
                </c:pt>
                <c:pt idx="8">
                  <c:v>Feb_23-Mar_23</c:v>
                </c:pt>
                <c:pt idx="9">
                  <c:v>Mar_23-Apr_23</c:v>
                </c:pt>
                <c:pt idx="10">
                  <c:v>Apr_23-May_23</c:v>
                </c:pt>
              </c:strCache>
            </c:strRef>
          </c:cat>
          <c:val>
            <c:numRef>
              <c:f>'P3'!$B$16:$B$26</c:f>
              <c:numCache>
                <c:formatCode>0.00%</c:formatCode>
                <c:ptCount val="11"/>
                <c:pt idx="0">
                  <c:v>1.9452672531943271E-3</c:v>
                </c:pt>
                <c:pt idx="1">
                  <c:v>1.2796187618584476E-3</c:v>
                </c:pt>
                <c:pt idx="2">
                  <c:v>5.1560021152829982E-3</c:v>
                </c:pt>
                <c:pt idx="3">
                  <c:v>7.1901442413082606E-3</c:v>
                </c:pt>
                <c:pt idx="4">
                  <c:v>-2.1764680276847859E-4</c:v>
                </c:pt>
                <c:pt idx="5">
                  <c:v>-5.8342041100661879E-3</c:v>
                </c:pt>
                <c:pt idx="6">
                  <c:v>4.0728737847068874E-3</c:v>
                </c:pt>
                <c:pt idx="7">
                  <c:v>-5.9318707201116982E-3</c:v>
                </c:pt>
                <c:pt idx="8">
                  <c:v>4.3876968979006392E-5</c:v>
                </c:pt>
                <c:pt idx="9">
                  <c:v>4.5630045630047356E-3</c:v>
                </c:pt>
                <c:pt idx="10">
                  <c:v>7.5559049615652185E-3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4C-4741-9156-BF04B0097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9685183"/>
        <c:axId val="569679423"/>
      </c:barChart>
      <c:catAx>
        <c:axId val="56968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9423"/>
        <c:crosses val="autoZero"/>
        <c:auto val="1"/>
        <c:lblAlgn val="ctr"/>
        <c:lblOffset val="100"/>
        <c:noMultiLvlLbl val="0"/>
      </c:catAx>
      <c:valAx>
        <c:axId val="569679423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696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algn="ctr" rotWithShape="0">
        <a:prstClr val="black">
          <a:alpha val="65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cap="all" spc="100" baseline="0">
                <a:solidFill>
                  <a:schemeClr val="bg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Absolute CPI Change by Food Sub-category (June 2022 - May 2023)</a:t>
            </a:r>
            <a:endParaRPr lang="en-US" sz="1400" b="1" i="0" u="none" strike="noStrike" kern="1200" cap="all" spc="100" baseline="0">
              <a:solidFill>
                <a:schemeClr val="bg2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8E-47CC-A1F2-170244D8E3D8}"/>
              </c:ext>
            </c:extLst>
          </c:dPt>
          <c:dLbls>
            <c:dLbl>
              <c:idx val="2"/>
              <c:layout>
                <c:manualLayout>
                  <c:x val="-0.14676616915422885"/>
                  <c:y val="-1.479670827082226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8E-47CC-A1F2-170244D8E3D8}"/>
                </c:ext>
              </c:extLst>
            </c:dLbl>
            <c:dLbl>
              <c:idx val="12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4050E9-7DD6-4833-B23B-1A5E95BB7237}" type="VALUE">
                      <a:rPr lang="en-US" b="1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8E-47CC-A1F2-170244D8E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'P3'!$A$33:$A$45</c:f>
              <c:strCache>
                <c:ptCount val="13"/>
                <c:pt idx="0">
                  <c:v>Oils and fats</c:v>
                </c:pt>
                <c:pt idx="1">
                  <c:v>Vegetables</c:v>
                </c:pt>
                <c:pt idx="2">
                  <c:v>Meat and fish</c:v>
                </c:pt>
                <c:pt idx="3">
                  <c:v>Egg</c:v>
                </c:pt>
                <c:pt idx="4">
                  <c:v>Fruits</c:v>
                </c:pt>
                <c:pt idx="5">
                  <c:v>Sugar and Confectionery</c:v>
                </c:pt>
                <c:pt idx="6">
                  <c:v>Food and beverages</c:v>
                </c:pt>
                <c:pt idx="7">
                  <c:v>Non-alcoholic beverages</c:v>
                </c:pt>
                <c:pt idx="8">
                  <c:v>Prepared meals, snacks, sweets etc.</c:v>
                </c:pt>
                <c:pt idx="9">
                  <c:v>Pulses and products</c:v>
                </c:pt>
                <c:pt idx="10">
                  <c:v>Milk and products</c:v>
                </c:pt>
                <c:pt idx="11">
                  <c:v>Cereals and products</c:v>
                </c:pt>
                <c:pt idx="12">
                  <c:v>Spices</c:v>
                </c:pt>
              </c:strCache>
            </c:strRef>
          </c:cat>
          <c:val>
            <c:numRef>
              <c:f>'P3'!$E$33:$E$45</c:f>
              <c:numCache>
                <c:formatCode>0.00%</c:formatCode>
                <c:ptCount val="13"/>
                <c:pt idx="0">
                  <c:v>-0.15380786460925833</c:v>
                </c:pt>
                <c:pt idx="1">
                  <c:v>-0.1168403730115195</c:v>
                </c:pt>
                <c:pt idx="2">
                  <c:v>-2.3245214220601662E-2</c:v>
                </c:pt>
                <c:pt idx="3">
                  <c:v>1.4051522248243353E-2</c:v>
                </c:pt>
                <c:pt idx="4">
                  <c:v>1.4731879787860835E-2</c:v>
                </c:pt>
                <c:pt idx="5">
                  <c:v>2.3352793994995791E-2</c:v>
                </c:pt>
                <c:pt idx="6">
                  <c:v>2.4013722126929649E-2</c:v>
                </c:pt>
                <c:pt idx="7">
                  <c:v>3.2757593805836871E-2</c:v>
                </c:pt>
                <c:pt idx="8">
                  <c:v>5.6008700380641541E-2</c:v>
                </c:pt>
                <c:pt idx="9">
                  <c:v>6.8776628119293859E-2</c:v>
                </c:pt>
                <c:pt idx="10">
                  <c:v>8.262967430639323E-2</c:v>
                </c:pt>
                <c:pt idx="11">
                  <c:v>0.12064516129032254</c:v>
                </c:pt>
                <c:pt idx="12">
                  <c:v>0.1651523249599145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E-47CC-A1F2-170244D8E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9679903"/>
        <c:axId val="569680383"/>
      </c:barChart>
      <c:catAx>
        <c:axId val="56967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0383"/>
        <c:crosses val="autoZero"/>
        <c:auto val="1"/>
        <c:lblAlgn val="ctr"/>
        <c:lblOffset val="100"/>
        <c:noMultiLvlLbl val="0"/>
      </c:catAx>
      <c:valAx>
        <c:axId val="569680383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696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algn="ctr" rotWithShape="0">
        <a:prstClr val="black">
          <a:alpha val="65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cap="all" baseline="0">
                <a:solidFill>
                  <a:schemeClr val="bg2"/>
                </a:solidFill>
              </a:rPr>
              <a:t>Overall CPI Inflation Trend: Pre &amp; Post COVID-19 Onset</a:t>
            </a:r>
          </a:p>
        </c:rich>
      </c:tx>
      <c:layout>
        <c:manualLayout>
          <c:xMode val="edge"/>
          <c:yMode val="edge"/>
          <c:x val="0.11386767969577621"/>
          <c:y val="1.5186025221715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'P4'!$I$3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'P4'!$H$4:$H$5</c:f>
              <c:strCache>
                <c:ptCount val="2"/>
                <c:pt idx="0">
                  <c:v>Mar'19-Feb'20(Pre-Covid)</c:v>
                </c:pt>
                <c:pt idx="1">
                  <c:v>Apr'20-Mar'21(Post-Covid)</c:v>
                </c:pt>
              </c:strCache>
            </c:strRef>
          </c:cat>
          <c:val>
            <c:numRef>
              <c:f>'P4'!$I$4:$I$5</c:f>
              <c:numCache>
                <c:formatCode>0.00%</c:formatCode>
                <c:ptCount val="2"/>
                <c:pt idx="0">
                  <c:v>8.4349651143002857E-2</c:v>
                </c:pt>
                <c:pt idx="1">
                  <c:v>3.8834024182919258E-2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7-4A53-AFCB-FFA2FF53EF84}"/>
            </c:ext>
          </c:extLst>
        </c:ser>
        <c:ser>
          <c:idx val="1"/>
          <c:order val="1"/>
          <c:tx>
            <c:strRef>
              <c:f>'P4'!$J$3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'P4'!$H$4:$H$5</c:f>
              <c:strCache>
                <c:ptCount val="2"/>
                <c:pt idx="0">
                  <c:v>Mar'19-Feb'20(Pre-Covid)</c:v>
                </c:pt>
                <c:pt idx="1">
                  <c:v>Apr'20-Mar'21(Post-Covid)</c:v>
                </c:pt>
              </c:strCache>
            </c:strRef>
          </c:cat>
          <c:val>
            <c:numRef>
              <c:f>'P4'!$J$4:$J$5</c:f>
              <c:numCache>
                <c:formatCode>0.00%</c:formatCode>
                <c:ptCount val="2"/>
                <c:pt idx="0">
                  <c:v>5.5436337625178744E-2</c:v>
                </c:pt>
                <c:pt idx="1">
                  <c:v>5.5536968885915083E-2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7-4A53-AFCB-FFA2FF53EF84}"/>
            </c:ext>
          </c:extLst>
        </c:ser>
        <c:ser>
          <c:idx val="2"/>
          <c:order val="2"/>
          <c:tx>
            <c:strRef>
              <c:f>'P4'!$K$3</c:f>
              <c:strCache>
                <c:ptCount val="1"/>
                <c:pt idx="0">
                  <c:v>Essential services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'P4'!$H$4:$H$5</c:f>
              <c:strCache>
                <c:ptCount val="2"/>
                <c:pt idx="0">
                  <c:v>Mar'19-Feb'20(Pre-Covid)</c:v>
                </c:pt>
                <c:pt idx="1">
                  <c:v>Apr'20-Mar'21(Post-Covid)</c:v>
                </c:pt>
              </c:strCache>
            </c:strRef>
          </c:cat>
          <c:val>
            <c:numRef>
              <c:f>'P4'!$K$4:$K$5</c:f>
              <c:numCache>
                <c:formatCode>0.00%</c:formatCode>
                <c:ptCount val="2"/>
                <c:pt idx="0">
                  <c:v>3.8716000980151932E-2</c:v>
                </c:pt>
                <c:pt idx="1">
                  <c:v>7.0653940486392175E-2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7-4A53-AFCB-FFA2FF53EF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1164480"/>
        <c:axId val="301182720"/>
      </c:barChart>
      <c:catAx>
        <c:axId val="3011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82720"/>
        <c:crosses val="autoZero"/>
        <c:auto val="1"/>
        <c:lblAlgn val="ctr"/>
        <c:lblOffset val="100"/>
        <c:noMultiLvlLbl val="0"/>
      </c:catAx>
      <c:valAx>
        <c:axId val="3011827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3011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algn="ctr" rotWithShape="0">
        <a:prstClr val="black">
          <a:alpha val="65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cap="all" baseline="0">
                <a:solidFill>
                  <a:schemeClr val="bg2"/>
                </a:solidFill>
              </a:rPr>
              <a:t>Corelation between oil prices and each Individual categories (2021-2023)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'P5'!$D$35</c:f>
              <c:strCache>
                <c:ptCount val="1"/>
                <c:pt idx="0">
                  <c:v>Correl Coeff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3F-4623-A718-73030D0C4989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3F-4623-A718-73030D0C4989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3F-4623-A718-73030D0C4989}"/>
              </c:ext>
            </c:extLst>
          </c:dPt>
          <c:dPt>
            <c:idx val="26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3F-4623-A718-73030D0C4989}"/>
              </c:ext>
            </c:extLst>
          </c:dPt>
          <c:dLbls>
            <c:dLbl>
              <c:idx val="0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3867242831350951E-2"/>
                      <c:h val="2.4223514223977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3F-4623-A718-73030D0C4989}"/>
                </c:ext>
              </c:extLst>
            </c:dLbl>
            <c:dLbl>
              <c:idx val="1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3867242831350951E-2"/>
                      <c:h val="2.4223514223977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23F-4623-A718-73030D0C4989}"/>
                </c:ext>
              </c:extLst>
            </c:dLbl>
            <c:dLbl>
              <c:idx val="2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6442665712746249E-2"/>
                      <c:h val="2.42235142239772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23F-4623-A718-73030D0C4989}"/>
                </c:ext>
              </c:extLst>
            </c:dLbl>
            <c:dLbl>
              <c:idx val="2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A23F-4623-A718-73030D0C49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'P5'!$C$36:$C$62</c:f>
              <c:strCache>
                <c:ptCount val="27"/>
                <c:pt idx="0">
                  <c:v>Oils and fats</c:v>
                </c:pt>
                <c:pt idx="1">
                  <c:v>Meat and fish</c:v>
                </c:pt>
                <c:pt idx="2">
                  <c:v>Transport and communication</c:v>
                </c:pt>
                <c:pt idx="3">
                  <c:v>Recreation and amusement</c:v>
                </c:pt>
                <c:pt idx="4">
                  <c:v>Food and beverages</c:v>
                </c:pt>
                <c:pt idx="5">
                  <c:v>Fuel and light</c:v>
                </c:pt>
                <c:pt idx="6">
                  <c:v>Non-alcoholic beverages</c:v>
                </c:pt>
                <c:pt idx="7">
                  <c:v>General index</c:v>
                </c:pt>
                <c:pt idx="8">
                  <c:v>Footwear</c:v>
                </c:pt>
                <c:pt idx="9">
                  <c:v>Miscellaneous</c:v>
                </c:pt>
                <c:pt idx="10">
                  <c:v>Clothing and footwear</c:v>
                </c:pt>
                <c:pt idx="11">
                  <c:v>Clothing</c:v>
                </c:pt>
                <c:pt idx="12">
                  <c:v>Sugar and Confectionery</c:v>
                </c:pt>
                <c:pt idx="13">
                  <c:v>Household goods and services</c:v>
                </c:pt>
                <c:pt idx="14">
                  <c:v>Prepared meals, snacks, sweets etc.</c:v>
                </c:pt>
                <c:pt idx="15">
                  <c:v>Health</c:v>
                </c:pt>
                <c:pt idx="16">
                  <c:v>Fruits</c:v>
                </c:pt>
                <c:pt idx="17">
                  <c:v>Education</c:v>
                </c:pt>
                <c:pt idx="18">
                  <c:v>Housing</c:v>
                </c:pt>
                <c:pt idx="19">
                  <c:v>Pan, tobacco and intoxicants</c:v>
                </c:pt>
                <c:pt idx="20">
                  <c:v>Personal care and effects</c:v>
                </c:pt>
                <c:pt idx="21">
                  <c:v>Milk and products</c:v>
                </c:pt>
                <c:pt idx="22">
                  <c:v>Vegetables</c:v>
                </c:pt>
                <c:pt idx="23">
                  <c:v>Spices</c:v>
                </c:pt>
                <c:pt idx="24">
                  <c:v>Cereals and products</c:v>
                </c:pt>
                <c:pt idx="25">
                  <c:v>Pulses and products</c:v>
                </c:pt>
                <c:pt idx="26">
                  <c:v>Egg</c:v>
                </c:pt>
              </c:strCache>
            </c:strRef>
          </c:cat>
          <c:val>
            <c:numRef>
              <c:f>'P5'!$D$36:$D$62</c:f>
              <c:numCache>
                <c:formatCode>0.0</c:formatCode>
                <c:ptCount val="27"/>
                <c:pt idx="0">
                  <c:v>0.81497978860363796</c:v>
                </c:pt>
                <c:pt idx="1">
                  <c:v>0.76593315434561271</c:v>
                </c:pt>
                <c:pt idx="2">
                  <c:v>0.66644679029234144</c:v>
                </c:pt>
                <c:pt idx="3">
                  <c:v>0.58657488751510212</c:v>
                </c:pt>
                <c:pt idx="4">
                  <c:v>0.57223106755796693</c:v>
                </c:pt>
                <c:pt idx="5">
                  <c:v>0.56762759013321684</c:v>
                </c:pt>
                <c:pt idx="6">
                  <c:v>0.55283657369824024</c:v>
                </c:pt>
                <c:pt idx="7">
                  <c:v>0.54982877487861426</c:v>
                </c:pt>
                <c:pt idx="8">
                  <c:v>0.54369114564086207</c:v>
                </c:pt>
                <c:pt idx="9">
                  <c:v>0.53096620013193785</c:v>
                </c:pt>
                <c:pt idx="10">
                  <c:v>0.52055884691496501</c:v>
                </c:pt>
                <c:pt idx="11">
                  <c:v>0.51592664529550947</c:v>
                </c:pt>
                <c:pt idx="12">
                  <c:v>0.50419360803267621</c:v>
                </c:pt>
                <c:pt idx="13">
                  <c:v>0.50259186325962535</c:v>
                </c:pt>
                <c:pt idx="14">
                  <c:v>0.47976253226075105</c:v>
                </c:pt>
                <c:pt idx="15">
                  <c:v>0.47327073224056737</c:v>
                </c:pt>
                <c:pt idx="16">
                  <c:v>0.4698627040911863</c:v>
                </c:pt>
                <c:pt idx="17">
                  <c:v>0.43462157950905372</c:v>
                </c:pt>
                <c:pt idx="18">
                  <c:v>0.42327155103177805</c:v>
                </c:pt>
                <c:pt idx="19">
                  <c:v>0.39610049041612511</c:v>
                </c:pt>
                <c:pt idx="20">
                  <c:v>0.39331221833146635</c:v>
                </c:pt>
                <c:pt idx="21">
                  <c:v>0.34873435316698959</c:v>
                </c:pt>
                <c:pt idx="22">
                  <c:v>0.34495952101190236</c:v>
                </c:pt>
                <c:pt idx="23">
                  <c:v>0.33199779144862196</c:v>
                </c:pt>
                <c:pt idx="24">
                  <c:v>0.25159381567705869</c:v>
                </c:pt>
                <c:pt idx="25">
                  <c:v>0.17258268372684724</c:v>
                </c:pt>
                <c:pt idx="26">
                  <c:v>-0.18811651608858893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F-4623-A718-73030D0C49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45291311"/>
        <c:axId val="1545289391"/>
      </c:barChart>
      <c:catAx>
        <c:axId val="15452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89391"/>
        <c:crosses val="autoZero"/>
        <c:auto val="1"/>
        <c:lblAlgn val="ctr"/>
        <c:lblOffset val="100"/>
        <c:noMultiLvlLbl val="0"/>
      </c:catAx>
      <c:valAx>
        <c:axId val="1545289391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154529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algn="ctr" rotWithShape="0">
        <a:prstClr val="black">
          <a:alpha val="65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Year-over-Year CPI Inflation (Rural + Urban, Combined Basket) - 2017-2022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'P2'!$D$3:$D$8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'P2'!$G$3:$G$8</c:f>
              <c:numCache>
                <c:formatCode>0.00%</c:formatCode>
                <c:ptCount val="6"/>
                <c:pt idx="0">
                  <c:v>3.3281733746129971E-2</c:v>
                </c:pt>
                <c:pt idx="1">
                  <c:v>3.9513108614232184E-2</c:v>
                </c:pt>
                <c:pt idx="2">
                  <c:v>3.7170479793430466E-2</c:v>
                </c:pt>
                <c:pt idx="3">
                  <c:v>6.2428834722865867E-2</c:v>
                </c:pt>
                <c:pt idx="4">
                  <c:v>5.5842727116879542E-2</c:v>
                </c:pt>
                <c:pt idx="5">
                  <c:v>6.6219354838709554E-2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D4-4B32-B2A8-067E9E6B81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709855"/>
        <c:axId val="570711295"/>
      </c:barChart>
      <c:catAx>
        <c:axId val="5707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11295"/>
        <c:crosses val="autoZero"/>
        <c:auto val="1"/>
        <c:lblAlgn val="ctr"/>
        <c:lblOffset val="100"/>
        <c:noMultiLvlLbl val="0"/>
      </c:catAx>
      <c:valAx>
        <c:axId val="570711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5707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Absolute CPI Change by Food Sub-category (June 2022 - May 2023)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"/>
            <c:invertIfNegative val="0"/>
            <c:bubble3D val="0"/>
            <c:spPr>
              <a:gradFill rotWithShape="1">
                <a:gsLst>
                  <a:gs pos="37000">
                    <a:srgbClr val="FFC000"/>
                  </a:gs>
                  <a:gs pos="100000">
                    <a:schemeClr val="accent2"/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DB-4A09-8A16-C341B390A0E8}"/>
              </c:ext>
            </c:extLst>
          </c:dPt>
          <c:dLbls>
            <c:dLbl>
              <c:idx val="2"/>
              <c:layout>
                <c:manualLayout>
                  <c:x val="-0.14676616915422885"/>
                  <c:y val="-1.4796708270822267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DB-4A09-8A16-C341B390A0E8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4050E9-7DD6-4833-B23B-1A5E95BB7237}" type="VALUE">
                      <a:rPr lang="en-US" b="1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1DB-4A09-8A16-C341B390A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'P3'!$A$33:$A$45</c:f>
              <c:strCache>
                <c:ptCount val="13"/>
                <c:pt idx="0">
                  <c:v>Oils and fats</c:v>
                </c:pt>
                <c:pt idx="1">
                  <c:v>Vegetables</c:v>
                </c:pt>
                <c:pt idx="2">
                  <c:v>Meat and fish</c:v>
                </c:pt>
                <c:pt idx="3">
                  <c:v>Egg</c:v>
                </c:pt>
                <c:pt idx="4">
                  <c:v>Fruits</c:v>
                </c:pt>
                <c:pt idx="5">
                  <c:v>Sugar and Confectionery</c:v>
                </c:pt>
                <c:pt idx="6">
                  <c:v>Food and beverages</c:v>
                </c:pt>
                <c:pt idx="7">
                  <c:v>Non-alcoholic beverages</c:v>
                </c:pt>
                <c:pt idx="8">
                  <c:v>Prepared meals, snacks, sweets etc.</c:v>
                </c:pt>
                <c:pt idx="9">
                  <c:v>Pulses and products</c:v>
                </c:pt>
                <c:pt idx="10">
                  <c:v>Milk and products</c:v>
                </c:pt>
                <c:pt idx="11">
                  <c:v>Cereals and products</c:v>
                </c:pt>
                <c:pt idx="12">
                  <c:v>Spices</c:v>
                </c:pt>
              </c:strCache>
            </c:strRef>
          </c:cat>
          <c:val>
            <c:numRef>
              <c:f>'P3'!$E$33:$E$45</c:f>
              <c:numCache>
                <c:formatCode>0.00%</c:formatCode>
                <c:ptCount val="13"/>
                <c:pt idx="0">
                  <c:v>-0.15380786460925833</c:v>
                </c:pt>
                <c:pt idx="1">
                  <c:v>-0.1168403730115195</c:v>
                </c:pt>
                <c:pt idx="2">
                  <c:v>-2.3245214220601662E-2</c:v>
                </c:pt>
                <c:pt idx="3">
                  <c:v>1.4051522248243353E-2</c:v>
                </c:pt>
                <c:pt idx="4">
                  <c:v>1.4731879787860835E-2</c:v>
                </c:pt>
                <c:pt idx="5">
                  <c:v>2.3352793994995791E-2</c:v>
                </c:pt>
                <c:pt idx="6">
                  <c:v>2.4013722126929649E-2</c:v>
                </c:pt>
                <c:pt idx="7">
                  <c:v>3.2757593805836871E-2</c:v>
                </c:pt>
                <c:pt idx="8">
                  <c:v>5.6008700380641541E-2</c:v>
                </c:pt>
                <c:pt idx="9">
                  <c:v>6.8776628119293859E-2</c:v>
                </c:pt>
                <c:pt idx="10">
                  <c:v>8.262967430639323E-2</c:v>
                </c:pt>
                <c:pt idx="11">
                  <c:v>0.12064516129032254</c:v>
                </c:pt>
                <c:pt idx="12">
                  <c:v>0.1651523249599145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4-4788-B887-35302D95BB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9679903"/>
        <c:axId val="569680383"/>
      </c:barChart>
      <c:catAx>
        <c:axId val="56967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0383"/>
        <c:crosses val="autoZero"/>
        <c:auto val="1"/>
        <c:lblAlgn val="ctr"/>
        <c:lblOffset val="100"/>
        <c:noMultiLvlLbl val="0"/>
      </c:catAx>
      <c:valAx>
        <c:axId val="569680383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6967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Month-on-Month Food Inflation (June 2022 - May 2023)</a:t>
            </a:r>
            <a:endParaRPr lang="en-US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gradFill rotWithShape="1">
                <a:gsLst>
                  <a:gs pos="50000">
                    <a:schemeClr val="accent6">
                      <a:lumMod val="75000"/>
                    </a:schemeClr>
                  </a:gs>
                  <a:gs pos="100000">
                    <a:srgbClr val="00B050"/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35-44CB-8D06-5C0AE9076842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37000">
                    <a:srgbClr val="FF0000"/>
                  </a:gs>
                  <a:gs pos="100000">
                    <a:srgbClr val="C00000"/>
                  </a:gs>
                </a:gsLst>
                <a:lin ang="5400000" scaled="1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35-44CB-8D06-5C0AE9076842}"/>
              </c:ext>
            </c:extLst>
          </c:dPt>
          <c:dLbls>
            <c:dLbl>
              <c:idx val="4"/>
              <c:layout>
                <c:manualLayout>
                  <c:x val="-0.11944444444444445"/>
                  <c:y val="-4.629629629629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35-44CB-8D06-5C0AE9076842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B1E4640-AC98-4CB7-B542-4D4DEF7E1B50}" type="VALUE">
                      <a:rPr lang="en-US" b="1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chemeClr val="tx2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335-44CB-8D06-5C0AE9076842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274A71-2FE1-4415-84CD-15C3999162A9}" type="VALUE">
                      <a:rPr lang="en-US" b="1"/>
                      <a:pPr>
                        <a:defRPr/>
                      </a:pPr>
                      <a:t>[VALUE]</a:t>
                    </a:fld>
                    <a:endParaRPr lang="en-IN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35-44CB-8D06-5C0AE90768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'P3'!$A$16:$A$26</c:f>
              <c:strCache>
                <c:ptCount val="11"/>
                <c:pt idx="0">
                  <c:v>Jun_22-Jul_22</c:v>
                </c:pt>
                <c:pt idx="1">
                  <c:v>Jul_22-Aug_22</c:v>
                </c:pt>
                <c:pt idx="2">
                  <c:v>Aug_22-Sep_22</c:v>
                </c:pt>
                <c:pt idx="3">
                  <c:v>Sep_22-Oct_22</c:v>
                </c:pt>
                <c:pt idx="4">
                  <c:v>Oct_22-Nov_22</c:v>
                </c:pt>
                <c:pt idx="5">
                  <c:v>Nov_22-Dec_22</c:v>
                </c:pt>
                <c:pt idx="6">
                  <c:v>Dec_22-Jan_23</c:v>
                </c:pt>
                <c:pt idx="7">
                  <c:v>Jan_23-Feb_23</c:v>
                </c:pt>
                <c:pt idx="8">
                  <c:v>Feb_23-Mar_23</c:v>
                </c:pt>
                <c:pt idx="9">
                  <c:v>Mar_23-Apr_23</c:v>
                </c:pt>
                <c:pt idx="10">
                  <c:v>Apr_23-May_23</c:v>
                </c:pt>
              </c:strCache>
            </c:strRef>
          </c:cat>
          <c:val>
            <c:numRef>
              <c:f>'P3'!$B$16:$B$26</c:f>
              <c:numCache>
                <c:formatCode>0.00%</c:formatCode>
                <c:ptCount val="11"/>
                <c:pt idx="0">
                  <c:v>1.9452672531943271E-3</c:v>
                </c:pt>
                <c:pt idx="1">
                  <c:v>1.2796187618584476E-3</c:v>
                </c:pt>
                <c:pt idx="2">
                  <c:v>5.1560021152829982E-3</c:v>
                </c:pt>
                <c:pt idx="3">
                  <c:v>7.1901442413082606E-3</c:v>
                </c:pt>
                <c:pt idx="4">
                  <c:v>-2.1764680276847859E-4</c:v>
                </c:pt>
                <c:pt idx="5">
                  <c:v>-5.8342041100661879E-3</c:v>
                </c:pt>
                <c:pt idx="6">
                  <c:v>4.0728737847068874E-3</c:v>
                </c:pt>
                <c:pt idx="7">
                  <c:v>-5.9318707201116982E-3</c:v>
                </c:pt>
                <c:pt idx="8">
                  <c:v>4.3876968979006392E-5</c:v>
                </c:pt>
                <c:pt idx="9">
                  <c:v>4.5630045630047356E-3</c:v>
                </c:pt>
                <c:pt idx="10">
                  <c:v>7.5559049615652185E-3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5-44CB-8D06-5C0AE90768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69685183"/>
        <c:axId val="569679423"/>
      </c:barChart>
      <c:catAx>
        <c:axId val="56968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79423"/>
        <c:crosses val="autoZero"/>
        <c:auto val="1"/>
        <c:lblAlgn val="ctr"/>
        <c:lblOffset val="100"/>
        <c:noMultiLvlLbl val="0"/>
      </c:catAx>
      <c:valAx>
        <c:axId val="569679423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696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Overall CPI Inflation Trend: Pre &amp; Post COVID-19 Onset</a:t>
            </a:r>
            <a:endParaRPr lang="en-IN" sz="1600"/>
          </a:p>
        </c:rich>
      </c:tx>
      <c:layout>
        <c:manualLayout>
          <c:xMode val="edge"/>
          <c:yMode val="edge"/>
          <c:x val="0.11386767969577621"/>
          <c:y val="1.5186025221715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'P4'!$I$3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'P4'!$H$4:$H$5</c:f>
              <c:strCache>
                <c:ptCount val="2"/>
                <c:pt idx="0">
                  <c:v>Mar'19-Feb'20(Pre-Covid)</c:v>
                </c:pt>
                <c:pt idx="1">
                  <c:v>Apr'20-Mar'21(Post-Covid)</c:v>
                </c:pt>
              </c:strCache>
            </c:strRef>
          </c:cat>
          <c:val>
            <c:numRef>
              <c:f>'P4'!$I$4:$I$5</c:f>
              <c:numCache>
                <c:formatCode>0.00%</c:formatCode>
                <c:ptCount val="2"/>
                <c:pt idx="0">
                  <c:v>8.4349651143002857E-2</c:v>
                </c:pt>
                <c:pt idx="1">
                  <c:v>3.8834024182919258E-2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91A-AF16-D79119D79371}"/>
            </c:ext>
          </c:extLst>
        </c:ser>
        <c:ser>
          <c:idx val="1"/>
          <c:order val="1"/>
          <c:tx>
            <c:strRef>
              <c:f>'P4'!$J$3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'P4'!$H$4:$H$5</c:f>
              <c:strCache>
                <c:ptCount val="2"/>
                <c:pt idx="0">
                  <c:v>Mar'19-Feb'20(Pre-Covid)</c:v>
                </c:pt>
                <c:pt idx="1">
                  <c:v>Apr'20-Mar'21(Post-Covid)</c:v>
                </c:pt>
              </c:strCache>
            </c:strRef>
          </c:cat>
          <c:val>
            <c:numRef>
              <c:f>'P4'!$J$4:$J$5</c:f>
              <c:numCache>
                <c:formatCode>0.00%</c:formatCode>
                <c:ptCount val="2"/>
                <c:pt idx="0">
                  <c:v>5.5436337625178744E-2</c:v>
                </c:pt>
                <c:pt idx="1">
                  <c:v>5.5536968885915083E-2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F-491A-AF16-D79119D79371}"/>
            </c:ext>
          </c:extLst>
        </c:ser>
        <c:ser>
          <c:idx val="2"/>
          <c:order val="2"/>
          <c:tx>
            <c:strRef>
              <c:f>'P4'!$K$3</c:f>
              <c:strCache>
                <c:ptCount val="1"/>
                <c:pt idx="0">
                  <c:v>Essential services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'P4'!$H$4:$H$5</c:f>
              <c:strCache>
                <c:ptCount val="2"/>
                <c:pt idx="0">
                  <c:v>Mar'19-Feb'20(Pre-Covid)</c:v>
                </c:pt>
                <c:pt idx="1">
                  <c:v>Apr'20-Mar'21(Post-Covid)</c:v>
                </c:pt>
              </c:strCache>
            </c:strRef>
          </c:cat>
          <c:val>
            <c:numRef>
              <c:f>'P4'!$K$4:$K$5</c:f>
              <c:numCache>
                <c:formatCode>0.00%</c:formatCode>
                <c:ptCount val="2"/>
                <c:pt idx="0">
                  <c:v>3.8716000980151932E-2</c:v>
                </c:pt>
                <c:pt idx="1">
                  <c:v>7.0653940486392175E-2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F-491A-AF16-D79119D79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1164480"/>
        <c:axId val="301182720"/>
      </c:barChart>
      <c:catAx>
        <c:axId val="3011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182720"/>
        <c:crosses val="autoZero"/>
        <c:auto val="1"/>
        <c:lblAlgn val="ctr"/>
        <c:lblOffset val="100"/>
        <c:noMultiLvlLbl val="0"/>
      </c:catAx>
      <c:valAx>
        <c:axId val="301182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11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CASE STUDY 2.xlsx]Crude_Oil_Prices!PivotTable11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Crude Oil Prices - 2021 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Crude_Oil_Prices!$G$3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f>Crude_Oil_Prices!$F$4:$F$43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Crude_Oil_Prices!$G$4:$G$43</c:f>
              <c:numCache>
                <c:formatCode>General</c:formatCode>
                <c:ptCount val="36"/>
                <c:pt idx="0">
                  <c:v>54.79</c:v>
                </c:pt>
                <c:pt idx="1">
                  <c:v>61.22</c:v>
                </c:pt>
                <c:pt idx="2">
                  <c:v>64.73</c:v>
                </c:pt>
                <c:pt idx="3">
                  <c:v>63.4</c:v>
                </c:pt>
                <c:pt idx="4">
                  <c:v>66.95</c:v>
                </c:pt>
                <c:pt idx="5">
                  <c:v>71.98</c:v>
                </c:pt>
                <c:pt idx="6">
                  <c:v>73.540000000000006</c:v>
                </c:pt>
                <c:pt idx="7">
                  <c:v>71.5</c:v>
                </c:pt>
                <c:pt idx="8">
                  <c:v>74.319999999999993</c:v>
                </c:pt>
                <c:pt idx="9">
                  <c:v>81.650000000000006</c:v>
                </c:pt>
                <c:pt idx="10">
                  <c:v>80.59</c:v>
                </c:pt>
                <c:pt idx="11">
                  <c:v>73.3</c:v>
                </c:pt>
                <c:pt idx="12">
                  <c:v>84.67</c:v>
                </c:pt>
                <c:pt idx="13">
                  <c:v>94.07</c:v>
                </c:pt>
                <c:pt idx="14">
                  <c:v>112.87</c:v>
                </c:pt>
                <c:pt idx="15">
                  <c:v>102.97</c:v>
                </c:pt>
                <c:pt idx="16">
                  <c:v>109.51</c:v>
                </c:pt>
                <c:pt idx="17">
                  <c:v>116.01</c:v>
                </c:pt>
                <c:pt idx="18">
                  <c:v>105.49</c:v>
                </c:pt>
                <c:pt idx="19">
                  <c:v>97.4</c:v>
                </c:pt>
                <c:pt idx="20">
                  <c:v>90.71</c:v>
                </c:pt>
                <c:pt idx="21">
                  <c:v>91.7</c:v>
                </c:pt>
                <c:pt idx="22">
                  <c:v>87.55</c:v>
                </c:pt>
                <c:pt idx="23">
                  <c:v>78.11</c:v>
                </c:pt>
                <c:pt idx="24">
                  <c:v>80.92</c:v>
                </c:pt>
                <c:pt idx="25">
                  <c:v>81.62</c:v>
                </c:pt>
                <c:pt idx="26">
                  <c:v>78.540000000000006</c:v>
                </c:pt>
                <c:pt idx="27">
                  <c:v>83.95</c:v>
                </c:pt>
                <c:pt idx="28">
                  <c:v>74.930000000000007</c:v>
                </c:pt>
                <c:pt idx="29">
                  <c:v>74.94</c:v>
                </c:pt>
                <c:pt idx="30">
                  <c:v>80.37</c:v>
                </c:pt>
                <c:pt idx="31">
                  <c:v>86.43</c:v>
                </c:pt>
                <c:pt idx="32">
                  <c:v>93.54</c:v>
                </c:pt>
                <c:pt idx="33">
                  <c:v>90.08</c:v>
                </c:pt>
                <c:pt idx="34">
                  <c:v>82.13</c:v>
                </c:pt>
                <c:pt idx="35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9E6-9C27-A4BB6DF2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356431"/>
        <c:axId val="873777311"/>
      </c:lineChart>
      <c:catAx>
        <c:axId val="155335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77311"/>
        <c:crosses val="autoZero"/>
        <c:auto val="1"/>
        <c:lblAlgn val="ctr"/>
        <c:lblOffset val="100"/>
        <c:noMultiLvlLbl val="0"/>
      </c:catAx>
      <c:valAx>
        <c:axId val="873777311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 ($/bbl)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64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Corelation between oil prices and each Individual categories (2021-2023)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'P5'!$D$35</c:f>
              <c:strCache>
                <c:ptCount val="1"/>
                <c:pt idx="0">
                  <c:v>Correl Coeff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FFC000"/>
                  </a:gs>
                  <a:gs pos="100000">
                    <a:schemeClr val="accent2"/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5775-4F78-BB68-32D73E66FF0E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FFC000"/>
                  </a:gs>
                  <a:gs pos="100000">
                    <a:schemeClr val="accent2"/>
                  </a:gs>
                </a:gsLst>
                <a:path path="shape">
                  <a:fillToRect l="50000" t="50000" r="50000" b="50000"/>
                </a:path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75-4F78-BB68-32D73E66FF0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FFC000"/>
                  </a:gs>
                  <a:gs pos="100000">
                    <a:schemeClr val="accent2"/>
                  </a:gs>
                </a:gsLst>
                <a:path path="shape">
                  <a:fillToRect l="50000" t="50000" r="50000" b="50000"/>
                </a:path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75-4F78-BB68-32D73E66FF0E}"/>
              </c:ext>
            </c:extLst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rgbClr val="00B050"/>
                  </a:gs>
                  <a:gs pos="100000">
                    <a:schemeClr val="accent6"/>
                  </a:gs>
                </a:gsLst>
                <a:lin ang="5400000" scaled="1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75-4F78-BB68-32D73E66FF0E}"/>
              </c:ext>
            </c:extLst>
          </c:dPt>
          <c:dLbls>
            <c:dLbl>
              <c:idx val="26"/>
              <c:spPr>
                <a:solidFill>
                  <a:schemeClr val="accent6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775-4F78-BB68-32D73E66F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'P5'!$C$36:$C$62</c:f>
              <c:strCache>
                <c:ptCount val="27"/>
                <c:pt idx="0">
                  <c:v>Oils and fats</c:v>
                </c:pt>
                <c:pt idx="1">
                  <c:v>Meat and fish</c:v>
                </c:pt>
                <c:pt idx="2">
                  <c:v>Transport and communication</c:v>
                </c:pt>
                <c:pt idx="3">
                  <c:v>Recreation and amusement</c:v>
                </c:pt>
                <c:pt idx="4">
                  <c:v>Food and beverages</c:v>
                </c:pt>
                <c:pt idx="5">
                  <c:v>Fuel and light</c:v>
                </c:pt>
                <c:pt idx="6">
                  <c:v>Non-alcoholic beverages</c:v>
                </c:pt>
                <c:pt idx="7">
                  <c:v>General index</c:v>
                </c:pt>
                <c:pt idx="8">
                  <c:v>Footwear</c:v>
                </c:pt>
                <c:pt idx="9">
                  <c:v>Miscellaneous</c:v>
                </c:pt>
                <c:pt idx="10">
                  <c:v>Clothing and footwear</c:v>
                </c:pt>
                <c:pt idx="11">
                  <c:v>Clothing</c:v>
                </c:pt>
                <c:pt idx="12">
                  <c:v>Sugar and Confectionery</c:v>
                </c:pt>
                <c:pt idx="13">
                  <c:v>Household goods and services</c:v>
                </c:pt>
                <c:pt idx="14">
                  <c:v>Prepared meals, snacks, sweets etc.</c:v>
                </c:pt>
                <c:pt idx="15">
                  <c:v>Health</c:v>
                </c:pt>
                <c:pt idx="16">
                  <c:v>Fruits</c:v>
                </c:pt>
                <c:pt idx="17">
                  <c:v>Education</c:v>
                </c:pt>
                <c:pt idx="18">
                  <c:v>Housing</c:v>
                </c:pt>
                <c:pt idx="19">
                  <c:v>Pan, tobacco and intoxicants</c:v>
                </c:pt>
                <c:pt idx="20">
                  <c:v>Personal care and effects</c:v>
                </c:pt>
                <c:pt idx="21">
                  <c:v>Milk and products</c:v>
                </c:pt>
                <c:pt idx="22">
                  <c:v>Vegetables</c:v>
                </c:pt>
                <c:pt idx="23">
                  <c:v>Spices</c:v>
                </c:pt>
                <c:pt idx="24">
                  <c:v>Cereals and products</c:v>
                </c:pt>
                <c:pt idx="25">
                  <c:v>Pulses and products</c:v>
                </c:pt>
                <c:pt idx="26">
                  <c:v>Egg</c:v>
                </c:pt>
              </c:strCache>
            </c:strRef>
          </c:cat>
          <c:val>
            <c:numRef>
              <c:f>'P5'!$D$36:$D$62</c:f>
              <c:numCache>
                <c:formatCode>0.0</c:formatCode>
                <c:ptCount val="27"/>
                <c:pt idx="0">
                  <c:v>0.81497978860363796</c:v>
                </c:pt>
                <c:pt idx="1">
                  <c:v>0.76593315434561271</c:v>
                </c:pt>
                <c:pt idx="2">
                  <c:v>0.66644679029234144</c:v>
                </c:pt>
                <c:pt idx="3">
                  <c:v>0.58657488751510212</c:v>
                </c:pt>
                <c:pt idx="4">
                  <c:v>0.57223106755796693</c:v>
                </c:pt>
                <c:pt idx="5">
                  <c:v>0.56762759013321684</c:v>
                </c:pt>
                <c:pt idx="6">
                  <c:v>0.55283657369824024</c:v>
                </c:pt>
                <c:pt idx="7">
                  <c:v>0.54982877487861426</c:v>
                </c:pt>
                <c:pt idx="8">
                  <c:v>0.54369114564086207</c:v>
                </c:pt>
                <c:pt idx="9">
                  <c:v>0.53096620013193785</c:v>
                </c:pt>
                <c:pt idx="10">
                  <c:v>0.52055884691496501</c:v>
                </c:pt>
                <c:pt idx="11">
                  <c:v>0.51592664529550947</c:v>
                </c:pt>
                <c:pt idx="12">
                  <c:v>0.50419360803267621</c:v>
                </c:pt>
                <c:pt idx="13">
                  <c:v>0.50259186325962535</c:v>
                </c:pt>
                <c:pt idx="14">
                  <c:v>0.47976253226075105</c:v>
                </c:pt>
                <c:pt idx="15">
                  <c:v>0.47327073224056737</c:v>
                </c:pt>
                <c:pt idx="16">
                  <c:v>0.4698627040911863</c:v>
                </c:pt>
                <c:pt idx="17">
                  <c:v>0.43462157950905372</c:v>
                </c:pt>
                <c:pt idx="18">
                  <c:v>0.42327155103177805</c:v>
                </c:pt>
                <c:pt idx="19">
                  <c:v>0.39610049041612511</c:v>
                </c:pt>
                <c:pt idx="20">
                  <c:v>0.39331221833146635</c:v>
                </c:pt>
                <c:pt idx="21">
                  <c:v>0.34873435316698959</c:v>
                </c:pt>
                <c:pt idx="22">
                  <c:v>0.34495952101190236</c:v>
                </c:pt>
                <c:pt idx="23">
                  <c:v>0.33199779144862196</c:v>
                </c:pt>
                <c:pt idx="24">
                  <c:v>0.25159381567705869</c:v>
                </c:pt>
                <c:pt idx="25">
                  <c:v>0.17258268372684724</c:v>
                </c:pt>
                <c:pt idx="26">
                  <c:v>-0.18811651608858893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7F6-ACAB-908D82B44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45291311"/>
        <c:axId val="1545289391"/>
      </c:barChart>
      <c:catAx>
        <c:axId val="15452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89391"/>
        <c:crosses val="autoZero"/>
        <c:auto val="1"/>
        <c:lblAlgn val="ctr"/>
        <c:lblOffset val="100"/>
        <c:noMultiLvlLbl val="0"/>
      </c:catAx>
      <c:valAx>
        <c:axId val="15452893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154529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cap="all" baseline="0">
                <a:solidFill>
                  <a:schemeClr val="bg2"/>
                </a:solidFill>
              </a:rPr>
              <a:t>% Contribution of Broader Categories in May 2023 CPI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5F-48E6-B05E-0F51A16B95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5F-48E6-B05E-0F51A16B95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5F-48E6-B05E-0F51A16B95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5F-48E6-B05E-0F51A16B95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5F-48E6-B05E-0F51A16B95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5F-48E6-B05E-0F51A16B95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'P1'!$G$12:$G$17</c:f>
              <c:strCache>
                <c:ptCount val="6"/>
                <c:pt idx="0">
                  <c:v>Food and beverages</c:v>
                </c:pt>
                <c:pt idx="1">
                  <c:v>Essential Services</c:v>
                </c:pt>
                <c:pt idx="2">
                  <c:v>Health</c:v>
                </c:pt>
                <c:pt idx="3">
                  <c:v>Apparels</c:v>
                </c:pt>
                <c:pt idx="4">
                  <c:v>Education and Recreation</c:v>
                </c:pt>
                <c:pt idx="5">
                  <c:v>Misc</c:v>
                </c:pt>
              </c:strCache>
            </c:strRef>
          </c:cat>
          <c:val>
            <c:numRef>
              <c:f>'P1'!$I$12:$I$17</c:f>
              <c:numCache>
                <c:formatCode>0.0</c:formatCode>
                <c:ptCount val="6"/>
                <c:pt idx="0">
                  <c:v>49.563853557923679</c:v>
                </c:pt>
                <c:pt idx="1">
                  <c:v>15.005156411137843</c:v>
                </c:pt>
                <c:pt idx="2">
                  <c:v>7.9688037126160181</c:v>
                </c:pt>
                <c:pt idx="3">
                  <c:v>11.885527672739773</c:v>
                </c:pt>
                <c:pt idx="4">
                  <c:v>7.4832416638019916</c:v>
                </c:pt>
                <c:pt idx="5">
                  <c:v>8.0934169817806794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5F-48E6-B05E-0F51A16B95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algn="ctr" rotWithShape="0">
        <a:prstClr val="black">
          <a:alpha val="65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cap="all" baseline="0">
                <a:solidFill>
                  <a:schemeClr val="bg2"/>
                </a:solidFill>
              </a:rPr>
              <a:t>Year-over-Year CPI Inflation (Rural + Urban, Combined Basket) - 2017-2022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>
                  <a:noFill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366-4D19-9028-4768C933A4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'P2'!$D$3:$D$8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'P2'!$G$3:$G$8</c:f>
              <c:numCache>
                <c:formatCode>0.00%</c:formatCode>
                <c:ptCount val="6"/>
                <c:pt idx="0">
                  <c:v>3.3281733746129971E-2</c:v>
                </c:pt>
                <c:pt idx="1">
                  <c:v>3.9513108614232184E-2</c:v>
                </c:pt>
                <c:pt idx="2">
                  <c:v>3.7170479793430466E-2</c:v>
                </c:pt>
                <c:pt idx="3">
                  <c:v>6.2428834722865867E-2</c:v>
                </c:pt>
                <c:pt idx="4">
                  <c:v>5.5842727116879542E-2</c:v>
                </c:pt>
                <c:pt idx="5">
                  <c:v>6.6219354838709554E-2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D19-9028-4768C933A4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709855"/>
        <c:axId val="570711295"/>
      </c:barChart>
      <c:catAx>
        <c:axId val="57070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11295"/>
        <c:crosses val="autoZero"/>
        <c:auto val="1"/>
        <c:lblAlgn val="ctr"/>
        <c:lblOffset val="100"/>
        <c:noMultiLvlLbl val="0"/>
      </c:catAx>
      <c:valAx>
        <c:axId val="57071129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7070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63500" algn="ctr" rotWithShape="0">
        <a:prstClr val="black">
          <a:alpha val="65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8</xdr:row>
      <xdr:rowOff>53340</xdr:rowOff>
    </xdr:from>
    <xdr:to>
      <xdr:col>16</xdr:col>
      <xdr:colOff>480060</xdr:colOff>
      <xdr:row>23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1B309-8086-E507-A947-281B99CE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464820</xdr:colOff>
      <xdr:row>23</xdr:row>
      <xdr:rowOff>53340</xdr:rowOff>
    </xdr:from>
    <xdr:ext cx="7440707" cy="8438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F8A109-6CA6-4020-8555-A8550A1A2ECD}"/>
            </a:ext>
          </a:extLst>
        </xdr:cNvPr>
        <xdr:cNvSpPr txBox="1"/>
      </xdr:nvSpPr>
      <xdr:spPr>
        <a:xfrm>
          <a:off x="5425440" y="4282440"/>
          <a:ext cx="7440707" cy="843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b="1"/>
            <a:t>Key Insights:</a:t>
          </a:r>
          <a:br>
            <a:rPr lang="en-IN" sz="1600"/>
          </a:br>
          <a:r>
            <a:rPr lang="en-IN" sz="1600"/>
            <a:t>The Food category dominates the May 2023 CPI with a 49.6% share, reflecting its major contribution in May 2023 CPI index.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9</xdr:row>
      <xdr:rowOff>22860</xdr:rowOff>
    </xdr:from>
    <xdr:to>
      <xdr:col>6</xdr:col>
      <xdr:colOff>1554480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6133D-5772-E486-FD41-CE7F25728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0</xdr:colOff>
      <xdr:row>9</xdr:row>
      <xdr:rowOff>0</xdr:rowOff>
    </xdr:from>
    <xdr:ext cx="4434840" cy="26746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01F1FA-7937-462A-9481-D1F8771610FC}"/>
            </a:ext>
          </a:extLst>
        </xdr:cNvPr>
        <xdr:cNvSpPr txBox="1"/>
      </xdr:nvSpPr>
      <xdr:spPr>
        <a:xfrm>
          <a:off x="7338060" y="1645920"/>
          <a:ext cx="4434840" cy="267462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/>
            <a:t>Key Findings:</a:t>
          </a:r>
          <a:endParaRPr lang="en-IN" sz="1400"/>
        </a:p>
        <a:p>
          <a:r>
            <a:rPr lang="en-IN" b="1" u="sng"/>
            <a:t>Highest Inflation in 2022:</a:t>
          </a:r>
          <a:r>
            <a:rPr lang="en-IN" u="sng"/>
            <a:t> The trend reversed again, with inflation reaching its peak in 2022, recording an annual Y-o-Y growth of </a:t>
          </a:r>
          <a:r>
            <a:rPr lang="en-IN" b="1" u="sng"/>
            <a:t>6.62%</a:t>
          </a:r>
          <a:r>
            <a:rPr lang="en-IN" u="sng"/>
            <a:t>. This represents the highest inflation rate in the analyzed period.</a:t>
          </a:r>
          <a:br>
            <a:rPr lang="en-IN" u="sng"/>
          </a:br>
          <a:endParaRPr lang="en-IN" u="sng"/>
        </a:p>
        <a:p>
          <a:r>
            <a:rPr lang="en-IN" sz="1400" b="1"/>
            <a:t>Analysis of Highest Inflation Year (2022):</a:t>
          </a:r>
          <a:endParaRPr lang="en-IN" sz="1400"/>
        </a:p>
        <a:p>
          <a:r>
            <a:rPr lang="en-IN" b="1"/>
            <a:t>Global Factors:</a:t>
          </a:r>
          <a:r>
            <a:rPr lang="en-IN"/>
            <a:t> The Russia-Ukraine conflict and China’s zero-COVID policy disrupted global supply chains and raised prices of energy and essential goods, driving inflation in India.</a:t>
          </a:r>
        </a:p>
        <a:p>
          <a:r>
            <a:rPr lang="en-IN" b="1"/>
            <a:t>Domestic Issues:</a:t>
          </a:r>
          <a:r>
            <a:rPr lang="en-IN"/>
            <a:t> Weather events (unseasonal rains, heatwaves) and strong domestic demand pushed up food prices and added to inflationary pressures.</a:t>
          </a:r>
        </a:p>
        <a:p>
          <a:r>
            <a:rPr lang="en-IN" b="1"/>
            <a:t>Currency Impact:</a:t>
          </a:r>
          <a:r>
            <a:rPr lang="en-IN"/>
            <a:t> The rupee’s depreciation against the dollar made imports more expensive, further fueling inflation</a:t>
          </a:r>
        </a:p>
        <a:p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31</xdr:row>
      <xdr:rowOff>15240</xdr:rowOff>
    </xdr:from>
    <xdr:to>
      <xdr:col>14</xdr:col>
      <xdr:colOff>121920</xdr:colOff>
      <xdr:row>48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B4CA1-C167-4994-2D60-108E89A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14</xdr:row>
      <xdr:rowOff>7620</xdr:rowOff>
    </xdr:from>
    <xdr:to>
      <xdr:col>10</xdr:col>
      <xdr:colOff>38100</xdr:colOff>
      <xdr:row>29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AA5E8E-79DA-EE37-602C-5BB22015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220980</xdr:colOff>
      <xdr:row>14</xdr:row>
      <xdr:rowOff>0</xdr:rowOff>
    </xdr:from>
    <xdr:ext cx="2499360" cy="15087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D825D2D-5A72-4FE9-BAE7-598EB8E86F18}"/>
            </a:ext>
          </a:extLst>
        </xdr:cNvPr>
        <xdr:cNvSpPr txBox="1"/>
      </xdr:nvSpPr>
      <xdr:spPr>
        <a:xfrm>
          <a:off x="7711440" y="2560320"/>
          <a:ext cx="2499360" cy="15087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eaLnBrk="1" fontAlgn="auto" latinLnBrk="0" hangingPunct="1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Insights:</a:t>
          </a:r>
          <a:endParaRPr lang="en-IN">
            <a:effectLst/>
          </a:endParaRPr>
        </a:p>
        <a:p>
          <a:pPr eaLnBrk="1" fontAlgn="auto" latinLnBrk="0" hangingPunct="1"/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Highest MoM Food Inflation: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highest month-on-month increase occurred from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April 2023 to May 2023, registering 0.76%</a:t>
          </a:r>
          <a:r>
            <a:rPr lang="en-I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and lowest from </a:t>
          </a: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Jan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20203 to feb 2023, regestering -0.59</a:t>
          </a:r>
          <a:endParaRPr lang="en-IN" sz="1100"/>
        </a:p>
      </xdr:txBody>
    </xdr:sp>
    <xdr:clientData/>
  </xdr:oneCellAnchor>
  <xdr:oneCellAnchor>
    <xdr:from>
      <xdr:col>0</xdr:col>
      <xdr:colOff>0</xdr:colOff>
      <xdr:row>49</xdr:row>
      <xdr:rowOff>106681</xdr:rowOff>
    </xdr:from>
    <xdr:ext cx="10043160" cy="64008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FCAFBD9-1905-41B7-BC69-DF64C0098DFE}"/>
            </a:ext>
          </a:extLst>
        </xdr:cNvPr>
        <xdr:cNvSpPr txBox="1"/>
      </xdr:nvSpPr>
      <xdr:spPr>
        <a:xfrm>
          <a:off x="0" y="9067801"/>
          <a:ext cx="10043160" cy="6400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</a:t>
          </a:r>
          <a:r>
            <a:rPr lang="en-IN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Insights: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/>
            <a:t>Biggest Individual Category Contributor:</a:t>
          </a:r>
          <a:r>
            <a:rPr lang="en-IN"/>
            <a:t> Over the 12-month period, </a:t>
          </a:r>
          <a:r>
            <a:rPr lang="en-IN" b="1"/>
            <a:t>Spices</a:t>
          </a:r>
          <a:r>
            <a:rPr lang="en-IN"/>
            <a:t> emerged as the most significant contributor to inflation within the food basket, recording an </a:t>
          </a:r>
          <a:r>
            <a:rPr lang="en-IN" b="1"/>
            <a:t>absolute CPI increase of 30.9 points (a 16.52%</a:t>
          </a:r>
          <a:r>
            <a:rPr lang="en-IN" b="1" baseline="0"/>
            <a:t> increase</a:t>
          </a:r>
          <a:r>
            <a:rPr lang="en-IN" b="1"/>
            <a:t>)</a:t>
          </a:r>
          <a:r>
            <a:rPr lang="en-IN"/>
            <a:t>. </a:t>
          </a:r>
        </a:p>
        <a:p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5</xdr:row>
      <xdr:rowOff>190499</xdr:rowOff>
    </xdr:from>
    <xdr:to>
      <xdr:col>15</xdr:col>
      <xdr:colOff>9525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635C23-326F-5237-4E08-84A4D0F75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9526</xdr:colOff>
      <xdr:row>29</xdr:row>
      <xdr:rowOff>9525</xdr:rowOff>
    </xdr:from>
    <xdr:ext cx="10487024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6EF771-1DB9-5285-6740-4C6E044E68E6}"/>
            </a:ext>
          </a:extLst>
        </xdr:cNvPr>
        <xdr:cNvSpPr txBox="1"/>
      </xdr:nvSpPr>
      <xdr:spPr>
        <a:xfrm>
          <a:off x="714376" y="5534025"/>
          <a:ext cx="10487024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/>
            <a:t>Insights:</a:t>
          </a:r>
          <a:br>
            <a:rPr lang="en-IN"/>
          </a:br>
          <a:r>
            <a:rPr lang="en-IN"/>
            <a:t>The COVID-19 pandemic triggered a dramatic inflationary shift, causing </a:t>
          </a:r>
          <a:r>
            <a:rPr lang="en-IN" b="1"/>
            <a:t>Essential Services</a:t>
          </a:r>
          <a:r>
            <a:rPr lang="en-IN"/>
            <a:t> inflation to nearly double to 7.07% while previously high </a:t>
          </a:r>
          <a:r>
            <a:rPr lang="en-IN" b="1"/>
            <a:t>Food</a:t>
          </a:r>
          <a:r>
            <a:rPr lang="en-IN"/>
            <a:t> inflation plummeted from 8.43% to 3.88%. Amid this volatility, </a:t>
          </a:r>
          <a:r>
            <a:rPr lang="en-IN" b="1"/>
            <a:t>Health</a:t>
          </a:r>
          <a:r>
            <a:rPr lang="en-IN"/>
            <a:t> inflation remained remarkably stable, showing almost no change.</a:t>
          </a:r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0.5036</cdr:x>
      <cdr:y>0.20347</cdr:y>
    </cdr:from>
    <cdr:to>
      <cdr:x>0.5036</cdr:x>
      <cdr:y>0.8536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18F4A0-699E-EEEA-D6E5-55B7014E4088}"/>
            </a:ext>
          </a:extLst>
        </cdr:cNvPr>
        <cdr:cNvCxnSpPr/>
      </cdr:nvCxnSpPr>
      <cdr:spPr>
        <a:xfrm xmlns:a="http://schemas.openxmlformats.org/drawingml/2006/main">
          <a:off x="2774962" y="781051"/>
          <a:ext cx="0" cy="249555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0.43477</cdr:x>
      <cdr:y>0.16609</cdr:y>
    </cdr:from>
    <cdr:to>
      <cdr:x>0.56787</cdr:x>
      <cdr:y>0.22316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85D70DFC-A7F5-5A38-20ED-73FCB3EFBE5F}"/>
            </a:ext>
          </a:extLst>
        </cdr:cNvPr>
        <cdr:cNvSpPr/>
      </cdr:nvSpPr>
      <cdr:spPr>
        <a:xfrm xmlns:a="http://schemas.openxmlformats.org/drawingml/2006/main">
          <a:off x="2428798" y="694499"/>
          <a:ext cx="743568" cy="23864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kern="1200"/>
            <a:t>Mar'2020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175260</xdr:rowOff>
    </xdr:from>
    <xdr:to>
      <xdr:col>23</xdr:col>
      <xdr:colOff>428625</xdr:colOff>
      <xdr:row>26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732D65-78E9-BBC4-FB93-DDB7F67C0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655321</xdr:colOff>
      <xdr:row>33</xdr:row>
      <xdr:rowOff>121920</xdr:rowOff>
    </xdr:from>
    <xdr:to>
      <xdr:col>9</xdr:col>
      <xdr:colOff>304801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23608F-6D89-C5B1-CD3D-2D005083E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9525</xdr:colOff>
      <xdr:row>64</xdr:row>
      <xdr:rowOff>180975</xdr:rowOff>
    </xdr:from>
    <xdr:ext cx="11753849" cy="749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169A1D-0757-0E3C-C0F7-DD2FF0EA6BFA}"/>
            </a:ext>
          </a:extLst>
        </xdr:cNvPr>
        <xdr:cNvSpPr txBox="1"/>
      </xdr:nvSpPr>
      <xdr:spPr>
        <a:xfrm>
          <a:off x="1114425" y="12372975"/>
          <a:ext cx="11753849" cy="7498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/>
            <a:t>Key Findings:</a:t>
          </a:r>
          <a:br>
            <a:rPr lang="en-IN" sz="1400"/>
          </a:br>
          <a:r>
            <a:rPr lang="en-IN" sz="1400"/>
            <a:t>The categories most profoundly impacted are </a:t>
          </a:r>
          <a:r>
            <a:rPr lang="en-IN" sz="1400" b="1"/>
            <a:t>Oils and fats</a:t>
          </a:r>
          <a:r>
            <a:rPr lang="en-IN" sz="1400"/>
            <a:t> and </a:t>
          </a:r>
          <a:r>
            <a:rPr lang="en-IN" sz="1400" b="1"/>
            <a:t>Meat and fish</a:t>
          </a:r>
          <a:r>
            <a:rPr lang="en-IN" sz="1400"/>
            <a:t>, both exhibiting an extremely high positive correlation coefficient of </a:t>
          </a:r>
          <a:r>
            <a:rPr lang="en-IN" sz="1400" b="1"/>
            <a:t>0.8</a:t>
          </a:r>
          <a:r>
            <a:rPr lang="en-IN" sz="1400"/>
            <a:t>. This indicates that their prices move in very close step with imported oil prices. </a:t>
          </a:r>
          <a:r>
            <a:rPr lang="en-IN" sz="1400" b="1"/>
            <a:t>Transport and communication</a:t>
          </a:r>
          <a:r>
            <a:rPr lang="en-IN" sz="1400"/>
            <a:t> follows closely with a strong correlation of </a:t>
          </a:r>
          <a:r>
            <a:rPr lang="en-IN" sz="1400" b="1"/>
            <a:t>0.7</a:t>
          </a:r>
          <a:r>
            <a:rPr lang="en-IN" sz="1400"/>
            <a:t>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131966</xdr:colOff>
      <xdr:row>3</xdr:row>
      <xdr:rowOff>132522</xdr:rowOff>
    </xdr:from>
    <xdr:to>
      <xdr:col>6</xdr:col>
      <xdr:colOff>153251</xdr:colOff>
      <xdr:row>22</xdr:row>
      <xdr:rowOff>80682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16B58-8A81-426D-9BC2-CD34405AF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268942</xdr:colOff>
      <xdr:row>3</xdr:row>
      <xdr:rowOff>139147</xdr:rowOff>
    </xdr:from>
    <xdr:to>
      <xdr:col>12</xdr:col>
      <xdr:colOff>395901</xdr:colOff>
      <xdr:row>22</xdr:row>
      <xdr:rowOff>74276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AB126D-0E0C-4ACD-A1E3-B31BF523A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140480</xdr:colOff>
      <xdr:row>26</xdr:row>
      <xdr:rowOff>166022</xdr:rowOff>
    </xdr:from>
    <xdr:to>
      <xdr:col>9</xdr:col>
      <xdr:colOff>66261</xdr:colOff>
      <xdr:row>47</xdr:row>
      <xdr:rowOff>38312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5A2ED-BB0D-4154-A629-D3625392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183051</xdr:colOff>
      <xdr:row>26</xdr:row>
      <xdr:rowOff>146798</xdr:rowOff>
    </xdr:from>
    <xdr:to>
      <xdr:col>18</xdr:col>
      <xdr:colOff>370114</xdr:colOff>
      <xdr:row>47</xdr:row>
      <xdr:rowOff>24653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08AFB-8CFB-4CA0-969B-83C8182F8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519353</xdr:colOff>
      <xdr:row>3</xdr:row>
      <xdr:rowOff>129540</xdr:rowOff>
    </xdr:from>
    <xdr:to>
      <xdr:col>18</xdr:col>
      <xdr:colOff>374615</xdr:colOff>
      <xdr:row>22</xdr:row>
      <xdr:rowOff>84364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AA62DE-FC28-422C-BEAC-50190857F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483454</xdr:colOff>
      <xdr:row>3</xdr:row>
      <xdr:rowOff>125895</xdr:rowOff>
    </xdr:from>
    <xdr:to>
      <xdr:col>26</xdr:col>
      <xdr:colOff>500744</xdr:colOff>
      <xdr:row>47</xdr:row>
      <xdr:rowOff>17927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0E6C7F-F7E6-409C-B708-DFFDB946E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0</xdr:col>
      <xdr:colOff>62752</xdr:colOff>
      <xdr:row>22</xdr:row>
      <xdr:rowOff>134471</xdr:rowOff>
    </xdr:from>
    <xdr:ext cx="3801036" cy="61856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6868FE1-C6CF-4322-A0CA-981391471791}"/>
            </a:ext>
          </a:extLst>
        </xdr:cNvPr>
        <xdr:cNvSpPr txBox="1"/>
      </xdr:nvSpPr>
      <xdr:spPr>
        <a:xfrm>
          <a:off x="62752" y="4078942"/>
          <a:ext cx="3801036" cy="618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100">
              <a:solidFill>
                <a:schemeClr val="bg1"/>
              </a:solidFill>
            </a:rPr>
            <a:t>The </a:t>
          </a:r>
          <a:r>
            <a:rPr lang="en-IN" sz="1100" b="1">
              <a:solidFill>
                <a:schemeClr val="bg1"/>
              </a:solidFill>
            </a:rPr>
            <a:t>Food</a:t>
          </a:r>
          <a:r>
            <a:rPr lang="en-IN" sz="1100">
              <a:solidFill>
                <a:schemeClr val="bg1"/>
              </a:solidFill>
            </a:rPr>
            <a:t> category dominates the </a:t>
          </a:r>
          <a:r>
            <a:rPr lang="en-IN" sz="1100" b="1">
              <a:solidFill>
                <a:schemeClr val="bg1"/>
              </a:solidFill>
            </a:rPr>
            <a:t>May 2023</a:t>
          </a:r>
          <a:r>
            <a:rPr lang="en-IN" sz="1100">
              <a:solidFill>
                <a:schemeClr val="bg1"/>
              </a:solidFill>
            </a:rPr>
            <a:t> CPI with a </a:t>
          </a:r>
          <a:r>
            <a:rPr lang="en-IN" sz="1100" b="1">
              <a:solidFill>
                <a:schemeClr val="bg1"/>
              </a:solidFill>
            </a:rPr>
            <a:t>49.6</a:t>
          </a:r>
          <a:r>
            <a:rPr lang="en-IN" sz="1100">
              <a:solidFill>
                <a:schemeClr val="bg1"/>
              </a:solidFill>
            </a:rPr>
            <a:t>% share, reflecting its major contribution in </a:t>
          </a:r>
          <a:r>
            <a:rPr lang="en-IN" sz="1100" b="1">
              <a:solidFill>
                <a:schemeClr val="bg1"/>
              </a:solidFill>
            </a:rPr>
            <a:t>May</a:t>
          </a:r>
          <a:r>
            <a:rPr lang="en-IN" sz="110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2023</a:t>
          </a:r>
          <a:r>
            <a:rPr lang="en-IN" sz="1100">
              <a:solidFill>
                <a:schemeClr val="bg1"/>
              </a:solidFill>
            </a:rPr>
            <a:t> CPI index.</a:t>
          </a:r>
        </a:p>
      </xdr:txBody>
    </xdr:sp>
    <xdr:clientData/>
  </xdr:oneCellAnchor>
  <xdr:oneCellAnchor>
    <xdr:from>
      <xdr:col>6</xdr:col>
      <xdr:colOff>277905</xdr:colOff>
      <xdr:row>22</xdr:row>
      <xdr:rowOff>89646</xdr:rowOff>
    </xdr:from>
    <xdr:ext cx="3836895" cy="78124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085526-E6D8-B826-4995-2220AD8057CA}"/>
            </a:ext>
          </a:extLst>
        </xdr:cNvPr>
        <xdr:cNvSpPr txBox="1"/>
      </xdr:nvSpPr>
      <xdr:spPr>
        <a:xfrm>
          <a:off x="3935505" y="4034117"/>
          <a:ext cx="383689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>
              <a:solidFill>
                <a:schemeClr val="bg1"/>
              </a:solidFill>
            </a:rPr>
            <a:t>In </a:t>
          </a:r>
          <a:r>
            <a:rPr lang="en-IN" b="1">
              <a:solidFill>
                <a:schemeClr val="bg1"/>
              </a:solidFill>
            </a:rPr>
            <a:t>2022</a:t>
          </a:r>
          <a:r>
            <a:rPr lang="en-IN">
              <a:solidFill>
                <a:schemeClr val="bg1"/>
              </a:solidFill>
            </a:rPr>
            <a:t>, India experienced its </a:t>
          </a:r>
          <a:r>
            <a:rPr lang="en-IN" b="1">
              <a:solidFill>
                <a:schemeClr val="bg1"/>
              </a:solidFill>
            </a:rPr>
            <a:t>highest inflation </a:t>
          </a:r>
          <a:r>
            <a:rPr lang="en-IN">
              <a:solidFill>
                <a:schemeClr val="bg1"/>
              </a:solidFill>
            </a:rPr>
            <a:t>rate of </a:t>
          </a:r>
          <a:r>
            <a:rPr lang="en-IN" b="1">
              <a:solidFill>
                <a:schemeClr val="bg1"/>
              </a:solidFill>
            </a:rPr>
            <a:t>6.62</a:t>
          </a:r>
          <a:r>
            <a:rPr lang="en-IN">
              <a:solidFill>
                <a:schemeClr val="bg1"/>
              </a:solidFill>
            </a:rPr>
            <a:t>%, driven by </a:t>
          </a:r>
          <a:r>
            <a:rPr lang="en-IN" b="1">
              <a:solidFill>
                <a:schemeClr val="bg1"/>
              </a:solidFill>
            </a:rPr>
            <a:t>global disruptions, domestic weather shocks, and strong demand</a:t>
          </a:r>
          <a:r>
            <a:rPr lang="en-IN">
              <a:solidFill>
                <a:schemeClr val="bg1"/>
              </a:solidFill>
            </a:rPr>
            <a:t>. Additional pressure came from the </a:t>
          </a:r>
          <a:r>
            <a:rPr lang="en-IN" b="1">
              <a:solidFill>
                <a:schemeClr val="bg1"/>
              </a:solidFill>
            </a:rPr>
            <a:t>rupee’s depreciation, making imports costlier.</a:t>
          </a:r>
          <a:endParaRPr lang="en-IN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80682</xdr:colOff>
      <xdr:row>47</xdr:row>
      <xdr:rowOff>44822</xdr:rowOff>
    </xdr:from>
    <xdr:ext cx="5468470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A071B9-A2AD-C1A4-199E-DE7173B49677}"/>
            </a:ext>
          </a:extLst>
        </xdr:cNvPr>
        <xdr:cNvSpPr txBox="1"/>
      </xdr:nvSpPr>
      <xdr:spPr>
        <a:xfrm>
          <a:off x="80682" y="8624046"/>
          <a:ext cx="546847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>
              <a:solidFill>
                <a:schemeClr val="bg1"/>
              </a:solidFill>
            </a:rPr>
            <a:t>Between </a:t>
          </a:r>
          <a:r>
            <a:rPr lang="en-IN" b="1">
              <a:solidFill>
                <a:schemeClr val="bg1"/>
              </a:solidFill>
            </a:rPr>
            <a:t>April and May 2023</a:t>
          </a:r>
          <a:r>
            <a:rPr lang="en-IN">
              <a:solidFill>
                <a:schemeClr val="bg1"/>
              </a:solidFill>
            </a:rPr>
            <a:t>, food inflation in India saw the highest MoM rise at </a:t>
          </a:r>
          <a:r>
            <a:rPr lang="en-IN" b="1">
              <a:solidFill>
                <a:schemeClr val="bg1"/>
              </a:solidFill>
            </a:rPr>
            <a:t>0.76%</a:t>
          </a:r>
          <a:r>
            <a:rPr lang="en-IN">
              <a:solidFill>
                <a:schemeClr val="bg1"/>
              </a:solidFill>
            </a:rPr>
            <a:t>. Conversely, the lowest drop occurred from </a:t>
          </a:r>
          <a:r>
            <a:rPr lang="en-IN" b="1">
              <a:solidFill>
                <a:schemeClr val="bg1"/>
              </a:solidFill>
            </a:rPr>
            <a:t>January to February 2023</a:t>
          </a:r>
          <a:r>
            <a:rPr lang="en-IN">
              <a:solidFill>
                <a:schemeClr val="bg1"/>
              </a:solidFill>
            </a:rPr>
            <a:t>, registering </a:t>
          </a:r>
          <a:r>
            <a:rPr lang="en-IN" b="1">
              <a:solidFill>
                <a:schemeClr val="bg1"/>
              </a:solidFill>
            </a:rPr>
            <a:t>–0.59%.</a:t>
          </a:r>
          <a:endParaRPr lang="en-IN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9</xdr:col>
      <xdr:colOff>170329</xdr:colOff>
      <xdr:row>47</xdr:row>
      <xdr:rowOff>35858</xdr:rowOff>
    </xdr:from>
    <xdr:ext cx="5755342" cy="68131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295CBB1-D90E-4549-A5F8-5B2F6C2217FE}"/>
            </a:ext>
          </a:extLst>
        </xdr:cNvPr>
        <xdr:cNvSpPr txBox="1"/>
      </xdr:nvSpPr>
      <xdr:spPr>
        <a:xfrm>
          <a:off x="5656729" y="8462682"/>
          <a:ext cx="5755342" cy="6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>
              <a:solidFill>
                <a:schemeClr val="bg1"/>
              </a:solidFill>
            </a:rPr>
            <a:t>Biggest Individual Category Contributor:</a:t>
          </a:r>
          <a:r>
            <a:rPr lang="en-IN">
              <a:solidFill>
                <a:schemeClr val="bg1"/>
              </a:solidFill>
            </a:rPr>
            <a:t> Over the 12-month period, </a:t>
          </a:r>
          <a:r>
            <a:rPr lang="en-IN" b="1">
              <a:solidFill>
                <a:schemeClr val="bg1"/>
              </a:solidFill>
            </a:rPr>
            <a:t>Spices</a:t>
          </a:r>
          <a:r>
            <a:rPr lang="en-IN">
              <a:solidFill>
                <a:schemeClr val="bg1"/>
              </a:solidFill>
            </a:rPr>
            <a:t> emerged as the most significant contributor to inflation within the food basket, recording an </a:t>
          </a:r>
          <a:r>
            <a:rPr lang="en-IN" b="1">
              <a:solidFill>
                <a:schemeClr val="bg1"/>
              </a:solidFill>
            </a:rPr>
            <a:t>absolute CPI increase of 30.9 points (a 16.52%</a:t>
          </a:r>
          <a:r>
            <a:rPr lang="en-IN" b="1" baseline="0">
              <a:solidFill>
                <a:schemeClr val="bg1"/>
              </a:solidFill>
            </a:rPr>
            <a:t> increase</a:t>
          </a:r>
          <a:r>
            <a:rPr lang="en-IN" b="1">
              <a:solidFill>
                <a:schemeClr val="bg1"/>
              </a:solidFill>
            </a:rPr>
            <a:t>)</a:t>
          </a:r>
          <a:r>
            <a:rPr lang="en-IN">
              <a:solidFill>
                <a:schemeClr val="bg1"/>
              </a:solidFill>
            </a:rPr>
            <a:t>. </a:t>
          </a:r>
        </a:p>
        <a:p>
          <a:endParaRPr lang="en-IN" sz="1100">
            <a:solidFill>
              <a:schemeClr val="bg1"/>
            </a:solidFill>
          </a:endParaRPr>
        </a:p>
      </xdr:txBody>
    </xdr:sp>
    <xdr:clientData/>
  </xdr:oneCellAnchor>
  <xdr:oneCellAnchor>
    <xdr:from>
      <xdr:col>18</xdr:col>
      <xdr:colOff>475129</xdr:colOff>
      <xdr:row>47</xdr:row>
      <xdr:rowOff>35858</xdr:rowOff>
    </xdr:from>
    <xdr:ext cx="4921624" cy="60901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E0DD6E0-F82D-407F-99AC-2F6FEF155BDC}"/>
            </a:ext>
          </a:extLst>
        </xdr:cNvPr>
        <xdr:cNvSpPr txBox="1"/>
      </xdr:nvSpPr>
      <xdr:spPr>
        <a:xfrm>
          <a:off x="11447929" y="8462682"/>
          <a:ext cx="4921624" cy="60901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>
              <a:solidFill>
                <a:schemeClr val="bg1"/>
              </a:solidFill>
            </a:rPr>
            <a:t>Oils and fats</a:t>
          </a:r>
          <a:r>
            <a:rPr lang="en-IN">
              <a:solidFill>
                <a:schemeClr val="bg1"/>
              </a:solidFill>
            </a:rPr>
            <a:t>, along with </a:t>
          </a:r>
          <a:r>
            <a:rPr lang="en-IN" b="1">
              <a:solidFill>
                <a:schemeClr val="bg1"/>
              </a:solidFill>
            </a:rPr>
            <a:t>meat and fish</a:t>
          </a:r>
          <a:r>
            <a:rPr lang="en-IN">
              <a:solidFill>
                <a:schemeClr val="bg1"/>
              </a:solidFill>
            </a:rPr>
            <a:t>, show a high correlation of </a:t>
          </a:r>
          <a:r>
            <a:rPr lang="en-IN" b="1">
              <a:solidFill>
                <a:schemeClr val="bg1"/>
              </a:solidFill>
            </a:rPr>
            <a:t>0.8</a:t>
          </a:r>
          <a:r>
            <a:rPr lang="en-IN">
              <a:solidFill>
                <a:schemeClr val="bg1"/>
              </a:solidFill>
            </a:rPr>
            <a:t> with imported oil prices, indicating strong price linkage</a:t>
          </a:r>
          <a:r>
            <a:rPr lang="en-IN" b="1">
              <a:solidFill>
                <a:schemeClr val="bg1"/>
              </a:solidFill>
            </a:rPr>
            <a:t>. Transport and communication </a:t>
          </a:r>
          <a:r>
            <a:rPr lang="en-IN">
              <a:solidFill>
                <a:schemeClr val="bg1"/>
              </a:solidFill>
            </a:rPr>
            <a:t>also reflect a significant correlation at </a:t>
          </a:r>
          <a:r>
            <a:rPr lang="en-IN" b="1">
              <a:solidFill>
                <a:schemeClr val="bg1"/>
              </a:solidFill>
            </a:rPr>
            <a:t>0.7</a:t>
          </a:r>
          <a:endParaRPr lang="en-IN" sz="1100" b="1">
            <a:solidFill>
              <a:schemeClr val="bg1"/>
            </a:solidFill>
          </a:endParaRPr>
        </a:p>
      </xdr:txBody>
    </xdr:sp>
    <xdr:clientData/>
  </xdr:oneCellAnchor>
  <xdr:oneCellAnchor>
    <xdr:from>
      <xdr:col>12</xdr:col>
      <xdr:colOff>502024</xdr:colOff>
      <xdr:row>22</xdr:row>
      <xdr:rowOff>80682</xdr:rowOff>
    </xdr:from>
    <xdr:ext cx="3558988" cy="78124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6A3C7A6-2B08-4480-8E70-13AFE5C05D0E}"/>
            </a:ext>
          </a:extLst>
        </xdr:cNvPr>
        <xdr:cNvSpPr txBox="1"/>
      </xdr:nvSpPr>
      <xdr:spPr>
        <a:xfrm>
          <a:off x="7817224" y="4025153"/>
          <a:ext cx="3558988" cy="7812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>
              <a:solidFill>
                <a:schemeClr val="bg1"/>
              </a:solidFill>
            </a:rPr>
            <a:t>During the COVID-19 pandemic, </a:t>
          </a:r>
          <a:r>
            <a:rPr lang="en-IN" b="1">
              <a:solidFill>
                <a:schemeClr val="bg1"/>
              </a:solidFill>
            </a:rPr>
            <a:t>Essential Services inflation nearly doubled to 7.07%, </a:t>
          </a:r>
          <a:r>
            <a:rPr lang="en-IN">
              <a:solidFill>
                <a:schemeClr val="bg1"/>
              </a:solidFill>
            </a:rPr>
            <a:t>while </a:t>
          </a:r>
          <a:r>
            <a:rPr lang="en-IN" b="1">
              <a:solidFill>
                <a:schemeClr val="bg1"/>
              </a:solidFill>
            </a:rPr>
            <a:t>Food inflation sharply dropped from 8.43% to 3.88%</a:t>
          </a:r>
          <a:r>
            <a:rPr lang="en-IN">
              <a:solidFill>
                <a:schemeClr val="bg1"/>
              </a:solidFill>
            </a:rPr>
            <a:t>. In contrast, Health inflation remained steady with minimal change.</a:t>
          </a: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6466820" cy="702364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C11E8EA-4A97-6D81-A907-264885A03FE4}"/>
            </a:ext>
          </a:extLst>
        </xdr:cNvPr>
        <xdr:cNvSpPr/>
      </xdr:nvSpPr>
      <xdr:spPr>
        <a:xfrm>
          <a:off x="0" y="0"/>
          <a:ext cx="16466820" cy="702364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sz="2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CPI INFLATION DASHBOARD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0.50215</cdr:x>
      <cdr:y>0.17884</cdr:y>
    </cdr:from>
    <cdr:to>
      <cdr:x>0.50215</cdr:x>
      <cdr:y>0.82897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F18F4A0-699E-EEEA-D6E5-55B7014E4088}"/>
            </a:ext>
          </a:extLst>
        </cdr:cNvPr>
        <cdr:cNvCxnSpPr/>
      </cdr:nvCxnSpPr>
      <cdr:spPr>
        <a:xfrm xmlns:a="http://schemas.openxmlformats.org/drawingml/2006/main">
          <a:off x="1771154" y="613326"/>
          <a:ext cx="0" cy="2229649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0.39864</cdr:x>
      <cdr:y>0.16871</cdr:y>
    </cdr:from>
    <cdr:to>
      <cdr:x>0.60897</cdr:x>
      <cdr:y>0.24447</cdr:y>
    </cdr:to>
    <cdr:sp macro="" textlink="">
      <cdr:nvSpPr>
        <cdr:cNvPr id="7" name="Rectangle: Rounded Corners 6">
          <a:extLst xmlns:a="http://schemas.openxmlformats.org/drawingml/2006/main">
            <a:ext uri="{FF2B5EF4-FFF2-40B4-BE49-F238E27FC236}">
              <a16:creationId xmlns:a16="http://schemas.microsoft.com/office/drawing/2014/main" id="{85D70DFC-A7F5-5A38-20ED-73FCB3EFBE5F}"/>
            </a:ext>
          </a:extLst>
        </cdr:cNvPr>
        <cdr:cNvSpPr/>
      </cdr:nvSpPr>
      <cdr:spPr>
        <a:xfrm xmlns:a="http://schemas.openxmlformats.org/drawingml/2006/main">
          <a:off x="1406054" y="578609"/>
          <a:ext cx="741853" cy="259814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IN" kern="1200"/>
            <a:t>Mar'2020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kumar Gara" refreshedDate="45821.667733796297" createdVersion="8" refreshedVersion="8" minRefreshableVersion="3" recordCount="125" xr:uid="{73093F83-6538-4002-B37C-17E363296A1A}">
  <cacheSource type="worksheet">
    <worksheetSource name="CleanedData"/>
  </cacheSource>
  <cacheFields count="30">
    <cacheField name="Sector" numFmtId="0">
      <sharedItems/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/>
    </cacheField>
    <cacheField name="Cereals and products" numFmtId="0">
      <sharedItems containsSemiMixedTypes="0" containsString="0" containsNumber="1" minValue="108.4" maxValue="174.4"/>
    </cacheField>
    <cacheField name="Meat and fish" numFmtId="0">
      <sharedItems containsSemiMixedTypes="0" containsString="0" containsNumber="1" minValue="107.3" maxValue="219.4"/>
    </cacheField>
    <cacheField name="Egg" numFmtId="0">
      <sharedItems containsSemiMixedTypes="0" containsString="0" containsNumber="1" minValue="104.7" maxValue="194.5"/>
    </cacheField>
    <cacheField name="Milk and products" numFmtId="0">
      <sharedItems containsSemiMixedTypes="0" containsString="0" containsNumber="1" minValue="104.4" maxValue="179.5"/>
    </cacheField>
    <cacheField name="Oils and fats" numFmtId="0">
      <sharedItems containsSemiMixedTypes="0" containsString="0" containsNumber="1" minValue="103.9" maxValue="202.4"/>
    </cacheField>
    <cacheField name="Fruits" numFmtId="0">
      <sharedItems containsSemiMixedTypes="0" containsString="0" containsNumber="1" minValue="103.2" maxValue="176.3"/>
    </cacheField>
    <cacheField name="Vegetables" numFmtId="0">
      <sharedItems containsSemiMixedTypes="0" containsString="0" containsNumber="1" minValue="102.2" maxValue="230.5"/>
    </cacheField>
    <cacheField name="Pulses and products" numFmtId="0">
      <sharedItems containsSemiMixedTypes="0" containsString="0" containsNumber="1" minValue="105" maxValue="177.4"/>
    </cacheField>
    <cacheField name="Sugar and Confectionery" numFmtId="0">
      <sharedItems containsSemiMixedTypes="0" containsString="0" containsNumber="1" minValue="90.4" maxValue="123"/>
    </cacheField>
    <cacheField name="Spices" numFmtId="0">
      <sharedItems containsSemiMixedTypes="0" containsString="0" containsNumber="1" minValue="102.7" maxValue="218"/>
    </cacheField>
    <cacheField name="Non-alcoholic beverages" numFmtId="0">
      <sharedItems containsSemiMixedTypes="0" containsString="0" containsNumber="1" minValue="104.9" maxValue="173.4"/>
    </cacheField>
    <cacheField name="Prepared meals, snacks, sweets etc." numFmtId="0">
      <sharedItems containsSemiMixedTypes="0" containsString="0" containsNumber="1" minValue="107.3" maxValue="194.2"/>
    </cacheField>
    <cacheField name="Food and beverages" numFmtId="0">
      <sharedItems containsSemiMixedTypes="0" containsString="0" containsNumber="1" minValue="105.6" maxValue="179.6"/>
    </cacheField>
    <cacheField name="Pan, tobacco and intoxicants" numFmtId="0">
      <sharedItems containsSemiMixedTypes="0" containsString="0" containsNumber="1" minValue="105.1" maxValue="201"/>
    </cacheField>
    <cacheField name="Clothing" numFmtId="0">
      <sharedItems containsSemiMixedTypes="0" containsString="0" containsNumber="1" minValue="106.3" maxValue="187.3"/>
    </cacheField>
    <cacheField name="Footwear" numFmtId="0">
      <sharedItems containsSemiMixedTypes="0" containsString="0" containsNumber="1" minValue="105.5" maxValue="179.7"/>
    </cacheField>
    <cacheField name="Clothing and footwear" numFmtId="0">
      <sharedItems containsSemiMixedTypes="0" containsString="0" containsNumber="1" minValue="106.2" maxValue="186.2"/>
    </cacheField>
    <cacheField name="Housing" numFmtId="0">
      <sharedItems containsMixedTypes="1" containsNumber="1" minValue="175.6" maxValue="175.6"/>
    </cacheField>
    <cacheField name="Fuel and light" numFmtId="0">
      <sharedItems containsSemiMixedTypes="0" containsString="0" containsNumber="1" minValue="105.5" maxValue="182.8"/>
    </cacheField>
    <cacheField name="Household goods and services" numFmtId="0">
      <sharedItems containsSemiMixedTypes="0" containsString="0" containsNumber="1" minValue="104.8" maxValue="175.2"/>
    </cacheField>
    <cacheField name="Health" numFmtId="0">
      <sharedItems containsSemiMixedTypes="0" containsString="0" containsNumber="1" minValue="104" maxValue="185.7"/>
    </cacheField>
    <cacheField name="Transport and communication" numFmtId="0">
      <sharedItems containsSemiMixedTypes="0" containsString="0" containsNumber="1" minValue="103.2" maxValue="164.8"/>
    </cacheField>
    <cacheField name="Recreation and amusement" numFmtId="0">
      <sharedItems containsSemiMixedTypes="0" containsString="0" containsNumber="1" minValue="103.1" maxValue="171.2"/>
    </cacheField>
    <cacheField name="Education" numFmtId="0">
      <sharedItems containsSemiMixedTypes="0" containsString="0" containsNumber="1" minValue="103.6" maxValue="177.1"/>
    </cacheField>
    <cacheField name="Personal care and effects" numFmtId="0">
      <sharedItems containsSemiMixedTypes="0" containsString="0" containsNumber="1" minValue="102.3" maxValue="185.2"/>
    </cacheField>
    <cacheField name="Miscellaneous" numFmtId="0">
      <sharedItems containsSemiMixedTypes="0" containsString="0" containsNumber="1" minValue="103.9" maxValue="175.7"/>
    </cacheField>
    <cacheField name="General index" numFmtId="0">
      <sharedItems containsSemiMixedTypes="0" containsString="0" containsNumber="1" minValue="104.6" maxValue="179.1" count="109">
        <n v="104.6"/>
        <n v="105.3"/>
        <n v="105.5"/>
        <n v="106.1"/>
        <n v="106.9"/>
        <n v="109.3"/>
        <n v="111"/>
        <n v="112.4"/>
        <n v="113.7"/>
        <n v="114.8"/>
        <n v="116.3"/>
        <n v="114.5"/>
        <n v="113.6"/>
        <n v="114.2"/>
        <n v="115.1"/>
        <n v="115.8"/>
        <n v="116.7"/>
        <n v="119.2"/>
        <n v="120.3"/>
        <n v="120.1"/>
        <n v="119.4"/>
        <n v="119.5"/>
        <n v="119.7"/>
        <n v="120.2"/>
        <n v="120.7"/>
        <n v="121.6"/>
        <n v="123"/>
        <n v="123.6"/>
        <n v="124.8"/>
        <n v="125.4"/>
        <n v="126.1"/>
        <n v="126.6"/>
        <n v="126.3"/>
        <n v="126"/>
        <n v="127.3"/>
        <n v="128.6"/>
        <n v="130.1"/>
        <n v="131.1"/>
        <n v="130.9"/>
        <n v="131.4"/>
        <n v="131.19999999999999"/>
        <n v="130.4"/>
        <n v="130.30000000000001"/>
        <n v="130.6"/>
        <n v="132"/>
        <n v="134.19999999999999"/>
        <n v="135.4"/>
        <n v="135.19999999999999"/>
        <n v="136.1"/>
        <n v="137.6"/>
        <n v="137.19999999999999"/>
        <n v="136.9"/>
        <n v="136.4"/>
        <n v="136.5"/>
        <n v="137.1"/>
        <n v="137.80000000000001"/>
        <n v="138.5"/>
        <n v="139.80000000000001"/>
        <n v="140.4"/>
        <n v="140.19999999999999"/>
        <n v="140.80000000000001"/>
        <n v="140.1"/>
        <n v="139.6"/>
        <n v="139.9"/>
        <n v="141.19999999999999"/>
        <n v="142"/>
        <n v="142.9"/>
        <n v="144.19999999999999"/>
        <n v="145"/>
        <n v="145.80000000000001"/>
        <n v="147.19999999999999"/>
        <n v="148.6"/>
        <n v="150.4"/>
        <n v="150.19999999999999"/>
        <n v="149.1"/>
        <n v="150.23749999999998"/>
        <n v="150.98958333333334"/>
        <n v="151.80000000000001"/>
        <n v="153.9"/>
        <n v="154.69999999999999"/>
        <n v="156.4"/>
        <n v="158.4"/>
        <n v="158.9"/>
        <n v="157.30000000000001"/>
        <n v="156.6"/>
        <n v="156.80000000000001"/>
        <n v="157.80000000000001"/>
        <n v="160.4"/>
        <n v="161.30000000000001"/>
        <n v="162.5"/>
        <n v="163.19999999999999"/>
        <n v="165.5"/>
        <n v="166.7"/>
        <n v="166.2"/>
        <n v="165.7"/>
        <n v="166.1"/>
        <n v="167.7"/>
        <n v="170.1"/>
        <n v="171.7"/>
        <n v="172.6"/>
        <n v="173.4"/>
        <n v="174.3"/>
        <n v="175.3"/>
        <n v="176.7"/>
        <n v="176.5"/>
        <n v="175.7"/>
        <n v="177.2"/>
        <n v="178.1"/>
        <n v="179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kumar Gara" refreshedDate="45824.448811689814" createdVersion="8" refreshedVersion="8" minRefreshableVersion="3" recordCount="36" xr:uid="{BCC98FCA-752E-46D3-BACA-D40423FC7540}">
  <cacheSource type="worksheet">
    <worksheetSource name="Table3"/>
  </cacheSource>
  <cacheFields count="7">
    <cacheField name="Year" numFmtId="0">
      <sharedItems containsSemiMixedTypes="0" containsString="0" containsNumber="1" containsInteger="1" minValue="2021" maxValue="2023"/>
    </cacheField>
    <cacheField name="Month" numFmtId="0">
      <sharedItems/>
    </cacheField>
    <cacheField name="Price ($/bbl)" numFmtId="0">
      <sharedItems containsSemiMixedTypes="0" containsString="0" containsNumber="1" minValue="54.79" maxValue="116.01"/>
    </cacheField>
    <cacheField name="Date" numFmtId="14">
      <sharedItems containsSemiMixedTypes="0" containsNonDate="0" containsDate="1" containsString="0" minDate="2021-01-01T00:00:00" maxDate="2202-06-02T00:00:00" count="37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202-06-01T00:00:00" u="1"/>
      </sharedItems>
      <fieldGroup par="6"/>
    </cacheField>
    <cacheField name="Months (Date)" numFmtId="0" databaseField="0">
      <fieldGroup base="3">
        <rangePr groupBy="months" startDate="2021-01-01T00:00:00" endDate="2023-12-02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3"/>
        </groupItems>
      </fieldGroup>
    </cacheField>
    <cacheField name="Quarters (Date)" numFmtId="0" databaseField="0">
      <fieldGroup base="3">
        <rangePr groupBy="quarters" startDate="2021-01-01T00:00:00" endDate="2023-12-02T00:00:00"/>
        <groupItems count="6">
          <s v="&lt;01-01-2021"/>
          <s v="Qtr1"/>
          <s v="Qtr2"/>
          <s v="Qtr3"/>
          <s v="Qtr4"/>
          <s v="&gt;02-12-2023"/>
        </groupItems>
      </fieldGroup>
    </cacheField>
    <cacheField name="Years (Date)" numFmtId="0" databaseField="0">
      <fieldGroup base="3">
        <rangePr groupBy="years" startDate="2021-01-01T00:00:00" endDate="2023-12-02T00:00:00"/>
        <groupItems count="5">
          <s v="&lt;01-01-2021"/>
          <s v="2021"/>
          <s v="2022"/>
          <s v="2023"/>
          <s v="&gt;02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Rural+Urban"/>
    <x v="0"/>
    <s v="January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s v="100.3"/>
    <n v="105.5"/>
    <n v="104.8"/>
    <n v="104"/>
    <n v="103.2"/>
    <n v="103.1"/>
    <n v="103.6"/>
    <n v="104.5"/>
    <n v="103.9"/>
    <x v="0"/>
  </r>
  <r>
    <s v="Rural+Urban"/>
    <x v="0"/>
    <s v="February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s v="100.4"/>
    <n v="106"/>
    <n v="105.2"/>
    <n v="104.5"/>
    <n v="104.2"/>
    <n v="103.6"/>
    <n v="103.9"/>
    <n v="104.5"/>
    <n v="104.4"/>
    <x v="1"/>
  </r>
  <r>
    <s v="Rural+Urban"/>
    <x v="0"/>
    <s v="March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s v="100.4"/>
    <n v="106.1"/>
    <n v="105.6"/>
    <n v="104.9"/>
    <n v="105.1"/>
    <n v="103.7"/>
    <n v="104"/>
    <n v="104.3"/>
    <n v="104.7"/>
    <x v="2"/>
  </r>
  <r>
    <s v="Rural+Urban"/>
    <x v="0"/>
    <s v="April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s v="100.5"/>
    <n v="106.5"/>
    <n v="106.3"/>
    <n v="105.3"/>
    <n v="104.7"/>
    <n v="104.2"/>
    <n v="105"/>
    <n v="102.9"/>
    <n v="104.8"/>
    <x v="3"/>
  </r>
  <r>
    <s v="Rural+Urban"/>
    <x v="0"/>
    <s v="May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s v="100.5"/>
    <n v="107.4"/>
    <n v="106.9"/>
    <n v="105.9"/>
    <n v="104"/>
    <n v="104.8"/>
    <n v="105.6"/>
    <n v="102.3"/>
    <n v="104.8"/>
    <x v="4"/>
  </r>
  <r>
    <s v="Rural+Urban"/>
    <x v="0"/>
    <s v="June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s v="106.6"/>
    <n v="108.3"/>
    <n v="107.6"/>
    <n v="106.4"/>
    <n v="105.1"/>
    <n v="105.4"/>
    <n v="107.4"/>
    <n v="102.8"/>
    <n v="105.8"/>
    <x v="5"/>
  </r>
  <r>
    <s v="Rural+Urban"/>
    <x v="0"/>
    <s v="July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s v="107.7"/>
    <n v="109.2"/>
    <n v="108.2"/>
    <n v="107"/>
    <n v="107.1"/>
    <n v="106.1"/>
    <n v="109.1"/>
    <n v="102.8"/>
    <n v="106.9"/>
    <x v="6"/>
  </r>
  <r>
    <s v="Rural+Urban"/>
    <x v="0"/>
    <s v="August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s v="108.9"/>
    <n v="109.7"/>
    <n v="108.7"/>
    <n v="107.5"/>
    <n v="108"/>
    <n v="106.6"/>
    <n v="109.9"/>
    <n v="105.4"/>
    <n v="107.9"/>
    <x v="7"/>
  </r>
  <r>
    <s v="Rural+Urban"/>
    <x v="0"/>
    <s v="September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s v="109.7"/>
    <n v="110.5"/>
    <n v="109.6"/>
    <n v="108.1"/>
    <n v="109.9"/>
    <n v="107.5"/>
    <n v="110.6"/>
    <n v="106.8"/>
    <n v="109"/>
    <x v="8"/>
  </r>
  <r>
    <s v="Rural+Urban"/>
    <x v="0"/>
    <s v="October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s v="110.5"/>
    <n v="110.9"/>
    <n v="110.3"/>
    <n v="108.6"/>
    <n v="109.5"/>
    <n v="108.1"/>
    <n v="110.8"/>
    <n v="107.4"/>
    <n v="109.2"/>
    <x v="9"/>
  </r>
  <r>
    <s v="Rural+Urban"/>
    <x v="0"/>
    <s v="November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s v="111.1"/>
    <n v="111.6"/>
    <n v="111.1"/>
    <n v="109.3"/>
    <n v="109.5"/>
    <n v="108.6"/>
    <n v="111.2"/>
    <n v="108.1"/>
    <n v="109.7"/>
    <x v="10"/>
  </r>
  <r>
    <s v="Rural+Urban"/>
    <x v="0"/>
    <s v="December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s v="110.7"/>
    <n v="111.9"/>
    <n v="111.7"/>
    <n v="109.7"/>
    <n v="109.8"/>
    <n v="109"/>
    <n v="111.5"/>
    <n v="107.9"/>
    <n v="110"/>
    <x v="11"/>
  </r>
  <r>
    <s v="Rural+Urban"/>
    <x v="1"/>
    <s v="January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s v="111.6"/>
    <n v="112.2"/>
    <n v="112.3"/>
    <n v="110.3"/>
    <n v="110.7"/>
    <n v="109.7"/>
    <n v="111.6"/>
    <n v="108.2"/>
    <n v="110.6"/>
    <x v="12"/>
  </r>
  <r>
    <s v="Rural+Urban"/>
    <x v="1"/>
    <s v="February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s v="112.5"/>
    <n v="112.4"/>
    <n v="112.8"/>
    <n v="110.7"/>
    <n v="111.1"/>
    <n v="110.1"/>
    <n v="111.8"/>
    <n v="108.7"/>
    <n v="110.9"/>
    <x v="12"/>
  </r>
  <r>
    <s v="Rural+Urban"/>
    <x v="1"/>
    <s v="Marcrh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s v="113.2"/>
    <n v="112.5"/>
    <n v="113.2"/>
    <n v="111.2"/>
    <n v="111.4"/>
    <n v="110.6"/>
    <n v="112"/>
    <n v="109"/>
    <n v="111.3"/>
    <x v="13"/>
  </r>
  <r>
    <s v="Rural+Urban"/>
    <x v="1"/>
    <s v="April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s v="113.9"/>
    <n v="112.5"/>
    <n v="113.6"/>
    <n v="111.5"/>
    <n v="111.2"/>
    <n v="110.9"/>
    <n v="112.7"/>
    <n v="109"/>
    <n v="111.5"/>
    <x v="14"/>
  </r>
  <r>
    <s v="Rural+Urban"/>
    <x v="1"/>
    <s v="May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s v="114.3"/>
    <n v="112.5"/>
    <n v="114.1"/>
    <n v="111.8"/>
    <n v="111.3"/>
    <n v="111.2"/>
    <n v="113"/>
    <n v="109.1"/>
    <n v="111.8"/>
    <x v="15"/>
  </r>
  <r>
    <s v="Rural+Urban"/>
    <x v="1"/>
    <s v="June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s v="113.9"/>
    <n v="113.2"/>
    <n v="114.6"/>
    <n v="112.3"/>
    <n v="111.8"/>
    <n v="111.6"/>
    <n v="114.8"/>
    <n v="108.3"/>
    <n v="112.3"/>
    <x v="16"/>
  </r>
  <r>
    <s v="Rural+Urban"/>
    <x v="1"/>
    <s v="July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s v="114.8"/>
    <n v="113.9"/>
    <n v="115.2"/>
    <n v="112.7"/>
    <n v="113.1"/>
    <n v="112.1"/>
    <n v="116.8"/>
    <n v="109.2"/>
    <n v="113.3"/>
    <x v="17"/>
  </r>
  <r>
    <s v="Rural+Urban"/>
    <x v="1"/>
    <s v="August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s v="115.5"/>
    <n v="114"/>
    <n v="115.6"/>
    <n v="113.3"/>
    <n v="112.8"/>
    <n v="112.6"/>
    <n v="118"/>
    <n v="109.9"/>
    <n v="113.7"/>
    <x v="18"/>
  </r>
  <r>
    <s v="Rural+Urban"/>
    <x v="1"/>
    <s v="September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s v="116.1"/>
    <n v="114.3"/>
    <n v="116.1"/>
    <n v="113.7"/>
    <n v="112"/>
    <n v="113.1"/>
    <n v="118.6"/>
    <n v="109.5"/>
    <n v="113.7"/>
    <x v="19"/>
  </r>
  <r>
    <s v="Rural+Urban"/>
    <x v="1"/>
    <s v="October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s v="116.7"/>
    <n v="114.7"/>
    <n v="116.7"/>
    <n v="114.3"/>
    <n v="111.8"/>
    <n v="113.3"/>
    <n v="118.8"/>
    <n v="109.6"/>
    <n v="113.9"/>
    <x v="19"/>
  </r>
  <r>
    <s v="Rural+Urban"/>
    <x v="1"/>
    <s v="November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s v="117.1"/>
    <n v="115.5"/>
    <n v="117.3"/>
    <n v="114.8"/>
    <n v="110.8"/>
    <n v="113.7"/>
    <n v="119"/>
    <n v="109.1"/>
    <n v="113.8"/>
    <x v="19"/>
  </r>
  <r>
    <s v="Rural+Urban"/>
    <x v="1"/>
    <s v="December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s v="116.5"/>
    <n v="115.7"/>
    <n v="117.5"/>
    <n v="115.1"/>
    <n v="110.1"/>
    <n v="113.9"/>
    <n v="119.5"/>
    <n v="109.8"/>
    <n v="113.8"/>
    <x v="20"/>
  </r>
  <r>
    <s v="Rural+Urban"/>
    <x v="2"/>
    <s v="January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s v="117.3"/>
    <n v="116.5"/>
    <n v="118.1"/>
    <n v="115.5"/>
    <n v="109.4"/>
    <n v="114.3"/>
    <n v="119.7"/>
    <n v="110.7"/>
    <n v="114"/>
    <x v="21"/>
  </r>
  <r>
    <s v="Rural+Urban"/>
    <x v="2"/>
    <s v="February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s v="118.1"/>
    <n v="117.7"/>
    <n v="118.7"/>
    <n v="116.3"/>
    <n v="108.7"/>
    <n v="114.9"/>
    <n v="119.7"/>
    <n v="111.2"/>
    <n v="114.1"/>
    <x v="22"/>
  </r>
  <r>
    <s v="Rural+Urban"/>
    <x v="2"/>
    <s v="March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s v="118.6"/>
    <n v="118.3"/>
    <n v="119.2"/>
    <n v="116.7"/>
    <n v="109.9"/>
    <n v="115.4"/>
    <n v="120.1"/>
    <n v="111"/>
    <n v="114.7"/>
    <x v="23"/>
  </r>
  <r>
    <s v="Rural+Urban"/>
    <x v="2"/>
    <s v="April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s v="119.2"/>
    <n v="118.7"/>
    <n v="119.7"/>
    <n v="117.1"/>
    <n v="110.1"/>
    <n v="115.9"/>
    <n v="121"/>
    <n v="111.7"/>
    <n v="115.1"/>
    <x v="24"/>
  </r>
  <r>
    <s v="Rural+Urban"/>
    <x v="2"/>
    <s v="May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s v="119.6"/>
    <n v="119.2"/>
    <n v="120.2"/>
    <n v="117.7"/>
    <n v="112"/>
    <n v="116.3"/>
    <n v="121.4"/>
    <n v="112.3"/>
    <n v="116.1"/>
    <x v="25"/>
  </r>
  <r>
    <s v="Rural+Urban"/>
    <x v="2"/>
    <s v="June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s v="119"/>
    <n v="119.8"/>
    <n v="121.1"/>
    <n v="118.5"/>
    <n v="112.9"/>
    <n v="116.9"/>
    <n v="123.1"/>
    <n v="112.8"/>
    <n v="117"/>
    <x v="26"/>
  </r>
  <r>
    <s v="Rural+Urban"/>
    <x v="2"/>
    <s v="July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s v="119.9"/>
    <n v="120.1"/>
    <n v="121.3"/>
    <n v="119"/>
    <n v="112.7"/>
    <n v="117.2"/>
    <n v="124.4"/>
    <n v="112.3"/>
    <n v="117.2"/>
    <x v="27"/>
  </r>
  <r>
    <s v="Rural+Urban"/>
    <x v="2"/>
    <s v="August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s v="120.9"/>
    <n v="120.6"/>
    <n v="122"/>
    <n v="119.4"/>
    <n v="111.7"/>
    <n v="117.8"/>
    <n v="125.1"/>
    <n v="112.3"/>
    <n v="117.2"/>
    <x v="28"/>
  </r>
  <r>
    <s v="Rural+Urban"/>
    <x v="2"/>
    <s v="September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s v="121.6"/>
    <n v="120.4"/>
    <n v="122.6"/>
    <n v="119.8"/>
    <n v="111.3"/>
    <n v="118.3"/>
    <n v="125.7"/>
    <n v="113.4"/>
    <n v="117.5"/>
    <x v="29"/>
  </r>
  <r>
    <s v="Rural+Urban"/>
    <x v="2"/>
    <s v="October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s v="122.4"/>
    <n v="120.8"/>
    <n v="123"/>
    <n v="120.4"/>
    <n v="111.4"/>
    <n v="118.7"/>
    <n v="125.9"/>
    <n v="113.9"/>
    <n v="117.9"/>
    <x v="30"/>
  </r>
  <r>
    <s v="Rural+Urban"/>
    <x v="2"/>
    <s v="November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s v="122.9"/>
    <n v="121.6"/>
    <n v="123.4"/>
    <n v="120.9"/>
    <n v="111.5"/>
    <n v="119.2"/>
    <n v="126.3"/>
    <n v="113.8"/>
    <n v="118.1"/>
    <x v="31"/>
  </r>
  <r>
    <s v="Rural+Urban"/>
    <x v="2"/>
    <s v="December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s v="122.4"/>
    <n v="122"/>
    <n v="123.6"/>
    <n v="121.4"/>
    <n v="111.5"/>
    <n v="119.6"/>
    <n v="126.2"/>
    <n v="113.7"/>
    <n v="118.3"/>
    <x v="30"/>
  </r>
  <r>
    <s v="Rural+Urban"/>
    <x v="3"/>
    <s v="January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s v="123.4"/>
    <n v="122.7"/>
    <n v="124.2"/>
    <n v="122"/>
    <n v="111.1"/>
    <n v="119.8"/>
    <n v="126.3"/>
    <n v="114.5"/>
    <n v="118.5"/>
    <x v="32"/>
  </r>
  <r>
    <s v="Rural+Urban"/>
    <x v="3"/>
    <s v="February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s v="124.4"/>
    <n v="123.1"/>
    <n v="124.6"/>
    <n v="122.5"/>
    <n v="111.4"/>
    <n v="120.3"/>
    <n v="126.6"/>
    <n v="116.6"/>
    <n v="119.1"/>
    <x v="33"/>
  </r>
  <r>
    <s v="Rural+Urban"/>
    <x v="3"/>
    <s v="March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s v="124.9"/>
    <n v="122.4"/>
    <n v="125.1"/>
    <n v="122.9"/>
    <n v="110.9"/>
    <n v="120.6"/>
    <n v="126.9"/>
    <n v="117.3"/>
    <n v="119.3"/>
    <x v="33"/>
  </r>
  <r>
    <s v="Rural+Urban"/>
    <x v="3"/>
    <s v="April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s v="125.6"/>
    <n v="122.3"/>
    <n v="125.5"/>
    <n v="123.2"/>
    <n v="112.1"/>
    <n v="121.1"/>
    <n v="127.7"/>
    <n v="118.1"/>
    <n v="120"/>
    <x v="34"/>
  </r>
  <r>
    <s v="Rural+Urban"/>
    <x v="3"/>
    <s v="May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s v="126"/>
    <n v="122.7"/>
    <n v="126"/>
    <n v="123.7"/>
    <n v="112.8"/>
    <n v="121.5"/>
    <n v="128.5"/>
    <n v="119.2"/>
    <n v="120.7"/>
    <x v="35"/>
  </r>
  <r>
    <s v="Rural+Urban"/>
    <x v="3"/>
    <s v="June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s v="125.5"/>
    <n v="123.3"/>
    <n v="126.4"/>
    <n v="124.1"/>
    <n v="114.2"/>
    <n v="121.7"/>
    <n v="129.69999999999999"/>
    <n v="119.4"/>
    <n v="121.5"/>
    <x v="36"/>
  </r>
  <r>
    <s v="Rural+Urban"/>
    <x v="3"/>
    <s v="July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s v="126.4"/>
    <n v="123.4"/>
    <n v="126.9"/>
    <n v="124.5"/>
    <n v="113.9"/>
    <n v="122.4"/>
    <n v="130.80000000000001"/>
    <n v="120.5"/>
    <n v="121.9"/>
    <x v="37"/>
  </r>
  <r>
    <s v="Rural+Urban"/>
    <x v="3"/>
    <s v="August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s v="127.3"/>
    <n v="123.6"/>
    <n v="127.4"/>
    <n v="124.8"/>
    <n v="113.1"/>
    <n v="122.7"/>
    <n v="131.69999999999999"/>
    <n v="121.5"/>
    <n v="122.1"/>
    <x v="37"/>
  </r>
  <r>
    <s v="Rural+Urban"/>
    <x v="3"/>
    <s v="September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s v="127.9"/>
    <n v="124.1"/>
    <n v="127.9"/>
    <n v="125.4"/>
    <n v="114.3"/>
    <n v="122.9"/>
    <n v="131.80000000000001"/>
    <n v="122.1"/>
    <n v="122.8"/>
    <x v="38"/>
  </r>
  <r>
    <s v="Rural+Urban"/>
    <x v="3"/>
    <s v="October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s v="128.7"/>
    <n v="124.3"/>
    <n v="128.4"/>
    <n v="126.1"/>
    <n v="115.2"/>
    <n v="123.5"/>
    <n v="132.4"/>
    <n v="122.1"/>
    <n v="123.4"/>
    <x v="39"/>
  </r>
  <r>
    <s v="Rural+Urban"/>
    <x v="3"/>
    <s v="November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s v="129.1"/>
    <n v="125"/>
    <n v="128.6"/>
    <n v="126.4"/>
    <n v="115.7"/>
    <n v="124"/>
    <n v="132.80000000000001"/>
    <n v="122.6"/>
    <n v="123.8"/>
    <x v="40"/>
  </r>
  <r>
    <s v="Rural+Urban"/>
    <x v="3"/>
    <s v="December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s v="128.5"/>
    <n v="126.6"/>
    <n v="129.19999999999999"/>
    <n v="126.9"/>
    <n v="116"/>
    <n v="124.2"/>
    <n v="133.1"/>
    <n v="121.1"/>
    <n v="123.9"/>
    <x v="41"/>
  </r>
  <r>
    <s v="Rural+Urban"/>
    <x v="4"/>
    <s v="January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s v="129.6"/>
    <n v="126.8"/>
    <n v="129.4"/>
    <n v="127.1"/>
    <n v="117"/>
    <n v="124.2"/>
    <n v="133.30000000000001"/>
    <n v="121.7"/>
    <n v="124.4"/>
    <x v="42"/>
  </r>
  <r>
    <s v="Rural+Urban"/>
    <x v="4"/>
    <s v="February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s v="130.5"/>
    <n v="127.9"/>
    <n v="129.69999999999999"/>
    <n v="127.4"/>
    <n v="117.4"/>
    <n v="124.6"/>
    <n v="133.4"/>
    <n v="122.6"/>
    <n v="124.8"/>
    <x v="43"/>
  </r>
  <r>
    <s v="Rural+Urban"/>
    <x v="4"/>
    <s v="March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s v="131.1"/>
    <n v="129.1"/>
    <n v="130.1"/>
    <n v="127.8"/>
    <n v="117.6"/>
    <n v="125"/>
    <n v="133.80000000000001"/>
    <n v="122.6"/>
    <n v="125.1"/>
    <x v="38"/>
  </r>
  <r>
    <s v="Rural+Urban"/>
    <x v="4"/>
    <s v="April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s v="131.7"/>
    <n v="129.80000000000001"/>
    <n v="130.4"/>
    <n v="128.1"/>
    <n v="116.6"/>
    <n v="125.1"/>
    <n v="134.5"/>
    <n v="123.1"/>
    <n v="125.1"/>
    <x v="37"/>
  </r>
  <r>
    <s v="Rural+Urban"/>
    <x v="4"/>
    <s v="May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s v="132.1"/>
    <n v="129.4"/>
    <n v="130.9"/>
    <n v="128.4"/>
    <n v="116.7"/>
    <n v="125.7"/>
    <n v="134.80000000000001"/>
    <n v="123"/>
    <n v="125.3"/>
    <x v="39"/>
  </r>
  <r>
    <s v="Rural+Urban"/>
    <x v="4"/>
    <s v="June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s v="131.4"/>
    <n v="128.80000000000001"/>
    <n v="131.19999999999999"/>
    <n v="128.5"/>
    <n v="116.5"/>
    <n v="125.9"/>
    <n v="135.4"/>
    <n v="123.4"/>
    <n v="125.5"/>
    <x v="44"/>
  </r>
  <r>
    <s v="Rural+Urban"/>
    <x v="4"/>
    <s v="July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s v="132.6"/>
    <n v="129.4"/>
    <n v="131.9"/>
    <n v="129.4"/>
    <n v="116"/>
    <n v="126.6"/>
    <n v="136.80000000000001"/>
    <n v="123.6"/>
    <n v="125.9"/>
    <x v="45"/>
  </r>
  <r>
    <s v="Rural+Urban"/>
    <x v="4"/>
    <s v="August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s v="134.4"/>
    <n v="129.80000000000001"/>
    <n v="132.80000000000001"/>
    <n v="130.19999999999999"/>
    <n v="117.3"/>
    <n v="127.3"/>
    <n v="137.6"/>
    <n v="124.5"/>
    <n v="126.8"/>
    <x v="46"/>
  </r>
  <r>
    <s v="Rural+Urban"/>
    <x v="4"/>
    <s v="September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s v="135.7"/>
    <n v="131"/>
    <n v="133.30000000000001"/>
    <n v="130.6"/>
    <n v="118.3"/>
    <n v="127.9"/>
    <n v="137.4"/>
    <n v="125.7"/>
    <n v="127.5"/>
    <x v="47"/>
  </r>
  <r>
    <s v="Rural+Urban"/>
    <x v="4"/>
    <s v="October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s v="137.3"/>
    <n v="132.19999999999999"/>
    <n v="133.6"/>
    <n v="131.30000000000001"/>
    <n v="117.8"/>
    <n v="128.4"/>
    <n v="137.9"/>
    <n v="126.2"/>
    <n v="127.7"/>
    <x v="48"/>
  </r>
  <r>
    <s v="Rural+Urban"/>
    <x v="4"/>
    <s v="November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s v="138.6"/>
    <n v="135.30000000000001"/>
    <n v="134.4"/>
    <n v="132.6"/>
    <n v="118.3"/>
    <n v="128.9"/>
    <n v="138.6"/>
    <n v="126.8"/>
    <n v="128.4"/>
    <x v="49"/>
  </r>
  <r>
    <s v="Rural+Urban"/>
    <x v="4"/>
    <s v="December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s v="139.1"/>
    <n v="136.6"/>
    <n v="134.69999999999999"/>
    <n v="133.1"/>
    <n v="118.5"/>
    <n v="129"/>
    <n v="138.5"/>
    <n v="126.5"/>
    <n v="128.6"/>
    <x v="50"/>
  </r>
  <r>
    <s v="Rural+Urban"/>
    <x v="5"/>
    <s v="January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s v="140.4"/>
    <n v="136.6"/>
    <n v="134.9"/>
    <n v="133.30000000000001"/>
    <n v="119.3"/>
    <n v="129.69999999999999"/>
    <n v="139"/>
    <n v="127.3"/>
    <n v="129.1"/>
    <x v="51"/>
  </r>
  <r>
    <s v="Rural+Urban"/>
    <x v="5"/>
    <s v="February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s v="141.3"/>
    <n v="136.69999999999999"/>
    <n v="135.19999999999999"/>
    <n v="133.80000000000001"/>
    <n v="120.2"/>
    <n v="129.9"/>
    <n v="139"/>
    <n v="127.7"/>
    <n v="129.6"/>
    <x v="52"/>
  </r>
  <r>
    <s v="Rural+Urban"/>
    <x v="5"/>
    <s v="March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s v="142"/>
    <n v="136.5"/>
    <n v="135.6"/>
    <n v="134.30000000000001"/>
    <n v="121"/>
    <n v="130.4"/>
    <n v="139.80000000000001"/>
    <n v="128.19999999999999"/>
    <n v="130.30000000000001"/>
    <x v="53"/>
  </r>
  <r>
    <s v="Rural+Urban"/>
    <x v="5"/>
    <s v="April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s v="142.9"/>
    <n v="136.5"/>
    <n v="136.6"/>
    <n v="135.19999999999999"/>
    <n v="121.9"/>
    <n v="131.30000000000001"/>
    <n v="141.4"/>
    <n v="129.19999999999999"/>
    <n v="131.30000000000001"/>
    <x v="54"/>
  </r>
  <r>
    <s v="Rural+Urban"/>
    <x v="5"/>
    <s v="May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s v="143.2"/>
    <n v="136.9"/>
    <n v="137.4"/>
    <n v="136"/>
    <n v="122.9"/>
    <n v="131.80000000000001"/>
    <n v="142.1"/>
    <n v="129.9"/>
    <n v="132.1"/>
    <x v="55"/>
  </r>
  <r>
    <s v="Rural+Urban"/>
    <x v="5"/>
    <s v="June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s v="142.5"/>
    <n v="138.1"/>
    <n v="137.9"/>
    <n v="136.19999999999999"/>
    <n v="123.7"/>
    <n v="132.6"/>
    <n v="142.80000000000001"/>
    <n v="130.1"/>
    <n v="132.6"/>
    <x v="56"/>
  </r>
  <r>
    <s v="Rural+Urban"/>
    <x v="5"/>
    <s v="July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s v="143.6"/>
    <n v="139.69999999999999"/>
    <n v="138.6"/>
    <n v="137"/>
    <n v="123.6"/>
    <n v="133.1"/>
    <n v="144.69999999999999"/>
    <n v="130.1"/>
    <n v="133.19999999999999"/>
    <x v="57"/>
  </r>
  <r>
    <s v="Rural+Urban"/>
    <x v="5"/>
    <s v="August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s v="144.6"/>
    <n v="140.9"/>
    <n v="139.4"/>
    <n v="137.69999999999999"/>
    <n v="124.3"/>
    <n v="133.6"/>
    <n v="146"/>
    <n v="130.1"/>
    <n v="133.9"/>
    <x v="58"/>
  </r>
  <r>
    <s v="Rural+Urban"/>
    <x v="5"/>
    <s v="September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s v="145.3"/>
    <n v="142.30000000000001"/>
    <n v="139.69999999999999"/>
    <n v="138.4"/>
    <n v="126"/>
    <n v="134.5"/>
    <n v="146.19999999999999"/>
    <n v="130.9"/>
    <n v="134.69999999999999"/>
    <x v="59"/>
  </r>
  <r>
    <s v="Rural+Urban"/>
    <x v="5"/>
    <s v="October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s v="146.9"/>
    <n v="145.30000000000001"/>
    <n v="142.19999999999999"/>
    <n v="142.1"/>
    <n v="125.5"/>
    <n v="136.5"/>
    <n v="147.80000000000001"/>
    <n v="132"/>
    <n v="136.30000000000001"/>
    <x v="60"/>
  </r>
  <r>
    <s v="Rural+Urban"/>
    <x v="5"/>
    <s v="November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s v="146.9"/>
    <n v="145.1"/>
    <n v="142.19999999999999"/>
    <n v="142.1"/>
    <n v="125.5"/>
    <n v="136.5"/>
    <n v="147.80000000000001"/>
    <n v="132"/>
    <n v="136.30000000000001"/>
    <x v="60"/>
  </r>
  <r>
    <s v="Rural+Urban"/>
    <x v="5"/>
    <s v="December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s v="146.5"/>
    <n v="142.69999999999999"/>
    <n v="143.19999999999999"/>
    <n v="144.9"/>
    <n v="123.6"/>
    <n v="136.80000000000001"/>
    <n v="150.1"/>
    <n v="132.19999999999999"/>
    <n v="136.80000000000001"/>
    <x v="61"/>
  </r>
  <r>
    <s v="Rural+Urban"/>
    <x v="6"/>
    <s v="January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s v="147.7"/>
    <n v="139.5"/>
    <n v="143.6"/>
    <n v="145.1"/>
    <n v="123.3"/>
    <n v="136.69999999999999"/>
    <n v="150.19999999999999"/>
    <n v="132.80000000000001"/>
    <n v="136.9"/>
    <x v="62"/>
  </r>
  <r>
    <s v="Rural+Urban"/>
    <x v="6"/>
    <s v="February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s v="148.5"/>
    <n v="138.4"/>
    <n v="143.69999999999999"/>
    <n v="145.6"/>
    <n v="123.9"/>
    <n v="137.1"/>
    <n v="150.30000000000001"/>
    <n v="134.1"/>
    <n v="137.4"/>
    <x v="63"/>
  </r>
  <r>
    <s v="Rural+Urban"/>
    <x v="6"/>
    <s v="March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s v="149"/>
    <n v="139.69999999999999"/>
    <n v="143.80000000000001"/>
    <n v="146.19999999999999"/>
    <n v="124.6"/>
    <n v="137.69999999999999"/>
    <n v="150.30000000000001"/>
    <n v="133.4"/>
    <n v="137.69999999999999"/>
    <x v="58"/>
  </r>
  <r>
    <s v="Rural+Urban"/>
    <x v="6"/>
    <s v="April"/>
    <n v="138.05000000000001"/>
    <n v="155.75"/>
    <n v="138.15"/>
    <n v="142.4"/>
    <n v="122"/>
    <n v="142.05000000000001"/>
    <n v="137.80000000000001"/>
    <n v="123.35"/>
    <n v="109.45"/>
    <n v="139.69999999999999"/>
    <n v="133.85"/>
    <n v="155.35"/>
    <n v="139.5"/>
    <n v="163.80000000000001"/>
    <n v="148.15"/>
    <n v="140.15"/>
    <n v="147"/>
    <s v="149.55"/>
    <n v="140"/>
    <n v="143.75"/>
    <n v="146.55000000000001"/>
    <n v="124.75"/>
    <n v="138.44999999999999"/>
    <n v="150.94999999999999"/>
    <n v="133.4"/>
    <n v="137.94999999999999"/>
    <x v="64"/>
  </r>
  <r>
    <s v="Rural+Urban"/>
    <x v="6"/>
    <s v="May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s v="150.1"/>
    <n v="140.30000000000001"/>
    <n v="143.69999999999999"/>
    <n v="146.9"/>
    <n v="124.9"/>
    <n v="139.19999999999999"/>
    <n v="151.6"/>
    <n v="133.4"/>
    <n v="138.19999999999999"/>
    <x v="65"/>
  </r>
  <r>
    <s v="Rural+Urban"/>
    <x v="6"/>
    <s v="June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s v="149.4"/>
    <n v="141.19999999999999"/>
    <n v="143.80000000000001"/>
    <n v="147.4"/>
    <n v="124.6"/>
    <n v="139.6"/>
    <n v="152.5"/>
    <n v="134.30000000000001"/>
    <n v="138.6"/>
    <x v="66"/>
  </r>
  <r>
    <s v="Rural+Urban"/>
    <x v="6"/>
    <s v="July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s v="150.6"/>
    <n v="139.30000000000001"/>
    <n v="144.19999999999999"/>
    <n v="147.9"/>
    <n v="125.6"/>
    <n v="140.5"/>
    <n v="154"/>
    <n v="135.69999999999999"/>
    <n v="139.5"/>
    <x v="67"/>
  </r>
  <r>
    <s v="Rural+Urban"/>
    <x v="6"/>
    <s v="August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s v="151.6"/>
    <n v="138.5"/>
    <n v="144.5"/>
    <n v="148.5"/>
    <n v="125.8"/>
    <n v="140.9"/>
    <n v="154.9"/>
    <n v="138.4"/>
    <n v="140.19999999999999"/>
    <x v="68"/>
  </r>
  <r>
    <s v="Rural+Urban"/>
    <x v="6"/>
    <s v="September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s v="152.2"/>
    <n v="139.19999999999999"/>
    <n v="144.6"/>
    <n v="149"/>
    <n v="126.1"/>
    <n v="141.30000000000001"/>
    <n v="155.19999999999999"/>
    <n v="139.69999999999999"/>
    <n v="140.69999999999999"/>
    <x v="69"/>
  </r>
  <r>
    <s v="Rural+Urban"/>
    <x v="6"/>
    <s v="October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s v="153"/>
    <n v="140.6"/>
    <n v="145"/>
    <n v="149.4"/>
    <n v="126.3"/>
    <n v="141.69999999999999"/>
    <n v="155.4"/>
    <n v="140"/>
    <n v="141"/>
    <x v="70"/>
  </r>
  <r>
    <s v="Rural+Urban"/>
    <x v="6"/>
    <s v="November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s v="153.5"/>
    <n v="142.30000000000001"/>
    <n v="145.30000000000001"/>
    <n v="149.9"/>
    <n v="126.6"/>
    <n v="142.1"/>
    <n v="155.5"/>
    <n v="140.30000000000001"/>
    <n v="141.30000000000001"/>
    <x v="71"/>
  </r>
  <r>
    <s v="Rural+Urban"/>
    <x v="6"/>
    <s v="December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s v="152.8"/>
    <n v="143.69999999999999"/>
    <n v="145.80000000000001"/>
    <n v="150.4"/>
    <n v="129.80000000000001"/>
    <n v="142.30000000000001"/>
    <n v="155.69999999999999"/>
    <n v="140.4"/>
    <n v="142.5"/>
    <x v="72"/>
  </r>
  <r>
    <s v="Rural+Urban"/>
    <x v="7"/>
    <s v="January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s v="153.9"/>
    <n v="144.6"/>
    <n v="146.19999999999999"/>
    <n v="151.19999999999999"/>
    <n v="130.9"/>
    <n v="142.80000000000001"/>
    <n v="156.1"/>
    <n v="142.30000000000001"/>
    <n v="143.4"/>
    <x v="73"/>
  </r>
  <r>
    <s v="Rural+Urban"/>
    <x v="7"/>
    <s v="February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s v="154.8"/>
    <n v="147.19999999999999"/>
    <n v="146.4"/>
    <n v="151.69999999999999"/>
    <n v="130.30000000000001"/>
    <n v="143.19999999999999"/>
    <n v="156.19999999999999"/>
    <n v="143.4"/>
    <n v="143.6"/>
    <x v="74"/>
  </r>
  <r>
    <s v="Rural+Urban"/>
    <x v="7"/>
    <s v="March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s v="154.5"/>
    <n v="148.9"/>
    <n v="146.4"/>
    <n v="152.30000000000001"/>
    <n v="129.9"/>
    <n v="143.69999999999999"/>
    <n v="156.1"/>
    <n v="145.19999999999999"/>
    <n v="143.80000000000001"/>
    <x v="71"/>
  </r>
  <r>
    <s v="Rural+Urban"/>
    <x v="7"/>
    <s v="April"/>
    <n v="148.69999999999999"/>
    <n v="179.85"/>
    <n v="148.80000000000001"/>
    <n v="155.6"/>
    <n v="135.1"/>
    <n v="149.9"/>
    <n v="168.6"/>
    <n v="150.4"/>
    <n v="120.3"/>
    <n v="157.1"/>
    <n v="136.80000000000001"/>
    <n v="160.61250000000001"/>
    <n v="151.4"/>
    <n v="177.65000000000003"/>
    <n v="151.48749999999998"/>
    <n v="142.55000000000001"/>
    <n v="150.18750000000003"/>
    <s v="155.6"/>
    <n v="144.1"/>
    <n v="146.25"/>
    <n v="150.69999999999999"/>
    <n v="132.66249999999999"/>
    <n v="146.28749999999999"/>
    <n v="156.63750000000002"/>
    <n v="148.19999999999999"/>
    <n v="145.30000000000001"/>
    <x v="75"/>
  </r>
  <r>
    <s v="Rural+Urban"/>
    <x v="7"/>
    <s v="May"/>
    <n v="149.11249999999998"/>
    <n v="186.59166666666667"/>
    <n v="150.3125"/>
    <n v="153.9375"/>
    <n v="134.83750000000001"/>
    <n v="147.75"/>
    <n v="162.71250000000001"/>
    <n v="149.57500000000002"/>
    <n v="116.55000000000001"/>
    <n v="157.57499999999999"/>
    <n v="137.83750000000001"/>
    <n v="161.21875"/>
    <n v="152.65"/>
    <n v="180.82500000000002"/>
    <n v="151.91458333333335"/>
    <n v="143.30833333333334"/>
    <n v="150.68125000000001"/>
    <s v="155.6"/>
    <n v="143.03749999999999"/>
    <n v="146.25833333333333"/>
    <n v="152.15"/>
    <n v="133.87708333333333"/>
    <n v="147.38124999999999"/>
    <n v="156.63958333333335"/>
    <n v="150"/>
    <n v="146.13333333333333"/>
    <x v="76"/>
  </r>
  <r>
    <s v="Rural+Urban"/>
    <x v="7"/>
    <s v="June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x v="77"/>
  </r>
  <r>
    <s v="Rural+Urban"/>
    <x v="7"/>
    <s v="July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x v="77"/>
  </r>
  <r>
    <s v="Rural+Urban"/>
    <x v="7"/>
    <s v="August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s v="155.5"/>
    <n v="143"/>
    <n v="148.4"/>
    <n v="155"/>
    <n v="138.5"/>
    <n v="146"/>
    <n v="158.5"/>
    <n v="154.30000000000001"/>
    <n v="149"/>
    <x v="78"/>
  </r>
  <r>
    <s v="Rural+Urban"/>
    <x v="7"/>
    <s v="September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s v="156.3"/>
    <n v="142.9"/>
    <n v="148.69999999999999"/>
    <n v="155.6"/>
    <n v="139.6"/>
    <n v="146.6"/>
    <n v="157.5"/>
    <n v="158.4"/>
    <n v="150"/>
    <x v="79"/>
  </r>
  <r>
    <s v="Rural+Urban"/>
    <x v="7"/>
    <s v="October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s v="156.5"/>
    <n v="143.1"/>
    <n v="148.69999999999999"/>
    <n v="156.30000000000001"/>
    <n v="140.6"/>
    <n v="146.5"/>
    <n v="158.5"/>
    <n v="157"/>
    <n v="150.4"/>
    <x v="80"/>
  </r>
  <r>
    <s v="Rural+Urban"/>
    <x v="7"/>
    <s v="November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s v="158"/>
    <n v="143.6"/>
    <n v="149.19999999999999"/>
    <n v="157.19999999999999"/>
    <n v="140.4"/>
    <n v="148.4"/>
    <n v="158.6"/>
    <n v="156.9"/>
    <n v="150.69999999999999"/>
    <x v="81"/>
  </r>
  <r>
    <s v="Rural+Urban"/>
    <x v="7"/>
    <s v="December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s v="158.4"/>
    <n v="144.6"/>
    <n v="149.69999999999999"/>
    <n v="158.30000000000001"/>
    <n v="140.69999999999999"/>
    <n v="148.5"/>
    <n v="159.4"/>
    <n v="157.1"/>
    <n v="151.19999999999999"/>
    <x v="82"/>
  </r>
  <r>
    <s v="Rural+Urban"/>
    <x v="8"/>
    <s v="January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s v="157.7"/>
    <n v="147.9"/>
    <n v="150"/>
    <n v="159.30000000000001"/>
    <n v="141.9"/>
    <n v="149.6"/>
    <n v="159.19999999999999"/>
    <n v="156.80000000000001"/>
    <n v="151.9"/>
    <x v="83"/>
  </r>
  <r>
    <s v="Rural+Urban"/>
    <x v="8"/>
    <s v="February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s v="159.8"/>
    <n v="152.4"/>
    <n v="150.9"/>
    <n v="161.30000000000001"/>
    <n v="145.1"/>
    <n v="151.5"/>
    <n v="159.5"/>
    <n v="155.80000000000001"/>
    <n v="153.4"/>
    <x v="84"/>
  </r>
  <r>
    <s v="Rural+Urban"/>
    <x v="8"/>
    <s v="March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s v="159.9"/>
    <n v="155.5"/>
    <n v="151.19999999999999"/>
    <n v="161.69999999999999"/>
    <n v="146.19999999999999"/>
    <n v="152.6"/>
    <n v="160.19999999999999"/>
    <n v="153.80000000000001"/>
    <n v="153.80000000000001"/>
    <x v="85"/>
  </r>
  <r>
    <s v="Rural+Urban"/>
    <x v="8"/>
    <s v="April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s v="161.4"/>
    <n v="155.6"/>
    <n v="151.80000000000001"/>
    <n v="162.30000000000001"/>
    <n v="146.6"/>
    <n v="153.19999999999999"/>
    <n v="160.30000000000001"/>
    <n v="155.4"/>
    <n v="154.4"/>
    <x v="86"/>
  </r>
  <r>
    <s v="Rural+Urban"/>
    <x v="8"/>
    <s v="May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s v="161.6"/>
    <n v="159.4"/>
    <n v="154.69999999999999"/>
    <n v="165.8"/>
    <n v="148.9"/>
    <n v="155.80000000000001"/>
    <n v="161.19999999999999"/>
    <n v="158.6"/>
    <n v="156.80000000000001"/>
    <x v="87"/>
  </r>
  <r>
    <s v="Rural+Urban"/>
    <x v="8"/>
    <s v="June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s v="160.5"/>
    <n v="159.80000000000001"/>
    <n v="154.80000000000001"/>
    <n v="166.3"/>
    <n v="150.69999999999999"/>
    <n v="154.9"/>
    <n v="161.69999999999999"/>
    <n v="158.80000000000001"/>
    <n v="157.6"/>
    <x v="88"/>
  </r>
  <r>
    <s v="Rural+Urban"/>
    <x v="8"/>
    <s v="July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s v="161.5"/>
    <n v="160.69999999999999"/>
    <n v="155.80000000000001"/>
    <n v="167"/>
    <n v="153.1"/>
    <n v="155.30000000000001"/>
    <n v="163.19999999999999"/>
    <n v="160.1"/>
    <n v="159"/>
    <x v="89"/>
  </r>
  <r>
    <s v="Rural+Urban"/>
    <x v="8"/>
    <s v="August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s v="162.1"/>
    <n v="162.6"/>
    <n v="157.5"/>
    <n v="168.4"/>
    <n v="154"/>
    <n v="157.6"/>
    <n v="163.80000000000001"/>
    <n v="160"/>
    <n v="160"/>
    <x v="90"/>
  </r>
  <r>
    <s v="Rural+Urban"/>
    <x v="8"/>
    <s v="September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s v="162.1"/>
    <n v="162.6"/>
    <n v="157.5"/>
    <n v="168.4"/>
    <n v="154"/>
    <n v="157.69999999999999"/>
    <n v="163.69999999999999"/>
    <n v="160"/>
    <n v="160"/>
    <x v="90"/>
  </r>
  <r>
    <s v="Rural+Urban"/>
    <x v="8"/>
    <s v="October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s v="163.6"/>
    <n v="164.2"/>
    <n v="158.4"/>
    <n v="169.1"/>
    <n v="155.69999999999999"/>
    <n v="158.6"/>
    <n v="163.9"/>
    <n v="160.80000000000001"/>
    <n v="161"/>
    <x v="91"/>
  </r>
  <r>
    <s v="Rural+Urban"/>
    <x v="8"/>
    <s v="November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s v="164.2"/>
    <n v="163.9"/>
    <n v="159.30000000000001"/>
    <n v="169.9"/>
    <n v="154.80000000000001"/>
    <n v="159.80000000000001"/>
    <n v="164.3"/>
    <n v="162.19999999999999"/>
    <n v="161.4"/>
    <x v="92"/>
  </r>
  <r>
    <s v="Rural+Urban"/>
    <x v="8"/>
    <s v="December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s v="163.4"/>
    <n v="164.1"/>
    <n v="160.19999999999999"/>
    <n v="170.6"/>
    <n v="155.69999999999999"/>
    <n v="160.6"/>
    <n v="164.4"/>
    <n v="162.6"/>
    <n v="162"/>
    <x v="93"/>
  </r>
  <r>
    <s v="Rural+Urban"/>
    <x v="9"/>
    <s v="January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s v="164.5"/>
    <n v="164.2"/>
    <n v="161.1"/>
    <n v="171.4"/>
    <n v="156.5"/>
    <n v="161.19999999999999"/>
    <n v="164.7"/>
    <n v="163"/>
    <n v="162.69999999999999"/>
    <x v="94"/>
  </r>
  <r>
    <s v="Rural+Urban"/>
    <x v="9"/>
    <s v="February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s v="165.5"/>
    <n v="165.7"/>
    <n v="161.80000000000001"/>
    <n v="172.2"/>
    <n v="156.9"/>
    <n v="162.1"/>
    <n v="165.4"/>
    <n v="164.4"/>
    <n v="163.5"/>
    <x v="95"/>
  </r>
  <r>
    <s v="Rural+Urban"/>
    <x v="9"/>
    <s v="March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s v="165.3"/>
    <n v="167.2"/>
    <n v="162.80000000000001"/>
    <n v="173"/>
    <n v="157.9"/>
    <n v="163.30000000000001"/>
    <n v="166"/>
    <n v="167.2"/>
    <n v="164.6"/>
    <x v="96"/>
  </r>
  <r>
    <s v="Rural+Urban"/>
    <x v="9"/>
    <s v="April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s v="167"/>
    <n v="172.2"/>
    <n v="164"/>
    <n v="174"/>
    <n v="162.6"/>
    <n v="164.4"/>
    <n v="166.9"/>
    <n v="168.8"/>
    <n v="166.8"/>
    <x v="97"/>
  </r>
  <r>
    <s v="Rural+Urban"/>
    <x v="9"/>
    <s v="May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s v="167.5"/>
    <n v="174.6"/>
    <n v="165.2"/>
    <n v="174.8"/>
    <n v="163"/>
    <n v="165.1"/>
    <n v="167.9"/>
    <n v="168.4"/>
    <n v="167.5"/>
    <x v="98"/>
  </r>
  <r>
    <s v="Rural+Urban"/>
    <x v="9"/>
    <s v="June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s v="166.8"/>
    <n v="176"/>
    <n v="166.4"/>
    <n v="175.4"/>
    <n v="161.1"/>
    <n v="165.8"/>
    <n v="169"/>
    <n v="169.4"/>
    <n v="167.5"/>
    <x v="99"/>
  </r>
  <r>
    <s v="Rural+Urban"/>
    <x v="9"/>
    <s v="July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s v="167.8"/>
    <n v="179.6"/>
    <n v="167.4"/>
    <n v="176.1"/>
    <n v="161.6"/>
    <n v="166.3"/>
    <n v="171.4"/>
    <n v="169.7"/>
    <n v="168.4"/>
    <x v="100"/>
  </r>
  <r>
    <s v="Rural+Urban"/>
    <x v="9"/>
    <s v="August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s v="169"/>
    <n v="178.8"/>
    <n v="168.5"/>
    <n v="176.8"/>
    <n v="161.9"/>
    <n v="166.9"/>
    <n v="172.3"/>
    <n v="171.2"/>
    <n v="169.1"/>
    <x v="101"/>
  </r>
  <r>
    <s v="Rural+Urban"/>
    <x v="9"/>
    <s v="September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s v="169.5"/>
    <n v="179.5"/>
    <n v="169.5"/>
    <n v="177.8"/>
    <n v="162.30000000000001"/>
    <n v="167.6"/>
    <n v="173.1"/>
    <n v="170.9"/>
    <n v="169.7"/>
    <x v="102"/>
  </r>
  <r>
    <s v="Rural+Urban"/>
    <x v="9"/>
    <s v="October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s v="171.2"/>
    <n v="180.5"/>
    <n v="170.4"/>
    <n v="178.7"/>
    <n v="162.9"/>
    <n v="168.2"/>
    <n v="173.4"/>
    <n v="172.1"/>
    <n v="170.5"/>
    <x v="103"/>
  </r>
  <r>
    <s v="Rural+Urban"/>
    <x v="9"/>
    <s v="November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s v="171.8"/>
    <n v="181.3"/>
    <n v="171.4"/>
    <n v="179.8"/>
    <n v="163"/>
    <n v="168.5"/>
    <n v="173.7"/>
    <n v="173.6"/>
    <n v="171.1"/>
    <x v="104"/>
  </r>
  <r>
    <s v="Rural+Urban"/>
    <x v="9"/>
    <s v="December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s v="170.7"/>
    <n v="182"/>
    <n v="172.1"/>
    <n v="181.1"/>
    <n v="163.4"/>
    <n v="168.9"/>
    <n v="174.1"/>
    <n v="175.8"/>
    <n v="172"/>
    <x v="105"/>
  </r>
  <r>
    <s v="Rural+Urban"/>
    <x v="10"/>
    <s v="January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s v="172.1"/>
    <n v="182"/>
    <n v="172.9"/>
    <n v="182.3"/>
    <n v="163.6"/>
    <n v="169.5"/>
    <n v="174.3"/>
    <n v="178.6"/>
    <n v="172.8"/>
    <x v="104"/>
  </r>
  <r>
    <s v="Rural+Urban"/>
    <x v="10"/>
    <s v="February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s v="173.5"/>
    <n v="182.1"/>
    <n v="174.2"/>
    <n v="184.4"/>
    <n v="164.2"/>
    <n v="170.3"/>
    <n v="175"/>
    <n v="181"/>
    <n v="174.1"/>
    <x v="106"/>
  </r>
  <r>
    <s v="Rural+Urban"/>
    <x v="10"/>
    <s v="March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s v="173.5"/>
    <n v="181.9"/>
    <n v="174.2"/>
    <n v="184.4"/>
    <n v="164.2"/>
    <n v="170.3"/>
    <n v="175"/>
    <n v="181"/>
    <n v="174.1"/>
    <x v="106"/>
  </r>
  <r>
    <s v="Rural+Urban"/>
    <x v="10"/>
    <s v="April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s v="175.2"/>
    <n v="181.7"/>
    <n v="174.6"/>
    <n v="185"/>
    <n v="164.5"/>
    <n v="170.7"/>
    <n v="176.4"/>
    <n v="184"/>
    <n v="175"/>
    <x v="107"/>
  </r>
  <r>
    <s v="Rural+Urban"/>
    <x v="10"/>
    <s v="May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n v="175.6"/>
    <n v="182.8"/>
    <n v="175.2"/>
    <n v="185.7"/>
    <n v="164.8"/>
    <n v="171.2"/>
    <n v="177.1"/>
    <n v="185.2"/>
    <n v="175.7"/>
    <x v="1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2021"/>
    <s v="January"/>
    <n v="54.79"/>
    <x v="0"/>
  </r>
  <r>
    <n v="2021"/>
    <s v="February"/>
    <n v="61.22"/>
    <x v="1"/>
  </r>
  <r>
    <n v="2021"/>
    <s v="March"/>
    <n v="64.73"/>
    <x v="2"/>
  </r>
  <r>
    <n v="2021"/>
    <s v="April"/>
    <n v="63.4"/>
    <x v="3"/>
  </r>
  <r>
    <n v="2021"/>
    <s v="May"/>
    <n v="66.95"/>
    <x v="4"/>
  </r>
  <r>
    <n v="2021"/>
    <s v="June"/>
    <n v="71.98"/>
    <x v="5"/>
  </r>
  <r>
    <n v="2021"/>
    <s v="July"/>
    <n v="73.540000000000006"/>
    <x v="6"/>
  </r>
  <r>
    <n v="2021"/>
    <s v="August"/>
    <n v="71.5"/>
    <x v="7"/>
  </r>
  <r>
    <n v="2021"/>
    <s v="September"/>
    <n v="74.319999999999993"/>
    <x v="8"/>
  </r>
  <r>
    <n v="2021"/>
    <s v="October"/>
    <n v="81.650000000000006"/>
    <x v="9"/>
  </r>
  <r>
    <n v="2021"/>
    <s v="November"/>
    <n v="80.59"/>
    <x v="10"/>
  </r>
  <r>
    <n v="2021"/>
    <s v="December"/>
    <n v="73.3"/>
    <x v="11"/>
  </r>
  <r>
    <n v="2022"/>
    <s v="January"/>
    <n v="84.67"/>
    <x v="12"/>
  </r>
  <r>
    <n v="2022"/>
    <s v="February"/>
    <n v="94.07"/>
    <x v="13"/>
  </r>
  <r>
    <n v="2022"/>
    <s v="March"/>
    <n v="112.87"/>
    <x v="14"/>
  </r>
  <r>
    <n v="2022"/>
    <s v="April"/>
    <n v="102.97"/>
    <x v="15"/>
  </r>
  <r>
    <n v="2022"/>
    <s v="May"/>
    <n v="109.51"/>
    <x v="16"/>
  </r>
  <r>
    <n v="2022"/>
    <s v="June"/>
    <n v="116.01"/>
    <x v="17"/>
  </r>
  <r>
    <n v="2022"/>
    <s v="July"/>
    <n v="105.49"/>
    <x v="18"/>
  </r>
  <r>
    <n v="2022"/>
    <s v="August"/>
    <n v="97.4"/>
    <x v="19"/>
  </r>
  <r>
    <n v="2022"/>
    <s v="September"/>
    <n v="90.71"/>
    <x v="20"/>
  </r>
  <r>
    <n v="2022"/>
    <s v="October"/>
    <n v="91.7"/>
    <x v="21"/>
  </r>
  <r>
    <n v="2022"/>
    <s v="November"/>
    <n v="87.55"/>
    <x v="22"/>
  </r>
  <r>
    <n v="2022"/>
    <s v="December"/>
    <n v="78.11"/>
    <x v="23"/>
  </r>
  <r>
    <n v="2023"/>
    <s v="January"/>
    <n v="80.92"/>
    <x v="24"/>
  </r>
  <r>
    <n v="2023"/>
    <s v="February"/>
    <n v="81.62"/>
    <x v="25"/>
  </r>
  <r>
    <n v="2023"/>
    <s v="March"/>
    <n v="78.540000000000006"/>
    <x v="26"/>
  </r>
  <r>
    <n v="2023"/>
    <s v="April"/>
    <n v="83.95"/>
    <x v="27"/>
  </r>
  <r>
    <n v="2023"/>
    <s v="May"/>
    <n v="74.930000000000007"/>
    <x v="28"/>
  </r>
  <r>
    <n v="2023"/>
    <s v="June"/>
    <n v="74.94"/>
    <x v="29"/>
  </r>
  <r>
    <n v="2023"/>
    <s v="July"/>
    <n v="80.37"/>
    <x v="30"/>
  </r>
  <r>
    <n v="2023"/>
    <s v="August"/>
    <n v="86.43"/>
    <x v="31"/>
  </r>
  <r>
    <n v="2023"/>
    <s v="September"/>
    <n v="93.54"/>
    <x v="32"/>
  </r>
  <r>
    <n v="2023"/>
    <s v="October"/>
    <n v="90.08"/>
    <x v="33"/>
  </r>
  <r>
    <n v="2023"/>
    <s v="November"/>
    <n v="82.13"/>
    <x v="34"/>
  </r>
  <r>
    <n v="2023"/>
    <s v="December"/>
    <n v="77.42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2812F-7529-43CB-B1B6-39085938D4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4" firstHeaderRow="1" firstDataRow="1" firstDataCol="1"/>
  <pivotFields count="30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10">
        <item x="0"/>
        <item x="1"/>
        <item x="2"/>
        <item x="3"/>
        <item x="4"/>
        <item x="5"/>
        <item x="6"/>
        <item x="7"/>
        <item x="12"/>
        <item x="8"/>
        <item x="13"/>
        <item x="11"/>
        <item x="9"/>
        <item x="14"/>
        <item x="15"/>
        <item x="10"/>
        <item x="16"/>
        <item x="17"/>
        <item x="20"/>
        <item x="21"/>
        <item x="22"/>
        <item x="19"/>
        <item x="23"/>
        <item x="18"/>
        <item x="24"/>
        <item x="25"/>
        <item x="26"/>
        <item x="27"/>
        <item x="28"/>
        <item x="29"/>
        <item x="33"/>
        <item x="30"/>
        <item x="32"/>
        <item x="31"/>
        <item x="34"/>
        <item x="35"/>
        <item x="36"/>
        <item x="42"/>
        <item x="41"/>
        <item x="43"/>
        <item x="38"/>
        <item x="37"/>
        <item x="40"/>
        <item x="39"/>
        <item x="44"/>
        <item x="45"/>
        <item x="47"/>
        <item x="46"/>
        <item x="48"/>
        <item x="52"/>
        <item x="53"/>
        <item x="51"/>
        <item x="54"/>
        <item x="50"/>
        <item x="49"/>
        <item x="55"/>
        <item x="56"/>
        <item x="62"/>
        <item x="57"/>
        <item x="63"/>
        <item x="61"/>
        <item x="59"/>
        <item x="58"/>
        <item x="60"/>
        <item x="64"/>
        <item x="65"/>
        <item x="66"/>
        <item x="67"/>
        <item x="68"/>
        <item x="69"/>
        <item x="70"/>
        <item x="71"/>
        <item x="74"/>
        <item x="73"/>
        <item x="75"/>
        <item x="72"/>
        <item x="76"/>
        <item x="77"/>
        <item x="78"/>
        <item x="79"/>
        <item x="80"/>
        <item x="84"/>
        <item x="85"/>
        <item x="83"/>
        <item x="86"/>
        <item x="81"/>
        <item x="82"/>
        <item x="87"/>
        <item x="88"/>
        <item x="89"/>
        <item x="90"/>
        <item x="91"/>
        <item x="94"/>
        <item x="95"/>
        <item x="93"/>
        <item x="92"/>
        <item x="96"/>
        <item x="97"/>
        <item x="98"/>
        <item x="99"/>
        <item x="100"/>
        <item x="101"/>
        <item x="102"/>
        <item x="105"/>
        <item x="104"/>
        <item x="103"/>
        <item x="106"/>
        <item x="107"/>
        <item x="108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General index" fld="29" subtotal="average" baseField="1" baseItem="0" numFmtId="2"/>
  </dataFields>
  <formats count="1"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E8290-CBBB-4985-B6AC-96A30B9630E7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F3:G43" firstHeaderRow="1" firstDataRow="1" firstDataCol="1"/>
  <pivotFields count="7">
    <pivotField showAll="0"/>
    <pivotField showAll="0"/>
    <pivotField dataField="1" showAll="0"/>
    <pivotField axis="axisRow" numFmtId="14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36"/>
        <item x="1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6"/>
    <field x="4"/>
    <field x="3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ice ($/bbl)" fld="2" baseField="0" baseItem="0"/>
  </dataFields>
  <chartFormats count="3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1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1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6" count="1" selected="0">
            <x v="1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6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6" count="1" selected="0">
            <x v="1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2"/>
          </reference>
        </references>
      </pivotArea>
    </chartFormat>
    <chartFormat chart="3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2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2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2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2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6" count="1" selected="0">
            <x v="2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6" count="1" selected="0">
            <x v="2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6" count="1" selected="0">
            <x v="2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6" count="1" selected="0">
            <x v="2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6" count="1" selected="0">
            <x v="2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6" count="1" selected="0">
            <x v="2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6" count="1" selected="0">
            <x v="3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6" count="1" selected="0">
            <x v="3"/>
          </reference>
        </references>
      </pivotArea>
    </chartFormat>
    <chartFormat chart="3" format="2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6" count="1" selected="0">
            <x v="3"/>
          </reference>
        </references>
      </pivotArea>
    </chartFormat>
    <chartFormat chart="3" format="2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6" count="1" selected="0">
            <x v="3"/>
          </reference>
        </references>
      </pivotArea>
    </chartFormat>
    <chartFormat chart="3" format="2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6" count="1" selected="0">
            <x v="3"/>
          </reference>
        </references>
      </pivotArea>
    </chartFormat>
    <chartFormat chart="3" format="2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6" count="1" selected="0">
            <x v="3"/>
          </reference>
        </references>
      </pivotArea>
    </chartFormat>
    <chartFormat chart="3" format="3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6" count="1" selected="0">
            <x v="3"/>
          </reference>
        </references>
      </pivotArea>
    </chartFormat>
    <chartFormat chart="3" format="3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8"/>
          </reference>
          <reference field="6" count="1" selected="0">
            <x v="3"/>
          </reference>
        </references>
      </pivotArea>
    </chartFormat>
    <chartFormat chart="3" format="3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9"/>
          </reference>
          <reference field="6" count="1" selected="0">
            <x v="3"/>
          </reference>
        </references>
      </pivotArea>
    </chartFormat>
    <chartFormat chart="3" format="3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0"/>
          </reference>
          <reference field="6" count="1" selected="0">
            <x v="3"/>
          </reference>
        </references>
      </pivotArea>
    </chartFormat>
    <chartFormat chart="3" format="3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1"/>
          </reference>
          <reference field="6" count="1" selected="0">
            <x v="3"/>
          </reference>
        </references>
      </pivotArea>
    </chartFormat>
    <chartFormat chart="3" format="3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F21E5DA-1C1C-4BEA-8440-55D06D70C8B6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696EBC0-D8A5-4C66-871B-E8F9A8CD6BB0}" autoFormatId="16" applyNumberFormats="0" applyBorderFormats="0" applyFontFormats="0" applyPatternFormats="0" applyAlignmentFormats="0" applyWidthHeightFormats="0">
  <queryTableRefresh nextId="31">
    <queryTableFields count="30">
      <queryTableField id="1" name="Year" tableColumnId="1"/>
      <queryTableField id="2" name="Month" tableColumnId="2"/>
      <queryTableField id="3" name="Crude Oil Price ($/bbl)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347A0C-F69D-4A93-A209-AC3502664C81}" name="CleanedData" displayName="CleanedData" ref="A1:AD126" tableType="queryTable" totalsRowShown="0">
  <autoFilter ref="A1:AD126" xr:uid="{4D347A0C-F69D-4A93-A209-AC3502664C81}">
    <filterColumn colId="1">
      <filters>
        <filter val="2021"/>
        <filter val="2022"/>
        <filter val="2023"/>
      </filters>
    </filterColumn>
  </autoFilter>
  <tableColumns count="30">
    <tableColumn id="1" xr3:uid="{3B8E41DB-3E5C-4D42-9F08-0FB08EF4477C}" uniqueName="1" name="Sector" queryTableFieldId="1" dataDxfId="42"/>
    <tableColumn id="2" xr3:uid="{B4DA08E7-220B-40C7-950A-220935EC6DF1}" uniqueName="2" name="Year" queryTableFieldId="2"/>
    <tableColumn id="3" xr3:uid="{F7D4FE7B-EF60-4F4A-86B5-A51BDED1B985}" uniqueName="3" name="Month" queryTableFieldId="3" dataDxfId="41"/>
    <tableColumn id="4" xr3:uid="{4EAC383D-0AA0-42C2-B2A4-C14099BA76A8}" uniqueName="4" name="Cereals and products" queryTableFieldId="4"/>
    <tableColumn id="5" xr3:uid="{E9C1E611-E079-48F0-9F85-0CAE55874BE4}" uniqueName="5" name="Meat and fish" queryTableFieldId="5"/>
    <tableColumn id="6" xr3:uid="{F0FA03C5-F2BB-46AA-AD80-DEE7F2B56173}" uniqueName="6" name="Egg" queryTableFieldId="6"/>
    <tableColumn id="7" xr3:uid="{1B8723F8-C22C-435F-A8A0-6B67285A5582}" uniqueName="7" name="Milk and products" queryTableFieldId="7"/>
    <tableColumn id="8" xr3:uid="{5BFC13EC-7EBC-4DC6-A70A-B09BAF6EE781}" uniqueName="8" name="Oils and fats" queryTableFieldId="8"/>
    <tableColumn id="9" xr3:uid="{7B4D4B1D-531F-4073-A02E-E176D4C97244}" uniqueName="9" name="Fruits" queryTableFieldId="9"/>
    <tableColumn id="10" xr3:uid="{CD0798CB-A429-42D7-9938-7BDBC5CE48E7}" uniqueName="10" name="Vegetables" queryTableFieldId="10"/>
    <tableColumn id="11" xr3:uid="{B9191DCF-5D6A-4F4C-B15E-6BF2330976E4}" uniqueName="11" name="Pulses and products" queryTableFieldId="11"/>
    <tableColumn id="12" xr3:uid="{087E3B3A-D527-4582-A2D7-EAAA0287214A}" uniqueName="12" name="Sugar and Confectionery" queryTableFieldId="12"/>
    <tableColumn id="13" xr3:uid="{4ADE3B0F-C960-4F45-9803-7B0C142F57D8}" uniqueName="13" name="Spices" queryTableFieldId="13"/>
    <tableColumn id="14" xr3:uid="{F70C7E7E-20A4-440F-8DAB-39F0CF2445EA}" uniqueName="14" name="Non-alcoholic beverages" queryTableFieldId="14"/>
    <tableColumn id="15" xr3:uid="{68072321-1601-4A9C-8BEB-65F15DD70697}" uniqueName="15" name="Prepared meals, snacks, sweets etc." queryTableFieldId="15"/>
    <tableColumn id="16" xr3:uid="{6EAC81B0-2A6A-447C-97D8-2B8942843AA3}" uniqueName="16" name="Food and beverages" queryTableFieldId="16"/>
    <tableColumn id="17" xr3:uid="{B50A0235-3311-4520-A083-F0ACBACD5459}" uniqueName="17" name="Pan, tobacco and intoxicants" queryTableFieldId="17"/>
    <tableColumn id="18" xr3:uid="{0179DBF1-ED1F-45E2-A9B9-FCFBA056DD83}" uniqueName="18" name="Clothing" queryTableFieldId="18"/>
    <tableColumn id="19" xr3:uid="{7D85D1D3-08FA-4AFB-BA9C-4FC45A97B786}" uniqueName="19" name="Footwear" queryTableFieldId="19"/>
    <tableColumn id="20" xr3:uid="{C0AB0980-88D8-4D5C-A05A-37D33B903D03}" uniqueName="20" name="Clothing and footwear" queryTableFieldId="20"/>
    <tableColumn id="21" xr3:uid="{71641B66-F5FA-4453-98EE-0B0A2CE7F485}" uniqueName="21" name="Housing" queryTableFieldId="21" dataDxfId="40"/>
    <tableColumn id="22" xr3:uid="{3635BB6B-98ED-4ABB-9DF1-238F74246405}" uniqueName="22" name="Fuel and light" queryTableFieldId="22"/>
    <tableColumn id="23" xr3:uid="{2B3597CF-E963-4704-8847-5303977C7160}" uniqueName="23" name="Household goods and services" queryTableFieldId="23"/>
    <tableColumn id="24" xr3:uid="{EEAE901A-BFD8-4691-967F-9ECD9F787A65}" uniqueName="24" name="Health" queryTableFieldId="24"/>
    <tableColumn id="25" xr3:uid="{A303773C-9C18-4AF8-A566-5BBFD0B15CEC}" uniqueName="25" name="Transport and communication" queryTableFieldId="25"/>
    <tableColumn id="26" xr3:uid="{15FE8505-5DC7-4C46-BCBC-D92D10AA8FD8}" uniqueName="26" name="Recreation and amusement" queryTableFieldId="26"/>
    <tableColumn id="27" xr3:uid="{C92234FE-6E0B-4A72-89D6-C69125FA784E}" uniqueName="27" name="Education" queryTableFieldId="27"/>
    <tableColumn id="28" xr3:uid="{3E303D89-D358-4D90-B3E6-FFA284DF2C98}" uniqueName="28" name="Personal care and effects" queryTableFieldId="28"/>
    <tableColumn id="29" xr3:uid="{57AAFD90-9EE2-46F7-9324-DB94C0187029}" uniqueName="29" name="Miscellaneous" queryTableFieldId="29"/>
    <tableColumn id="30" xr3:uid="{9F200637-C261-48E5-A0AD-B0640124D6CD}" uniqueName="30" name="General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CA1646-6271-449F-8715-8FCAE5496999}" name="Table5" displayName="Table5" ref="A1:R126" totalsRowShown="0">
  <autoFilter ref="A1:R126" xr:uid="{19CA1646-6271-449F-8715-8FCAE5496999}">
    <filterColumn colId="0">
      <filters>
        <filter val="2019"/>
        <filter val="2020"/>
        <filter val="2021"/>
      </filters>
    </filterColumn>
  </autoFilter>
  <tableColumns count="18">
    <tableColumn id="1" xr3:uid="{4F9F2231-32D9-420E-B691-D412DFEBB469}" name="Year"/>
    <tableColumn id="2" xr3:uid="{C6EF14F4-3D82-4A43-8E2E-248DA6295EDC}" name="Month"/>
    <tableColumn id="3" xr3:uid="{56009167-0710-4993-8059-2B78E262C028}" name="Food" dataDxfId="39">
      <calculatedColumnFormula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calculatedColumnFormula>
    </tableColumn>
    <tableColumn id="4" xr3:uid="{73BFF82E-91E8-4FF4-8951-38D4CAC49FAC}" name="Health" dataDxfId="38">
      <calculatedColumnFormula>AVERAGE(CleanedData[[#This Row],[Health]],CleanedData[[#This Row],[Personal care and effects]])</calculatedColumnFormula>
    </tableColumn>
    <tableColumn id="5" xr3:uid="{318A2DFB-814F-4352-A85B-3E57AF2B7EEA}" name="Essential services" dataDxfId="37">
      <calculatedColumnFormula>AVERAGE(CleanedData[[#This Row],[Housing]],CleanedData[[#This Row],[Fuel and light]],CleanedData[[#This Row],[Household goods and services]],CleanedData[[#This Row],[Transport and communication]])</calculatedColumnFormula>
    </tableColumn>
    <tableColumn id="6" xr3:uid="{36D6D314-ADB5-4A3E-BED4-C9DB57D27D06}" name="Education and Recreation" dataDxfId="36">
      <calculatedColumnFormula>AVERAGE(CleanedData[[#This Row],[Education]],CleanedData[[#This Row],[Recreation and amusement]])</calculatedColumnFormula>
    </tableColumn>
    <tableColumn id="7" xr3:uid="{323E4A36-EF27-403E-AAD6-4144FDEA2265}" name="Misc" dataDxfId="35">
      <calculatedColumnFormula>AVERAGE(CleanedData[[#This Row],[Miscellaneous]],CleanedData[[#This Row],[Pan, tobacco and intoxicants]])</calculatedColumnFormula>
    </tableColumn>
    <tableColumn id="8" xr3:uid="{5445B146-D990-430F-8A27-DD9C63D72DE8}" name="Apparels" dataDxfId="34">
      <calculatedColumnFormula>AVERAGE(CleanedData[[#This Row],[Clothing]],CleanedData[[#This Row],[Footwear]],CleanedData[[#This Row],[Clothing and footwear]])</calculatedColumnFormula>
    </tableColumn>
    <tableColumn id="9" xr3:uid="{DCDD8AA7-6F80-48B4-8067-1795463EE80B}" name="General index" dataDxfId="33">
      <calculatedColumnFormula>CleanedData[[#This Row],[General index]]</calculatedColumnFormula>
    </tableColumn>
    <tableColumn id="10" xr3:uid="{3157BFBB-6549-439E-8DCD-8153F35E6325}" name="Date" dataDxfId="32">
      <calculatedColumnFormula>DATE(Table5[[#This Row],[Year]],MATCH(Table5[[#This Row],[Month]],{"January","February","March","April","May","June","July","August","September","October","November","December"},0),1)</calculatedColumnFormula>
    </tableColumn>
    <tableColumn id="11" xr3:uid="{16966EC2-3731-4F37-996E-0290C0111226}" name="Period" dataDxfId="31">
      <calculatedColumnFormula>IF( Table5[[#This Row],[Date]] &lt; DATE(2020,3,1), "Pre-COVID", "Post-COVID" )</calculatedColumnFormula>
    </tableColumn>
    <tableColumn id="12" xr3:uid="{8988C1AD-39F0-4E56-B5A7-711E73BDE82D}" name="Food MoM %" dataDxfId="30"/>
    <tableColumn id="13" xr3:uid="{4C73EE35-B636-4AA5-94AD-BD85803D41FE}" name="Health MoM %" dataDxfId="29"/>
    <tableColumn id="14" xr3:uid="{1396983F-EE28-4314-832F-BF00387F5A37}" name="Essential services MoM %" dataDxfId="28"/>
    <tableColumn id="15" xr3:uid="{AF9D74F5-3DAE-454E-BCCD-5B676903D711}" name="Education and Recreation MoM %" dataDxfId="27"/>
    <tableColumn id="16" xr3:uid="{D93C4B9D-F06D-46F3-94BB-92DD54A9E1BF}" name="Misc MoM %" dataDxfId="26"/>
    <tableColumn id="17" xr3:uid="{C12538C6-AAB0-4393-BA7F-D89C98FE1780}" name="Apparels MoM %" dataDxfId="25">
      <calculatedColumnFormula>Table5[[#This Row],[Apparels]]/H1-1</calculatedColumnFormula>
    </tableColumn>
    <tableColumn id="18" xr3:uid="{138BEDD7-9B57-4C95-8F12-5D4C084CB680}" name="General Index MoM %" dataDxfId="2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70073-9379-424B-B212-3A2D2EF02527}" name="Table10" displayName="Table10" ref="A15:B26" totalsRowShown="0">
  <autoFilter ref="A15:B26" xr:uid="{2FF70073-9379-424B-B212-3A2D2EF02527}"/>
  <tableColumns count="2">
    <tableColumn id="1" xr3:uid="{3FFD05ED-61CA-4B4A-A784-722EEDC94AA2}" name="Month on Month"/>
    <tableColumn id="2" xr3:uid="{98D15625-AD3E-422F-BF87-5D744245D12D}" name="MoM Food Inflation(%)" dataDxfId="2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A82C1-4EE2-4781-A459-B2DA04535EBA}" name="Table11" displayName="Table11" ref="A32:E45" totalsRowShown="0" headerRowDxfId="21">
  <autoFilter ref="A32:E45" xr:uid="{300A82C1-4EE2-4781-A459-B2DA04535EBA}"/>
  <sortState xmlns:xlrd2="http://schemas.microsoft.com/office/spreadsheetml/2017/richdata2" ref="A33:E45">
    <sortCondition ref="E32:E45"/>
  </sortState>
  <tableColumns count="5">
    <tableColumn id="1" xr3:uid="{4DAAE5E8-625D-43C5-B254-1600C7170E57}" name="Sub Category"/>
    <tableColumn id="2" xr3:uid="{3B64AA95-4A16-4B5D-B0C4-CF4C82FDF85F}" name="June_2022"/>
    <tableColumn id="3" xr3:uid="{FB06F0BA-0922-4085-B5A9-177FE50D02CA}" name="May_2023"/>
    <tableColumn id="4" xr3:uid="{32CF7A29-70C7-4073-8438-88EF8F6AE602}" name="Absolute CPI change" dataDxfId="20">
      <calculatedColumnFormula>Table11[[#This Row],[May_2023]]-Table11[[#This Row],[June_2022]]</calculatedColumnFormula>
    </tableColumn>
    <tableColumn id="5" xr3:uid="{91F740FF-BD8A-44FA-8FF4-20B7420287BB}" name="% increase" dataDxfId="19">
      <calculatedColumnFormula>Table11[[#This Row],[May_2023]]/Table11[[#This Row],[June_2022]]-1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B35875-F15C-4F2E-98AF-8C88B348B2B4}" name="Table4" displayName="Table4" ref="B3:F28" totalsRowShown="0">
  <autoFilter ref="B3:F28" xr:uid="{CFB35875-F15C-4F2E-98AF-8C88B348B2B4}"/>
  <tableColumns count="5">
    <tableColumn id="1" xr3:uid="{722DDE01-111E-4B7D-A762-E155FE3ED021}" name="Year"/>
    <tableColumn id="2" xr3:uid="{617F6344-CDE4-41A0-B29A-ABD6232FA8AA}" name="Month"/>
    <tableColumn id="3" xr3:uid="{F77A42B5-E77E-491B-AB8D-D38C3BEBFFB4}" name="Food" dataDxfId="18"/>
    <tableColumn id="4" xr3:uid="{B6B9D4DA-2541-4C18-A60A-A6BCC6847708}" name="Health" dataDxfId="17"/>
    <tableColumn id="5" xr3:uid="{A59A7E86-1BBC-446E-8752-BCA0E288EDB4}" name="Essential services" dataDxfId="16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86B826-9EDF-4567-9E7F-654FB3A90036}" name="Table6" displayName="Table6" ref="H3:K5" totalsRowShown="0">
  <autoFilter ref="H3:K5" xr:uid="{6A86B826-9EDF-4567-9E7F-654FB3A90036}"/>
  <tableColumns count="4">
    <tableColumn id="1" xr3:uid="{43368921-BEF2-4AD7-AD6F-640F665C8755}" name="Year"/>
    <tableColumn id="2" xr3:uid="{33FAE69D-D845-4154-903B-058C8E3F6ABA}" name="Food" dataDxfId="15">
      <calculatedColumnFormula>D27/D16-1</calculatedColumnFormula>
    </tableColumn>
    <tableColumn id="3" xr3:uid="{F3F209E2-AEB7-49F0-8641-130837953694}" name="Health" dataDxfId="14">
      <calculatedColumnFormula>E27/E16-1</calculatedColumnFormula>
    </tableColumn>
    <tableColumn id="4" xr3:uid="{82C566B9-B4FE-4712-B114-0C9D18F8D5F0}" name="Essential services" dataDxfId="13">
      <calculatedColumnFormula>F27/F16-1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95B5E9-D109-4431-80F1-F1B7BA9FF36F}" name="Table3" displayName="Table3" ref="A3:D39" totalsRowShown="0" headerRowDxfId="12" dataDxfId="11">
  <autoFilter ref="A3:D39" xr:uid="{0095B5E9-D109-4431-80F1-F1B7BA9FF36F}"/>
  <tableColumns count="4">
    <tableColumn id="1" xr3:uid="{3AA32D5F-E21F-4A3A-BCC4-FBD581CFD18E}" name="Year" dataDxfId="10"/>
    <tableColumn id="2" xr3:uid="{5079EF89-CE96-4F9A-8E4B-43C4FD62F4C5}" name="Month" dataDxfId="9"/>
    <tableColumn id="3" xr3:uid="{E546E06C-3825-4A15-8063-DF5E578DE1CE}" name="Price ($/bbl)" dataDxfId="8"/>
    <tableColumn id="4" xr3:uid="{94C63ACD-9146-4820-9E66-32DEF10E0362}" name="Date" dataDxfId="7">
      <calculatedColumnFormula>DATE(Table3[[#This Row],[Year]],MATCH(Table3[[#This Row],[Month]],{"January","February","March","April","May","June","July","August","September","October","November","December"},0),1)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9AE142F-B893-4AE9-86EA-E30FE249581B}" name="Table13_1" displayName="Table13_1" ref="A1:AD30" tableType="queryTable" totalsRowShown="0">
  <autoFilter ref="A1:AD30" xr:uid="{39AE142F-B893-4AE9-86EA-E30FE249581B}"/>
  <tableColumns count="30">
    <tableColumn id="1" xr3:uid="{175A5BDB-C282-4B60-8FE3-E451C7885B9C}" uniqueName="1" name="Year" queryTableFieldId="1"/>
    <tableColumn id="2" xr3:uid="{1DE31F32-20D0-41D5-AF7F-6233E50EC636}" uniqueName="2" name="Month" queryTableFieldId="2" dataDxfId="6"/>
    <tableColumn id="3" xr3:uid="{7554C8C1-FB64-4236-B2F1-E8B07A5A4F2F}" uniqueName="3" name="Crude Oil Price ($/bbl)" queryTableFieldId="3"/>
    <tableColumn id="4" xr3:uid="{CB19AEA8-52E2-4C9D-ACB2-38A2B799B9B3}" uniqueName="4" name="Cereals and products" queryTableFieldId="4"/>
    <tableColumn id="5" xr3:uid="{C7D17C60-60CD-40D2-ABC7-9A72E4E46B05}" uniqueName="5" name="Meat and fish" queryTableFieldId="5"/>
    <tableColumn id="6" xr3:uid="{2D3466B3-3058-4825-9ADA-F3F4AD0465EB}" uniqueName="6" name="Egg" queryTableFieldId="6"/>
    <tableColumn id="7" xr3:uid="{A30031BB-0D90-407E-8F0F-39E10A6CC48E}" uniqueName="7" name="Milk and products" queryTableFieldId="7"/>
    <tableColumn id="8" xr3:uid="{6090B932-7E3E-4A30-8199-F18675F174BE}" uniqueName="8" name="Oils and fats" queryTableFieldId="8"/>
    <tableColumn id="9" xr3:uid="{40EB8CD3-688A-4315-9058-41E72BA24765}" uniqueName="9" name="Fruits" queryTableFieldId="9"/>
    <tableColumn id="10" xr3:uid="{9B0519BE-A946-4087-8996-2D37B2B2B4BE}" uniqueName="10" name="Vegetables" queryTableFieldId="10"/>
    <tableColumn id="11" xr3:uid="{DDB19FE2-E44F-473A-AB20-5C9641627797}" uniqueName="11" name="Pulses and products" queryTableFieldId="11"/>
    <tableColumn id="12" xr3:uid="{E5AE856D-2D02-4998-B866-F2BCC7281946}" uniqueName="12" name="Sugar and Confectionery" queryTableFieldId="12"/>
    <tableColumn id="13" xr3:uid="{9D7F4D99-EE59-4C4F-A68E-49CBBD349D09}" uniqueName="13" name="Spices" queryTableFieldId="13"/>
    <tableColumn id="14" xr3:uid="{CC2CAB82-3A0D-4DE3-9B0A-CB9B90B40370}" uniqueName="14" name="Non-alcoholic beverages" queryTableFieldId="14"/>
    <tableColumn id="15" xr3:uid="{D9F04EE1-6429-4CBE-AF3B-1748FF33E747}" uniqueName="15" name="Prepared meals, snacks, sweets etc." queryTableFieldId="15"/>
    <tableColumn id="16" xr3:uid="{9DD5BC21-BE23-456A-BA62-3EA95A4FCB0A}" uniqueName="16" name="Food and beverages" queryTableFieldId="16"/>
    <tableColumn id="17" xr3:uid="{D3ADB39E-5AC4-486C-83EF-7EA95921D8F1}" uniqueName="17" name="Pan, tobacco and intoxicants" queryTableFieldId="17"/>
    <tableColumn id="18" xr3:uid="{E6928652-DBA0-43F5-9AE7-E607AC282B02}" uniqueName="18" name="Clothing" queryTableFieldId="18"/>
    <tableColumn id="19" xr3:uid="{AFD7DF2A-91F5-4F98-9DFA-DF92CF7ACCF1}" uniqueName="19" name="Footwear" queryTableFieldId="19"/>
    <tableColumn id="20" xr3:uid="{099196D8-14DD-4919-8CDB-5CE54BF14E2D}" uniqueName="20" name="Clothing and footwear" queryTableFieldId="20"/>
    <tableColumn id="21" xr3:uid="{F86C0304-1D22-4D96-AFB5-A1174C1F35AE}" uniqueName="21" name="Housing" queryTableFieldId="21"/>
    <tableColumn id="22" xr3:uid="{FE31401D-A8C8-48F2-B8A3-E864617CA765}" uniqueName="22" name="Fuel and light" queryTableFieldId="22"/>
    <tableColumn id="23" xr3:uid="{AA169F5D-308D-4D7B-AFA0-42C2E1A8C63B}" uniqueName="23" name="Household goods and services" queryTableFieldId="23"/>
    <tableColumn id="24" xr3:uid="{2F723053-9CB6-4110-9DD8-B2A06A8EDB94}" uniqueName="24" name="Health" queryTableFieldId="24"/>
    <tableColumn id="25" xr3:uid="{2874118B-4B24-4EA2-9ADC-C4F3FE3DE371}" uniqueName="25" name="Transport and communication" queryTableFieldId="25"/>
    <tableColumn id="26" xr3:uid="{B0814EC3-3F79-4DCF-B0AE-D078068B829D}" uniqueName="26" name="Recreation and amusement" queryTableFieldId="26"/>
    <tableColumn id="27" xr3:uid="{647575CA-C54A-4F9C-8854-E6A0FD52BEF1}" uniqueName="27" name="Education" queryTableFieldId="27"/>
    <tableColumn id="28" xr3:uid="{CDA66519-B51B-42C7-BAFA-384060F85BA6}" uniqueName="28" name="Personal care and effects" queryTableFieldId="28"/>
    <tableColumn id="29" xr3:uid="{B7F1CE75-4AFB-49DA-8D58-BA5AAD9E51A1}" uniqueName="29" name="Miscellaneous" queryTableFieldId="29"/>
    <tableColumn id="30" xr3:uid="{B2295A55-28D8-41EF-9E1E-D2DA537431DD}" uniqueName="30" name="General index" queryTableFieldId="3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382B0D-8FD7-49C9-9B0D-231512C3410A}" name="Table15" displayName="Table15" ref="C35:D62" totalsRowShown="0" headerRowDxfId="0" headerRowBorderDxfId="4" tableBorderDxfId="5" totalsRowBorderDxfId="3">
  <autoFilter ref="C35:D62" xr:uid="{36382B0D-8FD7-49C9-9B0D-231512C3410A}"/>
  <sortState xmlns:xlrd2="http://schemas.microsoft.com/office/spreadsheetml/2017/richdata2" ref="C36:D62">
    <sortCondition descending="1" ref="D35:D62"/>
  </sortState>
  <tableColumns count="2">
    <tableColumn id="1" xr3:uid="{A27A4B2D-BCC2-4614-8410-5B78337ECABF}" name="Categories" dataDxfId="2"/>
    <tableColumn id="2" xr3:uid="{3C538CAF-DF52-4405-A9F0-F97031A961E5}" name="Correl Coeff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CA22-B531-4266-9019-A3A9D2330EDA}">
  <dimension ref="A1:AD126"/>
  <sheetViews>
    <sheetView workbookViewId="0">
      <selection activeCell="K101" sqref="K101"/>
    </sheetView>
  </sheetViews>
  <sheetFormatPr defaultRowHeight="14.4" x14ac:dyDescent="0.3"/>
  <cols>
    <col min="1" max="1" width="11.109375" bestFit="1" customWidth="1"/>
    <col min="2" max="2" width="6.88671875" bestFit="1" customWidth="1"/>
    <col min="3" max="3" width="9.6640625" bestFit="1" customWidth="1"/>
    <col min="4" max="4" width="21" bestFit="1" customWidth="1"/>
    <col min="5" max="5" width="14.109375" bestFit="1" customWidth="1"/>
    <col min="6" max="6" width="9" bestFit="1" customWidth="1"/>
    <col min="7" max="7" width="18.109375" bestFit="1" customWidth="1"/>
    <col min="8" max="8" width="13.44140625" bestFit="1" customWidth="1"/>
    <col min="9" max="9" width="8" bestFit="1" customWidth="1"/>
    <col min="10" max="10" width="12.44140625" bestFit="1" customWidth="1"/>
    <col min="11" max="11" width="20.109375" bestFit="1" customWidth="1"/>
    <col min="12" max="12" width="23.5546875" bestFit="1" customWidth="1"/>
    <col min="14" max="14" width="24" bestFit="1" customWidth="1"/>
    <col min="15" max="15" width="33.6640625" bestFit="1" customWidth="1"/>
    <col min="16" max="16" width="19.6640625" bestFit="1" customWidth="1"/>
    <col min="17" max="17" width="27.33203125" bestFit="1" customWidth="1"/>
    <col min="18" max="19" width="12" bestFit="1" customWidth="1"/>
    <col min="20" max="20" width="21.33203125" bestFit="1" customWidth="1"/>
    <col min="21" max="21" width="9.88671875" bestFit="1" customWidth="1"/>
    <col min="22" max="22" width="14.33203125" bestFit="1" customWidth="1"/>
    <col min="23" max="23" width="28.44140625" bestFit="1" customWidth="1"/>
    <col min="24" max="24" width="8.6640625" bestFit="1" customWidth="1"/>
    <col min="25" max="25" width="28.44140625" bestFit="1" customWidth="1"/>
    <col min="26" max="26" width="26.33203125" bestFit="1" customWidth="1"/>
    <col min="27" max="27" width="12" bestFit="1" customWidth="1"/>
    <col min="28" max="28" width="24.3320312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hidden="1" x14ac:dyDescent="0.3">
      <c r="A2" t="s">
        <v>32</v>
      </c>
      <c r="B2">
        <v>2013</v>
      </c>
      <c r="C2" t="s">
        <v>30</v>
      </c>
      <c r="D2">
        <v>108.4</v>
      </c>
      <c r="E2">
        <v>107.3</v>
      </c>
      <c r="F2">
        <v>110</v>
      </c>
      <c r="G2">
        <v>104.4</v>
      </c>
      <c r="H2">
        <v>105.1</v>
      </c>
      <c r="I2">
        <v>103.2</v>
      </c>
      <c r="J2">
        <v>102.2</v>
      </c>
      <c r="K2">
        <v>106</v>
      </c>
      <c r="L2">
        <v>106.2</v>
      </c>
      <c r="M2">
        <v>102.7</v>
      </c>
      <c r="N2">
        <v>104.9</v>
      </c>
      <c r="O2">
        <v>107.3</v>
      </c>
      <c r="P2">
        <v>105.6</v>
      </c>
      <c r="Q2">
        <v>105.1</v>
      </c>
      <c r="R2">
        <v>106.3</v>
      </c>
      <c r="S2">
        <v>105.5</v>
      </c>
      <c r="T2">
        <v>106.2</v>
      </c>
      <c r="U2" t="s">
        <v>31</v>
      </c>
      <c r="V2">
        <v>105.5</v>
      </c>
      <c r="W2">
        <v>104.8</v>
      </c>
      <c r="X2">
        <v>104</v>
      </c>
      <c r="Y2">
        <v>103.2</v>
      </c>
      <c r="Z2">
        <v>103.1</v>
      </c>
      <c r="AA2">
        <v>103.6</v>
      </c>
      <c r="AB2">
        <v>104.5</v>
      </c>
      <c r="AC2">
        <v>103.9</v>
      </c>
      <c r="AD2">
        <v>104.6</v>
      </c>
    </row>
    <row r="3" spans="1:30" hidden="1" x14ac:dyDescent="0.3">
      <c r="A3" t="s">
        <v>32</v>
      </c>
      <c r="B3">
        <v>2013</v>
      </c>
      <c r="C3" t="s">
        <v>33</v>
      </c>
      <c r="D3">
        <v>110.4</v>
      </c>
      <c r="E3">
        <v>110.2</v>
      </c>
      <c r="F3">
        <v>112.8</v>
      </c>
      <c r="G3">
        <v>104.9</v>
      </c>
      <c r="H3">
        <v>105.5</v>
      </c>
      <c r="I3">
        <v>103.6</v>
      </c>
      <c r="J3">
        <v>103.2</v>
      </c>
      <c r="K3">
        <v>105.3</v>
      </c>
      <c r="L3">
        <v>105.1</v>
      </c>
      <c r="M3">
        <v>102.8</v>
      </c>
      <c r="N3">
        <v>105.5</v>
      </c>
      <c r="O3">
        <v>108.3</v>
      </c>
      <c r="P3">
        <v>106.6</v>
      </c>
      <c r="Q3">
        <v>105.7</v>
      </c>
      <c r="R3">
        <v>106.9</v>
      </c>
      <c r="S3">
        <v>106</v>
      </c>
      <c r="T3">
        <v>106.8</v>
      </c>
      <c r="U3" t="s">
        <v>34</v>
      </c>
      <c r="V3">
        <v>106</v>
      </c>
      <c r="W3">
        <v>105.2</v>
      </c>
      <c r="X3">
        <v>104.5</v>
      </c>
      <c r="Y3">
        <v>104.2</v>
      </c>
      <c r="Z3">
        <v>103.6</v>
      </c>
      <c r="AA3">
        <v>103.9</v>
      </c>
      <c r="AB3">
        <v>104.5</v>
      </c>
      <c r="AC3">
        <v>104.4</v>
      </c>
      <c r="AD3">
        <v>105.3</v>
      </c>
    </row>
    <row r="4" spans="1:30" hidden="1" x14ac:dyDescent="0.3">
      <c r="A4" t="s">
        <v>32</v>
      </c>
      <c r="B4">
        <v>2013</v>
      </c>
      <c r="C4" t="s">
        <v>35</v>
      </c>
      <c r="D4">
        <v>111.4</v>
      </c>
      <c r="E4">
        <v>109.7</v>
      </c>
      <c r="F4">
        <v>111.2</v>
      </c>
      <c r="G4">
        <v>105.1</v>
      </c>
      <c r="H4">
        <v>104.9</v>
      </c>
      <c r="I4">
        <v>105.3</v>
      </c>
      <c r="J4">
        <v>102.2</v>
      </c>
      <c r="K4">
        <v>105</v>
      </c>
      <c r="L4">
        <v>104.2</v>
      </c>
      <c r="M4">
        <v>103</v>
      </c>
      <c r="N4">
        <v>106.2</v>
      </c>
      <c r="O4">
        <v>108.9</v>
      </c>
      <c r="P4">
        <v>106.9</v>
      </c>
      <c r="Q4">
        <v>106.6</v>
      </c>
      <c r="R4">
        <v>107.4</v>
      </c>
      <c r="S4">
        <v>106.5</v>
      </c>
      <c r="T4">
        <v>107.3</v>
      </c>
      <c r="U4" t="s">
        <v>34</v>
      </c>
      <c r="V4">
        <v>106.1</v>
      </c>
      <c r="W4">
        <v>105.6</v>
      </c>
      <c r="X4">
        <v>104.9</v>
      </c>
      <c r="Y4">
        <v>105.1</v>
      </c>
      <c r="Z4">
        <v>103.7</v>
      </c>
      <c r="AA4">
        <v>104</v>
      </c>
      <c r="AB4">
        <v>104.3</v>
      </c>
      <c r="AC4">
        <v>104.7</v>
      </c>
      <c r="AD4">
        <v>105.5</v>
      </c>
    </row>
    <row r="5" spans="1:30" hidden="1" x14ac:dyDescent="0.3">
      <c r="A5" t="s">
        <v>32</v>
      </c>
      <c r="B5">
        <v>2013</v>
      </c>
      <c r="C5" t="s">
        <v>36</v>
      </c>
      <c r="D5">
        <v>111.6</v>
      </c>
      <c r="E5">
        <v>110.9</v>
      </c>
      <c r="F5">
        <v>106.6</v>
      </c>
      <c r="G5">
        <v>105.7</v>
      </c>
      <c r="H5">
        <v>104.4</v>
      </c>
      <c r="I5">
        <v>108.9</v>
      </c>
      <c r="J5">
        <v>105.5</v>
      </c>
      <c r="K5">
        <v>105.3</v>
      </c>
      <c r="L5">
        <v>103.5</v>
      </c>
      <c r="M5">
        <v>103.3</v>
      </c>
      <c r="N5">
        <v>107.2</v>
      </c>
      <c r="O5">
        <v>109.6</v>
      </c>
      <c r="P5">
        <v>107.7</v>
      </c>
      <c r="Q5">
        <v>107.5</v>
      </c>
      <c r="R5">
        <v>108</v>
      </c>
      <c r="S5">
        <v>107</v>
      </c>
      <c r="T5">
        <v>107.9</v>
      </c>
      <c r="U5" t="s">
        <v>37</v>
      </c>
      <c r="V5">
        <v>106.5</v>
      </c>
      <c r="W5">
        <v>106.3</v>
      </c>
      <c r="X5">
        <v>105.3</v>
      </c>
      <c r="Y5">
        <v>104.7</v>
      </c>
      <c r="Z5">
        <v>104.2</v>
      </c>
      <c r="AA5">
        <v>105</v>
      </c>
      <c r="AB5">
        <v>102.9</v>
      </c>
      <c r="AC5">
        <v>104.8</v>
      </c>
      <c r="AD5">
        <v>106.1</v>
      </c>
    </row>
    <row r="6" spans="1:30" hidden="1" x14ac:dyDescent="0.3">
      <c r="A6" t="s">
        <v>32</v>
      </c>
      <c r="B6">
        <v>2013</v>
      </c>
      <c r="C6" t="s">
        <v>38</v>
      </c>
      <c r="D6">
        <v>112.3</v>
      </c>
      <c r="E6">
        <v>111.3</v>
      </c>
      <c r="F6">
        <v>104.7</v>
      </c>
      <c r="G6">
        <v>106.8</v>
      </c>
      <c r="H6">
        <v>103.9</v>
      </c>
      <c r="I6">
        <v>109.3</v>
      </c>
      <c r="J6">
        <v>112.9</v>
      </c>
      <c r="K6">
        <v>105.8</v>
      </c>
      <c r="L6">
        <v>103.1</v>
      </c>
      <c r="M6">
        <v>104.3</v>
      </c>
      <c r="N6">
        <v>108.1</v>
      </c>
      <c r="O6">
        <v>110.5</v>
      </c>
      <c r="P6">
        <v>109.2</v>
      </c>
      <c r="Q6">
        <v>108.6</v>
      </c>
      <c r="R6">
        <v>108.7</v>
      </c>
      <c r="S6">
        <v>107.4</v>
      </c>
      <c r="T6">
        <v>108.5</v>
      </c>
      <c r="U6" t="s">
        <v>37</v>
      </c>
      <c r="V6">
        <v>107.4</v>
      </c>
      <c r="W6">
        <v>106.9</v>
      </c>
      <c r="X6">
        <v>105.9</v>
      </c>
      <c r="Y6">
        <v>104</v>
      </c>
      <c r="Z6">
        <v>104.8</v>
      </c>
      <c r="AA6">
        <v>105.6</v>
      </c>
      <c r="AB6">
        <v>102.3</v>
      </c>
      <c r="AC6">
        <v>104.8</v>
      </c>
      <c r="AD6">
        <v>106.9</v>
      </c>
    </row>
    <row r="7" spans="1:30" hidden="1" x14ac:dyDescent="0.3">
      <c r="A7" t="s">
        <v>32</v>
      </c>
      <c r="B7">
        <v>2013</v>
      </c>
      <c r="C7" t="s">
        <v>39</v>
      </c>
      <c r="D7">
        <v>113.8</v>
      </c>
      <c r="E7">
        <v>114.9</v>
      </c>
      <c r="F7">
        <v>109.8</v>
      </c>
      <c r="G7">
        <v>107.9</v>
      </c>
      <c r="H7">
        <v>104.2</v>
      </c>
      <c r="I7">
        <v>110.7</v>
      </c>
      <c r="J7">
        <v>126.7</v>
      </c>
      <c r="K7">
        <v>106.3</v>
      </c>
      <c r="L7">
        <v>103.2</v>
      </c>
      <c r="M7">
        <v>105.7</v>
      </c>
      <c r="N7">
        <v>109</v>
      </c>
      <c r="O7">
        <v>111.6</v>
      </c>
      <c r="P7">
        <v>112.2</v>
      </c>
      <c r="Q7">
        <v>109.5</v>
      </c>
      <c r="R7">
        <v>109.5</v>
      </c>
      <c r="S7">
        <v>108.1</v>
      </c>
      <c r="T7">
        <v>109.3</v>
      </c>
      <c r="U7" t="s">
        <v>40</v>
      </c>
      <c r="V7">
        <v>108.3</v>
      </c>
      <c r="W7">
        <v>107.6</v>
      </c>
      <c r="X7">
        <v>106.4</v>
      </c>
      <c r="Y7">
        <v>105.1</v>
      </c>
      <c r="Z7">
        <v>105.4</v>
      </c>
      <c r="AA7">
        <v>107.4</v>
      </c>
      <c r="AB7">
        <v>102.8</v>
      </c>
      <c r="AC7">
        <v>105.8</v>
      </c>
      <c r="AD7">
        <v>109.3</v>
      </c>
    </row>
    <row r="8" spans="1:30" hidden="1" x14ac:dyDescent="0.3">
      <c r="A8" t="s">
        <v>32</v>
      </c>
      <c r="B8">
        <v>2013</v>
      </c>
      <c r="C8" t="s">
        <v>41</v>
      </c>
      <c r="D8">
        <v>114.8</v>
      </c>
      <c r="E8">
        <v>116.4</v>
      </c>
      <c r="F8">
        <v>111.9</v>
      </c>
      <c r="G8">
        <v>108.9</v>
      </c>
      <c r="H8">
        <v>104.3</v>
      </c>
      <c r="I8">
        <v>111.7</v>
      </c>
      <c r="J8">
        <v>140</v>
      </c>
      <c r="K8">
        <v>106.4</v>
      </c>
      <c r="L8">
        <v>103.3</v>
      </c>
      <c r="M8">
        <v>106.8</v>
      </c>
      <c r="N8">
        <v>109.6</v>
      </c>
      <c r="O8">
        <v>112.6</v>
      </c>
      <c r="P8">
        <v>114.7</v>
      </c>
      <c r="Q8">
        <v>110.3</v>
      </c>
      <c r="R8">
        <v>110.2</v>
      </c>
      <c r="S8">
        <v>108.8</v>
      </c>
      <c r="T8">
        <v>110</v>
      </c>
      <c r="U8" t="s">
        <v>42</v>
      </c>
      <c r="V8">
        <v>109.2</v>
      </c>
      <c r="W8">
        <v>108.2</v>
      </c>
      <c r="X8">
        <v>107</v>
      </c>
      <c r="Y8">
        <v>107.1</v>
      </c>
      <c r="Z8">
        <v>106.1</v>
      </c>
      <c r="AA8">
        <v>109.1</v>
      </c>
      <c r="AB8">
        <v>102.8</v>
      </c>
      <c r="AC8">
        <v>106.9</v>
      </c>
      <c r="AD8">
        <v>111</v>
      </c>
    </row>
    <row r="9" spans="1:30" hidden="1" x14ac:dyDescent="0.3">
      <c r="A9" t="s">
        <v>32</v>
      </c>
      <c r="B9">
        <v>2013</v>
      </c>
      <c r="C9" t="s">
        <v>43</v>
      </c>
      <c r="D9">
        <v>115.6</v>
      </c>
      <c r="E9">
        <v>117.2</v>
      </c>
      <c r="F9">
        <v>111.7</v>
      </c>
      <c r="G9">
        <v>109.6</v>
      </c>
      <c r="H9">
        <v>104.5</v>
      </c>
      <c r="I9">
        <v>109.8</v>
      </c>
      <c r="J9">
        <v>151.80000000000001</v>
      </c>
      <c r="K9">
        <v>106.5</v>
      </c>
      <c r="L9">
        <v>103.1</v>
      </c>
      <c r="M9">
        <v>107.4</v>
      </c>
      <c r="N9">
        <v>110.2</v>
      </c>
      <c r="O9">
        <v>113.4</v>
      </c>
      <c r="P9">
        <v>116.6</v>
      </c>
      <c r="Q9">
        <v>111.2</v>
      </c>
      <c r="R9">
        <v>111</v>
      </c>
      <c r="S9">
        <v>109.4</v>
      </c>
      <c r="T9">
        <v>110.7</v>
      </c>
      <c r="U9" t="s">
        <v>44</v>
      </c>
      <c r="V9">
        <v>109.7</v>
      </c>
      <c r="W9">
        <v>108.7</v>
      </c>
      <c r="X9">
        <v>107.5</v>
      </c>
      <c r="Y9">
        <v>108</v>
      </c>
      <c r="Z9">
        <v>106.6</v>
      </c>
      <c r="AA9">
        <v>109.9</v>
      </c>
      <c r="AB9">
        <v>105.4</v>
      </c>
      <c r="AC9">
        <v>107.9</v>
      </c>
      <c r="AD9">
        <v>112.4</v>
      </c>
    </row>
    <row r="10" spans="1:30" hidden="1" x14ac:dyDescent="0.3">
      <c r="A10" t="s">
        <v>32</v>
      </c>
      <c r="B10">
        <v>2013</v>
      </c>
      <c r="C10" t="s">
        <v>45</v>
      </c>
      <c r="D10">
        <v>116.4</v>
      </c>
      <c r="E10">
        <v>116.9</v>
      </c>
      <c r="F10">
        <v>112.3</v>
      </c>
      <c r="G10">
        <v>110.5</v>
      </c>
      <c r="H10">
        <v>105.3</v>
      </c>
      <c r="I10">
        <v>107.3</v>
      </c>
      <c r="J10">
        <v>160.9</v>
      </c>
      <c r="K10">
        <v>107.1</v>
      </c>
      <c r="L10">
        <v>103.1</v>
      </c>
      <c r="M10">
        <v>108.3</v>
      </c>
      <c r="N10">
        <v>110.7</v>
      </c>
      <c r="O10">
        <v>114.6</v>
      </c>
      <c r="P10">
        <v>118.3</v>
      </c>
      <c r="Q10">
        <v>112</v>
      </c>
      <c r="R10">
        <v>112.2</v>
      </c>
      <c r="S10">
        <v>110.4</v>
      </c>
      <c r="T10">
        <v>111.9</v>
      </c>
      <c r="U10" t="s">
        <v>46</v>
      </c>
      <c r="V10">
        <v>110.5</v>
      </c>
      <c r="W10">
        <v>109.6</v>
      </c>
      <c r="X10">
        <v>108.1</v>
      </c>
      <c r="Y10">
        <v>109.9</v>
      </c>
      <c r="Z10">
        <v>107.5</v>
      </c>
      <c r="AA10">
        <v>110.6</v>
      </c>
      <c r="AB10">
        <v>106.8</v>
      </c>
      <c r="AC10">
        <v>109</v>
      </c>
      <c r="AD10">
        <v>113.7</v>
      </c>
    </row>
    <row r="11" spans="1:30" hidden="1" x14ac:dyDescent="0.3">
      <c r="A11" t="s">
        <v>32</v>
      </c>
      <c r="B11">
        <v>2013</v>
      </c>
      <c r="C11" t="s">
        <v>47</v>
      </c>
      <c r="D11">
        <v>117.1</v>
      </c>
      <c r="E11">
        <v>116.3</v>
      </c>
      <c r="F11">
        <v>113.3</v>
      </c>
      <c r="G11">
        <v>111.2</v>
      </c>
      <c r="H11">
        <v>105.7</v>
      </c>
      <c r="I11">
        <v>109.9</v>
      </c>
      <c r="J11">
        <v>171.2</v>
      </c>
      <c r="K11">
        <v>107.3</v>
      </c>
      <c r="L11">
        <v>102.7</v>
      </c>
      <c r="M11">
        <v>108.7</v>
      </c>
      <c r="N11">
        <v>111.2</v>
      </c>
      <c r="O11">
        <v>115.4</v>
      </c>
      <c r="P11">
        <v>120.2</v>
      </c>
      <c r="Q11">
        <v>112.5</v>
      </c>
      <c r="R11">
        <v>113.2</v>
      </c>
      <c r="S11">
        <v>111.2</v>
      </c>
      <c r="T11">
        <v>112.8</v>
      </c>
      <c r="U11" t="s">
        <v>48</v>
      </c>
      <c r="V11">
        <v>110.9</v>
      </c>
      <c r="W11">
        <v>110.3</v>
      </c>
      <c r="X11">
        <v>108.6</v>
      </c>
      <c r="Y11">
        <v>109.5</v>
      </c>
      <c r="Z11">
        <v>108.1</v>
      </c>
      <c r="AA11">
        <v>110.8</v>
      </c>
      <c r="AB11">
        <v>107.4</v>
      </c>
      <c r="AC11">
        <v>109.2</v>
      </c>
      <c r="AD11">
        <v>114.8</v>
      </c>
    </row>
    <row r="12" spans="1:30" hidden="1" x14ac:dyDescent="0.3">
      <c r="A12" t="s">
        <v>32</v>
      </c>
      <c r="B12">
        <v>2013</v>
      </c>
      <c r="C12" t="s">
        <v>49</v>
      </c>
      <c r="D12">
        <v>118.1</v>
      </c>
      <c r="E12">
        <v>115.4</v>
      </c>
      <c r="F12">
        <v>118.7</v>
      </c>
      <c r="G12">
        <v>112.5</v>
      </c>
      <c r="H12">
        <v>106.8</v>
      </c>
      <c r="I12">
        <v>113.5</v>
      </c>
      <c r="J12">
        <v>183.1</v>
      </c>
      <c r="K12">
        <v>108.2</v>
      </c>
      <c r="L12">
        <v>102.2</v>
      </c>
      <c r="M12">
        <v>109.4</v>
      </c>
      <c r="N12">
        <v>111.8</v>
      </c>
      <c r="O12">
        <v>116.5</v>
      </c>
      <c r="P12">
        <v>122.6</v>
      </c>
      <c r="Q12">
        <v>113.1</v>
      </c>
      <c r="R12">
        <v>114.2</v>
      </c>
      <c r="S12">
        <v>111.9</v>
      </c>
      <c r="T12">
        <v>113.8</v>
      </c>
      <c r="U12" t="s">
        <v>50</v>
      </c>
      <c r="V12">
        <v>111.6</v>
      </c>
      <c r="W12">
        <v>111.1</v>
      </c>
      <c r="X12">
        <v>109.3</v>
      </c>
      <c r="Y12">
        <v>109.5</v>
      </c>
      <c r="Z12">
        <v>108.6</v>
      </c>
      <c r="AA12">
        <v>111.2</v>
      </c>
      <c r="AB12">
        <v>108.1</v>
      </c>
      <c r="AC12">
        <v>109.7</v>
      </c>
      <c r="AD12">
        <v>116.3</v>
      </c>
    </row>
    <row r="13" spans="1:30" hidden="1" x14ac:dyDescent="0.3">
      <c r="A13" t="s">
        <v>32</v>
      </c>
      <c r="B13">
        <v>2013</v>
      </c>
      <c r="C13" t="s">
        <v>51</v>
      </c>
      <c r="D13">
        <v>119.1</v>
      </c>
      <c r="E13">
        <v>116.7</v>
      </c>
      <c r="F13">
        <v>123.5</v>
      </c>
      <c r="G13">
        <v>113.4</v>
      </c>
      <c r="H13">
        <v>107.3</v>
      </c>
      <c r="I13">
        <v>113.3</v>
      </c>
      <c r="J13">
        <v>145.4</v>
      </c>
      <c r="K13">
        <v>108.7</v>
      </c>
      <c r="L13">
        <v>101.5</v>
      </c>
      <c r="M13">
        <v>110.5</v>
      </c>
      <c r="N13">
        <v>112.1</v>
      </c>
      <c r="O13">
        <v>117.4</v>
      </c>
      <c r="P13">
        <v>118.4</v>
      </c>
      <c r="Q13">
        <v>114</v>
      </c>
      <c r="R13">
        <v>115.2</v>
      </c>
      <c r="S13">
        <v>112.7</v>
      </c>
      <c r="T13">
        <v>114.8</v>
      </c>
      <c r="U13" t="s">
        <v>52</v>
      </c>
      <c r="V13">
        <v>111.9</v>
      </c>
      <c r="W13">
        <v>111.7</v>
      </c>
      <c r="X13">
        <v>109.7</v>
      </c>
      <c r="Y13">
        <v>109.8</v>
      </c>
      <c r="Z13">
        <v>109</v>
      </c>
      <c r="AA13">
        <v>111.5</v>
      </c>
      <c r="AB13">
        <v>107.9</v>
      </c>
      <c r="AC13">
        <v>110</v>
      </c>
      <c r="AD13">
        <v>114.5</v>
      </c>
    </row>
    <row r="14" spans="1:30" hidden="1" x14ac:dyDescent="0.3">
      <c r="A14" t="s">
        <v>32</v>
      </c>
      <c r="B14">
        <v>2014</v>
      </c>
      <c r="C14" t="s">
        <v>30</v>
      </c>
      <c r="D14">
        <v>119.6</v>
      </c>
      <c r="E14">
        <v>118.8</v>
      </c>
      <c r="F14">
        <v>124.1</v>
      </c>
      <c r="G14">
        <v>114.1</v>
      </c>
      <c r="H14">
        <v>106.8</v>
      </c>
      <c r="I14">
        <v>113.9</v>
      </c>
      <c r="J14">
        <v>122.2</v>
      </c>
      <c r="K14">
        <v>108.9</v>
      </c>
      <c r="L14">
        <v>100.2</v>
      </c>
      <c r="M14">
        <v>111</v>
      </c>
      <c r="N14">
        <v>112.3</v>
      </c>
      <c r="O14">
        <v>118.1</v>
      </c>
      <c r="P14">
        <v>115.8</v>
      </c>
      <c r="Q14">
        <v>114.5</v>
      </c>
      <c r="R14">
        <v>115.8</v>
      </c>
      <c r="S14">
        <v>113.2</v>
      </c>
      <c r="T14">
        <v>115.4</v>
      </c>
      <c r="U14" t="s">
        <v>53</v>
      </c>
      <c r="V14">
        <v>112.2</v>
      </c>
      <c r="W14">
        <v>112.3</v>
      </c>
      <c r="X14">
        <v>110.3</v>
      </c>
      <c r="Y14">
        <v>110.7</v>
      </c>
      <c r="Z14">
        <v>109.7</v>
      </c>
      <c r="AA14">
        <v>111.6</v>
      </c>
      <c r="AB14">
        <v>108.2</v>
      </c>
      <c r="AC14">
        <v>110.6</v>
      </c>
      <c r="AD14">
        <v>113.6</v>
      </c>
    </row>
    <row r="15" spans="1:30" hidden="1" x14ac:dyDescent="0.3">
      <c r="A15" t="s">
        <v>32</v>
      </c>
      <c r="B15">
        <v>2014</v>
      </c>
      <c r="C15" t="s">
        <v>33</v>
      </c>
      <c r="D15">
        <v>120.2</v>
      </c>
      <c r="E15">
        <v>119.2</v>
      </c>
      <c r="F15">
        <v>122.5</v>
      </c>
      <c r="G15">
        <v>115.1</v>
      </c>
      <c r="H15">
        <v>106.6</v>
      </c>
      <c r="I15">
        <v>115.4</v>
      </c>
      <c r="J15">
        <v>114.5</v>
      </c>
      <c r="K15">
        <v>109.3</v>
      </c>
      <c r="L15">
        <v>99.2</v>
      </c>
      <c r="M15">
        <v>111.4</v>
      </c>
      <c r="N15">
        <v>112.6</v>
      </c>
      <c r="O15">
        <v>118.8</v>
      </c>
      <c r="P15">
        <v>115.3</v>
      </c>
      <c r="Q15">
        <v>114.7</v>
      </c>
      <c r="R15">
        <v>116.4</v>
      </c>
      <c r="S15">
        <v>113.3</v>
      </c>
      <c r="T15">
        <v>115.9</v>
      </c>
      <c r="U15" t="s">
        <v>54</v>
      </c>
      <c r="V15">
        <v>112.4</v>
      </c>
      <c r="W15">
        <v>112.8</v>
      </c>
      <c r="X15">
        <v>110.7</v>
      </c>
      <c r="Y15">
        <v>111.1</v>
      </c>
      <c r="Z15">
        <v>110.1</v>
      </c>
      <c r="AA15">
        <v>111.8</v>
      </c>
      <c r="AB15">
        <v>108.7</v>
      </c>
      <c r="AC15">
        <v>110.9</v>
      </c>
      <c r="AD15">
        <v>113.6</v>
      </c>
    </row>
    <row r="16" spans="1:30" hidden="1" x14ac:dyDescent="0.3">
      <c r="A16" t="s">
        <v>32</v>
      </c>
      <c r="B16">
        <v>2014</v>
      </c>
      <c r="C16" t="s">
        <v>35</v>
      </c>
      <c r="D16">
        <v>120.7</v>
      </c>
      <c r="E16">
        <v>119.3</v>
      </c>
      <c r="F16">
        <v>121</v>
      </c>
      <c r="G16">
        <v>116.1</v>
      </c>
      <c r="H16">
        <v>106.9</v>
      </c>
      <c r="I16">
        <v>118.7</v>
      </c>
      <c r="J16">
        <v>116.3</v>
      </c>
      <c r="K16">
        <v>109.8</v>
      </c>
      <c r="L16">
        <v>99.6</v>
      </c>
      <c r="M16">
        <v>111.8</v>
      </c>
      <c r="N16">
        <v>112.7</v>
      </c>
      <c r="O16">
        <v>119.3</v>
      </c>
      <c r="P16">
        <v>116.1</v>
      </c>
      <c r="Q16">
        <v>115.2</v>
      </c>
      <c r="R16">
        <v>116.8</v>
      </c>
      <c r="S16">
        <v>113.7</v>
      </c>
      <c r="T16">
        <v>116.4</v>
      </c>
      <c r="U16" t="s">
        <v>55</v>
      </c>
      <c r="V16">
        <v>112.5</v>
      </c>
      <c r="W16">
        <v>113.2</v>
      </c>
      <c r="X16">
        <v>111.2</v>
      </c>
      <c r="Y16">
        <v>111.4</v>
      </c>
      <c r="Z16">
        <v>110.6</v>
      </c>
      <c r="AA16">
        <v>112</v>
      </c>
      <c r="AB16">
        <v>109</v>
      </c>
      <c r="AC16">
        <v>111.3</v>
      </c>
      <c r="AD16">
        <v>114.2</v>
      </c>
    </row>
    <row r="17" spans="1:30" hidden="1" x14ac:dyDescent="0.3">
      <c r="A17" t="s">
        <v>32</v>
      </c>
      <c r="B17">
        <v>2014</v>
      </c>
      <c r="C17" t="s">
        <v>36</v>
      </c>
      <c r="D17">
        <v>120.9</v>
      </c>
      <c r="E17">
        <v>119.9</v>
      </c>
      <c r="F17">
        <v>116.2</v>
      </c>
      <c r="G17">
        <v>117</v>
      </c>
      <c r="H17">
        <v>107.3</v>
      </c>
      <c r="I17">
        <v>126.1</v>
      </c>
      <c r="J17">
        <v>120.7</v>
      </c>
      <c r="K17">
        <v>111</v>
      </c>
      <c r="L17">
        <v>101.8</v>
      </c>
      <c r="M17">
        <v>112.6</v>
      </c>
      <c r="N17">
        <v>113.2</v>
      </c>
      <c r="O17">
        <v>119.8</v>
      </c>
      <c r="P17">
        <v>117.6</v>
      </c>
      <c r="Q17">
        <v>116</v>
      </c>
      <c r="R17">
        <v>117.4</v>
      </c>
      <c r="S17">
        <v>114.6</v>
      </c>
      <c r="T17">
        <v>117</v>
      </c>
      <c r="U17" t="s">
        <v>56</v>
      </c>
      <c r="V17">
        <v>112.5</v>
      </c>
      <c r="W17">
        <v>113.6</v>
      </c>
      <c r="X17">
        <v>111.5</v>
      </c>
      <c r="Y17">
        <v>111.2</v>
      </c>
      <c r="Z17">
        <v>110.9</v>
      </c>
      <c r="AA17">
        <v>112.7</v>
      </c>
      <c r="AB17">
        <v>109</v>
      </c>
      <c r="AC17">
        <v>111.5</v>
      </c>
      <c r="AD17">
        <v>115.1</v>
      </c>
    </row>
    <row r="18" spans="1:30" hidden="1" x14ac:dyDescent="0.3">
      <c r="A18" t="s">
        <v>32</v>
      </c>
      <c r="B18">
        <v>2014</v>
      </c>
      <c r="C18" t="s">
        <v>38</v>
      </c>
      <c r="D18">
        <v>121.1</v>
      </c>
      <c r="E18">
        <v>121.6</v>
      </c>
      <c r="F18">
        <v>115.9</v>
      </c>
      <c r="G18">
        <v>118.4</v>
      </c>
      <c r="H18">
        <v>107.7</v>
      </c>
      <c r="I18">
        <v>127.7</v>
      </c>
      <c r="J18">
        <v>125</v>
      </c>
      <c r="K18">
        <v>111.9</v>
      </c>
      <c r="L18">
        <v>102.8</v>
      </c>
      <c r="M18">
        <v>113.4</v>
      </c>
      <c r="N18">
        <v>113.7</v>
      </c>
      <c r="O18">
        <v>120.4</v>
      </c>
      <c r="P18">
        <v>118.9</v>
      </c>
      <c r="Q18">
        <v>116.8</v>
      </c>
      <c r="R18">
        <v>118</v>
      </c>
      <c r="S18">
        <v>115.2</v>
      </c>
      <c r="T18">
        <v>117.6</v>
      </c>
      <c r="U18" t="s">
        <v>57</v>
      </c>
      <c r="V18">
        <v>112.5</v>
      </c>
      <c r="W18">
        <v>114.1</v>
      </c>
      <c r="X18">
        <v>111.8</v>
      </c>
      <c r="Y18">
        <v>111.3</v>
      </c>
      <c r="Z18">
        <v>111.2</v>
      </c>
      <c r="AA18">
        <v>113</v>
      </c>
      <c r="AB18">
        <v>109.1</v>
      </c>
      <c r="AC18">
        <v>111.8</v>
      </c>
      <c r="AD18">
        <v>115.8</v>
      </c>
    </row>
    <row r="19" spans="1:30" hidden="1" x14ac:dyDescent="0.3">
      <c r="A19" t="s">
        <v>32</v>
      </c>
      <c r="B19">
        <v>2014</v>
      </c>
      <c r="C19" t="s">
        <v>39</v>
      </c>
      <c r="D19">
        <v>121.5</v>
      </c>
      <c r="E19">
        <v>123.1</v>
      </c>
      <c r="F19">
        <v>115.8</v>
      </c>
      <c r="G19">
        <v>119.7</v>
      </c>
      <c r="H19">
        <v>107.8</v>
      </c>
      <c r="I19">
        <v>128.30000000000001</v>
      </c>
      <c r="J19">
        <v>132.1</v>
      </c>
      <c r="K19">
        <v>112.4</v>
      </c>
      <c r="L19">
        <v>102.9</v>
      </c>
      <c r="M19">
        <v>114.3</v>
      </c>
      <c r="N19">
        <v>114.2</v>
      </c>
      <c r="O19">
        <v>121.2</v>
      </c>
      <c r="P19">
        <v>120.4</v>
      </c>
      <c r="Q19">
        <v>117.8</v>
      </c>
      <c r="R19">
        <v>118.8</v>
      </c>
      <c r="S19">
        <v>115.6</v>
      </c>
      <c r="T19">
        <v>118.3</v>
      </c>
      <c r="U19" t="s">
        <v>56</v>
      </c>
      <c r="V19">
        <v>113.2</v>
      </c>
      <c r="W19">
        <v>114.6</v>
      </c>
      <c r="X19">
        <v>112.3</v>
      </c>
      <c r="Y19">
        <v>111.8</v>
      </c>
      <c r="Z19">
        <v>111.6</v>
      </c>
      <c r="AA19">
        <v>114.8</v>
      </c>
      <c r="AB19">
        <v>108.3</v>
      </c>
      <c r="AC19">
        <v>112.3</v>
      </c>
      <c r="AD19">
        <v>116.7</v>
      </c>
    </row>
    <row r="20" spans="1:30" hidden="1" x14ac:dyDescent="0.3">
      <c r="A20" t="s">
        <v>32</v>
      </c>
      <c r="B20">
        <v>2014</v>
      </c>
      <c r="C20" t="s">
        <v>41</v>
      </c>
      <c r="D20">
        <v>122.4</v>
      </c>
      <c r="E20">
        <v>123.9</v>
      </c>
      <c r="F20">
        <v>117.8</v>
      </c>
      <c r="G20">
        <v>121</v>
      </c>
      <c r="H20">
        <v>107.9</v>
      </c>
      <c r="I20">
        <v>131.19999999999999</v>
      </c>
      <c r="J20">
        <v>157.69999999999999</v>
      </c>
      <c r="K20">
        <v>113.2</v>
      </c>
      <c r="L20">
        <v>104.1</v>
      </c>
      <c r="M20">
        <v>115.5</v>
      </c>
      <c r="N20">
        <v>114.8</v>
      </c>
      <c r="O20">
        <v>122.1</v>
      </c>
      <c r="P20">
        <v>124.7</v>
      </c>
      <c r="Q20">
        <v>118.8</v>
      </c>
      <c r="R20">
        <v>119.6</v>
      </c>
      <c r="S20">
        <v>116.3</v>
      </c>
      <c r="T20">
        <v>119.1</v>
      </c>
      <c r="U20" t="s">
        <v>58</v>
      </c>
      <c r="V20">
        <v>113.9</v>
      </c>
      <c r="W20">
        <v>115.2</v>
      </c>
      <c r="X20">
        <v>112.7</v>
      </c>
      <c r="Y20">
        <v>113.1</v>
      </c>
      <c r="Z20">
        <v>112.1</v>
      </c>
      <c r="AA20">
        <v>116.8</v>
      </c>
      <c r="AB20">
        <v>109.2</v>
      </c>
      <c r="AC20">
        <v>113.3</v>
      </c>
      <c r="AD20">
        <v>119.2</v>
      </c>
    </row>
    <row r="21" spans="1:30" hidden="1" x14ac:dyDescent="0.3">
      <c r="A21" t="s">
        <v>32</v>
      </c>
      <c r="B21">
        <v>2014</v>
      </c>
      <c r="C21" t="s">
        <v>43</v>
      </c>
      <c r="D21">
        <v>122.7</v>
      </c>
      <c r="E21">
        <v>124.4</v>
      </c>
      <c r="F21">
        <v>117.3</v>
      </c>
      <c r="G21">
        <v>122</v>
      </c>
      <c r="H21">
        <v>108</v>
      </c>
      <c r="I21">
        <v>131.1</v>
      </c>
      <c r="J21">
        <v>168.2</v>
      </c>
      <c r="K21">
        <v>114.5</v>
      </c>
      <c r="L21">
        <v>104.3</v>
      </c>
      <c r="M21">
        <v>117.1</v>
      </c>
      <c r="N21">
        <v>115.2</v>
      </c>
      <c r="O21">
        <v>123.1</v>
      </c>
      <c r="P21">
        <v>126.6</v>
      </c>
      <c r="Q21">
        <v>119.9</v>
      </c>
      <c r="R21">
        <v>120</v>
      </c>
      <c r="S21">
        <v>116.8</v>
      </c>
      <c r="T21">
        <v>119.6</v>
      </c>
      <c r="U21" t="s">
        <v>59</v>
      </c>
      <c r="V21">
        <v>114</v>
      </c>
      <c r="W21">
        <v>115.6</v>
      </c>
      <c r="X21">
        <v>113.3</v>
      </c>
      <c r="Y21">
        <v>112.8</v>
      </c>
      <c r="Z21">
        <v>112.6</v>
      </c>
      <c r="AA21">
        <v>118</v>
      </c>
      <c r="AB21">
        <v>109.9</v>
      </c>
      <c r="AC21">
        <v>113.7</v>
      </c>
      <c r="AD21">
        <v>120.3</v>
      </c>
    </row>
    <row r="22" spans="1:30" hidden="1" x14ac:dyDescent="0.3">
      <c r="A22" t="s">
        <v>32</v>
      </c>
      <c r="B22">
        <v>2014</v>
      </c>
      <c r="C22" t="s">
        <v>45</v>
      </c>
      <c r="D22">
        <v>122.9</v>
      </c>
      <c r="E22">
        <v>123.5</v>
      </c>
      <c r="F22">
        <v>117.3</v>
      </c>
      <c r="G22">
        <v>122.7</v>
      </c>
      <c r="H22">
        <v>107.9</v>
      </c>
      <c r="I22">
        <v>127.3</v>
      </c>
      <c r="J22">
        <v>162.1</v>
      </c>
      <c r="K22">
        <v>115.6</v>
      </c>
      <c r="L22">
        <v>103.8</v>
      </c>
      <c r="M22">
        <v>117.6</v>
      </c>
      <c r="N22">
        <v>115.8</v>
      </c>
      <c r="O22">
        <v>123.8</v>
      </c>
      <c r="P22">
        <v>125.8</v>
      </c>
      <c r="Q22">
        <v>120.8</v>
      </c>
      <c r="R22">
        <v>120.7</v>
      </c>
      <c r="S22">
        <v>117.2</v>
      </c>
      <c r="T22">
        <v>120.1</v>
      </c>
      <c r="U22" t="s">
        <v>60</v>
      </c>
      <c r="V22">
        <v>114.3</v>
      </c>
      <c r="W22">
        <v>116.1</v>
      </c>
      <c r="X22">
        <v>113.7</v>
      </c>
      <c r="Y22">
        <v>112</v>
      </c>
      <c r="Z22">
        <v>113.1</v>
      </c>
      <c r="AA22">
        <v>118.6</v>
      </c>
      <c r="AB22">
        <v>109.5</v>
      </c>
      <c r="AC22">
        <v>113.7</v>
      </c>
      <c r="AD22">
        <v>120.1</v>
      </c>
    </row>
    <row r="23" spans="1:30" hidden="1" x14ac:dyDescent="0.3">
      <c r="A23" t="s">
        <v>32</v>
      </c>
      <c r="B23">
        <v>2014</v>
      </c>
      <c r="C23" t="s">
        <v>47</v>
      </c>
      <c r="D23">
        <v>123.2</v>
      </c>
      <c r="E23">
        <v>123.8</v>
      </c>
      <c r="F23">
        <v>118.1</v>
      </c>
      <c r="G23">
        <v>123.2</v>
      </c>
      <c r="H23">
        <v>107.9</v>
      </c>
      <c r="I23">
        <v>126.4</v>
      </c>
      <c r="J23">
        <v>156.80000000000001</v>
      </c>
      <c r="K23">
        <v>116.1</v>
      </c>
      <c r="L23">
        <v>103.1</v>
      </c>
      <c r="M23">
        <v>118.1</v>
      </c>
      <c r="N23">
        <v>116.1</v>
      </c>
      <c r="O23">
        <v>124.5</v>
      </c>
      <c r="P23">
        <v>125.4</v>
      </c>
      <c r="Q23">
        <v>121.1</v>
      </c>
      <c r="R23">
        <v>121.5</v>
      </c>
      <c r="S23">
        <v>118.1</v>
      </c>
      <c r="T23">
        <v>121</v>
      </c>
      <c r="U23" t="s">
        <v>61</v>
      </c>
      <c r="V23">
        <v>114.7</v>
      </c>
      <c r="W23">
        <v>116.7</v>
      </c>
      <c r="X23">
        <v>114.3</v>
      </c>
      <c r="Y23">
        <v>111.8</v>
      </c>
      <c r="Z23">
        <v>113.3</v>
      </c>
      <c r="AA23">
        <v>118.8</v>
      </c>
      <c r="AB23">
        <v>109.6</v>
      </c>
      <c r="AC23">
        <v>113.9</v>
      </c>
      <c r="AD23">
        <v>120.1</v>
      </c>
    </row>
    <row r="24" spans="1:30" hidden="1" x14ac:dyDescent="0.3">
      <c r="A24" t="s">
        <v>32</v>
      </c>
      <c r="B24">
        <v>2014</v>
      </c>
      <c r="C24" t="s">
        <v>49</v>
      </c>
      <c r="D24">
        <v>123.3</v>
      </c>
      <c r="E24">
        <v>123.7</v>
      </c>
      <c r="F24">
        <v>121</v>
      </c>
      <c r="G24">
        <v>124.2</v>
      </c>
      <c r="H24">
        <v>107.8</v>
      </c>
      <c r="I24">
        <v>125.7</v>
      </c>
      <c r="J24">
        <v>152.4</v>
      </c>
      <c r="K24">
        <v>117.2</v>
      </c>
      <c r="L24">
        <v>102.1</v>
      </c>
      <c r="M24">
        <v>118.7</v>
      </c>
      <c r="N24">
        <v>116.4</v>
      </c>
      <c r="O24">
        <v>125.6</v>
      </c>
      <c r="P24">
        <v>125.1</v>
      </c>
      <c r="Q24">
        <v>122.1</v>
      </c>
      <c r="R24">
        <v>122.1</v>
      </c>
      <c r="S24">
        <v>118.4</v>
      </c>
      <c r="T24">
        <v>121.6</v>
      </c>
      <c r="U24" t="s">
        <v>62</v>
      </c>
      <c r="V24">
        <v>115.5</v>
      </c>
      <c r="W24">
        <v>117.3</v>
      </c>
      <c r="X24">
        <v>114.8</v>
      </c>
      <c r="Y24">
        <v>110.8</v>
      </c>
      <c r="Z24">
        <v>113.7</v>
      </c>
      <c r="AA24">
        <v>119</v>
      </c>
      <c r="AB24">
        <v>109.1</v>
      </c>
      <c r="AC24">
        <v>113.8</v>
      </c>
      <c r="AD24">
        <v>120.1</v>
      </c>
    </row>
    <row r="25" spans="1:30" hidden="1" x14ac:dyDescent="0.3">
      <c r="A25" t="s">
        <v>32</v>
      </c>
      <c r="B25">
        <v>2014</v>
      </c>
      <c r="C25" t="s">
        <v>51</v>
      </c>
      <c r="D25">
        <v>122.9</v>
      </c>
      <c r="E25">
        <v>123.2</v>
      </c>
      <c r="F25">
        <v>123.5</v>
      </c>
      <c r="G25">
        <v>124.5</v>
      </c>
      <c r="H25">
        <v>107.6</v>
      </c>
      <c r="I25">
        <v>125.7</v>
      </c>
      <c r="J25">
        <v>140.5</v>
      </c>
      <c r="K25">
        <v>117.6</v>
      </c>
      <c r="L25">
        <v>100.6</v>
      </c>
      <c r="M25">
        <v>119.1</v>
      </c>
      <c r="N25">
        <v>116.8</v>
      </c>
      <c r="O25">
        <v>126.1</v>
      </c>
      <c r="P25">
        <v>123.6</v>
      </c>
      <c r="Q25">
        <v>123</v>
      </c>
      <c r="R25">
        <v>122.6</v>
      </c>
      <c r="S25">
        <v>118.6</v>
      </c>
      <c r="T25">
        <v>122</v>
      </c>
      <c r="U25" t="s">
        <v>63</v>
      </c>
      <c r="V25">
        <v>115.7</v>
      </c>
      <c r="W25">
        <v>117.5</v>
      </c>
      <c r="X25">
        <v>115.1</v>
      </c>
      <c r="Y25">
        <v>110.1</v>
      </c>
      <c r="Z25">
        <v>113.9</v>
      </c>
      <c r="AA25">
        <v>119.5</v>
      </c>
      <c r="AB25">
        <v>109.8</v>
      </c>
      <c r="AC25">
        <v>113.8</v>
      </c>
      <c r="AD25">
        <v>119.4</v>
      </c>
    </row>
    <row r="26" spans="1:30" hidden="1" x14ac:dyDescent="0.3">
      <c r="A26" t="s">
        <v>32</v>
      </c>
      <c r="B26">
        <v>2015</v>
      </c>
      <c r="C26" t="s">
        <v>30</v>
      </c>
      <c r="D26">
        <v>123.4</v>
      </c>
      <c r="E26">
        <v>123.9</v>
      </c>
      <c r="F26">
        <v>123.8</v>
      </c>
      <c r="G26">
        <v>125</v>
      </c>
      <c r="H26">
        <v>108.5</v>
      </c>
      <c r="I26">
        <v>126.2</v>
      </c>
      <c r="J26">
        <v>133</v>
      </c>
      <c r="K26">
        <v>119.1</v>
      </c>
      <c r="L26">
        <v>99</v>
      </c>
      <c r="M26">
        <v>120.3</v>
      </c>
      <c r="N26">
        <v>117.3</v>
      </c>
      <c r="O26">
        <v>126.7</v>
      </c>
      <c r="P26">
        <v>123.1</v>
      </c>
      <c r="Q26">
        <v>124</v>
      </c>
      <c r="R26">
        <v>123.1</v>
      </c>
      <c r="S26">
        <v>119.3</v>
      </c>
      <c r="T26">
        <v>122.5</v>
      </c>
      <c r="U26" t="s">
        <v>64</v>
      </c>
      <c r="V26">
        <v>116.5</v>
      </c>
      <c r="W26">
        <v>118.1</v>
      </c>
      <c r="X26">
        <v>115.5</v>
      </c>
      <c r="Y26">
        <v>109.4</v>
      </c>
      <c r="Z26">
        <v>114.3</v>
      </c>
      <c r="AA26">
        <v>119.7</v>
      </c>
      <c r="AB26">
        <v>110.7</v>
      </c>
      <c r="AC26">
        <v>114</v>
      </c>
      <c r="AD26">
        <v>119.5</v>
      </c>
    </row>
    <row r="27" spans="1:30" hidden="1" x14ac:dyDescent="0.3">
      <c r="A27" t="s">
        <v>32</v>
      </c>
      <c r="B27">
        <v>2015</v>
      </c>
      <c r="C27" t="s">
        <v>33</v>
      </c>
      <c r="D27">
        <v>123.7</v>
      </c>
      <c r="E27">
        <v>125.1</v>
      </c>
      <c r="F27">
        <v>121.1</v>
      </c>
      <c r="G27">
        <v>125.7</v>
      </c>
      <c r="H27">
        <v>109.1</v>
      </c>
      <c r="I27">
        <v>125.8</v>
      </c>
      <c r="J27">
        <v>129.4</v>
      </c>
      <c r="K27">
        <v>120.9</v>
      </c>
      <c r="L27">
        <v>98.3</v>
      </c>
      <c r="M27">
        <v>121.6</v>
      </c>
      <c r="N27">
        <v>118</v>
      </c>
      <c r="O27">
        <v>127.6</v>
      </c>
      <c r="P27">
        <v>123.1</v>
      </c>
      <c r="Q27">
        <v>125.2</v>
      </c>
      <c r="R27">
        <v>123.8</v>
      </c>
      <c r="S27">
        <v>120.1</v>
      </c>
      <c r="T27">
        <v>123.3</v>
      </c>
      <c r="U27" t="s">
        <v>65</v>
      </c>
      <c r="V27">
        <v>117.7</v>
      </c>
      <c r="W27">
        <v>118.7</v>
      </c>
      <c r="X27">
        <v>116.3</v>
      </c>
      <c r="Y27">
        <v>108.7</v>
      </c>
      <c r="Z27">
        <v>114.9</v>
      </c>
      <c r="AA27">
        <v>119.7</v>
      </c>
      <c r="AB27">
        <v>111.2</v>
      </c>
      <c r="AC27">
        <v>114.1</v>
      </c>
      <c r="AD27">
        <v>119.7</v>
      </c>
    </row>
    <row r="28" spans="1:30" hidden="1" x14ac:dyDescent="0.3">
      <c r="A28" t="s">
        <v>32</v>
      </c>
      <c r="B28">
        <v>2015</v>
      </c>
      <c r="C28" t="s">
        <v>35</v>
      </c>
      <c r="D28">
        <v>123.5</v>
      </c>
      <c r="E28">
        <v>125.4</v>
      </c>
      <c r="F28">
        <v>116.8</v>
      </c>
      <c r="G28">
        <v>126</v>
      </c>
      <c r="H28">
        <v>109.2</v>
      </c>
      <c r="I28">
        <v>127.6</v>
      </c>
      <c r="J28">
        <v>129.19999999999999</v>
      </c>
      <c r="K28">
        <v>122.4</v>
      </c>
      <c r="L28">
        <v>97</v>
      </c>
      <c r="M28">
        <v>122.1</v>
      </c>
      <c r="N28">
        <v>118.1</v>
      </c>
      <c r="O28">
        <v>128.4</v>
      </c>
      <c r="P28">
        <v>123.4</v>
      </c>
      <c r="Q28">
        <v>125.8</v>
      </c>
      <c r="R28">
        <v>124.3</v>
      </c>
      <c r="S28">
        <v>120.4</v>
      </c>
      <c r="T28">
        <v>123.7</v>
      </c>
      <c r="U28" t="s">
        <v>66</v>
      </c>
      <c r="V28">
        <v>118.3</v>
      </c>
      <c r="W28">
        <v>119.2</v>
      </c>
      <c r="X28">
        <v>116.7</v>
      </c>
      <c r="Y28">
        <v>109.9</v>
      </c>
      <c r="Z28">
        <v>115.4</v>
      </c>
      <c r="AA28">
        <v>120.1</v>
      </c>
      <c r="AB28">
        <v>111</v>
      </c>
      <c r="AC28">
        <v>114.7</v>
      </c>
      <c r="AD28">
        <v>120.2</v>
      </c>
    </row>
    <row r="29" spans="1:30" hidden="1" x14ac:dyDescent="0.3">
      <c r="A29" t="s">
        <v>32</v>
      </c>
      <c r="B29">
        <v>2015</v>
      </c>
      <c r="C29" t="s">
        <v>36</v>
      </c>
      <c r="D29">
        <v>123.5</v>
      </c>
      <c r="E29">
        <v>126.4</v>
      </c>
      <c r="F29">
        <v>114.4</v>
      </c>
      <c r="G29">
        <v>126.6</v>
      </c>
      <c r="H29">
        <v>109.2</v>
      </c>
      <c r="I29">
        <v>132.5</v>
      </c>
      <c r="J29">
        <v>128.6</v>
      </c>
      <c r="K29">
        <v>124.8</v>
      </c>
      <c r="L29">
        <v>95.7</v>
      </c>
      <c r="M29">
        <v>122.4</v>
      </c>
      <c r="N29">
        <v>118.5</v>
      </c>
      <c r="O29">
        <v>129.1</v>
      </c>
      <c r="P29">
        <v>124</v>
      </c>
      <c r="Q29">
        <v>126.9</v>
      </c>
      <c r="R29">
        <v>124.7</v>
      </c>
      <c r="S29">
        <v>120.8</v>
      </c>
      <c r="T29">
        <v>124.1</v>
      </c>
      <c r="U29" t="s">
        <v>67</v>
      </c>
      <c r="V29">
        <v>118.7</v>
      </c>
      <c r="W29">
        <v>119.7</v>
      </c>
      <c r="X29">
        <v>117.1</v>
      </c>
      <c r="Y29">
        <v>110.1</v>
      </c>
      <c r="Z29">
        <v>115.9</v>
      </c>
      <c r="AA29">
        <v>121</v>
      </c>
      <c r="AB29">
        <v>111.7</v>
      </c>
      <c r="AC29">
        <v>115.1</v>
      </c>
      <c r="AD29">
        <v>120.7</v>
      </c>
    </row>
    <row r="30" spans="1:30" hidden="1" x14ac:dyDescent="0.3">
      <c r="A30" t="s">
        <v>32</v>
      </c>
      <c r="B30">
        <v>2015</v>
      </c>
      <c r="C30" t="s">
        <v>38</v>
      </c>
      <c r="D30">
        <v>123.6</v>
      </c>
      <c r="E30">
        <v>128</v>
      </c>
      <c r="F30">
        <v>115</v>
      </c>
      <c r="G30">
        <v>127.3</v>
      </c>
      <c r="H30">
        <v>109.8</v>
      </c>
      <c r="I30">
        <v>132.6</v>
      </c>
      <c r="J30">
        <v>130.9</v>
      </c>
      <c r="K30">
        <v>130.5</v>
      </c>
      <c r="L30">
        <v>95.3</v>
      </c>
      <c r="M30">
        <v>123.4</v>
      </c>
      <c r="N30">
        <v>119.2</v>
      </c>
      <c r="O30">
        <v>129.80000000000001</v>
      </c>
      <c r="P30">
        <v>125</v>
      </c>
      <c r="Q30">
        <v>127.9</v>
      </c>
      <c r="R30">
        <v>125.4</v>
      </c>
      <c r="S30">
        <v>121.3</v>
      </c>
      <c r="T30">
        <v>124.7</v>
      </c>
      <c r="U30" t="s">
        <v>68</v>
      </c>
      <c r="V30">
        <v>119.2</v>
      </c>
      <c r="W30">
        <v>120.2</v>
      </c>
      <c r="X30">
        <v>117.7</v>
      </c>
      <c r="Y30">
        <v>112</v>
      </c>
      <c r="Z30">
        <v>116.3</v>
      </c>
      <c r="AA30">
        <v>121.4</v>
      </c>
      <c r="AB30">
        <v>112.3</v>
      </c>
      <c r="AC30">
        <v>116.1</v>
      </c>
      <c r="AD30">
        <v>121.6</v>
      </c>
    </row>
    <row r="31" spans="1:30" hidden="1" x14ac:dyDescent="0.3">
      <c r="A31" t="s">
        <v>32</v>
      </c>
      <c r="B31">
        <v>2015</v>
      </c>
      <c r="C31" t="s">
        <v>39</v>
      </c>
      <c r="D31">
        <v>123.9</v>
      </c>
      <c r="E31">
        <v>131.80000000000001</v>
      </c>
      <c r="F31">
        <v>121.6</v>
      </c>
      <c r="G31">
        <v>128.19999999999999</v>
      </c>
      <c r="H31">
        <v>111.1</v>
      </c>
      <c r="I31">
        <v>132.80000000000001</v>
      </c>
      <c r="J31">
        <v>139.1</v>
      </c>
      <c r="K31">
        <v>137.4</v>
      </c>
      <c r="L31">
        <v>94.1</v>
      </c>
      <c r="M31">
        <v>125.5</v>
      </c>
      <c r="N31">
        <v>119.8</v>
      </c>
      <c r="O31">
        <v>130.9</v>
      </c>
      <c r="P31">
        <v>127.3</v>
      </c>
      <c r="Q31">
        <v>129.19999999999999</v>
      </c>
      <c r="R31">
        <v>126.4</v>
      </c>
      <c r="S31">
        <v>122</v>
      </c>
      <c r="T31">
        <v>125.7</v>
      </c>
      <c r="U31" t="s">
        <v>69</v>
      </c>
      <c r="V31">
        <v>119.8</v>
      </c>
      <c r="W31">
        <v>121.1</v>
      </c>
      <c r="X31">
        <v>118.5</v>
      </c>
      <c r="Y31">
        <v>112.9</v>
      </c>
      <c r="Z31">
        <v>116.9</v>
      </c>
      <c r="AA31">
        <v>123.1</v>
      </c>
      <c r="AB31">
        <v>112.8</v>
      </c>
      <c r="AC31">
        <v>117</v>
      </c>
      <c r="AD31">
        <v>123</v>
      </c>
    </row>
    <row r="32" spans="1:30" hidden="1" x14ac:dyDescent="0.3">
      <c r="A32" t="s">
        <v>32</v>
      </c>
      <c r="B32">
        <v>2015</v>
      </c>
      <c r="C32" t="s">
        <v>41</v>
      </c>
      <c r="D32">
        <v>123.7</v>
      </c>
      <c r="E32">
        <v>132.5</v>
      </c>
      <c r="F32">
        <v>121</v>
      </c>
      <c r="G32">
        <v>128.30000000000001</v>
      </c>
      <c r="H32">
        <v>110.9</v>
      </c>
      <c r="I32">
        <v>133.1</v>
      </c>
      <c r="J32">
        <v>145.1</v>
      </c>
      <c r="K32">
        <v>139.1</v>
      </c>
      <c r="L32">
        <v>91.3</v>
      </c>
      <c r="M32">
        <v>126.1</v>
      </c>
      <c r="N32">
        <v>119.9</v>
      </c>
      <c r="O32">
        <v>131.4</v>
      </c>
      <c r="P32">
        <v>128.19999999999999</v>
      </c>
      <c r="Q32">
        <v>130.4</v>
      </c>
      <c r="R32">
        <v>126.7</v>
      </c>
      <c r="S32">
        <v>122.3</v>
      </c>
      <c r="T32">
        <v>126.1</v>
      </c>
      <c r="U32" t="s">
        <v>70</v>
      </c>
      <c r="V32">
        <v>120.1</v>
      </c>
      <c r="W32">
        <v>121.3</v>
      </c>
      <c r="X32">
        <v>119</v>
      </c>
      <c r="Y32">
        <v>112.7</v>
      </c>
      <c r="Z32">
        <v>117.2</v>
      </c>
      <c r="AA32">
        <v>124.4</v>
      </c>
      <c r="AB32">
        <v>112.3</v>
      </c>
      <c r="AC32">
        <v>117.2</v>
      </c>
      <c r="AD32">
        <v>123.6</v>
      </c>
    </row>
    <row r="33" spans="1:30" hidden="1" x14ac:dyDescent="0.3">
      <c r="A33" t="s">
        <v>32</v>
      </c>
      <c r="B33">
        <v>2015</v>
      </c>
      <c r="C33" t="s">
        <v>43</v>
      </c>
      <c r="D33">
        <v>124.2</v>
      </c>
      <c r="E33">
        <v>131.4</v>
      </c>
      <c r="F33">
        <v>120.1</v>
      </c>
      <c r="G33">
        <v>128.5</v>
      </c>
      <c r="H33">
        <v>111.4</v>
      </c>
      <c r="I33">
        <v>132.30000000000001</v>
      </c>
      <c r="J33">
        <v>157.6</v>
      </c>
      <c r="K33">
        <v>144</v>
      </c>
      <c r="L33">
        <v>90.5</v>
      </c>
      <c r="M33">
        <v>126.8</v>
      </c>
      <c r="N33">
        <v>120.4</v>
      </c>
      <c r="O33">
        <v>132.1</v>
      </c>
      <c r="P33">
        <v>130.30000000000001</v>
      </c>
      <c r="Q33">
        <v>131.19999999999999</v>
      </c>
      <c r="R33">
        <v>127.2</v>
      </c>
      <c r="S33">
        <v>122.9</v>
      </c>
      <c r="T33">
        <v>126.6</v>
      </c>
      <c r="U33" t="s">
        <v>71</v>
      </c>
      <c r="V33">
        <v>120.6</v>
      </c>
      <c r="W33">
        <v>122</v>
      </c>
      <c r="X33">
        <v>119.4</v>
      </c>
      <c r="Y33">
        <v>111.7</v>
      </c>
      <c r="Z33">
        <v>117.8</v>
      </c>
      <c r="AA33">
        <v>125.1</v>
      </c>
      <c r="AB33">
        <v>112.3</v>
      </c>
      <c r="AC33">
        <v>117.2</v>
      </c>
      <c r="AD33">
        <v>124.8</v>
      </c>
    </row>
    <row r="34" spans="1:30" hidden="1" x14ac:dyDescent="0.3">
      <c r="A34" t="s">
        <v>32</v>
      </c>
      <c r="B34">
        <v>2015</v>
      </c>
      <c r="C34" t="s">
        <v>45</v>
      </c>
      <c r="D34">
        <v>124.6</v>
      </c>
      <c r="E34">
        <v>130.4</v>
      </c>
      <c r="F34">
        <v>118.7</v>
      </c>
      <c r="G34">
        <v>128.9</v>
      </c>
      <c r="H34">
        <v>111.9</v>
      </c>
      <c r="I34">
        <v>128.4</v>
      </c>
      <c r="J34">
        <v>162.19999999999999</v>
      </c>
      <c r="K34">
        <v>150</v>
      </c>
      <c r="L34">
        <v>90.4</v>
      </c>
      <c r="M34">
        <v>128.4</v>
      </c>
      <c r="N34">
        <v>120.7</v>
      </c>
      <c r="O34">
        <v>132.5</v>
      </c>
      <c r="P34">
        <v>131.19999999999999</v>
      </c>
      <c r="Q34">
        <v>132</v>
      </c>
      <c r="R34">
        <v>127.9</v>
      </c>
      <c r="S34">
        <v>123.4</v>
      </c>
      <c r="T34">
        <v>127.2</v>
      </c>
      <c r="U34" t="s">
        <v>72</v>
      </c>
      <c r="V34">
        <v>120.4</v>
      </c>
      <c r="W34">
        <v>122.6</v>
      </c>
      <c r="X34">
        <v>119.8</v>
      </c>
      <c r="Y34">
        <v>111.3</v>
      </c>
      <c r="Z34">
        <v>118.3</v>
      </c>
      <c r="AA34">
        <v>125.7</v>
      </c>
      <c r="AB34">
        <v>113.4</v>
      </c>
      <c r="AC34">
        <v>117.5</v>
      </c>
      <c r="AD34">
        <v>125.4</v>
      </c>
    </row>
    <row r="35" spans="1:30" hidden="1" x14ac:dyDescent="0.3">
      <c r="A35" t="s">
        <v>32</v>
      </c>
      <c r="B35">
        <v>2015</v>
      </c>
      <c r="C35" t="s">
        <v>47</v>
      </c>
      <c r="D35">
        <v>125</v>
      </c>
      <c r="E35">
        <v>129.80000000000001</v>
      </c>
      <c r="F35">
        <v>118.9</v>
      </c>
      <c r="G35">
        <v>129.1</v>
      </c>
      <c r="H35">
        <v>113.3</v>
      </c>
      <c r="I35">
        <v>129</v>
      </c>
      <c r="J35">
        <v>160.4</v>
      </c>
      <c r="K35">
        <v>165.3</v>
      </c>
      <c r="L35">
        <v>92.3</v>
      </c>
      <c r="M35">
        <v>129.69999999999999</v>
      </c>
      <c r="N35">
        <v>121.1</v>
      </c>
      <c r="O35">
        <v>133</v>
      </c>
      <c r="P35">
        <v>132.1</v>
      </c>
      <c r="Q35">
        <v>132.5</v>
      </c>
      <c r="R35">
        <v>128.5</v>
      </c>
      <c r="S35">
        <v>123.8</v>
      </c>
      <c r="T35">
        <v>127.8</v>
      </c>
      <c r="U35" t="s">
        <v>73</v>
      </c>
      <c r="V35">
        <v>120.8</v>
      </c>
      <c r="W35">
        <v>123</v>
      </c>
      <c r="X35">
        <v>120.4</v>
      </c>
      <c r="Y35">
        <v>111.4</v>
      </c>
      <c r="Z35">
        <v>118.7</v>
      </c>
      <c r="AA35">
        <v>125.9</v>
      </c>
      <c r="AB35">
        <v>113.9</v>
      </c>
      <c r="AC35">
        <v>117.9</v>
      </c>
      <c r="AD35">
        <v>126.1</v>
      </c>
    </row>
    <row r="36" spans="1:30" hidden="1" x14ac:dyDescent="0.3">
      <c r="A36" t="s">
        <v>32</v>
      </c>
      <c r="B36">
        <v>2015</v>
      </c>
      <c r="C36" t="s">
        <v>49</v>
      </c>
      <c r="D36">
        <v>125.4</v>
      </c>
      <c r="E36">
        <v>130.30000000000001</v>
      </c>
      <c r="F36">
        <v>121.6</v>
      </c>
      <c r="G36">
        <v>129.19999999999999</v>
      </c>
      <c r="H36">
        <v>114.9</v>
      </c>
      <c r="I36">
        <v>128.19999999999999</v>
      </c>
      <c r="J36">
        <v>158.4</v>
      </c>
      <c r="K36">
        <v>171.2</v>
      </c>
      <c r="L36">
        <v>93.3</v>
      </c>
      <c r="M36">
        <v>131.19999999999999</v>
      </c>
      <c r="N36">
        <v>121.7</v>
      </c>
      <c r="O36">
        <v>134</v>
      </c>
      <c r="P36">
        <v>132.69999999999999</v>
      </c>
      <c r="Q36">
        <v>133.6</v>
      </c>
      <c r="R36">
        <v>129.30000000000001</v>
      </c>
      <c r="S36">
        <v>124.5</v>
      </c>
      <c r="T36">
        <v>128.6</v>
      </c>
      <c r="U36" t="s">
        <v>74</v>
      </c>
      <c r="V36">
        <v>121.6</v>
      </c>
      <c r="W36">
        <v>123.4</v>
      </c>
      <c r="X36">
        <v>120.9</v>
      </c>
      <c r="Y36">
        <v>111.5</v>
      </c>
      <c r="Z36">
        <v>119.2</v>
      </c>
      <c r="AA36">
        <v>126.3</v>
      </c>
      <c r="AB36">
        <v>113.8</v>
      </c>
      <c r="AC36">
        <v>118.1</v>
      </c>
      <c r="AD36">
        <v>126.6</v>
      </c>
    </row>
    <row r="37" spans="1:30" hidden="1" x14ac:dyDescent="0.3">
      <c r="A37" t="s">
        <v>32</v>
      </c>
      <c r="B37">
        <v>2015</v>
      </c>
      <c r="C37" t="s">
        <v>51</v>
      </c>
      <c r="D37">
        <v>125.7</v>
      </c>
      <c r="E37">
        <v>131.4</v>
      </c>
      <c r="F37">
        <v>124.8</v>
      </c>
      <c r="G37">
        <v>129.4</v>
      </c>
      <c r="H37">
        <v>115.3</v>
      </c>
      <c r="I37">
        <v>126.6</v>
      </c>
      <c r="J37">
        <v>146.69999999999999</v>
      </c>
      <c r="K37">
        <v>171.5</v>
      </c>
      <c r="L37">
        <v>94.5</v>
      </c>
      <c r="M37">
        <v>132.1</v>
      </c>
      <c r="N37">
        <v>122</v>
      </c>
      <c r="O37">
        <v>134.69999999999999</v>
      </c>
      <c r="P37">
        <v>131.4</v>
      </c>
      <c r="Q37">
        <v>134.5</v>
      </c>
      <c r="R37">
        <v>129.69999999999999</v>
      </c>
      <c r="S37">
        <v>124.8</v>
      </c>
      <c r="T37">
        <v>129</v>
      </c>
      <c r="U37" t="s">
        <v>73</v>
      </c>
      <c r="V37">
        <v>122</v>
      </c>
      <c r="W37">
        <v>123.6</v>
      </c>
      <c r="X37">
        <v>121.4</v>
      </c>
      <c r="Y37">
        <v>111.5</v>
      </c>
      <c r="Z37">
        <v>119.6</v>
      </c>
      <c r="AA37">
        <v>126.2</v>
      </c>
      <c r="AB37">
        <v>113.7</v>
      </c>
      <c r="AC37">
        <v>118.3</v>
      </c>
      <c r="AD37">
        <v>126.1</v>
      </c>
    </row>
    <row r="38" spans="1:30" hidden="1" x14ac:dyDescent="0.3">
      <c r="A38" t="s">
        <v>32</v>
      </c>
      <c r="B38">
        <v>2016</v>
      </c>
      <c r="C38" t="s">
        <v>30</v>
      </c>
      <c r="D38">
        <v>126.1</v>
      </c>
      <c r="E38">
        <v>134.1</v>
      </c>
      <c r="F38">
        <v>128.6</v>
      </c>
      <c r="G38">
        <v>129.9</v>
      </c>
      <c r="H38">
        <v>115.5</v>
      </c>
      <c r="I38">
        <v>125.7</v>
      </c>
      <c r="J38">
        <v>141.5</v>
      </c>
      <c r="K38">
        <v>170.7</v>
      </c>
      <c r="L38">
        <v>97.4</v>
      </c>
      <c r="M38">
        <v>132.9</v>
      </c>
      <c r="N38">
        <v>122.7</v>
      </c>
      <c r="O38">
        <v>135.30000000000001</v>
      </c>
      <c r="P38">
        <v>131.30000000000001</v>
      </c>
      <c r="Q38">
        <v>135.19999999999999</v>
      </c>
      <c r="R38">
        <v>130.30000000000001</v>
      </c>
      <c r="S38">
        <v>125.1</v>
      </c>
      <c r="T38">
        <v>129.5</v>
      </c>
      <c r="U38" t="s">
        <v>75</v>
      </c>
      <c r="V38">
        <v>122.7</v>
      </c>
      <c r="W38">
        <v>124.2</v>
      </c>
      <c r="X38">
        <v>122</v>
      </c>
      <c r="Y38">
        <v>111.1</v>
      </c>
      <c r="Z38">
        <v>119.8</v>
      </c>
      <c r="AA38">
        <v>126.3</v>
      </c>
      <c r="AB38">
        <v>114.5</v>
      </c>
      <c r="AC38">
        <v>118.5</v>
      </c>
      <c r="AD38">
        <v>126.3</v>
      </c>
    </row>
    <row r="39" spans="1:30" hidden="1" x14ac:dyDescent="0.3">
      <c r="A39" t="s">
        <v>32</v>
      </c>
      <c r="B39">
        <v>2016</v>
      </c>
      <c r="C39" t="s">
        <v>33</v>
      </c>
      <c r="D39">
        <v>126.4</v>
      </c>
      <c r="E39">
        <v>134.19999999999999</v>
      </c>
      <c r="F39">
        <v>128.69999999999999</v>
      </c>
      <c r="G39">
        <v>130.30000000000001</v>
      </c>
      <c r="H39">
        <v>114.8</v>
      </c>
      <c r="I39">
        <v>124.9</v>
      </c>
      <c r="J39">
        <v>130.30000000000001</v>
      </c>
      <c r="K39">
        <v>167.4</v>
      </c>
      <c r="L39">
        <v>98.8</v>
      </c>
      <c r="M39">
        <v>133.6</v>
      </c>
      <c r="N39">
        <v>123</v>
      </c>
      <c r="O39">
        <v>135.80000000000001</v>
      </c>
      <c r="P39">
        <v>129.9</v>
      </c>
      <c r="Q39">
        <v>135.9</v>
      </c>
      <c r="R39">
        <v>130.9</v>
      </c>
      <c r="S39">
        <v>125.8</v>
      </c>
      <c r="T39">
        <v>130.19999999999999</v>
      </c>
      <c r="U39" t="s">
        <v>76</v>
      </c>
      <c r="V39">
        <v>123.1</v>
      </c>
      <c r="W39">
        <v>124.6</v>
      </c>
      <c r="X39">
        <v>122.5</v>
      </c>
      <c r="Y39">
        <v>111.4</v>
      </c>
      <c r="Z39">
        <v>120.3</v>
      </c>
      <c r="AA39">
        <v>126.6</v>
      </c>
      <c r="AB39">
        <v>116.6</v>
      </c>
      <c r="AC39">
        <v>119.1</v>
      </c>
      <c r="AD39">
        <v>126</v>
      </c>
    </row>
    <row r="40" spans="1:30" hidden="1" x14ac:dyDescent="0.3">
      <c r="A40" t="s">
        <v>32</v>
      </c>
      <c r="B40">
        <v>2016</v>
      </c>
      <c r="C40" t="s">
        <v>35</v>
      </c>
      <c r="D40">
        <v>126.5</v>
      </c>
      <c r="E40">
        <v>135.1</v>
      </c>
      <c r="F40">
        <v>124.6</v>
      </c>
      <c r="G40">
        <v>130.19999999999999</v>
      </c>
      <c r="H40">
        <v>114.5</v>
      </c>
      <c r="I40">
        <v>126.2</v>
      </c>
      <c r="J40">
        <v>129.80000000000001</v>
      </c>
      <c r="K40">
        <v>164.3</v>
      </c>
      <c r="L40">
        <v>100.9</v>
      </c>
      <c r="M40">
        <v>133.9</v>
      </c>
      <c r="N40">
        <v>123.1</v>
      </c>
      <c r="O40">
        <v>136.30000000000001</v>
      </c>
      <c r="P40">
        <v>129.80000000000001</v>
      </c>
      <c r="Q40">
        <v>136.5</v>
      </c>
      <c r="R40">
        <v>131.30000000000001</v>
      </c>
      <c r="S40">
        <v>126.1</v>
      </c>
      <c r="T40">
        <v>130.5</v>
      </c>
      <c r="U40" t="s">
        <v>77</v>
      </c>
      <c r="V40">
        <v>122.4</v>
      </c>
      <c r="W40">
        <v>125.1</v>
      </c>
      <c r="X40">
        <v>122.9</v>
      </c>
      <c r="Y40">
        <v>110.9</v>
      </c>
      <c r="Z40">
        <v>120.6</v>
      </c>
      <c r="AA40">
        <v>126.9</v>
      </c>
      <c r="AB40">
        <v>117.3</v>
      </c>
      <c r="AC40">
        <v>119.3</v>
      </c>
      <c r="AD40">
        <v>126</v>
      </c>
    </row>
    <row r="41" spans="1:30" hidden="1" x14ac:dyDescent="0.3">
      <c r="A41" t="s">
        <v>32</v>
      </c>
      <c r="B41">
        <v>2016</v>
      </c>
      <c r="C41" t="s">
        <v>36</v>
      </c>
      <c r="D41">
        <v>126.6</v>
      </c>
      <c r="E41">
        <v>136.80000000000001</v>
      </c>
      <c r="F41">
        <v>122</v>
      </c>
      <c r="G41">
        <v>130.9</v>
      </c>
      <c r="H41">
        <v>114.8</v>
      </c>
      <c r="I41">
        <v>134.80000000000001</v>
      </c>
      <c r="J41">
        <v>135</v>
      </c>
      <c r="K41">
        <v>167.5</v>
      </c>
      <c r="L41">
        <v>106.4</v>
      </c>
      <c r="M41">
        <v>134.4</v>
      </c>
      <c r="N41">
        <v>123.6</v>
      </c>
      <c r="O41">
        <v>136.69999999999999</v>
      </c>
      <c r="P41">
        <v>131.80000000000001</v>
      </c>
      <c r="Q41">
        <v>137.1</v>
      </c>
      <c r="R41">
        <v>131.80000000000001</v>
      </c>
      <c r="S41">
        <v>126.4</v>
      </c>
      <c r="T41">
        <v>131</v>
      </c>
      <c r="U41" t="s">
        <v>78</v>
      </c>
      <c r="V41">
        <v>122.3</v>
      </c>
      <c r="W41">
        <v>125.5</v>
      </c>
      <c r="X41">
        <v>123.2</v>
      </c>
      <c r="Y41">
        <v>112.1</v>
      </c>
      <c r="Z41">
        <v>121.1</v>
      </c>
      <c r="AA41">
        <v>127.7</v>
      </c>
      <c r="AB41">
        <v>118.1</v>
      </c>
      <c r="AC41">
        <v>120</v>
      </c>
      <c r="AD41">
        <v>127.3</v>
      </c>
    </row>
    <row r="42" spans="1:30" hidden="1" x14ac:dyDescent="0.3">
      <c r="A42" t="s">
        <v>32</v>
      </c>
      <c r="B42">
        <v>2016</v>
      </c>
      <c r="C42" t="s">
        <v>38</v>
      </c>
      <c r="D42">
        <v>126.8</v>
      </c>
      <c r="E42">
        <v>139.1</v>
      </c>
      <c r="F42">
        <v>125.4</v>
      </c>
      <c r="G42">
        <v>131.69999999999999</v>
      </c>
      <c r="H42">
        <v>115</v>
      </c>
      <c r="I42">
        <v>136</v>
      </c>
      <c r="J42">
        <v>145.1</v>
      </c>
      <c r="K42">
        <v>171.7</v>
      </c>
      <c r="L42">
        <v>108.7</v>
      </c>
      <c r="M42">
        <v>135.30000000000001</v>
      </c>
      <c r="N42">
        <v>124.2</v>
      </c>
      <c r="O42">
        <v>137.4</v>
      </c>
      <c r="P42">
        <v>134</v>
      </c>
      <c r="Q42">
        <v>137.69999999999999</v>
      </c>
      <c r="R42">
        <v>132.19999999999999</v>
      </c>
      <c r="S42">
        <v>126.8</v>
      </c>
      <c r="T42">
        <v>131.4</v>
      </c>
      <c r="U42" t="s">
        <v>79</v>
      </c>
      <c r="V42">
        <v>122.7</v>
      </c>
      <c r="W42">
        <v>126</v>
      </c>
      <c r="X42">
        <v>123.7</v>
      </c>
      <c r="Y42">
        <v>112.8</v>
      </c>
      <c r="Z42">
        <v>121.5</v>
      </c>
      <c r="AA42">
        <v>128.5</v>
      </c>
      <c r="AB42">
        <v>119.2</v>
      </c>
      <c r="AC42">
        <v>120.7</v>
      </c>
      <c r="AD42">
        <v>128.6</v>
      </c>
    </row>
    <row r="43" spans="1:30" hidden="1" x14ac:dyDescent="0.3">
      <c r="A43" t="s">
        <v>32</v>
      </c>
      <c r="B43">
        <v>2016</v>
      </c>
      <c r="C43" t="s">
        <v>39</v>
      </c>
      <c r="D43">
        <v>127.7</v>
      </c>
      <c r="E43">
        <v>140.5</v>
      </c>
      <c r="F43">
        <v>128.30000000000001</v>
      </c>
      <c r="G43">
        <v>132.6</v>
      </c>
      <c r="H43">
        <v>115.5</v>
      </c>
      <c r="I43">
        <v>136.5</v>
      </c>
      <c r="J43">
        <v>159.69999999999999</v>
      </c>
      <c r="K43">
        <v>174.3</v>
      </c>
      <c r="L43">
        <v>109.9</v>
      </c>
      <c r="M43">
        <v>136.30000000000001</v>
      </c>
      <c r="N43">
        <v>124.4</v>
      </c>
      <c r="O43">
        <v>138.1</v>
      </c>
      <c r="P43">
        <v>136.80000000000001</v>
      </c>
      <c r="Q43">
        <v>138.69999999999999</v>
      </c>
      <c r="R43">
        <v>132.9</v>
      </c>
      <c r="S43">
        <v>127.2</v>
      </c>
      <c r="T43">
        <v>132</v>
      </c>
      <c r="U43" t="s">
        <v>80</v>
      </c>
      <c r="V43">
        <v>123.3</v>
      </c>
      <c r="W43">
        <v>126.4</v>
      </c>
      <c r="X43">
        <v>124.1</v>
      </c>
      <c r="Y43">
        <v>114.2</v>
      </c>
      <c r="Z43">
        <v>121.7</v>
      </c>
      <c r="AA43">
        <v>129.69999999999999</v>
      </c>
      <c r="AB43">
        <v>119.4</v>
      </c>
      <c r="AC43">
        <v>121.5</v>
      </c>
      <c r="AD43">
        <v>130.1</v>
      </c>
    </row>
    <row r="44" spans="1:30" hidden="1" x14ac:dyDescent="0.3">
      <c r="A44" t="s">
        <v>32</v>
      </c>
      <c r="B44">
        <v>2016</v>
      </c>
      <c r="C44" t="s">
        <v>41</v>
      </c>
      <c r="D44">
        <v>128.5</v>
      </c>
      <c r="E44">
        <v>141.19999999999999</v>
      </c>
      <c r="F44">
        <v>132.30000000000001</v>
      </c>
      <c r="G44">
        <v>133.5</v>
      </c>
      <c r="H44">
        <v>116.4</v>
      </c>
      <c r="I44">
        <v>137.80000000000001</v>
      </c>
      <c r="J44">
        <v>165.4</v>
      </c>
      <c r="K44">
        <v>177.4</v>
      </c>
      <c r="L44">
        <v>111.3</v>
      </c>
      <c r="M44">
        <v>137.5</v>
      </c>
      <c r="N44">
        <v>125</v>
      </c>
      <c r="O44">
        <v>138.80000000000001</v>
      </c>
      <c r="P44">
        <v>138.4</v>
      </c>
      <c r="Q44">
        <v>139.30000000000001</v>
      </c>
      <c r="R44">
        <v>133.5</v>
      </c>
      <c r="S44">
        <v>127.6</v>
      </c>
      <c r="T44">
        <v>132.69999999999999</v>
      </c>
      <c r="U44" t="s">
        <v>81</v>
      </c>
      <c r="V44">
        <v>123.4</v>
      </c>
      <c r="W44">
        <v>126.9</v>
      </c>
      <c r="X44">
        <v>124.5</v>
      </c>
      <c r="Y44">
        <v>113.9</v>
      </c>
      <c r="Z44">
        <v>122.4</v>
      </c>
      <c r="AA44">
        <v>130.80000000000001</v>
      </c>
      <c r="AB44">
        <v>120.5</v>
      </c>
      <c r="AC44">
        <v>121.9</v>
      </c>
      <c r="AD44">
        <v>131.1</v>
      </c>
    </row>
    <row r="45" spans="1:30" hidden="1" x14ac:dyDescent="0.3">
      <c r="A45" t="s">
        <v>32</v>
      </c>
      <c r="B45">
        <v>2016</v>
      </c>
      <c r="C45" t="s">
        <v>43</v>
      </c>
      <c r="D45">
        <v>129.30000000000001</v>
      </c>
      <c r="E45">
        <v>139.30000000000001</v>
      </c>
      <c r="F45">
        <v>131.6</v>
      </c>
      <c r="G45">
        <v>134.1</v>
      </c>
      <c r="H45">
        <v>116.9</v>
      </c>
      <c r="I45">
        <v>138.1</v>
      </c>
      <c r="J45">
        <v>159.1</v>
      </c>
      <c r="K45">
        <v>175.6</v>
      </c>
      <c r="L45">
        <v>112.9</v>
      </c>
      <c r="M45">
        <v>138.1</v>
      </c>
      <c r="N45">
        <v>125.5</v>
      </c>
      <c r="O45">
        <v>139.5</v>
      </c>
      <c r="P45">
        <v>137.9</v>
      </c>
      <c r="Q45">
        <v>140.19999999999999</v>
      </c>
      <c r="R45">
        <v>134.1</v>
      </c>
      <c r="S45">
        <v>128.19999999999999</v>
      </c>
      <c r="T45">
        <v>133.19999999999999</v>
      </c>
      <c r="U45" t="s">
        <v>82</v>
      </c>
      <c r="V45">
        <v>123.6</v>
      </c>
      <c r="W45">
        <v>127.4</v>
      </c>
      <c r="X45">
        <v>124.8</v>
      </c>
      <c r="Y45">
        <v>113.1</v>
      </c>
      <c r="Z45">
        <v>122.7</v>
      </c>
      <c r="AA45">
        <v>131.69999999999999</v>
      </c>
      <c r="AB45">
        <v>121.5</v>
      </c>
      <c r="AC45">
        <v>122.1</v>
      </c>
      <c r="AD45">
        <v>131.1</v>
      </c>
    </row>
    <row r="46" spans="1:30" hidden="1" x14ac:dyDescent="0.3">
      <c r="A46" t="s">
        <v>32</v>
      </c>
      <c r="B46">
        <v>2016</v>
      </c>
      <c r="C46" t="s">
        <v>45</v>
      </c>
      <c r="D46">
        <v>129.9</v>
      </c>
      <c r="E46">
        <v>138</v>
      </c>
      <c r="F46">
        <v>130.5</v>
      </c>
      <c r="G46">
        <v>134.4</v>
      </c>
      <c r="H46">
        <v>117.2</v>
      </c>
      <c r="I46">
        <v>136.1</v>
      </c>
      <c r="J46">
        <v>150.69999999999999</v>
      </c>
      <c r="K46">
        <v>171.5</v>
      </c>
      <c r="L46">
        <v>113.8</v>
      </c>
      <c r="M46">
        <v>138.80000000000001</v>
      </c>
      <c r="N46">
        <v>126</v>
      </c>
      <c r="O46">
        <v>140.19999999999999</v>
      </c>
      <c r="P46">
        <v>136.6</v>
      </c>
      <c r="Q46">
        <v>141</v>
      </c>
      <c r="R46">
        <v>134.6</v>
      </c>
      <c r="S46">
        <v>128.6</v>
      </c>
      <c r="T46">
        <v>133.80000000000001</v>
      </c>
      <c r="U46" t="s">
        <v>83</v>
      </c>
      <c r="V46">
        <v>124.1</v>
      </c>
      <c r="W46">
        <v>127.9</v>
      </c>
      <c r="X46">
        <v>125.4</v>
      </c>
      <c r="Y46">
        <v>114.3</v>
      </c>
      <c r="Z46">
        <v>122.9</v>
      </c>
      <c r="AA46">
        <v>131.80000000000001</v>
      </c>
      <c r="AB46">
        <v>122.1</v>
      </c>
      <c r="AC46">
        <v>122.8</v>
      </c>
      <c r="AD46">
        <v>130.9</v>
      </c>
    </row>
    <row r="47" spans="1:30" hidden="1" x14ac:dyDescent="0.3">
      <c r="A47" t="s">
        <v>32</v>
      </c>
      <c r="B47">
        <v>2016</v>
      </c>
      <c r="C47" t="s">
        <v>47</v>
      </c>
      <c r="D47">
        <v>130.5</v>
      </c>
      <c r="E47">
        <v>137.9</v>
      </c>
      <c r="F47">
        <v>130.19999999999999</v>
      </c>
      <c r="G47">
        <v>134.80000000000001</v>
      </c>
      <c r="H47">
        <v>117.8</v>
      </c>
      <c r="I47">
        <v>134.69999999999999</v>
      </c>
      <c r="J47">
        <v>151.19999999999999</v>
      </c>
      <c r="K47">
        <v>172.1</v>
      </c>
      <c r="L47">
        <v>114.1</v>
      </c>
      <c r="M47">
        <v>139.30000000000001</v>
      </c>
      <c r="N47">
        <v>126.1</v>
      </c>
      <c r="O47">
        <v>141.1</v>
      </c>
      <c r="P47">
        <v>137</v>
      </c>
      <c r="Q47">
        <v>141.80000000000001</v>
      </c>
      <c r="R47">
        <v>135.5</v>
      </c>
      <c r="S47">
        <v>129.1</v>
      </c>
      <c r="T47">
        <v>134.5</v>
      </c>
      <c r="U47" t="s">
        <v>84</v>
      </c>
      <c r="V47">
        <v>124.3</v>
      </c>
      <c r="W47">
        <v>128.4</v>
      </c>
      <c r="X47">
        <v>126.1</v>
      </c>
      <c r="Y47">
        <v>115.2</v>
      </c>
      <c r="Z47">
        <v>123.5</v>
      </c>
      <c r="AA47">
        <v>132.4</v>
      </c>
      <c r="AB47">
        <v>122.1</v>
      </c>
      <c r="AC47">
        <v>123.4</v>
      </c>
      <c r="AD47">
        <v>131.4</v>
      </c>
    </row>
    <row r="48" spans="1:30" hidden="1" x14ac:dyDescent="0.3">
      <c r="A48" t="s">
        <v>32</v>
      </c>
      <c r="B48">
        <v>2016</v>
      </c>
      <c r="C48" t="s">
        <v>49</v>
      </c>
      <c r="D48">
        <v>131.4</v>
      </c>
      <c r="E48">
        <v>137.80000000000001</v>
      </c>
      <c r="F48">
        <v>132</v>
      </c>
      <c r="G48">
        <v>135</v>
      </c>
      <c r="H48">
        <v>118</v>
      </c>
      <c r="I48">
        <v>134.1</v>
      </c>
      <c r="J48">
        <v>141.9</v>
      </c>
      <c r="K48">
        <v>171.7</v>
      </c>
      <c r="L48">
        <v>114.1</v>
      </c>
      <c r="M48">
        <v>139.69999999999999</v>
      </c>
      <c r="N48">
        <v>126.2</v>
      </c>
      <c r="O48">
        <v>141.80000000000001</v>
      </c>
      <c r="P48">
        <v>136.1</v>
      </c>
      <c r="Q48">
        <v>142</v>
      </c>
      <c r="R48">
        <v>135.80000000000001</v>
      </c>
      <c r="S48">
        <v>129.30000000000001</v>
      </c>
      <c r="T48">
        <v>135</v>
      </c>
      <c r="U48" t="s">
        <v>85</v>
      </c>
      <c r="V48">
        <v>125</v>
      </c>
      <c r="W48">
        <v>128.6</v>
      </c>
      <c r="X48">
        <v>126.4</v>
      </c>
      <c r="Y48">
        <v>115.7</v>
      </c>
      <c r="Z48">
        <v>124</v>
      </c>
      <c r="AA48">
        <v>132.80000000000001</v>
      </c>
      <c r="AB48">
        <v>122.6</v>
      </c>
      <c r="AC48">
        <v>123.8</v>
      </c>
      <c r="AD48">
        <v>131.19999999999999</v>
      </c>
    </row>
    <row r="49" spans="1:30" hidden="1" x14ac:dyDescent="0.3">
      <c r="A49" t="s">
        <v>32</v>
      </c>
      <c r="B49">
        <v>2016</v>
      </c>
      <c r="C49" t="s">
        <v>51</v>
      </c>
      <c r="D49">
        <v>132.30000000000001</v>
      </c>
      <c r="E49">
        <v>137.6</v>
      </c>
      <c r="F49">
        <v>132.9</v>
      </c>
      <c r="G49">
        <v>135.1</v>
      </c>
      <c r="H49">
        <v>118.6</v>
      </c>
      <c r="I49">
        <v>132.69999999999999</v>
      </c>
      <c r="J49">
        <v>125.3</v>
      </c>
      <c r="K49">
        <v>168.7</v>
      </c>
      <c r="L49">
        <v>114.4</v>
      </c>
      <c r="M49">
        <v>140.19999999999999</v>
      </c>
      <c r="N49">
        <v>126.6</v>
      </c>
      <c r="O49">
        <v>142.30000000000001</v>
      </c>
      <c r="P49">
        <v>134</v>
      </c>
      <c r="Q49">
        <v>143.1</v>
      </c>
      <c r="R49">
        <v>136.30000000000001</v>
      </c>
      <c r="S49">
        <v>129.80000000000001</v>
      </c>
      <c r="T49">
        <v>135.4</v>
      </c>
      <c r="U49" t="s">
        <v>86</v>
      </c>
      <c r="V49">
        <v>126.6</v>
      </c>
      <c r="W49">
        <v>129.19999999999999</v>
      </c>
      <c r="X49">
        <v>126.9</v>
      </c>
      <c r="Y49">
        <v>116</v>
      </c>
      <c r="Z49">
        <v>124.2</v>
      </c>
      <c r="AA49">
        <v>133.1</v>
      </c>
      <c r="AB49">
        <v>121.1</v>
      </c>
      <c r="AC49">
        <v>123.9</v>
      </c>
      <c r="AD49">
        <v>130.4</v>
      </c>
    </row>
    <row r="50" spans="1:30" hidden="1" x14ac:dyDescent="0.3">
      <c r="A50" t="s">
        <v>32</v>
      </c>
      <c r="B50">
        <v>2017</v>
      </c>
      <c r="C50" t="s">
        <v>30</v>
      </c>
      <c r="D50">
        <v>132.80000000000001</v>
      </c>
      <c r="E50">
        <v>138.19999999999999</v>
      </c>
      <c r="F50">
        <v>132.19999999999999</v>
      </c>
      <c r="G50">
        <v>135.4</v>
      </c>
      <c r="H50">
        <v>119.1</v>
      </c>
      <c r="I50">
        <v>133</v>
      </c>
      <c r="J50">
        <v>119.4</v>
      </c>
      <c r="K50">
        <v>159.5</v>
      </c>
      <c r="L50">
        <v>115.6</v>
      </c>
      <c r="M50">
        <v>139.6</v>
      </c>
      <c r="N50">
        <v>126.6</v>
      </c>
      <c r="O50">
        <v>142.80000000000001</v>
      </c>
      <c r="P50">
        <v>133.1</v>
      </c>
      <c r="Q50">
        <v>143.80000000000001</v>
      </c>
      <c r="R50">
        <v>136.6</v>
      </c>
      <c r="S50">
        <v>130.19999999999999</v>
      </c>
      <c r="T50">
        <v>135.6</v>
      </c>
      <c r="U50" t="s">
        <v>87</v>
      </c>
      <c r="V50">
        <v>126.8</v>
      </c>
      <c r="W50">
        <v>129.4</v>
      </c>
      <c r="X50">
        <v>127.1</v>
      </c>
      <c r="Y50">
        <v>117</v>
      </c>
      <c r="Z50">
        <v>124.2</v>
      </c>
      <c r="AA50">
        <v>133.30000000000001</v>
      </c>
      <c r="AB50">
        <v>121.7</v>
      </c>
      <c r="AC50">
        <v>124.4</v>
      </c>
      <c r="AD50">
        <v>130.30000000000001</v>
      </c>
    </row>
    <row r="51" spans="1:30" hidden="1" x14ac:dyDescent="0.3">
      <c r="A51" t="s">
        <v>32</v>
      </c>
      <c r="B51">
        <v>2017</v>
      </c>
      <c r="C51" t="s">
        <v>33</v>
      </c>
      <c r="D51">
        <v>133.1</v>
      </c>
      <c r="E51">
        <v>138.80000000000001</v>
      </c>
      <c r="F51">
        <v>129.30000000000001</v>
      </c>
      <c r="G51">
        <v>135.80000000000001</v>
      </c>
      <c r="H51">
        <v>119.2</v>
      </c>
      <c r="I51">
        <v>135.30000000000001</v>
      </c>
      <c r="J51">
        <v>119.5</v>
      </c>
      <c r="K51">
        <v>152.19999999999999</v>
      </c>
      <c r="L51">
        <v>117.3</v>
      </c>
      <c r="M51">
        <v>138.69999999999999</v>
      </c>
      <c r="N51">
        <v>126.9</v>
      </c>
      <c r="O51">
        <v>143.19999999999999</v>
      </c>
      <c r="P51">
        <v>133</v>
      </c>
      <c r="Q51">
        <v>144.4</v>
      </c>
      <c r="R51">
        <v>136.80000000000001</v>
      </c>
      <c r="S51">
        <v>130.30000000000001</v>
      </c>
      <c r="T51">
        <v>135.9</v>
      </c>
      <c r="U51" t="s">
        <v>88</v>
      </c>
      <c r="V51">
        <v>127.9</v>
      </c>
      <c r="W51">
        <v>129.69999999999999</v>
      </c>
      <c r="X51">
        <v>127.4</v>
      </c>
      <c r="Y51">
        <v>117.4</v>
      </c>
      <c r="Z51">
        <v>124.6</v>
      </c>
      <c r="AA51">
        <v>133.4</v>
      </c>
      <c r="AB51">
        <v>122.6</v>
      </c>
      <c r="AC51">
        <v>124.8</v>
      </c>
      <c r="AD51">
        <v>130.6</v>
      </c>
    </row>
    <row r="52" spans="1:30" hidden="1" x14ac:dyDescent="0.3">
      <c r="A52" t="s">
        <v>32</v>
      </c>
      <c r="B52">
        <v>2017</v>
      </c>
      <c r="C52" t="s">
        <v>35</v>
      </c>
      <c r="D52">
        <v>133.30000000000001</v>
      </c>
      <c r="E52">
        <v>139</v>
      </c>
      <c r="F52">
        <v>128.6</v>
      </c>
      <c r="G52">
        <v>136.30000000000001</v>
      </c>
      <c r="H52">
        <v>118.8</v>
      </c>
      <c r="I52">
        <v>138.30000000000001</v>
      </c>
      <c r="J52">
        <v>120.5</v>
      </c>
      <c r="K52">
        <v>143.9</v>
      </c>
      <c r="L52">
        <v>118</v>
      </c>
      <c r="M52">
        <v>137.9</v>
      </c>
      <c r="N52">
        <v>127.2</v>
      </c>
      <c r="O52">
        <v>144</v>
      </c>
      <c r="P52">
        <v>133.1</v>
      </c>
      <c r="Q52">
        <v>145.1</v>
      </c>
      <c r="R52">
        <v>137.30000000000001</v>
      </c>
      <c r="S52">
        <v>130.6</v>
      </c>
      <c r="T52">
        <v>136.4</v>
      </c>
      <c r="U52" t="s">
        <v>89</v>
      </c>
      <c r="V52">
        <v>129.1</v>
      </c>
      <c r="W52">
        <v>130.1</v>
      </c>
      <c r="X52">
        <v>127.8</v>
      </c>
      <c r="Y52">
        <v>117.6</v>
      </c>
      <c r="Z52">
        <v>125</v>
      </c>
      <c r="AA52">
        <v>133.80000000000001</v>
      </c>
      <c r="AB52">
        <v>122.6</v>
      </c>
      <c r="AC52">
        <v>125.1</v>
      </c>
      <c r="AD52">
        <v>130.9</v>
      </c>
    </row>
    <row r="53" spans="1:30" hidden="1" x14ac:dyDescent="0.3">
      <c r="A53" t="s">
        <v>32</v>
      </c>
      <c r="B53">
        <v>2017</v>
      </c>
      <c r="C53" t="s">
        <v>36</v>
      </c>
      <c r="D53">
        <v>133</v>
      </c>
      <c r="E53">
        <v>139.4</v>
      </c>
      <c r="F53">
        <v>126.1</v>
      </c>
      <c r="G53">
        <v>137.19999999999999</v>
      </c>
      <c r="H53">
        <v>118.4</v>
      </c>
      <c r="I53">
        <v>139.9</v>
      </c>
      <c r="J53">
        <v>123.4</v>
      </c>
      <c r="K53">
        <v>140.9</v>
      </c>
      <c r="L53">
        <v>118.5</v>
      </c>
      <c r="M53">
        <v>136.5</v>
      </c>
      <c r="N53">
        <v>127.4</v>
      </c>
      <c r="O53">
        <v>144.19999999999999</v>
      </c>
      <c r="P53">
        <v>133.5</v>
      </c>
      <c r="Q53">
        <v>145.4</v>
      </c>
      <c r="R53">
        <v>138</v>
      </c>
      <c r="S53">
        <v>131.1</v>
      </c>
      <c r="T53">
        <v>137</v>
      </c>
      <c r="U53" t="s">
        <v>90</v>
      </c>
      <c r="V53">
        <v>129.80000000000001</v>
      </c>
      <c r="W53">
        <v>130.4</v>
      </c>
      <c r="X53">
        <v>128.1</v>
      </c>
      <c r="Y53">
        <v>116.6</v>
      </c>
      <c r="Z53">
        <v>125.1</v>
      </c>
      <c r="AA53">
        <v>134.5</v>
      </c>
      <c r="AB53">
        <v>123.1</v>
      </c>
      <c r="AC53">
        <v>125.1</v>
      </c>
      <c r="AD53">
        <v>131.1</v>
      </c>
    </row>
    <row r="54" spans="1:30" hidden="1" x14ac:dyDescent="0.3">
      <c r="A54" t="s">
        <v>32</v>
      </c>
      <c r="B54">
        <v>2017</v>
      </c>
      <c r="C54" t="s">
        <v>38</v>
      </c>
      <c r="D54">
        <v>132.9</v>
      </c>
      <c r="E54">
        <v>141.6</v>
      </c>
      <c r="F54">
        <v>126.3</v>
      </c>
      <c r="G54">
        <v>137.69999999999999</v>
      </c>
      <c r="H54">
        <v>118.1</v>
      </c>
      <c r="I54">
        <v>137.9</v>
      </c>
      <c r="J54">
        <v>125.6</v>
      </c>
      <c r="K54">
        <v>138.30000000000001</v>
      </c>
      <c r="L54">
        <v>119.4</v>
      </c>
      <c r="M54">
        <v>136</v>
      </c>
      <c r="N54">
        <v>127.6</v>
      </c>
      <c r="O54">
        <v>144.5</v>
      </c>
      <c r="P54">
        <v>133.69999999999999</v>
      </c>
      <c r="Q54">
        <v>146.19999999999999</v>
      </c>
      <c r="R54">
        <v>138.19999999999999</v>
      </c>
      <c r="S54">
        <v>131.4</v>
      </c>
      <c r="T54">
        <v>137.19999999999999</v>
      </c>
      <c r="U54" t="s">
        <v>91</v>
      </c>
      <c r="V54">
        <v>129.4</v>
      </c>
      <c r="W54">
        <v>130.9</v>
      </c>
      <c r="X54">
        <v>128.4</v>
      </c>
      <c r="Y54">
        <v>116.7</v>
      </c>
      <c r="Z54">
        <v>125.7</v>
      </c>
      <c r="AA54">
        <v>134.80000000000001</v>
      </c>
      <c r="AB54">
        <v>123</v>
      </c>
      <c r="AC54">
        <v>125.3</v>
      </c>
      <c r="AD54">
        <v>131.4</v>
      </c>
    </row>
    <row r="55" spans="1:30" hidden="1" x14ac:dyDescent="0.3">
      <c r="A55" t="s">
        <v>32</v>
      </c>
      <c r="B55">
        <v>2017</v>
      </c>
      <c r="C55" t="s">
        <v>39</v>
      </c>
      <c r="D55">
        <v>133.30000000000001</v>
      </c>
      <c r="E55">
        <v>145.5</v>
      </c>
      <c r="F55">
        <v>128.1</v>
      </c>
      <c r="G55">
        <v>138.1</v>
      </c>
      <c r="H55">
        <v>118.2</v>
      </c>
      <c r="I55">
        <v>139.19999999999999</v>
      </c>
      <c r="J55">
        <v>133.30000000000001</v>
      </c>
      <c r="K55">
        <v>136.19999999999999</v>
      </c>
      <c r="L55">
        <v>119.6</v>
      </c>
      <c r="M55">
        <v>135.30000000000001</v>
      </c>
      <c r="N55">
        <v>127.8</v>
      </c>
      <c r="O55">
        <v>144.9</v>
      </c>
      <c r="P55">
        <v>135.19999999999999</v>
      </c>
      <c r="Q55">
        <v>146.5</v>
      </c>
      <c r="R55">
        <v>138.5</v>
      </c>
      <c r="S55">
        <v>131.69999999999999</v>
      </c>
      <c r="T55">
        <v>137.5</v>
      </c>
      <c r="U55" t="s">
        <v>92</v>
      </c>
      <c r="V55">
        <v>128.80000000000001</v>
      </c>
      <c r="W55">
        <v>131.19999999999999</v>
      </c>
      <c r="X55">
        <v>128.5</v>
      </c>
      <c r="Y55">
        <v>116.5</v>
      </c>
      <c r="Z55">
        <v>125.9</v>
      </c>
      <c r="AA55">
        <v>135.4</v>
      </c>
      <c r="AB55">
        <v>123.4</v>
      </c>
      <c r="AC55">
        <v>125.5</v>
      </c>
      <c r="AD55">
        <v>132</v>
      </c>
    </row>
    <row r="56" spans="1:30" hidden="1" x14ac:dyDescent="0.3">
      <c r="A56" t="s">
        <v>32</v>
      </c>
      <c r="B56">
        <v>2017</v>
      </c>
      <c r="C56" t="s">
        <v>41</v>
      </c>
      <c r="D56">
        <v>133.6</v>
      </c>
      <c r="E56">
        <v>145.69999999999999</v>
      </c>
      <c r="F56">
        <v>129.6</v>
      </c>
      <c r="G56">
        <v>138.5</v>
      </c>
      <c r="H56">
        <v>118.1</v>
      </c>
      <c r="I56">
        <v>141.80000000000001</v>
      </c>
      <c r="J56">
        <v>159.5</v>
      </c>
      <c r="K56">
        <v>133.6</v>
      </c>
      <c r="L56">
        <v>120.5</v>
      </c>
      <c r="M56">
        <v>135.19999999999999</v>
      </c>
      <c r="N56">
        <v>128.5</v>
      </c>
      <c r="O56">
        <v>145.80000000000001</v>
      </c>
      <c r="P56">
        <v>139</v>
      </c>
      <c r="Q56">
        <v>148.19999999999999</v>
      </c>
      <c r="R56">
        <v>139.30000000000001</v>
      </c>
      <c r="S56">
        <v>132.1</v>
      </c>
      <c r="T56">
        <v>138.30000000000001</v>
      </c>
      <c r="U56" t="s">
        <v>93</v>
      </c>
      <c r="V56">
        <v>129.4</v>
      </c>
      <c r="W56">
        <v>131.9</v>
      </c>
      <c r="X56">
        <v>129.4</v>
      </c>
      <c r="Y56">
        <v>116</v>
      </c>
      <c r="Z56">
        <v>126.6</v>
      </c>
      <c r="AA56">
        <v>136.80000000000001</v>
      </c>
      <c r="AB56">
        <v>123.6</v>
      </c>
      <c r="AC56">
        <v>125.9</v>
      </c>
      <c r="AD56">
        <v>134.19999999999999</v>
      </c>
    </row>
    <row r="57" spans="1:30" hidden="1" x14ac:dyDescent="0.3">
      <c r="A57" t="s">
        <v>32</v>
      </c>
      <c r="B57">
        <v>2017</v>
      </c>
      <c r="C57" t="s">
        <v>43</v>
      </c>
      <c r="D57">
        <v>134.30000000000001</v>
      </c>
      <c r="E57">
        <v>143.4</v>
      </c>
      <c r="F57">
        <v>129.30000000000001</v>
      </c>
      <c r="G57">
        <v>139</v>
      </c>
      <c r="H57">
        <v>118.1</v>
      </c>
      <c r="I57">
        <v>145.5</v>
      </c>
      <c r="J57">
        <v>168.6</v>
      </c>
      <c r="K57">
        <v>132.69999999999999</v>
      </c>
      <c r="L57">
        <v>121.2</v>
      </c>
      <c r="M57">
        <v>135.6</v>
      </c>
      <c r="N57">
        <v>128.69999999999999</v>
      </c>
      <c r="O57">
        <v>146.80000000000001</v>
      </c>
      <c r="P57">
        <v>140.6</v>
      </c>
      <c r="Q57">
        <v>149.80000000000001</v>
      </c>
      <c r="R57">
        <v>140.30000000000001</v>
      </c>
      <c r="S57">
        <v>133</v>
      </c>
      <c r="T57">
        <v>139.30000000000001</v>
      </c>
      <c r="U57" t="s">
        <v>94</v>
      </c>
      <c r="V57">
        <v>129.80000000000001</v>
      </c>
      <c r="W57">
        <v>132.80000000000001</v>
      </c>
      <c r="X57">
        <v>130.19999999999999</v>
      </c>
      <c r="Y57">
        <v>117.3</v>
      </c>
      <c r="Z57">
        <v>127.3</v>
      </c>
      <c r="AA57">
        <v>137.6</v>
      </c>
      <c r="AB57">
        <v>124.5</v>
      </c>
      <c r="AC57">
        <v>126.8</v>
      </c>
      <c r="AD57">
        <v>135.4</v>
      </c>
    </row>
    <row r="58" spans="1:30" hidden="1" x14ac:dyDescent="0.3">
      <c r="A58" t="s">
        <v>32</v>
      </c>
      <c r="B58">
        <v>2017</v>
      </c>
      <c r="C58" t="s">
        <v>45</v>
      </c>
      <c r="D58">
        <v>134.69999999999999</v>
      </c>
      <c r="E58">
        <v>142.4</v>
      </c>
      <c r="F58">
        <v>130.19999999999999</v>
      </c>
      <c r="G58">
        <v>139.6</v>
      </c>
      <c r="H58">
        <v>118.4</v>
      </c>
      <c r="I58">
        <v>143</v>
      </c>
      <c r="J58">
        <v>156.6</v>
      </c>
      <c r="K58">
        <v>132.9</v>
      </c>
      <c r="L58">
        <v>121.5</v>
      </c>
      <c r="M58">
        <v>135.6</v>
      </c>
      <c r="N58">
        <v>128.80000000000001</v>
      </c>
      <c r="O58">
        <v>147.30000000000001</v>
      </c>
      <c r="P58">
        <v>139</v>
      </c>
      <c r="Q58">
        <v>150.80000000000001</v>
      </c>
      <c r="R58">
        <v>141.1</v>
      </c>
      <c r="S58">
        <v>133.4</v>
      </c>
      <c r="T58">
        <v>140</v>
      </c>
      <c r="U58" t="s">
        <v>95</v>
      </c>
      <c r="V58">
        <v>131</v>
      </c>
      <c r="W58">
        <v>133.30000000000001</v>
      </c>
      <c r="X58">
        <v>130.6</v>
      </c>
      <c r="Y58">
        <v>118.3</v>
      </c>
      <c r="Z58">
        <v>127.9</v>
      </c>
      <c r="AA58">
        <v>137.4</v>
      </c>
      <c r="AB58">
        <v>125.7</v>
      </c>
      <c r="AC58">
        <v>127.5</v>
      </c>
      <c r="AD58">
        <v>135.19999999999999</v>
      </c>
    </row>
    <row r="59" spans="1:30" hidden="1" x14ac:dyDescent="0.3">
      <c r="A59" t="s">
        <v>32</v>
      </c>
      <c r="B59">
        <v>2017</v>
      </c>
      <c r="C59" t="s">
        <v>47</v>
      </c>
      <c r="D59">
        <v>135.30000000000001</v>
      </c>
      <c r="E59">
        <v>142.19999999999999</v>
      </c>
      <c r="F59">
        <v>131.19999999999999</v>
      </c>
      <c r="G59">
        <v>140.6</v>
      </c>
      <c r="H59">
        <v>119</v>
      </c>
      <c r="I59">
        <v>141.5</v>
      </c>
      <c r="J59">
        <v>162.6</v>
      </c>
      <c r="K59">
        <v>132.30000000000001</v>
      </c>
      <c r="L59">
        <v>121.8</v>
      </c>
      <c r="M59">
        <v>136.30000000000001</v>
      </c>
      <c r="N59">
        <v>128.69999999999999</v>
      </c>
      <c r="O59">
        <v>148.1</v>
      </c>
      <c r="P59">
        <v>140.1</v>
      </c>
      <c r="Q59">
        <v>151.6</v>
      </c>
      <c r="R59">
        <v>142</v>
      </c>
      <c r="S59">
        <v>134.1</v>
      </c>
      <c r="T59">
        <v>140.80000000000001</v>
      </c>
      <c r="U59" t="s">
        <v>96</v>
      </c>
      <c r="V59">
        <v>132.19999999999999</v>
      </c>
      <c r="W59">
        <v>133.6</v>
      </c>
      <c r="X59">
        <v>131.30000000000001</v>
      </c>
      <c r="Y59">
        <v>117.8</v>
      </c>
      <c r="Z59">
        <v>128.4</v>
      </c>
      <c r="AA59">
        <v>137.9</v>
      </c>
      <c r="AB59">
        <v>126.2</v>
      </c>
      <c r="AC59">
        <v>127.7</v>
      </c>
      <c r="AD59">
        <v>136.1</v>
      </c>
    </row>
    <row r="60" spans="1:30" hidden="1" x14ac:dyDescent="0.3">
      <c r="A60" t="s">
        <v>32</v>
      </c>
      <c r="B60">
        <v>2017</v>
      </c>
      <c r="C60" t="s">
        <v>49</v>
      </c>
      <c r="D60">
        <v>135.69999999999999</v>
      </c>
      <c r="E60">
        <v>142.4</v>
      </c>
      <c r="F60">
        <v>142.9</v>
      </c>
      <c r="G60">
        <v>140.80000000000001</v>
      </c>
      <c r="H60">
        <v>119.2</v>
      </c>
      <c r="I60">
        <v>142.19999999999999</v>
      </c>
      <c r="J60">
        <v>173.8</v>
      </c>
      <c r="K60">
        <v>131.19999999999999</v>
      </c>
      <c r="L60">
        <v>123</v>
      </c>
      <c r="M60">
        <v>136.80000000000001</v>
      </c>
      <c r="N60">
        <v>129.19999999999999</v>
      </c>
      <c r="O60">
        <v>148.9</v>
      </c>
      <c r="P60">
        <v>142.1</v>
      </c>
      <c r="Q60">
        <v>153.19999999999999</v>
      </c>
      <c r="R60">
        <v>143</v>
      </c>
      <c r="S60">
        <v>134.80000000000001</v>
      </c>
      <c r="T60">
        <v>141.80000000000001</v>
      </c>
      <c r="U60" t="s">
        <v>97</v>
      </c>
      <c r="V60">
        <v>135.30000000000001</v>
      </c>
      <c r="W60">
        <v>134.4</v>
      </c>
      <c r="X60">
        <v>132.6</v>
      </c>
      <c r="Y60">
        <v>118.3</v>
      </c>
      <c r="Z60">
        <v>128.9</v>
      </c>
      <c r="AA60">
        <v>138.6</v>
      </c>
      <c r="AB60">
        <v>126.8</v>
      </c>
      <c r="AC60">
        <v>128.4</v>
      </c>
      <c r="AD60">
        <v>137.6</v>
      </c>
    </row>
    <row r="61" spans="1:30" hidden="1" x14ac:dyDescent="0.3">
      <c r="A61" t="s">
        <v>32</v>
      </c>
      <c r="B61">
        <v>2017</v>
      </c>
      <c r="C61" t="s">
        <v>51</v>
      </c>
      <c r="D61">
        <v>135.80000000000001</v>
      </c>
      <c r="E61">
        <v>143.30000000000001</v>
      </c>
      <c r="F61">
        <v>145.19999999999999</v>
      </c>
      <c r="G61">
        <v>141</v>
      </c>
      <c r="H61">
        <v>120.5</v>
      </c>
      <c r="I61">
        <v>141.5</v>
      </c>
      <c r="J61">
        <v>161.69999999999999</v>
      </c>
      <c r="K61">
        <v>129.1</v>
      </c>
      <c r="L61">
        <v>121.5</v>
      </c>
      <c r="M61">
        <v>137.1</v>
      </c>
      <c r="N61">
        <v>128.80000000000001</v>
      </c>
      <c r="O61">
        <v>149</v>
      </c>
      <c r="P61">
        <v>140.5</v>
      </c>
      <c r="Q61">
        <v>154.19999999999999</v>
      </c>
      <c r="R61">
        <v>143.1</v>
      </c>
      <c r="S61">
        <v>135.1</v>
      </c>
      <c r="T61">
        <v>142</v>
      </c>
      <c r="U61" t="s">
        <v>98</v>
      </c>
      <c r="V61">
        <v>136.6</v>
      </c>
      <c r="W61">
        <v>134.69999999999999</v>
      </c>
      <c r="X61">
        <v>133.1</v>
      </c>
      <c r="Y61">
        <v>118.5</v>
      </c>
      <c r="Z61">
        <v>129</v>
      </c>
      <c r="AA61">
        <v>138.5</v>
      </c>
      <c r="AB61">
        <v>126.5</v>
      </c>
      <c r="AC61">
        <v>128.6</v>
      </c>
      <c r="AD61">
        <v>137.19999999999999</v>
      </c>
    </row>
    <row r="62" spans="1:30" hidden="1" x14ac:dyDescent="0.3">
      <c r="A62" t="s">
        <v>32</v>
      </c>
      <c r="B62">
        <v>2018</v>
      </c>
      <c r="C62" t="s">
        <v>30</v>
      </c>
      <c r="D62">
        <v>136</v>
      </c>
      <c r="E62">
        <v>144.19999999999999</v>
      </c>
      <c r="F62">
        <v>143.69999999999999</v>
      </c>
      <c r="G62">
        <v>141.1</v>
      </c>
      <c r="H62">
        <v>120.7</v>
      </c>
      <c r="I62">
        <v>141.30000000000001</v>
      </c>
      <c r="J62">
        <v>151.6</v>
      </c>
      <c r="K62">
        <v>127.3</v>
      </c>
      <c r="L62">
        <v>118.8</v>
      </c>
      <c r="M62">
        <v>137.5</v>
      </c>
      <c r="N62">
        <v>129</v>
      </c>
      <c r="O62">
        <v>149.5</v>
      </c>
      <c r="P62">
        <v>139.19999999999999</v>
      </c>
      <c r="Q62">
        <v>154.69999999999999</v>
      </c>
      <c r="R62">
        <v>143.5</v>
      </c>
      <c r="S62">
        <v>135.5</v>
      </c>
      <c r="T62">
        <v>142.30000000000001</v>
      </c>
      <c r="U62" t="s">
        <v>99</v>
      </c>
      <c r="V62">
        <v>136.6</v>
      </c>
      <c r="W62">
        <v>134.9</v>
      </c>
      <c r="X62">
        <v>133.30000000000001</v>
      </c>
      <c r="Y62">
        <v>119.3</v>
      </c>
      <c r="Z62">
        <v>129.69999999999999</v>
      </c>
      <c r="AA62">
        <v>139</v>
      </c>
      <c r="AB62">
        <v>127.3</v>
      </c>
      <c r="AC62">
        <v>129.1</v>
      </c>
      <c r="AD62">
        <v>136.9</v>
      </c>
    </row>
    <row r="63" spans="1:30" hidden="1" x14ac:dyDescent="0.3">
      <c r="A63" t="s">
        <v>32</v>
      </c>
      <c r="B63">
        <v>2018</v>
      </c>
      <c r="C63" t="s">
        <v>33</v>
      </c>
      <c r="D63">
        <v>135.9</v>
      </c>
      <c r="E63">
        <v>143.5</v>
      </c>
      <c r="F63">
        <v>140.30000000000001</v>
      </c>
      <c r="G63">
        <v>140.9</v>
      </c>
      <c r="H63">
        <v>120.4</v>
      </c>
      <c r="I63">
        <v>142.9</v>
      </c>
      <c r="J63">
        <v>140.5</v>
      </c>
      <c r="K63">
        <v>125.8</v>
      </c>
      <c r="L63">
        <v>117.1</v>
      </c>
      <c r="M63">
        <v>137.30000000000001</v>
      </c>
      <c r="N63">
        <v>128.6</v>
      </c>
      <c r="O63">
        <v>149.6</v>
      </c>
      <c r="P63">
        <v>137.6</v>
      </c>
      <c r="Q63">
        <v>154.9</v>
      </c>
      <c r="R63">
        <v>143.80000000000001</v>
      </c>
      <c r="S63">
        <v>135.6</v>
      </c>
      <c r="T63">
        <v>142.6</v>
      </c>
      <c r="U63" t="s">
        <v>100</v>
      </c>
      <c r="V63">
        <v>136.69999999999999</v>
      </c>
      <c r="W63">
        <v>135.19999999999999</v>
      </c>
      <c r="X63">
        <v>133.80000000000001</v>
      </c>
      <c r="Y63">
        <v>120.2</v>
      </c>
      <c r="Z63">
        <v>129.9</v>
      </c>
      <c r="AA63">
        <v>139</v>
      </c>
      <c r="AB63">
        <v>127.7</v>
      </c>
      <c r="AC63">
        <v>129.6</v>
      </c>
      <c r="AD63">
        <v>136.4</v>
      </c>
    </row>
    <row r="64" spans="1:30" hidden="1" x14ac:dyDescent="0.3">
      <c r="A64" t="s">
        <v>32</v>
      </c>
      <c r="B64">
        <v>2018</v>
      </c>
      <c r="C64" t="s">
        <v>35</v>
      </c>
      <c r="D64">
        <v>136.19999999999999</v>
      </c>
      <c r="E64">
        <v>143.6</v>
      </c>
      <c r="F64">
        <v>138.30000000000001</v>
      </c>
      <c r="G64">
        <v>141.19999999999999</v>
      </c>
      <c r="H64">
        <v>120.7</v>
      </c>
      <c r="I64">
        <v>146.19999999999999</v>
      </c>
      <c r="J64">
        <v>134.6</v>
      </c>
      <c r="K64">
        <v>124.6</v>
      </c>
      <c r="L64">
        <v>116.1</v>
      </c>
      <c r="M64">
        <v>137.80000000000001</v>
      </c>
      <c r="N64">
        <v>129.1</v>
      </c>
      <c r="O64">
        <v>150.4</v>
      </c>
      <c r="P64">
        <v>137.19999999999999</v>
      </c>
      <c r="Q64">
        <v>156.30000000000001</v>
      </c>
      <c r="R64">
        <v>144.30000000000001</v>
      </c>
      <c r="S64">
        <v>136.19999999999999</v>
      </c>
      <c r="T64">
        <v>143.1</v>
      </c>
      <c r="U64" t="s">
        <v>101</v>
      </c>
      <c r="V64">
        <v>136.5</v>
      </c>
      <c r="W64">
        <v>135.6</v>
      </c>
      <c r="X64">
        <v>134.30000000000001</v>
      </c>
      <c r="Y64">
        <v>121</v>
      </c>
      <c r="Z64">
        <v>130.4</v>
      </c>
      <c r="AA64">
        <v>139.80000000000001</v>
      </c>
      <c r="AB64">
        <v>128.19999999999999</v>
      </c>
      <c r="AC64">
        <v>130.30000000000001</v>
      </c>
      <c r="AD64">
        <v>136.5</v>
      </c>
    </row>
    <row r="65" spans="1:30" hidden="1" x14ac:dyDescent="0.3">
      <c r="A65" t="s">
        <v>32</v>
      </c>
      <c r="B65">
        <v>2018</v>
      </c>
      <c r="C65" t="s">
        <v>36</v>
      </c>
      <c r="D65">
        <v>136.4</v>
      </c>
      <c r="E65">
        <v>144.4</v>
      </c>
      <c r="F65">
        <v>133.9</v>
      </c>
      <c r="G65">
        <v>141.6</v>
      </c>
      <c r="H65">
        <v>121</v>
      </c>
      <c r="I65">
        <v>153.5</v>
      </c>
      <c r="J65">
        <v>132.6</v>
      </c>
      <c r="K65">
        <v>123.5</v>
      </c>
      <c r="L65">
        <v>113.7</v>
      </c>
      <c r="M65">
        <v>138.19999999999999</v>
      </c>
      <c r="N65">
        <v>129.6</v>
      </c>
      <c r="O65">
        <v>151.19999999999999</v>
      </c>
      <c r="P65">
        <v>137.5</v>
      </c>
      <c r="Q65">
        <v>156.9</v>
      </c>
      <c r="R65">
        <v>145.30000000000001</v>
      </c>
      <c r="S65">
        <v>136.69999999999999</v>
      </c>
      <c r="T65">
        <v>144</v>
      </c>
      <c r="U65" t="s">
        <v>102</v>
      </c>
      <c r="V65">
        <v>136.5</v>
      </c>
      <c r="W65">
        <v>136.6</v>
      </c>
      <c r="X65">
        <v>135.19999999999999</v>
      </c>
      <c r="Y65">
        <v>121.9</v>
      </c>
      <c r="Z65">
        <v>131.30000000000001</v>
      </c>
      <c r="AA65">
        <v>141.4</v>
      </c>
      <c r="AB65">
        <v>129.19999999999999</v>
      </c>
      <c r="AC65">
        <v>131.30000000000001</v>
      </c>
      <c r="AD65">
        <v>137.1</v>
      </c>
    </row>
    <row r="66" spans="1:30" hidden="1" x14ac:dyDescent="0.3">
      <c r="A66" t="s">
        <v>32</v>
      </c>
      <c r="B66">
        <v>2018</v>
      </c>
      <c r="C66" t="s">
        <v>38</v>
      </c>
      <c r="D66">
        <v>136.6</v>
      </c>
      <c r="E66">
        <v>146.6</v>
      </c>
      <c r="F66">
        <v>133.6</v>
      </c>
      <c r="G66">
        <v>142.1</v>
      </c>
      <c r="H66">
        <v>121</v>
      </c>
      <c r="I66">
        <v>154.6</v>
      </c>
      <c r="J66">
        <v>135.6</v>
      </c>
      <c r="K66">
        <v>122.3</v>
      </c>
      <c r="L66">
        <v>109.6</v>
      </c>
      <c r="M66">
        <v>138.1</v>
      </c>
      <c r="N66">
        <v>129.9</v>
      </c>
      <c r="O66">
        <v>151.69999999999999</v>
      </c>
      <c r="P66">
        <v>138.1</v>
      </c>
      <c r="Q66">
        <v>157.9</v>
      </c>
      <c r="R66">
        <v>146</v>
      </c>
      <c r="S66">
        <v>137.4</v>
      </c>
      <c r="T66">
        <v>144.69999999999999</v>
      </c>
      <c r="U66" t="s">
        <v>103</v>
      </c>
      <c r="V66">
        <v>136.9</v>
      </c>
      <c r="W66">
        <v>137.4</v>
      </c>
      <c r="X66">
        <v>136</v>
      </c>
      <c r="Y66">
        <v>122.9</v>
      </c>
      <c r="Z66">
        <v>131.80000000000001</v>
      </c>
      <c r="AA66">
        <v>142.1</v>
      </c>
      <c r="AB66">
        <v>129.9</v>
      </c>
      <c r="AC66">
        <v>132.1</v>
      </c>
      <c r="AD66">
        <v>137.80000000000001</v>
      </c>
    </row>
    <row r="67" spans="1:30" hidden="1" x14ac:dyDescent="0.3">
      <c r="A67" t="s">
        <v>32</v>
      </c>
      <c r="B67">
        <v>2018</v>
      </c>
      <c r="C67" t="s">
        <v>39</v>
      </c>
      <c r="D67">
        <v>136.9</v>
      </c>
      <c r="E67">
        <v>148.69999999999999</v>
      </c>
      <c r="F67">
        <v>135.6</v>
      </c>
      <c r="G67">
        <v>142.30000000000001</v>
      </c>
      <c r="H67">
        <v>121.3</v>
      </c>
      <c r="I67">
        <v>153.19999999999999</v>
      </c>
      <c r="J67">
        <v>143.69999999999999</v>
      </c>
      <c r="K67">
        <v>121.4</v>
      </c>
      <c r="L67">
        <v>111.1</v>
      </c>
      <c r="M67">
        <v>138.4</v>
      </c>
      <c r="N67">
        <v>130.30000000000001</v>
      </c>
      <c r="O67">
        <v>151.80000000000001</v>
      </c>
      <c r="P67">
        <v>139.4</v>
      </c>
      <c r="Q67">
        <v>158.30000000000001</v>
      </c>
      <c r="R67">
        <v>146.4</v>
      </c>
      <c r="S67">
        <v>138.1</v>
      </c>
      <c r="T67">
        <v>145.19999999999999</v>
      </c>
      <c r="U67" t="s">
        <v>104</v>
      </c>
      <c r="V67">
        <v>138.1</v>
      </c>
      <c r="W67">
        <v>137.9</v>
      </c>
      <c r="X67">
        <v>136.19999999999999</v>
      </c>
      <c r="Y67">
        <v>123.7</v>
      </c>
      <c r="Z67">
        <v>132.6</v>
      </c>
      <c r="AA67">
        <v>142.80000000000001</v>
      </c>
      <c r="AB67">
        <v>130.1</v>
      </c>
      <c r="AC67">
        <v>132.6</v>
      </c>
      <c r="AD67">
        <v>138.5</v>
      </c>
    </row>
    <row r="68" spans="1:30" hidden="1" x14ac:dyDescent="0.3">
      <c r="A68" t="s">
        <v>32</v>
      </c>
      <c r="B68">
        <v>2018</v>
      </c>
      <c r="C68" t="s">
        <v>41</v>
      </c>
      <c r="D68">
        <v>137.5</v>
      </c>
      <c r="E68">
        <v>149.1</v>
      </c>
      <c r="F68">
        <v>139.19999999999999</v>
      </c>
      <c r="G68">
        <v>142.5</v>
      </c>
      <c r="H68">
        <v>121.4</v>
      </c>
      <c r="I68">
        <v>151.6</v>
      </c>
      <c r="J68">
        <v>155.9</v>
      </c>
      <c r="K68">
        <v>121.7</v>
      </c>
      <c r="L68">
        <v>113.5</v>
      </c>
      <c r="M68">
        <v>138.9</v>
      </c>
      <c r="N68">
        <v>130.30000000000001</v>
      </c>
      <c r="O68">
        <v>152.30000000000001</v>
      </c>
      <c r="P68">
        <v>141.4</v>
      </c>
      <c r="Q68">
        <v>157.5</v>
      </c>
      <c r="R68">
        <v>146.80000000000001</v>
      </c>
      <c r="S68">
        <v>138.4</v>
      </c>
      <c r="T68">
        <v>145.6</v>
      </c>
      <c r="U68" t="s">
        <v>105</v>
      </c>
      <c r="V68">
        <v>139.69999999999999</v>
      </c>
      <c r="W68">
        <v>138.6</v>
      </c>
      <c r="X68">
        <v>137</v>
      </c>
      <c r="Y68">
        <v>123.6</v>
      </c>
      <c r="Z68">
        <v>133.1</v>
      </c>
      <c r="AA68">
        <v>144.69999999999999</v>
      </c>
      <c r="AB68">
        <v>130.1</v>
      </c>
      <c r="AC68">
        <v>133.19999999999999</v>
      </c>
      <c r="AD68">
        <v>139.80000000000001</v>
      </c>
    </row>
    <row r="69" spans="1:30" hidden="1" x14ac:dyDescent="0.3">
      <c r="A69" t="s">
        <v>32</v>
      </c>
      <c r="B69">
        <v>2018</v>
      </c>
      <c r="C69" t="s">
        <v>43</v>
      </c>
      <c r="D69">
        <v>138.30000000000001</v>
      </c>
      <c r="E69">
        <v>148</v>
      </c>
      <c r="F69">
        <v>138.1</v>
      </c>
      <c r="G69">
        <v>142.6</v>
      </c>
      <c r="H69">
        <v>122.2</v>
      </c>
      <c r="I69">
        <v>150.6</v>
      </c>
      <c r="J69">
        <v>156.6</v>
      </c>
      <c r="K69">
        <v>122.4</v>
      </c>
      <c r="L69">
        <v>114.7</v>
      </c>
      <c r="M69">
        <v>139.4</v>
      </c>
      <c r="N69">
        <v>131.1</v>
      </c>
      <c r="O69">
        <v>153</v>
      </c>
      <c r="P69">
        <v>141.69999999999999</v>
      </c>
      <c r="Q69">
        <v>157.9</v>
      </c>
      <c r="R69">
        <v>147.30000000000001</v>
      </c>
      <c r="S69">
        <v>138.80000000000001</v>
      </c>
      <c r="T69">
        <v>146.1</v>
      </c>
      <c r="U69" t="s">
        <v>106</v>
      </c>
      <c r="V69">
        <v>140.9</v>
      </c>
      <c r="W69">
        <v>139.4</v>
      </c>
      <c r="X69">
        <v>137.69999999999999</v>
      </c>
      <c r="Y69">
        <v>124.3</v>
      </c>
      <c r="Z69">
        <v>133.6</v>
      </c>
      <c r="AA69">
        <v>146</v>
      </c>
      <c r="AB69">
        <v>130.1</v>
      </c>
      <c r="AC69">
        <v>133.9</v>
      </c>
      <c r="AD69">
        <v>140.4</v>
      </c>
    </row>
    <row r="70" spans="1:30" hidden="1" x14ac:dyDescent="0.3">
      <c r="A70" t="s">
        <v>32</v>
      </c>
      <c r="B70">
        <v>2018</v>
      </c>
      <c r="C70" t="s">
        <v>45</v>
      </c>
      <c r="D70">
        <v>138.6</v>
      </c>
      <c r="E70">
        <v>145.80000000000001</v>
      </c>
      <c r="F70">
        <v>135.1</v>
      </c>
      <c r="G70">
        <v>142.9</v>
      </c>
      <c r="H70">
        <v>122.1</v>
      </c>
      <c r="I70">
        <v>145.4</v>
      </c>
      <c r="J70">
        <v>150</v>
      </c>
      <c r="K70">
        <v>121.4</v>
      </c>
      <c r="L70">
        <v>113.7</v>
      </c>
      <c r="M70">
        <v>139.5</v>
      </c>
      <c r="N70">
        <v>130.80000000000001</v>
      </c>
      <c r="O70">
        <v>153.80000000000001</v>
      </c>
      <c r="P70">
        <v>140.4</v>
      </c>
      <c r="Q70">
        <v>159.19999999999999</v>
      </c>
      <c r="R70">
        <v>147.69999999999999</v>
      </c>
      <c r="S70">
        <v>139.1</v>
      </c>
      <c r="T70">
        <v>146.5</v>
      </c>
      <c r="U70" t="s">
        <v>107</v>
      </c>
      <c r="V70">
        <v>142.30000000000001</v>
      </c>
      <c r="W70">
        <v>139.69999999999999</v>
      </c>
      <c r="X70">
        <v>138.4</v>
      </c>
      <c r="Y70">
        <v>126</v>
      </c>
      <c r="Z70">
        <v>134.5</v>
      </c>
      <c r="AA70">
        <v>146.19999999999999</v>
      </c>
      <c r="AB70">
        <v>130.9</v>
      </c>
      <c r="AC70">
        <v>134.69999999999999</v>
      </c>
      <c r="AD70">
        <v>140.19999999999999</v>
      </c>
    </row>
    <row r="71" spans="1:30" hidden="1" x14ac:dyDescent="0.3">
      <c r="A71" t="s">
        <v>32</v>
      </c>
      <c r="B71">
        <v>2018</v>
      </c>
      <c r="C71" t="s">
        <v>47</v>
      </c>
      <c r="D71">
        <v>137.4</v>
      </c>
      <c r="E71">
        <v>149.5</v>
      </c>
      <c r="F71">
        <v>137.30000000000001</v>
      </c>
      <c r="G71">
        <v>141.9</v>
      </c>
      <c r="H71">
        <v>121.1</v>
      </c>
      <c r="I71">
        <v>142.5</v>
      </c>
      <c r="J71">
        <v>146.69999999999999</v>
      </c>
      <c r="K71">
        <v>119.1</v>
      </c>
      <c r="L71">
        <v>111.9</v>
      </c>
      <c r="M71">
        <v>141</v>
      </c>
      <c r="N71">
        <v>133.6</v>
      </c>
      <c r="O71">
        <v>154.5</v>
      </c>
      <c r="P71">
        <v>139.69999999999999</v>
      </c>
      <c r="Q71">
        <v>162.6</v>
      </c>
      <c r="R71">
        <v>148</v>
      </c>
      <c r="S71">
        <v>139.19999999999999</v>
      </c>
      <c r="T71">
        <v>146.80000000000001</v>
      </c>
      <c r="U71" t="s">
        <v>108</v>
      </c>
      <c r="V71">
        <v>145.30000000000001</v>
      </c>
      <c r="W71">
        <v>142.19999999999999</v>
      </c>
      <c r="X71">
        <v>142.1</v>
      </c>
      <c r="Y71">
        <v>125.5</v>
      </c>
      <c r="Z71">
        <v>136.5</v>
      </c>
      <c r="AA71">
        <v>147.80000000000001</v>
      </c>
      <c r="AB71">
        <v>132</v>
      </c>
      <c r="AC71">
        <v>136.30000000000001</v>
      </c>
      <c r="AD71">
        <v>140.80000000000001</v>
      </c>
    </row>
    <row r="72" spans="1:30" hidden="1" x14ac:dyDescent="0.3">
      <c r="A72" t="s">
        <v>32</v>
      </c>
      <c r="B72">
        <v>2018</v>
      </c>
      <c r="C72" t="s">
        <v>49</v>
      </c>
      <c r="D72">
        <v>137.4</v>
      </c>
      <c r="E72">
        <v>149.19999999999999</v>
      </c>
      <c r="F72">
        <v>137.1</v>
      </c>
      <c r="G72">
        <v>141.80000000000001</v>
      </c>
      <c r="H72">
        <v>121.1</v>
      </c>
      <c r="I72">
        <v>142.80000000000001</v>
      </c>
      <c r="J72">
        <v>146.69999999999999</v>
      </c>
      <c r="K72">
        <v>119.1</v>
      </c>
      <c r="L72">
        <v>111.9</v>
      </c>
      <c r="M72">
        <v>140.9</v>
      </c>
      <c r="N72">
        <v>133.5</v>
      </c>
      <c r="O72">
        <v>154.5</v>
      </c>
      <c r="P72">
        <v>139.69999999999999</v>
      </c>
      <c r="Q72">
        <v>162.6</v>
      </c>
      <c r="R72">
        <v>148</v>
      </c>
      <c r="S72">
        <v>139.1</v>
      </c>
      <c r="T72">
        <v>146.69999999999999</v>
      </c>
      <c r="U72" t="s">
        <v>108</v>
      </c>
      <c r="V72">
        <v>145.1</v>
      </c>
      <c r="W72">
        <v>142.19999999999999</v>
      </c>
      <c r="X72">
        <v>142.1</v>
      </c>
      <c r="Y72">
        <v>125.5</v>
      </c>
      <c r="Z72">
        <v>136.5</v>
      </c>
      <c r="AA72">
        <v>147.80000000000001</v>
      </c>
      <c r="AB72">
        <v>132</v>
      </c>
      <c r="AC72">
        <v>136.30000000000001</v>
      </c>
      <c r="AD72">
        <v>140.80000000000001</v>
      </c>
    </row>
    <row r="73" spans="1:30" hidden="1" x14ac:dyDescent="0.3">
      <c r="A73" t="s">
        <v>32</v>
      </c>
      <c r="B73">
        <v>2018</v>
      </c>
      <c r="C73" t="s">
        <v>51</v>
      </c>
      <c r="D73">
        <v>137.5</v>
      </c>
      <c r="E73">
        <v>150.5</v>
      </c>
      <c r="F73">
        <v>138.80000000000001</v>
      </c>
      <c r="G73">
        <v>142.1</v>
      </c>
      <c r="H73">
        <v>122</v>
      </c>
      <c r="I73">
        <v>139.4</v>
      </c>
      <c r="J73">
        <v>135.19999999999999</v>
      </c>
      <c r="K73">
        <v>119.8</v>
      </c>
      <c r="L73">
        <v>110.3</v>
      </c>
      <c r="M73">
        <v>140.6</v>
      </c>
      <c r="N73">
        <v>133.80000000000001</v>
      </c>
      <c r="O73">
        <v>154.6</v>
      </c>
      <c r="P73">
        <v>138.19999999999999</v>
      </c>
      <c r="Q73">
        <v>163</v>
      </c>
      <c r="R73">
        <v>148.1</v>
      </c>
      <c r="S73">
        <v>139.4</v>
      </c>
      <c r="T73">
        <v>146.80000000000001</v>
      </c>
      <c r="U73" t="s">
        <v>109</v>
      </c>
      <c r="V73">
        <v>142.69999999999999</v>
      </c>
      <c r="W73">
        <v>143.19999999999999</v>
      </c>
      <c r="X73">
        <v>144.9</v>
      </c>
      <c r="Y73">
        <v>123.6</v>
      </c>
      <c r="Z73">
        <v>136.80000000000001</v>
      </c>
      <c r="AA73">
        <v>150.1</v>
      </c>
      <c r="AB73">
        <v>132.19999999999999</v>
      </c>
      <c r="AC73">
        <v>136.80000000000001</v>
      </c>
      <c r="AD73">
        <v>140.1</v>
      </c>
    </row>
    <row r="74" spans="1:30" hidden="1" x14ac:dyDescent="0.3">
      <c r="A74" t="s">
        <v>32</v>
      </c>
      <c r="B74">
        <v>2019</v>
      </c>
      <c r="C74" t="s">
        <v>30</v>
      </c>
      <c r="D74">
        <v>137.1</v>
      </c>
      <c r="E74">
        <v>151.4</v>
      </c>
      <c r="F74">
        <v>140.19999999999999</v>
      </c>
      <c r="G74">
        <v>142.1</v>
      </c>
      <c r="H74">
        <v>121.8</v>
      </c>
      <c r="I74">
        <v>135.4</v>
      </c>
      <c r="J74">
        <v>131.30000000000001</v>
      </c>
      <c r="K74">
        <v>120.3</v>
      </c>
      <c r="L74">
        <v>109.1</v>
      </c>
      <c r="M74">
        <v>139.4</v>
      </c>
      <c r="N74">
        <v>133.30000000000001</v>
      </c>
      <c r="O74">
        <v>154.6</v>
      </c>
      <c r="P74">
        <v>137.4</v>
      </c>
      <c r="Q74">
        <v>163.19999999999999</v>
      </c>
      <c r="R74">
        <v>147.6</v>
      </c>
      <c r="S74">
        <v>139</v>
      </c>
      <c r="T74">
        <v>146.4</v>
      </c>
      <c r="U74" t="s">
        <v>110</v>
      </c>
      <c r="V74">
        <v>139.5</v>
      </c>
      <c r="W74">
        <v>143.6</v>
      </c>
      <c r="X74">
        <v>145.1</v>
      </c>
      <c r="Y74">
        <v>123.3</v>
      </c>
      <c r="Z74">
        <v>136.69999999999999</v>
      </c>
      <c r="AA74">
        <v>150.19999999999999</v>
      </c>
      <c r="AB74">
        <v>132.80000000000001</v>
      </c>
      <c r="AC74">
        <v>136.9</v>
      </c>
      <c r="AD74">
        <v>139.6</v>
      </c>
    </row>
    <row r="75" spans="1:30" hidden="1" x14ac:dyDescent="0.3">
      <c r="A75" t="s">
        <v>32</v>
      </c>
      <c r="B75">
        <v>2019</v>
      </c>
      <c r="C75" t="s">
        <v>33</v>
      </c>
      <c r="D75">
        <v>137.6</v>
      </c>
      <c r="E75">
        <v>152</v>
      </c>
      <c r="F75">
        <v>141.5</v>
      </c>
      <c r="G75">
        <v>142.19999999999999</v>
      </c>
      <c r="H75">
        <v>122</v>
      </c>
      <c r="I75">
        <v>136.4</v>
      </c>
      <c r="J75">
        <v>129.69999999999999</v>
      </c>
      <c r="K75">
        <v>121</v>
      </c>
      <c r="L75">
        <v>109</v>
      </c>
      <c r="M75">
        <v>139.69999999999999</v>
      </c>
      <c r="N75">
        <v>133.6</v>
      </c>
      <c r="O75">
        <v>154.9</v>
      </c>
      <c r="P75">
        <v>137.5</v>
      </c>
      <c r="Q75">
        <v>163.4</v>
      </c>
      <c r="R75">
        <v>147.69999999999999</v>
      </c>
      <c r="S75">
        <v>139.69999999999999</v>
      </c>
      <c r="T75">
        <v>146.5</v>
      </c>
      <c r="U75" t="s">
        <v>111</v>
      </c>
      <c r="V75">
        <v>138.4</v>
      </c>
      <c r="W75">
        <v>143.69999999999999</v>
      </c>
      <c r="X75">
        <v>145.6</v>
      </c>
      <c r="Y75">
        <v>123.9</v>
      </c>
      <c r="Z75">
        <v>137.1</v>
      </c>
      <c r="AA75">
        <v>150.30000000000001</v>
      </c>
      <c r="AB75">
        <v>134.1</v>
      </c>
      <c r="AC75">
        <v>137.4</v>
      </c>
      <c r="AD75">
        <v>139.9</v>
      </c>
    </row>
    <row r="76" spans="1:30" hidden="1" x14ac:dyDescent="0.3">
      <c r="A76" t="s">
        <v>32</v>
      </c>
      <c r="B76">
        <v>2019</v>
      </c>
      <c r="C76" t="s">
        <v>35</v>
      </c>
      <c r="D76">
        <v>137.80000000000001</v>
      </c>
      <c r="E76">
        <v>153</v>
      </c>
      <c r="F76">
        <v>140.30000000000001</v>
      </c>
      <c r="G76">
        <v>142.30000000000001</v>
      </c>
      <c r="H76">
        <v>122</v>
      </c>
      <c r="I76">
        <v>137.6</v>
      </c>
      <c r="J76">
        <v>132.6</v>
      </c>
      <c r="K76">
        <v>121.8</v>
      </c>
      <c r="L76">
        <v>109</v>
      </c>
      <c r="M76">
        <v>139.5</v>
      </c>
      <c r="N76">
        <v>133.69999999999999</v>
      </c>
      <c r="O76">
        <v>155.19999999999999</v>
      </c>
      <c r="P76">
        <v>138.1</v>
      </c>
      <c r="Q76">
        <v>163.5</v>
      </c>
      <c r="R76">
        <v>147.9</v>
      </c>
      <c r="S76">
        <v>139.9</v>
      </c>
      <c r="T76">
        <v>146.69999999999999</v>
      </c>
      <c r="U76" t="s">
        <v>112</v>
      </c>
      <c r="V76">
        <v>139.69999999999999</v>
      </c>
      <c r="W76">
        <v>143.80000000000001</v>
      </c>
      <c r="X76">
        <v>146.19999999999999</v>
      </c>
      <c r="Y76">
        <v>124.6</v>
      </c>
      <c r="Z76">
        <v>137.69999999999999</v>
      </c>
      <c r="AA76">
        <v>150.30000000000001</v>
      </c>
      <c r="AB76">
        <v>133.4</v>
      </c>
      <c r="AC76">
        <v>137.69999999999999</v>
      </c>
      <c r="AD76">
        <v>140.4</v>
      </c>
    </row>
    <row r="77" spans="1:30" hidden="1" x14ac:dyDescent="0.3">
      <c r="A77" t="s">
        <v>32</v>
      </c>
      <c r="B77">
        <v>2019</v>
      </c>
      <c r="C77" t="s">
        <v>36</v>
      </c>
      <c r="D77">
        <v>138.05000000000001</v>
      </c>
      <c r="E77">
        <v>155.75</v>
      </c>
      <c r="F77">
        <v>138.15</v>
      </c>
      <c r="G77">
        <v>142.4</v>
      </c>
      <c r="H77">
        <v>122</v>
      </c>
      <c r="I77">
        <v>142.05000000000001</v>
      </c>
      <c r="J77">
        <v>137.80000000000001</v>
      </c>
      <c r="K77">
        <v>123.35</v>
      </c>
      <c r="L77">
        <v>109.45</v>
      </c>
      <c r="M77">
        <v>139.69999999999999</v>
      </c>
      <c r="N77">
        <v>133.85</v>
      </c>
      <c r="O77">
        <v>155.35</v>
      </c>
      <c r="P77">
        <v>139.5</v>
      </c>
      <c r="Q77">
        <v>163.80000000000001</v>
      </c>
      <c r="R77">
        <v>148.15</v>
      </c>
      <c r="S77">
        <v>140.15</v>
      </c>
      <c r="T77">
        <v>147</v>
      </c>
      <c r="U77" t="s">
        <v>157</v>
      </c>
      <c r="V77">
        <v>140</v>
      </c>
      <c r="W77">
        <v>143.75</v>
      </c>
      <c r="X77">
        <v>146.55000000000001</v>
      </c>
      <c r="Y77">
        <v>124.75</v>
      </c>
      <c r="Z77">
        <v>138.44999999999999</v>
      </c>
      <c r="AA77">
        <v>150.94999999999999</v>
      </c>
      <c r="AB77">
        <v>133.4</v>
      </c>
      <c r="AC77">
        <v>137.94999999999999</v>
      </c>
      <c r="AD77">
        <v>141.19999999999999</v>
      </c>
    </row>
    <row r="78" spans="1:30" hidden="1" x14ac:dyDescent="0.3">
      <c r="A78" t="s">
        <v>32</v>
      </c>
      <c r="B78">
        <v>2019</v>
      </c>
      <c r="C78" t="s">
        <v>38</v>
      </c>
      <c r="D78">
        <v>138.30000000000001</v>
      </c>
      <c r="E78">
        <v>158.5</v>
      </c>
      <c r="F78">
        <v>136</v>
      </c>
      <c r="G78">
        <v>142.5</v>
      </c>
      <c r="H78">
        <v>122</v>
      </c>
      <c r="I78">
        <v>146.5</v>
      </c>
      <c r="J78">
        <v>143</v>
      </c>
      <c r="K78">
        <v>124.9</v>
      </c>
      <c r="L78">
        <v>109.9</v>
      </c>
      <c r="M78">
        <v>139.9</v>
      </c>
      <c r="N78">
        <v>134</v>
      </c>
      <c r="O78">
        <v>155.5</v>
      </c>
      <c r="P78">
        <v>140.9</v>
      </c>
      <c r="Q78">
        <v>164.1</v>
      </c>
      <c r="R78">
        <v>148.4</v>
      </c>
      <c r="S78">
        <v>140.4</v>
      </c>
      <c r="T78">
        <v>147.30000000000001</v>
      </c>
      <c r="U78" t="s">
        <v>113</v>
      </c>
      <c r="V78">
        <v>140.30000000000001</v>
      </c>
      <c r="W78">
        <v>143.69999999999999</v>
      </c>
      <c r="X78">
        <v>146.9</v>
      </c>
      <c r="Y78">
        <v>124.9</v>
      </c>
      <c r="Z78">
        <v>139.19999999999999</v>
      </c>
      <c r="AA78">
        <v>151.6</v>
      </c>
      <c r="AB78">
        <v>133.4</v>
      </c>
      <c r="AC78">
        <v>138.19999999999999</v>
      </c>
      <c r="AD78">
        <v>142</v>
      </c>
    </row>
    <row r="79" spans="1:30" hidden="1" x14ac:dyDescent="0.3">
      <c r="A79" t="s">
        <v>32</v>
      </c>
      <c r="B79">
        <v>2019</v>
      </c>
      <c r="C79" t="s">
        <v>39</v>
      </c>
      <c r="D79">
        <v>138.69999999999999</v>
      </c>
      <c r="E79">
        <v>162.1</v>
      </c>
      <c r="F79">
        <v>137.80000000000001</v>
      </c>
      <c r="G79">
        <v>143.30000000000001</v>
      </c>
      <c r="H79">
        <v>122.2</v>
      </c>
      <c r="I79">
        <v>146.80000000000001</v>
      </c>
      <c r="J79">
        <v>150.5</v>
      </c>
      <c r="K79">
        <v>128.30000000000001</v>
      </c>
      <c r="L79">
        <v>111</v>
      </c>
      <c r="M79">
        <v>140.6</v>
      </c>
      <c r="N79">
        <v>134.19999999999999</v>
      </c>
      <c r="O79">
        <v>155.9</v>
      </c>
      <c r="P79">
        <v>142.69999999999999</v>
      </c>
      <c r="Q79">
        <v>164.9</v>
      </c>
      <c r="R79">
        <v>148.6</v>
      </c>
      <c r="S79">
        <v>140.4</v>
      </c>
      <c r="T79">
        <v>147.4</v>
      </c>
      <c r="U79" t="s">
        <v>114</v>
      </c>
      <c r="V79">
        <v>141.19999999999999</v>
      </c>
      <c r="W79">
        <v>143.80000000000001</v>
      </c>
      <c r="X79">
        <v>147.4</v>
      </c>
      <c r="Y79">
        <v>124.6</v>
      </c>
      <c r="Z79">
        <v>139.6</v>
      </c>
      <c r="AA79">
        <v>152.5</v>
      </c>
      <c r="AB79">
        <v>134.30000000000001</v>
      </c>
      <c r="AC79">
        <v>138.6</v>
      </c>
      <c r="AD79">
        <v>142.9</v>
      </c>
    </row>
    <row r="80" spans="1:30" hidden="1" x14ac:dyDescent="0.3">
      <c r="A80" t="s">
        <v>32</v>
      </c>
      <c r="B80">
        <v>2019</v>
      </c>
      <c r="C80" t="s">
        <v>41</v>
      </c>
      <c r="D80">
        <v>139.30000000000001</v>
      </c>
      <c r="E80">
        <v>162.69999999999999</v>
      </c>
      <c r="F80">
        <v>140</v>
      </c>
      <c r="G80">
        <v>144</v>
      </c>
      <c r="H80">
        <v>122.5</v>
      </c>
      <c r="I80">
        <v>150.30000000000001</v>
      </c>
      <c r="J80">
        <v>160.30000000000001</v>
      </c>
      <c r="K80">
        <v>130</v>
      </c>
      <c r="L80">
        <v>111.1</v>
      </c>
      <c r="M80">
        <v>141.69999999999999</v>
      </c>
      <c r="N80">
        <v>134.69999999999999</v>
      </c>
      <c r="O80">
        <v>156.19999999999999</v>
      </c>
      <c r="P80">
        <v>144.69999999999999</v>
      </c>
      <c r="Q80">
        <v>165.2</v>
      </c>
      <c r="R80">
        <v>148.9</v>
      </c>
      <c r="S80">
        <v>140.5</v>
      </c>
      <c r="T80">
        <v>147.6</v>
      </c>
      <c r="U80" t="s">
        <v>115</v>
      </c>
      <c r="V80">
        <v>139.30000000000001</v>
      </c>
      <c r="W80">
        <v>144.19999999999999</v>
      </c>
      <c r="X80">
        <v>147.9</v>
      </c>
      <c r="Y80">
        <v>125.6</v>
      </c>
      <c r="Z80">
        <v>140.5</v>
      </c>
      <c r="AA80">
        <v>154</v>
      </c>
      <c r="AB80">
        <v>135.69999999999999</v>
      </c>
      <c r="AC80">
        <v>139.5</v>
      </c>
      <c r="AD80">
        <v>144.19999999999999</v>
      </c>
    </row>
    <row r="81" spans="1:30" hidden="1" x14ac:dyDescent="0.3">
      <c r="A81" t="s">
        <v>32</v>
      </c>
      <c r="B81">
        <v>2019</v>
      </c>
      <c r="C81" t="s">
        <v>43</v>
      </c>
      <c r="D81">
        <v>140.1</v>
      </c>
      <c r="E81">
        <v>160.6</v>
      </c>
      <c r="F81">
        <v>138.5</v>
      </c>
      <c r="G81">
        <v>144.69999999999999</v>
      </c>
      <c r="H81">
        <v>122.9</v>
      </c>
      <c r="I81">
        <v>149.4</v>
      </c>
      <c r="J81">
        <v>167.4</v>
      </c>
      <c r="K81">
        <v>130.9</v>
      </c>
      <c r="L81">
        <v>112</v>
      </c>
      <c r="M81">
        <v>142.6</v>
      </c>
      <c r="N81">
        <v>134.9</v>
      </c>
      <c r="O81">
        <v>156.6</v>
      </c>
      <c r="P81">
        <v>145.9</v>
      </c>
      <c r="Q81">
        <v>165.8</v>
      </c>
      <c r="R81">
        <v>149.1</v>
      </c>
      <c r="S81">
        <v>140.6</v>
      </c>
      <c r="T81">
        <v>147.9</v>
      </c>
      <c r="U81" t="s">
        <v>116</v>
      </c>
      <c r="V81">
        <v>138.5</v>
      </c>
      <c r="W81">
        <v>144.5</v>
      </c>
      <c r="X81">
        <v>148.5</v>
      </c>
      <c r="Y81">
        <v>125.8</v>
      </c>
      <c r="Z81">
        <v>140.9</v>
      </c>
      <c r="AA81">
        <v>154.9</v>
      </c>
      <c r="AB81">
        <v>138.4</v>
      </c>
      <c r="AC81">
        <v>140.19999999999999</v>
      </c>
      <c r="AD81">
        <v>145</v>
      </c>
    </row>
    <row r="82" spans="1:30" hidden="1" x14ac:dyDescent="0.3">
      <c r="A82" t="s">
        <v>32</v>
      </c>
      <c r="B82">
        <v>2019</v>
      </c>
      <c r="C82" t="s">
        <v>45</v>
      </c>
      <c r="D82">
        <v>140.9</v>
      </c>
      <c r="E82">
        <v>160.80000000000001</v>
      </c>
      <c r="F82">
        <v>139.6</v>
      </c>
      <c r="G82">
        <v>145.4</v>
      </c>
      <c r="H82">
        <v>123.5</v>
      </c>
      <c r="I82">
        <v>146.6</v>
      </c>
      <c r="J82">
        <v>173.2</v>
      </c>
      <c r="K82">
        <v>131.6</v>
      </c>
      <c r="L82">
        <v>113.2</v>
      </c>
      <c r="M82">
        <v>144.1</v>
      </c>
      <c r="N82">
        <v>135</v>
      </c>
      <c r="O82">
        <v>156.80000000000001</v>
      </c>
      <c r="P82">
        <v>147</v>
      </c>
      <c r="Q82">
        <v>166.5</v>
      </c>
      <c r="R82">
        <v>149.19999999999999</v>
      </c>
      <c r="S82">
        <v>140.6</v>
      </c>
      <c r="T82">
        <v>147.9</v>
      </c>
      <c r="U82" t="s">
        <v>117</v>
      </c>
      <c r="V82">
        <v>139.19999999999999</v>
      </c>
      <c r="W82">
        <v>144.6</v>
      </c>
      <c r="X82">
        <v>149</v>
      </c>
      <c r="Y82">
        <v>126.1</v>
      </c>
      <c r="Z82">
        <v>141.30000000000001</v>
      </c>
      <c r="AA82">
        <v>155.19999999999999</v>
      </c>
      <c r="AB82">
        <v>139.69999999999999</v>
      </c>
      <c r="AC82">
        <v>140.69999999999999</v>
      </c>
      <c r="AD82">
        <v>145.80000000000001</v>
      </c>
    </row>
    <row r="83" spans="1:30" hidden="1" x14ac:dyDescent="0.3">
      <c r="A83" t="s">
        <v>32</v>
      </c>
      <c r="B83">
        <v>2019</v>
      </c>
      <c r="C83" t="s">
        <v>47</v>
      </c>
      <c r="D83">
        <v>141.80000000000001</v>
      </c>
      <c r="E83">
        <v>161</v>
      </c>
      <c r="F83">
        <v>142.6</v>
      </c>
      <c r="G83">
        <v>146.19999999999999</v>
      </c>
      <c r="H83">
        <v>123.9</v>
      </c>
      <c r="I83">
        <v>148</v>
      </c>
      <c r="J83">
        <v>188.4</v>
      </c>
      <c r="K83">
        <v>132.5</v>
      </c>
      <c r="L83">
        <v>114</v>
      </c>
      <c r="M83">
        <v>145.4</v>
      </c>
      <c r="N83">
        <v>135.1</v>
      </c>
      <c r="O83">
        <v>157.1</v>
      </c>
      <c r="P83">
        <v>149.6</v>
      </c>
      <c r="Q83">
        <v>167.1</v>
      </c>
      <c r="R83">
        <v>149.4</v>
      </c>
      <c r="S83">
        <v>140.80000000000001</v>
      </c>
      <c r="T83">
        <v>148.19999999999999</v>
      </c>
      <c r="U83" t="s">
        <v>118</v>
      </c>
      <c r="V83">
        <v>140.6</v>
      </c>
      <c r="W83">
        <v>145</v>
      </c>
      <c r="X83">
        <v>149.4</v>
      </c>
      <c r="Y83">
        <v>126.3</v>
      </c>
      <c r="Z83">
        <v>141.69999999999999</v>
      </c>
      <c r="AA83">
        <v>155.4</v>
      </c>
      <c r="AB83">
        <v>140</v>
      </c>
      <c r="AC83">
        <v>141</v>
      </c>
      <c r="AD83">
        <v>147.19999999999999</v>
      </c>
    </row>
    <row r="84" spans="1:30" hidden="1" x14ac:dyDescent="0.3">
      <c r="A84" t="s">
        <v>32</v>
      </c>
      <c r="B84">
        <v>2019</v>
      </c>
      <c r="C84" t="s">
        <v>49</v>
      </c>
      <c r="D84">
        <v>142.5</v>
      </c>
      <c r="E84">
        <v>163.19999999999999</v>
      </c>
      <c r="F84">
        <v>145.6</v>
      </c>
      <c r="G84">
        <v>146.69999999999999</v>
      </c>
      <c r="H84">
        <v>124.3</v>
      </c>
      <c r="I84">
        <v>147.4</v>
      </c>
      <c r="J84">
        <v>199.6</v>
      </c>
      <c r="K84">
        <v>135.69999999999999</v>
      </c>
      <c r="L84">
        <v>114.2</v>
      </c>
      <c r="M84">
        <v>147</v>
      </c>
      <c r="N84">
        <v>135.30000000000001</v>
      </c>
      <c r="O84">
        <v>157.5</v>
      </c>
      <c r="P84">
        <v>151.9</v>
      </c>
      <c r="Q84">
        <v>167.9</v>
      </c>
      <c r="R84">
        <v>149.9</v>
      </c>
      <c r="S84">
        <v>141</v>
      </c>
      <c r="T84">
        <v>148.6</v>
      </c>
      <c r="U84" t="s">
        <v>119</v>
      </c>
      <c r="V84">
        <v>142.30000000000001</v>
      </c>
      <c r="W84">
        <v>145.30000000000001</v>
      </c>
      <c r="X84">
        <v>149.9</v>
      </c>
      <c r="Y84">
        <v>126.6</v>
      </c>
      <c r="Z84">
        <v>142.1</v>
      </c>
      <c r="AA84">
        <v>155.5</v>
      </c>
      <c r="AB84">
        <v>140.30000000000001</v>
      </c>
      <c r="AC84">
        <v>141.30000000000001</v>
      </c>
      <c r="AD84">
        <v>148.6</v>
      </c>
    </row>
    <row r="85" spans="1:30" hidden="1" x14ac:dyDescent="0.3">
      <c r="A85" t="s">
        <v>32</v>
      </c>
      <c r="B85">
        <v>2019</v>
      </c>
      <c r="C85" t="s">
        <v>51</v>
      </c>
      <c r="D85">
        <v>143.5</v>
      </c>
      <c r="E85">
        <v>165</v>
      </c>
      <c r="F85">
        <v>151.1</v>
      </c>
      <c r="G85">
        <v>148.30000000000001</v>
      </c>
      <c r="H85">
        <v>125.7</v>
      </c>
      <c r="I85">
        <v>145.69999999999999</v>
      </c>
      <c r="J85">
        <v>217</v>
      </c>
      <c r="K85">
        <v>138.30000000000001</v>
      </c>
      <c r="L85">
        <v>114</v>
      </c>
      <c r="M85">
        <v>148.69999999999999</v>
      </c>
      <c r="N85">
        <v>135.80000000000001</v>
      </c>
      <c r="O85">
        <v>158</v>
      </c>
      <c r="P85">
        <v>155</v>
      </c>
      <c r="Q85">
        <v>168.5</v>
      </c>
      <c r="R85">
        <v>150.30000000000001</v>
      </c>
      <c r="S85">
        <v>141.30000000000001</v>
      </c>
      <c r="T85">
        <v>149</v>
      </c>
      <c r="U85" t="s">
        <v>120</v>
      </c>
      <c r="V85">
        <v>143.69999999999999</v>
      </c>
      <c r="W85">
        <v>145.80000000000001</v>
      </c>
      <c r="X85">
        <v>150.4</v>
      </c>
      <c r="Y85">
        <v>129.80000000000001</v>
      </c>
      <c r="Z85">
        <v>142.30000000000001</v>
      </c>
      <c r="AA85">
        <v>155.69999999999999</v>
      </c>
      <c r="AB85">
        <v>140.4</v>
      </c>
      <c r="AC85">
        <v>142.5</v>
      </c>
      <c r="AD85">
        <v>150.4</v>
      </c>
    </row>
    <row r="86" spans="1:30" hidden="1" x14ac:dyDescent="0.3">
      <c r="A86" t="s">
        <v>32</v>
      </c>
      <c r="B86">
        <v>2020</v>
      </c>
      <c r="C86" t="s">
        <v>30</v>
      </c>
      <c r="D86">
        <v>144.30000000000001</v>
      </c>
      <c r="E86">
        <v>167.4</v>
      </c>
      <c r="F86">
        <v>154.9</v>
      </c>
      <c r="G86">
        <v>150.1</v>
      </c>
      <c r="H86">
        <v>129.9</v>
      </c>
      <c r="I86">
        <v>143.19999999999999</v>
      </c>
      <c r="J86">
        <v>197</v>
      </c>
      <c r="K86">
        <v>140.4</v>
      </c>
      <c r="L86">
        <v>114.1</v>
      </c>
      <c r="M86">
        <v>150.9</v>
      </c>
      <c r="N86">
        <v>136.1</v>
      </c>
      <c r="O86">
        <v>158.6</v>
      </c>
      <c r="P86">
        <v>153.5</v>
      </c>
      <c r="Q86">
        <v>169.2</v>
      </c>
      <c r="R86">
        <v>150.5</v>
      </c>
      <c r="S86">
        <v>141.5</v>
      </c>
      <c r="T86">
        <v>149.19999999999999</v>
      </c>
      <c r="U86" t="s">
        <v>121</v>
      </c>
      <c r="V86">
        <v>144.6</v>
      </c>
      <c r="W86">
        <v>146.19999999999999</v>
      </c>
      <c r="X86">
        <v>151.19999999999999</v>
      </c>
      <c r="Y86">
        <v>130.9</v>
      </c>
      <c r="Z86">
        <v>142.80000000000001</v>
      </c>
      <c r="AA86">
        <v>156.1</v>
      </c>
      <c r="AB86">
        <v>142.30000000000001</v>
      </c>
      <c r="AC86">
        <v>143.4</v>
      </c>
      <c r="AD86">
        <v>150.19999999999999</v>
      </c>
    </row>
    <row r="87" spans="1:30" hidden="1" x14ac:dyDescent="0.3">
      <c r="A87" t="s">
        <v>32</v>
      </c>
      <c r="B87">
        <v>2020</v>
      </c>
      <c r="C87" t="s">
        <v>33</v>
      </c>
      <c r="D87">
        <v>144.80000000000001</v>
      </c>
      <c r="E87">
        <v>167.5</v>
      </c>
      <c r="F87">
        <v>151.80000000000001</v>
      </c>
      <c r="G87">
        <v>150.80000000000001</v>
      </c>
      <c r="H87">
        <v>131.4</v>
      </c>
      <c r="I87">
        <v>141.80000000000001</v>
      </c>
      <c r="J87">
        <v>170.7</v>
      </c>
      <c r="K87">
        <v>141.1</v>
      </c>
      <c r="L87">
        <v>113.6</v>
      </c>
      <c r="M87">
        <v>152</v>
      </c>
      <c r="N87">
        <v>136.5</v>
      </c>
      <c r="O87">
        <v>159.1</v>
      </c>
      <c r="P87">
        <v>150.5</v>
      </c>
      <c r="Q87">
        <v>170.1</v>
      </c>
      <c r="R87">
        <v>150.80000000000001</v>
      </c>
      <c r="S87">
        <v>141.69999999999999</v>
      </c>
      <c r="T87">
        <v>149.5</v>
      </c>
      <c r="U87" t="s">
        <v>122</v>
      </c>
      <c r="V87">
        <v>147.19999999999999</v>
      </c>
      <c r="W87">
        <v>146.4</v>
      </c>
      <c r="X87">
        <v>151.69999999999999</v>
      </c>
      <c r="Y87">
        <v>130.30000000000001</v>
      </c>
      <c r="Z87">
        <v>143.19999999999999</v>
      </c>
      <c r="AA87">
        <v>156.19999999999999</v>
      </c>
      <c r="AB87">
        <v>143.4</v>
      </c>
      <c r="AC87">
        <v>143.6</v>
      </c>
      <c r="AD87">
        <v>149.1</v>
      </c>
    </row>
    <row r="88" spans="1:30" hidden="1" x14ac:dyDescent="0.3">
      <c r="A88" t="s">
        <v>32</v>
      </c>
      <c r="B88">
        <v>2020</v>
      </c>
      <c r="C88" t="s">
        <v>35</v>
      </c>
      <c r="D88">
        <v>145.1</v>
      </c>
      <c r="E88">
        <v>167</v>
      </c>
      <c r="F88">
        <v>148.1</v>
      </c>
      <c r="G88">
        <v>151.5</v>
      </c>
      <c r="H88">
        <v>131.19999999999999</v>
      </c>
      <c r="I88">
        <v>142.5</v>
      </c>
      <c r="J88">
        <v>157.30000000000001</v>
      </c>
      <c r="K88">
        <v>141.1</v>
      </c>
      <c r="L88">
        <v>113.2</v>
      </c>
      <c r="M88">
        <v>153.19999999999999</v>
      </c>
      <c r="N88">
        <v>136.69999999999999</v>
      </c>
      <c r="O88">
        <v>159.6</v>
      </c>
      <c r="P88">
        <v>148.9</v>
      </c>
      <c r="Q88">
        <v>171.2</v>
      </c>
      <c r="R88">
        <v>151.19999999999999</v>
      </c>
      <c r="S88">
        <v>141.9</v>
      </c>
      <c r="T88">
        <v>149.80000000000001</v>
      </c>
      <c r="U88" t="s">
        <v>123</v>
      </c>
      <c r="V88">
        <v>148.9</v>
      </c>
      <c r="W88">
        <v>146.4</v>
      </c>
      <c r="X88">
        <v>152.30000000000001</v>
      </c>
      <c r="Y88">
        <v>129.9</v>
      </c>
      <c r="Z88">
        <v>143.69999999999999</v>
      </c>
      <c r="AA88">
        <v>156.1</v>
      </c>
      <c r="AB88">
        <v>145.19999999999999</v>
      </c>
      <c r="AC88">
        <v>143.80000000000001</v>
      </c>
      <c r="AD88">
        <v>148.6</v>
      </c>
    </row>
    <row r="89" spans="1:30" hidden="1" x14ac:dyDescent="0.3">
      <c r="A89" t="s">
        <v>32</v>
      </c>
      <c r="B89">
        <v>2020</v>
      </c>
      <c r="C89" t="s">
        <v>36</v>
      </c>
      <c r="D89">
        <v>148.69999999999999</v>
      </c>
      <c r="E89">
        <v>179.85</v>
      </c>
      <c r="F89">
        <v>148.80000000000001</v>
      </c>
      <c r="G89">
        <v>155.6</v>
      </c>
      <c r="H89">
        <v>135.1</v>
      </c>
      <c r="I89">
        <v>149.9</v>
      </c>
      <c r="J89">
        <v>168.6</v>
      </c>
      <c r="K89">
        <v>150.4</v>
      </c>
      <c r="L89">
        <v>120.3</v>
      </c>
      <c r="M89">
        <v>157.1</v>
      </c>
      <c r="N89">
        <v>136.80000000000001</v>
      </c>
      <c r="O89">
        <v>160.61250000000001</v>
      </c>
      <c r="P89">
        <v>151.4</v>
      </c>
      <c r="Q89">
        <v>177.65000000000003</v>
      </c>
      <c r="R89">
        <v>151.48749999999998</v>
      </c>
      <c r="S89">
        <v>142.55000000000001</v>
      </c>
      <c r="T89">
        <v>150.18750000000003</v>
      </c>
      <c r="U89" t="s">
        <v>124</v>
      </c>
      <c r="V89">
        <v>144.1</v>
      </c>
      <c r="W89">
        <v>146.25</v>
      </c>
      <c r="X89">
        <v>150.69999999999999</v>
      </c>
      <c r="Y89">
        <v>132.66249999999999</v>
      </c>
      <c r="Z89">
        <v>146.28749999999999</v>
      </c>
      <c r="AA89">
        <v>156.63750000000002</v>
      </c>
      <c r="AB89">
        <v>148.19999999999999</v>
      </c>
      <c r="AC89">
        <v>145.30000000000001</v>
      </c>
      <c r="AD89">
        <v>150.23749999999998</v>
      </c>
    </row>
    <row r="90" spans="1:30" hidden="1" x14ac:dyDescent="0.3">
      <c r="A90" t="s">
        <v>32</v>
      </c>
      <c r="B90">
        <v>2020</v>
      </c>
      <c r="C90" t="s">
        <v>38</v>
      </c>
      <c r="D90">
        <v>149.11249999999998</v>
      </c>
      <c r="E90">
        <v>186.59166666666667</v>
      </c>
      <c r="F90">
        <v>150.3125</v>
      </c>
      <c r="G90">
        <v>153.9375</v>
      </c>
      <c r="H90">
        <v>134.83750000000001</v>
      </c>
      <c r="I90">
        <v>147.75</v>
      </c>
      <c r="J90">
        <v>162.71250000000001</v>
      </c>
      <c r="K90">
        <v>149.57500000000002</v>
      </c>
      <c r="L90">
        <v>116.55000000000001</v>
      </c>
      <c r="M90">
        <v>157.57499999999999</v>
      </c>
      <c r="N90">
        <v>137.83750000000001</v>
      </c>
      <c r="O90">
        <v>161.21875</v>
      </c>
      <c r="P90">
        <v>152.65</v>
      </c>
      <c r="Q90">
        <v>180.82500000000002</v>
      </c>
      <c r="R90">
        <v>151.91458333333335</v>
      </c>
      <c r="S90">
        <v>143.30833333333334</v>
      </c>
      <c r="T90">
        <v>150.68125000000001</v>
      </c>
      <c r="U90" t="s">
        <v>124</v>
      </c>
      <c r="V90">
        <v>143.03749999999999</v>
      </c>
      <c r="W90">
        <v>146.25833333333333</v>
      </c>
      <c r="X90">
        <v>152.15</v>
      </c>
      <c r="Y90">
        <v>133.87708333333333</v>
      </c>
      <c r="Z90">
        <v>147.38124999999999</v>
      </c>
      <c r="AA90">
        <v>156.63958333333335</v>
      </c>
      <c r="AB90">
        <v>150</v>
      </c>
      <c r="AC90">
        <v>146.13333333333333</v>
      </c>
      <c r="AD90">
        <v>150.98958333333334</v>
      </c>
    </row>
    <row r="91" spans="1:30" hidden="1" x14ac:dyDescent="0.3">
      <c r="A91" t="s">
        <v>32</v>
      </c>
      <c r="B91">
        <v>2020</v>
      </c>
      <c r="C91" t="s">
        <v>39</v>
      </c>
      <c r="D91">
        <v>149.6</v>
      </c>
      <c r="E91">
        <v>192.7</v>
      </c>
      <c r="F91">
        <v>151.4</v>
      </c>
      <c r="G91">
        <v>153.30000000000001</v>
      </c>
      <c r="H91">
        <v>136.30000000000001</v>
      </c>
      <c r="I91">
        <v>147.19999999999999</v>
      </c>
      <c r="J91">
        <v>156.5</v>
      </c>
      <c r="K91">
        <v>150.9</v>
      </c>
      <c r="L91">
        <v>114.2</v>
      </c>
      <c r="M91">
        <v>159.5</v>
      </c>
      <c r="N91">
        <v>139.4</v>
      </c>
      <c r="O91">
        <v>161.80000000000001</v>
      </c>
      <c r="P91">
        <v>154</v>
      </c>
      <c r="Q91">
        <v>183.5</v>
      </c>
      <c r="R91">
        <v>152.5</v>
      </c>
      <c r="S91">
        <v>144.4</v>
      </c>
      <c r="T91">
        <v>151.4</v>
      </c>
      <c r="U91" t="s">
        <v>125</v>
      </c>
      <c r="V91">
        <v>141.9</v>
      </c>
      <c r="W91">
        <v>146.4</v>
      </c>
      <c r="X91">
        <v>154.4</v>
      </c>
      <c r="Y91">
        <v>135</v>
      </c>
      <c r="Z91">
        <v>148.30000000000001</v>
      </c>
      <c r="AA91">
        <v>156.4</v>
      </c>
      <c r="AB91">
        <v>151.6</v>
      </c>
      <c r="AC91">
        <v>147</v>
      </c>
      <c r="AD91">
        <v>151.80000000000001</v>
      </c>
    </row>
    <row r="92" spans="1:30" hidden="1" x14ac:dyDescent="0.3">
      <c r="A92" t="s">
        <v>32</v>
      </c>
      <c r="B92">
        <v>2020</v>
      </c>
      <c r="C92" t="s">
        <v>41</v>
      </c>
      <c r="D92">
        <v>149.6</v>
      </c>
      <c r="E92">
        <v>192.7</v>
      </c>
      <c r="F92">
        <v>151.4</v>
      </c>
      <c r="G92">
        <v>153.30000000000001</v>
      </c>
      <c r="H92">
        <v>136.30000000000001</v>
      </c>
      <c r="I92">
        <v>147.19999999999999</v>
      </c>
      <c r="J92">
        <v>156.5</v>
      </c>
      <c r="K92">
        <v>150.9</v>
      </c>
      <c r="L92">
        <v>114.2</v>
      </c>
      <c r="M92">
        <v>159.5</v>
      </c>
      <c r="N92">
        <v>139.4</v>
      </c>
      <c r="O92">
        <v>161.80000000000001</v>
      </c>
      <c r="P92">
        <v>154</v>
      </c>
      <c r="Q92">
        <v>183.5</v>
      </c>
      <c r="R92">
        <v>152.5</v>
      </c>
      <c r="S92">
        <v>144.4</v>
      </c>
      <c r="T92">
        <v>151.4</v>
      </c>
      <c r="U92" t="s">
        <v>125</v>
      </c>
      <c r="V92">
        <v>141.9</v>
      </c>
      <c r="W92">
        <v>146.4</v>
      </c>
      <c r="X92">
        <v>154.4</v>
      </c>
      <c r="Y92">
        <v>135</v>
      </c>
      <c r="Z92">
        <v>148.30000000000001</v>
      </c>
      <c r="AA92">
        <v>156.4</v>
      </c>
      <c r="AB92">
        <v>151.6</v>
      </c>
      <c r="AC92">
        <v>147</v>
      </c>
      <c r="AD92">
        <v>151.80000000000001</v>
      </c>
    </row>
    <row r="93" spans="1:30" hidden="1" x14ac:dyDescent="0.3">
      <c r="A93" t="s">
        <v>32</v>
      </c>
      <c r="B93">
        <v>2020</v>
      </c>
      <c r="C93" t="s">
        <v>43</v>
      </c>
      <c r="D93">
        <v>148.9</v>
      </c>
      <c r="E93">
        <v>190.9</v>
      </c>
      <c r="F93">
        <v>150.80000000000001</v>
      </c>
      <c r="G93">
        <v>153.30000000000001</v>
      </c>
      <c r="H93">
        <v>137.4</v>
      </c>
      <c r="I93">
        <v>150.4</v>
      </c>
      <c r="J93">
        <v>178.1</v>
      </c>
      <c r="K93">
        <v>150.4</v>
      </c>
      <c r="L93">
        <v>115.1</v>
      </c>
      <c r="M93">
        <v>160</v>
      </c>
      <c r="N93">
        <v>140.6</v>
      </c>
      <c r="O93">
        <v>162.30000000000001</v>
      </c>
      <c r="P93">
        <v>157</v>
      </c>
      <c r="Q93">
        <v>182.6</v>
      </c>
      <c r="R93">
        <v>153.1</v>
      </c>
      <c r="S93">
        <v>143.4</v>
      </c>
      <c r="T93">
        <v>151.69999999999999</v>
      </c>
      <c r="U93" t="s">
        <v>126</v>
      </c>
      <c r="V93">
        <v>143</v>
      </c>
      <c r="W93">
        <v>148.4</v>
      </c>
      <c r="X93">
        <v>155</v>
      </c>
      <c r="Y93">
        <v>138.5</v>
      </c>
      <c r="Z93">
        <v>146</v>
      </c>
      <c r="AA93">
        <v>158.5</v>
      </c>
      <c r="AB93">
        <v>154.30000000000001</v>
      </c>
      <c r="AC93">
        <v>149</v>
      </c>
      <c r="AD93">
        <v>153.9</v>
      </c>
    </row>
    <row r="94" spans="1:30" hidden="1" x14ac:dyDescent="0.3">
      <c r="A94" t="s">
        <v>32</v>
      </c>
      <c r="B94">
        <v>2020</v>
      </c>
      <c r="C94" t="s">
        <v>45</v>
      </c>
      <c r="D94">
        <v>148.4</v>
      </c>
      <c r="E94">
        <v>187.1</v>
      </c>
      <c r="F94">
        <v>152.5</v>
      </c>
      <c r="G94">
        <v>153.6</v>
      </c>
      <c r="H94">
        <v>138.19999999999999</v>
      </c>
      <c r="I94">
        <v>150.9</v>
      </c>
      <c r="J94">
        <v>186.7</v>
      </c>
      <c r="K94">
        <v>149.80000000000001</v>
      </c>
      <c r="L94">
        <v>116.4</v>
      </c>
      <c r="M94">
        <v>160.30000000000001</v>
      </c>
      <c r="N94">
        <v>142.19999999999999</v>
      </c>
      <c r="O94">
        <v>162.9</v>
      </c>
      <c r="P94">
        <v>158</v>
      </c>
      <c r="Q94">
        <v>184.4</v>
      </c>
      <c r="R94">
        <v>153.4</v>
      </c>
      <c r="S94">
        <v>144.30000000000001</v>
      </c>
      <c r="T94">
        <v>152</v>
      </c>
      <c r="U94" t="s">
        <v>127</v>
      </c>
      <c r="V94">
        <v>142.9</v>
      </c>
      <c r="W94">
        <v>148.69999999999999</v>
      </c>
      <c r="X94">
        <v>155.6</v>
      </c>
      <c r="Y94">
        <v>139.6</v>
      </c>
      <c r="Z94">
        <v>146.6</v>
      </c>
      <c r="AA94">
        <v>157.5</v>
      </c>
      <c r="AB94">
        <v>158.4</v>
      </c>
      <c r="AC94">
        <v>150</v>
      </c>
      <c r="AD94">
        <v>154.69999999999999</v>
      </c>
    </row>
    <row r="95" spans="1:30" hidden="1" x14ac:dyDescent="0.3">
      <c r="A95" t="s">
        <v>32</v>
      </c>
      <c r="B95">
        <v>2020</v>
      </c>
      <c r="C95" t="s">
        <v>47</v>
      </c>
      <c r="D95">
        <v>147.5</v>
      </c>
      <c r="E95">
        <v>188.9</v>
      </c>
      <c r="F95">
        <v>161.4</v>
      </c>
      <c r="G95">
        <v>153.6</v>
      </c>
      <c r="H95">
        <v>140.1</v>
      </c>
      <c r="I95">
        <v>151.19999999999999</v>
      </c>
      <c r="J95">
        <v>209.2</v>
      </c>
      <c r="K95">
        <v>150.9</v>
      </c>
      <c r="L95">
        <v>116.2</v>
      </c>
      <c r="M95">
        <v>161</v>
      </c>
      <c r="N95">
        <v>144</v>
      </c>
      <c r="O95">
        <v>163.19999999999999</v>
      </c>
      <c r="P95">
        <v>161.4</v>
      </c>
      <c r="Q95">
        <v>184.3</v>
      </c>
      <c r="R95">
        <v>153.69999999999999</v>
      </c>
      <c r="S95">
        <v>144.6</v>
      </c>
      <c r="T95">
        <v>152.30000000000001</v>
      </c>
      <c r="U95" t="s">
        <v>128</v>
      </c>
      <c r="V95">
        <v>143.1</v>
      </c>
      <c r="W95">
        <v>148.69999999999999</v>
      </c>
      <c r="X95">
        <v>156.30000000000001</v>
      </c>
      <c r="Y95">
        <v>140.6</v>
      </c>
      <c r="Z95">
        <v>146.5</v>
      </c>
      <c r="AA95">
        <v>158.5</v>
      </c>
      <c r="AB95">
        <v>157</v>
      </c>
      <c r="AC95">
        <v>150.4</v>
      </c>
      <c r="AD95">
        <v>156.4</v>
      </c>
    </row>
    <row r="96" spans="1:30" hidden="1" x14ac:dyDescent="0.3">
      <c r="A96" t="s">
        <v>32</v>
      </c>
      <c r="B96">
        <v>2020</v>
      </c>
      <c r="C96" t="s">
        <v>49</v>
      </c>
      <c r="D96">
        <v>146.80000000000001</v>
      </c>
      <c r="E96">
        <v>191</v>
      </c>
      <c r="F96">
        <v>173.6</v>
      </c>
      <c r="G96">
        <v>153.80000000000001</v>
      </c>
      <c r="H96">
        <v>142.69999999999999</v>
      </c>
      <c r="I96">
        <v>148.4</v>
      </c>
      <c r="J96">
        <v>230</v>
      </c>
      <c r="K96">
        <v>156.80000000000001</v>
      </c>
      <c r="L96">
        <v>115.7</v>
      </c>
      <c r="M96">
        <v>161.80000000000001</v>
      </c>
      <c r="N96">
        <v>146.5</v>
      </c>
      <c r="O96">
        <v>163.80000000000001</v>
      </c>
      <c r="P96">
        <v>164.7</v>
      </c>
      <c r="Q96">
        <v>184.8</v>
      </c>
      <c r="R96">
        <v>154.30000000000001</v>
      </c>
      <c r="S96">
        <v>144.9</v>
      </c>
      <c r="T96">
        <v>152.80000000000001</v>
      </c>
      <c r="U96" t="s">
        <v>129</v>
      </c>
      <c r="V96">
        <v>143.6</v>
      </c>
      <c r="W96">
        <v>149.19999999999999</v>
      </c>
      <c r="X96">
        <v>157.19999999999999</v>
      </c>
      <c r="Y96">
        <v>140.4</v>
      </c>
      <c r="Z96">
        <v>148.4</v>
      </c>
      <c r="AA96">
        <v>158.6</v>
      </c>
      <c r="AB96">
        <v>156.9</v>
      </c>
      <c r="AC96">
        <v>150.69999999999999</v>
      </c>
      <c r="AD96">
        <v>158.4</v>
      </c>
    </row>
    <row r="97" spans="1:30" hidden="1" x14ac:dyDescent="0.3">
      <c r="A97" t="s">
        <v>32</v>
      </c>
      <c r="B97">
        <v>2020</v>
      </c>
      <c r="C97" t="s">
        <v>51</v>
      </c>
      <c r="D97">
        <v>146</v>
      </c>
      <c r="E97">
        <v>191</v>
      </c>
      <c r="F97">
        <v>175.3</v>
      </c>
      <c r="G97">
        <v>154.1</v>
      </c>
      <c r="H97">
        <v>146.6</v>
      </c>
      <c r="I97">
        <v>147.69999999999999</v>
      </c>
      <c r="J97">
        <v>230.5</v>
      </c>
      <c r="K97">
        <v>160.19999999999999</v>
      </c>
      <c r="L97">
        <v>115.3</v>
      </c>
      <c r="M97">
        <v>163</v>
      </c>
      <c r="N97">
        <v>149.19999999999999</v>
      </c>
      <c r="O97">
        <v>164.8</v>
      </c>
      <c r="P97">
        <v>165.4</v>
      </c>
      <c r="Q97">
        <v>185.4</v>
      </c>
      <c r="R97">
        <v>155</v>
      </c>
      <c r="S97">
        <v>145.4</v>
      </c>
      <c r="T97">
        <v>153.6</v>
      </c>
      <c r="U97" t="s">
        <v>130</v>
      </c>
      <c r="V97">
        <v>144.6</v>
      </c>
      <c r="W97">
        <v>149.69999999999999</v>
      </c>
      <c r="X97">
        <v>158.30000000000001</v>
      </c>
      <c r="Y97">
        <v>140.69999999999999</v>
      </c>
      <c r="Z97">
        <v>148.5</v>
      </c>
      <c r="AA97">
        <v>159.4</v>
      </c>
      <c r="AB97">
        <v>157.1</v>
      </c>
      <c r="AC97">
        <v>151.19999999999999</v>
      </c>
      <c r="AD97">
        <v>158.9</v>
      </c>
    </row>
    <row r="98" spans="1:30" x14ac:dyDescent="0.3">
      <c r="A98" t="s">
        <v>32</v>
      </c>
      <c r="B98">
        <v>2021</v>
      </c>
      <c r="C98" t="s">
        <v>30</v>
      </c>
      <c r="D98">
        <v>144.9</v>
      </c>
      <c r="E98">
        <v>190.1</v>
      </c>
      <c r="F98">
        <v>175.3</v>
      </c>
      <c r="G98">
        <v>154.1</v>
      </c>
      <c r="H98">
        <v>150.9</v>
      </c>
      <c r="I98">
        <v>149.6</v>
      </c>
      <c r="J98">
        <v>194.2</v>
      </c>
      <c r="K98">
        <v>160.4</v>
      </c>
      <c r="L98">
        <v>114.6</v>
      </c>
      <c r="M98">
        <v>164</v>
      </c>
      <c r="N98">
        <v>151.80000000000001</v>
      </c>
      <c r="O98">
        <v>165.6</v>
      </c>
      <c r="P98">
        <v>161</v>
      </c>
      <c r="Q98">
        <v>186.5</v>
      </c>
      <c r="R98">
        <v>155.5</v>
      </c>
      <c r="S98">
        <v>146.1</v>
      </c>
      <c r="T98">
        <v>154.19999999999999</v>
      </c>
      <c r="U98" t="s">
        <v>131</v>
      </c>
      <c r="V98">
        <v>147.9</v>
      </c>
      <c r="W98">
        <v>150</v>
      </c>
      <c r="X98">
        <v>159.30000000000001</v>
      </c>
      <c r="Y98">
        <v>141.9</v>
      </c>
      <c r="Z98">
        <v>149.6</v>
      </c>
      <c r="AA98">
        <v>159.19999999999999</v>
      </c>
      <c r="AB98">
        <v>156.80000000000001</v>
      </c>
      <c r="AC98">
        <v>151.9</v>
      </c>
      <c r="AD98">
        <v>157.30000000000001</v>
      </c>
    </row>
    <row r="99" spans="1:30" x14ac:dyDescent="0.3">
      <c r="A99" t="s">
        <v>32</v>
      </c>
      <c r="B99">
        <v>2021</v>
      </c>
      <c r="C99" t="s">
        <v>33</v>
      </c>
      <c r="D99">
        <v>144.30000000000001</v>
      </c>
      <c r="E99">
        <v>186.5</v>
      </c>
      <c r="F99">
        <v>168.7</v>
      </c>
      <c r="G99">
        <v>154.69999999999999</v>
      </c>
      <c r="H99">
        <v>158.69999999999999</v>
      </c>
      <c r="I99">
        <v>150.69999999999999</v>
      </c>
      <c r="J99">
        <v>160</v>
      </c>
      <c r="K99">
        <v>158.80000000000001</v>
      </c>
      <c r="L99">
        <v>112.8</v>
      </c>
      <c r="M99">
        <v>164.2</v>
      </c>
      <c r="N99">
        <v>155.5</v>
      </c>
      <c r="O99">
        <v>167.5</v>
      </c>
      <c r="P99">
        <v>156.9</v>
      </c>
      <c r="Q99">
        <v>188.3</v>
      </c>
      <c r="R99">
        <v>157.19999999999999</v>
      </c>
      <c r="S99">
        <v>147.4</v>
      </c>
      <c r="T99">
        <v>155.80000000000001</v>
      </c>
      <c r="U99" t="s">
        <v>132</v>
      </c>
      <c r="V99">
        <v>152.4</v>
      </c>
      <c r="W99">
        <v>150.9</v>
      </c>
      <c r="X99">
        <v>161.30000000000001</v>
      </c>
      <c r="Y99">
        <v>145.1</v>
      </c>
      <c r="Z99">
        <v>151.5</v>
      </c>
      <c r="AA99">
        <v>159.5</v>
      </c>
      <c r="AB99">
        <v>155.80000000000001</v>
      </c>
      <c r="AC99">
        <v>153.4</v>
      </c>
      <c r="AD99">
        <v>156.6</v>
      </c>
    </row>
    <row r="100" spans="1:30" x14ac:dyDescent="0.3">
      <c r="A100" t="s">
        <v>32</v>
      </c>
      <c r="B100">
        <v>2021</v>
      </c>
      <c r="C100" t="s">
        <v>35</v>
      </c>
      <c r="D100">
        <v>144.1</v>
      </c>
      <c r="E100">
        <v>192.2</v>
      </c>
      <c r="F100">
        <v>163.80000000000001</v>
      </c>
      <c r="G100">
        <v>154.9</v>
      </c>
      <c r="H100">
        <v>163.9</v>
      </c>
      <c r="I100">
        <v>153.69999999999999</v>
      </c>
      <c r="J100">
        <v>149.5</v>
      </c>
      <c r="K100">
        <v>159.80000000000001</v>
      </c>
      <c r="L100">
        <v>112.6</v>
      </c>
      <c r="M100">
        <v>163.5</v>
      </c>
      <c r="N100">
        <v>156.5</v>
      </c>
      <c r="O100">
        <v>168.2</v>
      </c>
      <c r="P100">
        <v>156.69999999999999</v>
      </c>
      <c r="Q100">
        <v>188.1</v>
      </c>
      <c r="R100">
        <v>157.80000000000001</v>
      </c>
      <c r="S100">
        <v>147.9</v>
      </c>
      <c r="T100">
        <v>156.4</v>
      </c>
      <c r="U100" t="s">
        <v>133</v>
      </c>
      <c r="V100">
        <v>155.5</v>
      </c>
      <c r="W100">
        <v>151.19999999999999</v>
      </c>
      <c r="X100">
        <v>161.69999999999999</v>
      </c>
      <c r="Y100">
        <v>146.19999999999999</v>
      </c>
      <c r="Z100">
        <v>152.6</v>
      </c>
      <c r="AA100">
        <v>160.19999999999999</v>
      </c>
      <c r="AB100">
        <v>153.80000000000001</v>
      </c>
      <c r="AC100">
        <v>153.80000000000001</v>
      </c>
      <c r="AD100">
        <v>156.80000000000001</v>
      </c>
    </row>
    <row r="101" spans="1:30" x14ac:dyDescent="0.3">
      <c r="A101" t="s">
        <v>32</v>
      </c>
      <c r="B101">
        <v>2021</v>
      </c>
      <c r="C101" t="s">
        <v>36</v>
      </c>
      <c r="D101">
        <v>144.30000000000001</v>
      </c>
      <c r="E101">
        <v>198</v>
      </c>
      <c r="F101">
        <v>164.6</v>
      </c>
      <c r="G101">
        <v>155.4</v>
      </c>
      <c r="H101">
        <v>170.1</v>
      </c>
      <c r="I101">
        <v>164.4</v>
      </c>
      <c r="J101">
        <v>144.1</v>
      </c>
      <c r="K101">
        <v>161.69999999999999</v>
      </c>
      <c r="L101">
        <v>113.1</v>
      </c>
      <c r="M101">
        <v>163.9</v>
      </c>
      <c r="N101">
        <v>157.6</v>
      </c>
      <c r="O101">
        <v>168.9</v>
      </c>
      <c r="P101">
        <v>158</v>
      </c>
      <c r="Q101">
        <v>188.8</v>
      </c>
      <c r="R101">
        <v>158.80000000000001</v>
      </c>
      <c r="S101">
        <v>148.5</v>
      </c>
      <c r="T101">
        <v>157.30000000000001</v>
      </c>
      <c r="U101" t="s">
        <v>134</v>
      </c>
      <c r="V101">
        <v>155.6</v>
      </c>
      <c r="W101">
        <v>151.80000000000001</v>
      </c>
      <c r="X101">
        <v>162.30000000000001</v>
      </c>
      <c r="Y101">
        <v>146.6</v>
      </c>
      <c r="Z101">
        <v>153.19999999999999</v>
      </c>
      <c r="AA101">
        <v>160.30000000000001</v>
      </c>
      <c r="AB101">
        <v>155.4</v>
      </c>
      <c r="AC101">
        <v>154.4</v>
      </c>
      <c r="AD101">
        <v>157.80000000000001</v>
      </c>
    </row>
    <row r="102" spans="1:30" x14ac:dyDescent="0.3">
      <c r="A102" t="s">
        <v>32</v>
      </c>
      <c r="B102">
        <v>2021</v>
      </c>
      <c r="C102" t="s">
        <v>38</v>
      </c>
      <c r="D102">
        <v>146.30000000000001</v>
      </c>
      <c r="E102">
        <v>200.5</v>
      </c>
      <c r="F102">
        <v>170.3</v>
      </c>
      <c r="G102">
        <v>156.1</v>
      </c>
      <c r="H102">
        <v>178.7</v>
      </c>
      <c r="I102">
        <v>167.1</v>
      </c>
      <c r="J102">
        <v>147.9</v>
      </c>
      <c r="K102">
        <v>165.4</v>
      </c>
      <c r="L102">
        <v>114.8</v>
      </c>
      <c r="M102">
        <v>168.2</v>
      </c>
      <c r="N102">
        <v>159.30000000000001</v>
      </c>
      <c r="O102">
        <v>170.4</v>
      </c>
      <c r="P102">
        <v>160.69999999999999</v>
      </c>
      <c r="Q102">
        <v>191.9</v>
      </c>
      <c r="R102">
        <v>161.80000000000001</v>
      </c>
      <c r="S102">
        <v>152.1</v>
      </c>
      <c r="T102">
        <v>160.4</v>
      </c>
      <c r="U102" t="s">
        <v>135</v>
      </c>
      <c r="V102">
        <v>159.4</v>
      </c>
      <c r="W102">
        <v>154.69999999999999</v>
      </c>
      <c r="X102">
        <v>165.8</v>
      </c>
      <c r="Y102">
        <v>148.9</v>
      </c>
      <c r="Z102">
        <v>155.80000000000001</v>
      </c>
      <c r="AA102">
        <v>161.19999999999999</v>
      </c>
      <c r="AB102">
        <v>158.6</v>
      </c>
      <c r="AC102">
        <v>156.80000000000001</v>
      </c>
      <c r="AD102">
        <v>160.4</v>
      </c>
    </row>
    <row r="103" spans="1:30" x14ac:dyDescent="0.3">
      <c r="A103" t="s">
        <v>32</v>
      </c>
      <c r="B103">
        <v>2021</v>
      </c>
      <c r="C103" t="s">
        <v>39</v>
      </c>
      <c r="D103">
        <v>146.69999999999999</v>
      </c>
      <c r="E103">
        <v>202</v>
      </c>
      <c r="F103">
        <v>180.7</v>
      </c>
      <c r="G103">
        <v>156.19999999999999</v>
      </c>
      <c r="H103">
        <v>183.7</v>
      </c>
      <c r="I103">
        <v>164.6</v>
      </c>
      <c r="J103">
        <v>155.4</v>
      </c>
      <c r="K103">
        <v>166</v>
      </c>
      <c r="L103">
        <v>115.1</v>
      </c>
      <c r="M103">
        <v>168.5</v>
      </c>
      <c r="N103">
        <v>160</v>
      </c>
      <c r="O103">
        <v>172.4</v>
      </c>
      <c r="P103">
        <v>162.6</v>
      </c>
      <c r="Q103">
        <v>190.8</v>
      </c>
      <c r="R103">
        <v>162.19999999999999</v>
      </c>
      <c r="S103">
        <v>151.80000000000001</v>
      </c>
      <c r="T103">
        <v>160.69999999999999</v>
      </c>
      <c r="U103" t="s">
        <v>136</v>
      </c>
      <c r="V103">
        <v>159.80000000000001</v>
      </c>
      <c r="W103">
        <v>154.80000000000001</v>
      </c>
      <c r="X103">
        <v>166.3</v>
      </c>
      <c r="Y103">
        <v>150.69999999999999</v>
      </c>
      <c r="Z103">
        <v>154.9</v>
      </c>
      <c r="AA103">
        <v>161.69999999999999</v>
      </c>
      <c r="AB103">
        <v>158.80000000000001</v>
      </c>
      <c r="AC103">
        <v>157.6</v>
      </c>
      <c r="AD103">
        <v>161.30000000000001</v>
      </c>
    </row>
    <row r="104" spans="1:30" x14ac:dyDescent="0.3">
      <c r="A104" t="s">
        <v>32</v>
      </c>
      <c r="B104">
        <v>2021</v>
      </c>
      <c r="C104" t="s">
        <v>41</v>
      </c>
      <c r="D104">
        <v>146.4</v>
      </c>
      <c r="E104">
        <v>206.8</v>
      </c>
      <c r="F104">
        <v>182.2</v>
      </c>
      <c r="G104">
        <v>157.5</v>
      </c>
      <c r="H104">
        <v>182.1</v>
      </c>
      <c r="I104">
        <v>163.9</v>
      </c>
      <c r="J104">
        <v>164.2</v>
      </c>
      <c r="K104">
        <v>164</v>
      </c>
      <c r="L104">
        <v>114.5</v>
      </c>
      <c r="M104">
        <v>168.3</v>
      </c>
      <c r="N104">
        <v>160.9</v>
      </c>
      <c r="O104">
        <v>172.2</v>
      </c>
      <c r="P104">
        <v>164</v>
      </c>
      <c r="Q104">
        <v>191.2</v>
      </c>
      <c r="R104">
        <v>162.80000000000001</v>
      </c>
      <c r="S104">
        <v>153.1</v>
      </c>
      <c r="T104">
        <v>161.4</v>
      </c>
      <c r="U104" t="s">
        <v>137</v>
      </c>
      <c r="V104">
        <v>160.69999999999999</v>
      </c>
      <c r="W104">
        <v>155.80000000000001</v>
      </c>
      <c r="X104">
        <v>167</v>
      </c>
      <c r="Y104">
        <v>153.1</v>
      </c>
      <c r="Z104">
        <v>155.30000000000001</v>
      </c>
      <c r="AA104">
        <v>163.19999999999999</v>
      </c>
      <c r="AB104">
        <v>160.1</v>
      </c>
      <c r="AC104">
        <v>159</v>
      </c>
      <c r="AD104">
        <v>162.5</v>
      </c>
    </row>
    <row r="105" spans="1:30" x14ac:dyDescent="0.3">
      <c r="A105" t="s">
        <v>32</v>
      </c>
      <c r="B105">
        <v>2021</v>
      </c>
      <c r="C105" t="s">
        <v>43</v>
      </c>
      <c r="D105">
        <v>146.6</v>
      </c>
      <c r="E105">
        <v>204</v>
      </c>
      <c r="F105">
        <v>172.8</v>
      </c>
      <c r="G105">
        <v>158.4</v>
      </c>
      <c r="H105">
        <v>188</v>
      </c>
      <c r="I105">
        <v>156.80000000000001</v>
      </c>
      <c r="J105">
        <v>162.19999999999999</v>
      </c>
      <c r="K105">
        <v>164.1</v>
      </c>
      <c r="L105">
        <v>119.7</v>
      </c>
      <c r="M105">
        <v>168.8</v>
      </c>
      <c r="N105">
        <v>162.69999999999999</v>
      </c>
      <c r="O105">
        <v>173.9</v>
      </c>
      <c r="P105">
        <v>164</v>
      </c>
      <c r="Q105">
        <v>192.1</v>
      </c>
      <c r="R105">
        <v>164.5</v>
      </c>
      <c r="S105">
        <v>155.30000000000001</v>
      </c>
      <c r="T105">
        <v>163.19999999999999</v>
      </c>
      <c r="U105" t="s">
        <v>138</v>
      </c>
      <c r="V105">
        <v>162.6</v>
      </c>
      <c r="W105">
        <v>157.5</v>
      </c>
      <c r="X105">
        <v>168.4</v>
      </c>
      <c r="Y105">
        <v>154</v>
      </c>
      <c r="Z105">
        <v>157.6</v>
      </c>
      <c r="AA105">
        <v>163.80000000000001</v>
      </c>
      <c r="AB105">
        <v>160</v>
      </c>
      <c r="AC105">
        <v>160</v>
      </c>
      <c r="AD105">
        <v>163.19999999999999</v>
      </c>
    </row>
    <row r="106" spans="1:30" x14ac:dyDescent="0.3">
      <c r="A106" t="s">
        <v>32</v>
      </c>
      <c r="B106">
        <v>2021</v>
      </c>
      <c r="C106" t="s">
        <v>45</v>
      </c>
      <c r="D106">
        <v>146.6</v>
      </c>
      <c r="E106">
        <v>204</v>
      </c>
      <c r="F106">
        <v>172.8</v>
      </c>
      <c r="G106">
        <v>158.4</v>
      </c>
      <c r="H106">
        <v>188</v>
      </c>
      <c r="I106">
        <v>156.69999999999999</v>
      </c>
      <c r="J106">
        <v>162.30000000000001</v>
      </c>
      <c r="K106">
        <v>164.1</v>
      </c>
      <c r="L106">
        <v>119.7</v>
      </c>
      <c r="M106">
        <v>168.8</v>
      </c>
      <c r="N106">
        <v>162.69999999999999</v>
      </c>
      <c r="O106">
        <v>173.9</v>
      </c>
      <c r="P106">
        <v>164</v>
      </c>
      <c r="Q106">
        <v>192.1</v>
      </c>
      <c r="R106">
        <v>164.6</v>
      </c>
      <c r="S106">
        <v>155.30000000000001</v>
      </c>
      <c r="T106">
        <v>163.30000000000001</v>
      </c>
      <c r="U106" t="s">
        <v>138</v>
      </c>
      <c r="V106">
        <v>162.6</v>
      </c>
      <c r="W106">
        <v>157.5</v>
      </c>
      <c r="X106">
        <v>168.4</v>
      </c>
      <c r="Y106">
        <v>154</v>
      </c>
      <c r="Z106">
        <v>157.69999999999999</v>
      </c>
      <c r="AA106">
        <v>163.69999999999999</v>
      </c>
      <c r="AB106">
        <v>160</v>
      </c>
      <c r="AC106">
        <v>160</v>
      </c>
      <c r="AD106">
        <v>163.19999999999999</v>
      </c>
    </row>
    <row r="107" spans="1:30" x14ac:dyDescent="0.3">
      <c r="A107" t="s">
        <v>32</v>
      </c>
      <c r="B107">
        <v>2021</v>
      </c>
      <c r="C107" t="s">
        <v>47</v>
      </c>
      <c r="D107">
        <v>147.4</v>
      </c>
      <c r="E107">
        <v>204.6</v>
      </c>
      <c r="F107">
        <v>171.2</v>
      </c>
      <c r="G107">
        <v>158.69999999999999</v>
      </c>
      <c r="H107">
        <v>190.6</v>
      </c>
      <c r="I107">
        <v>155.69999999999999</v>
      </c>
      <c r="J107">
        <v>185.3</v>
      </c>
      <c r="K107">
        <v>165.2</v>
      </c>
      <c r="L107">
        <v>121.9</v>
      </c>
      <c r="M107">
        <v>169.3</v>
      </c>
      <c r="N107">
        <v>163.19999999999999</v>
      </c>
      <c r="O107">
        <v>174.7</v>
      </c>
      <c r="P107">
        <v>167.7</v>
      </c>
      <c r="Q107">
        <v>192.7</v>
      </c>
      <c r="R107">
        <v>165.7</v>
      </c>
      <c r="S107">
        <v>156.30000000000001</v>
      </c>
      <c r="T107">
        <v>164.3</v>
      </c>
      <c r="U107" t="s">
        <v>139</v>
      </c>
      <c r="V107">
        <v>164.2</v>
      </c>
      <c r="W107">
        <v>158.4</v>
      </c>
      <c r="X107">
        <v>169.1</v>
      </c>
      <c r="Y107">
        <v>155.69999999999999</v>
      </c>
      <c r="Z107">
        <v>158.6</v>
      </c>
      <c r="AA107">
        <v>163.9</v>
      </c>
      <c r="AB107">
        <v>160.80000000000001</v>
      </c>
      <c r="AC107">
        <v>161</v>
      </c>
      <c r="AD107">
        <v>165.5</v>
      </c>
    </row>
    <row r="108" spans="1:30" x14ac:dyDescent="0.3">
      <c r="A108" t="s">
        <v>32</v>
      </c>
      <c r="B108">
        <v>2021</v>
      </c>
      <c r="C108" t="s">
        <v>49</v>
      </c>
      <c r="D108">
        <v>148.19999999999999</v>
      </c>
      <c r="E108">
        <v>201.6</v>
      </c>
      <c r="F108">
        <v>173</v>
      </c>
      <c r="G108">
        <v>159.30000000000001</v>
      </c>
      <c r="H108">
        <v>190.1</v>
      </c>
      <c r="I108">
        <v>156.5</v>
      </c>
      <c r="J108">
        <v>199.2</v>
      </c>
      <c r="K108">
        <v>165.3</v>
      </c>
      <c r="L108">
        <v>122.4</v>
      </c>
      <c r="M108">
        <v>169.6</v>
      </c>
      <c r="N108">
        <v>163.69999999999999</v>
      </c>
      <c r="O108">
        <v>175.5</v>
      </c>
      <c r="P108">
        <v>169.7</v>
      </c>
      <c r="Q108">
        <v>192.9</v>
      </c>
      <c r="R108">
        <v>167.2</v>
      </c>
      <c r="S108">
        <v>157.4</v>
      </c>
      <c r="T108">
        <v>165.8</v>
      </c>
      <c r="U108" t="s">
        <v>140</v>
      </c>
      <c r="V108">
        <v>163.9</v>
      </c>
      <c r="W108">
        <v>159.30000000000001</v>
      </c>
      <c r="X108">
        <v>169.9</v>
      </c>
      <c r="Y108">
        <v>154.80000000000001</v>
      </c>
      <c r="Z108">
        <v>159.80000000000001</v>
      </c>
      <c r="AA108">
        <v>164.3</v>
      </c>
      <c r="AB108">
        <v>162.19999999999999</v>
      </c>
      <c r="AC108">
        <v>161.4</v>
      </c>
      <c r="AD108">
        <v>166.7</v>
      </c>
    </row>
    <row r="109" spans="1:30" x14ac:dyDescent="0.3">
      <c r="A109" t="s">
        <v>32</v>
      </c>
      <c r="B109">
        <v>2021</v>
      </c>
      <c r="C109" t="s">
        <v>51</v>
      </c>
      <c r="D109">
        <v>148.69999999999999</v>
      </c>
      <c r="E109">
        <v>198.8</v>
      </c>
      <c r="F109">
        <v>177.9</v>
      </c>
      <c r="G109">
        <v>159.9</v>
      </c>
      <c r="H109">
        <v>187.6</v>
      </c>
      <c r="I109">
        <v>154.9</v>
      </c>
      <c r="J109">
        <v>188.3</v>
      </c>
      <c r="K109">
        <v>164.4</v>
      </c>
      <c r="L109">
        <v>121</v>
      </c>
      <c r="M109">
        <v>170.5</v>
      </c>
      <c r="N109">
        <v>164.2</v>
      </c>
      <c r="O109">
        <v>176.5</v>
      </c>
      <c r="P109">
        <v>168.2</v>
      </c>
      <c r="Q109">
        <v>192.4</v>
      </c>
      <c r="R109">
        <v>168.5</v>
      </c>
      <c r="S109">
        <v>158.69999999999999</v>
      </c>
      <c r="T109">
        <v>167</v>
      </c>
      <c r="U109" t="s">
        <v>141</v>
      </c>
      <c r="V109">
        <v>164.1</v>
      </c>
      <c r="W109">
        <v>160.19999999999999</v>
      </c>
      <c r="X109">
        <v>170.6</v>
      </c>
      <c r="Y109">
        <v>155.69999999999999</v>
      </c>
      <c r="Z109">
        <v>160.6</v>
      </c>
      <c r="AA109">
        <v>164.4</v>
      </c>
      <c r="AB109">
        <v>162.6</v>
      </c>
      <c r="AC109">
        <v>162</v>
      </c>
      <c r="AD109">
        <v>166.2</v>
      </c>
    </row>
    <row r="110" spans="1:30" x14ac:dyDescent="0.3">
      <c r="A110" t="s">
        <v>32</v>
      </c>
      <c r="B110">
        <v>2022</v>
      </c>
      <c r="C110" t="s">
        <v>30</v>
      </c>
      <c r="D110">
        <v>149.5</v>
      </c>
      <c r="E110">
        <v>198.7</v>
      </c>
      <c r="F110">
        <v>178.8</v>
      </c>
      <c r="G110">
        <v>160.5</v>
      </c>
      <c r="H110">
        <v>184.7</v>
      </c>
      <c r="I110">
        <v>153.69999999999999</v>
      </c>
      <c r="J110">
        <v>174.3</v>
      </c>
      <c r="K110">
        <v>163.9</v>
      </c>
      <c r="L110">
        <v>120</v>
      </c>
      <c r="M110">
        <v>172.1</v>
      </c>
      <c r="N110">
        <v>164.3</v>
      </c>
      <c r="O110">
        <v>177.3</v>
      </c>
      <c r="P110">
        <v>166.4</v>
      </c>
      <c r="Q110">
        <v>192.2</v>
      </c>
      <c r="R110">
        <v>169.9</v>
      </c>
      <c r="S110">
        <v>160.69999999999999</v>
      </c>
      <c r="T110">
        <v>168.5</v>
      </c>
      <c r="U110" t="s">
        <v>142</v>
      </c>
      <c r="V110">
        <v>164.2</v>
      </c>
      <c r="W110">
        <v>161.1</v>
      </c>
      <c r="X110">
        <v>171.4</v>
      </c>
      <c r="Y110">
        <v>156.5</v>
      </c>
      <c r="Z110">
        <v>161.19999999999999</v>
      </c>
      <c r="AA110">
        <v>164.7</v>
      </c>
      <c r="AB110">
        <v>163</v>
      </c>
      <c r="AC110">
        <v>162.69999999999999</v>
      </c>
      <c r="AD110">
        <v>165.7</v>
      </c>
    </row>
    <row r="111" spans="1:30" x14ac:dyDescent="0.3">
      <c r="A111" t="s">
        <v>32</v>
      </c>
      <c r="B111">
        <v>2022</v>
      </c>
      <c r="C111" t="s">
        <v>33</v>
      </c>
      <c r="D111">
        <v>150</v>
      </c>
      <c r="E111">
        <v>200.6</v>
      </c>
      <c r="F111">
        <v>175.8</v>
      </c>
      <c r="G111">
        <v>160.69999999999999</v>
      </c>
      <c r="H111">
        <v>184.9</v>
      </c>
      <c r="I111">
        <v>153.69999999999999</v>
      </c>
      <c r="J111">
        <v>169.7</v>
      </c>
      <c r="K111">
        <v>163.69999999999999</v>
      </c>
      <c r="L111">
        <v>118.9</v>
      </c>
      <c r="M111">
        <v>174.3</v>
      </c>
      <c r="N111">
        <v>164.7</v>
      </c>
      <c r="O111">
        <v>178</v>
      </c>
      <c r="P111">
        <v>166.2</v>
      </c>
      <c r="Q111">
        <v>192.8</v>
      </c>
      <c r="R111">
        <v>170.8</v>
      </c>
      <c r="S111">
        <v>162.4</v>
      </c>
      <c r="T111">
        <v>169.6</v>
      </c>
      <c r="U111" t="s">
        <v>143</v>
      </c>
      <c r="V111">
        <v>165.7</v>
      </c>
      <c r="W111">
        <v>161.80000000000001</v>
      </c>
      <c r="X111">
        <v>172.2</v>
      </c>
      <c r="Y111">
        <v>156.9</v>
      </c>
      <c r="Z111">
        <v>162.1</v>
      </c>
      <c r="AA111">
        <v>165.4</v>
      </c>
      <c r="AB111">
        <v>164.4</v>
      </c>
      <c r="AC111">
        <v>163.5</v>
      </c>
      <c r="AD111">
        <v>166.1</v>
      </c>
    </row>
    <row r="112" spans="1:30" x14ac:dyDescent="0.3">
      <c r="A112" t="s">
        <v>32</v>
      </c>
      <c r="B112">
        <v>2022</v>
      </c>
      <c r="C112" t="s">
        <v>35</v>
      </c>
      <c r="D112">
        <v>151.30000000000001</v>
      </c>
      <c r="E112">
        <v>210.7</v>
      </c>
      <c r="F112">
        <v>167.8</v>
      </c>
      <c r="G112">
        <v>162.19999999999999</v>
      </c>
      <c r="H112">
        <v>194.6</v>
      </c>
      <c r="I112">
        <v>157.6</v>
      </c>
      <c r="J112">
        <v>166.9</v>
      </c>
      <c r="K112">
        <v>163.9</v>
      </c>
      <c r="L112">
        <v>118.8</v>
      </c>
      <c r="M112">
        <v>177.4</v>
      </c>
      <c r="N112">
        <v>165.3</v>
      </c>
      <c r="O112">
        <v>179.3</v>
      </c>
      <c r="P112">
        <v>168.4</v>
      </c>
      <c r="Q112">
        <v>193.7</v>
      </c>
      <c r="R112">
        <v>172.1</v>
      </c>
      <c r="S112">
        <v>164.6</v>
      </c>
      <c r="T112">
        <v>171.1</v>
      </c>
      <c r="U112" t="s">
        <v>144</v>
      </c>
      <c r="V112">
        <v>167.2</v>
      </c>
      <c r="W112">
        <v>162.80000000000001</v>
      </c>
      <c r="X112">
        <v>173</v>
      </c>
      <c r="Y112">
        <v>157.9</v>
      </c>
      <c r="Z112">
        <v>163.30000000000001</v>
      </c>
      <c r="AA112">
        <v>166</v>
      </c>
      <c r="AB112">
        <v>167.2</v>
      </c>
      <c r="AC112">
        <v>164.6</v>
      </c>
      <c r="AD112">
        <v>167.7</v>
      </c>
    </row>
    <row r="113" spans="1:30" x14ac:dyDescent="0.3">
      <c r="A113" t="s">
        <v>32</v>
      </c>
      <c r="B113">
        <v>2022</v>
      </c>
      <c r="C113" t="s">
        <v>36</v>
      </c>
      <c r="D113">
        <v>152.9</v>
      </c>
      <c r="E113">
        <v>211.8</v>
      </c>
      <c r="F113">
        <v>164.5</v>
      </c>
      <c r="G113">
        <v>163.9</v>
      </c>
      <c r="H113">
        <v>199.5</v>
      </c>
      <c r="I113">
        <v>172.6</v>
      </c>
      <c r="J113">
        <v>166.2</v>
      </c>
      <c r="K113">
        <v>164.7</v>
      </c>
      <c r="L113">
        <v>119</v>
      </c>
      <c r="M113">
        <v>181.3</v>
      </c>
      <c r="N113">
        <v>166.2</v>
      </c>
      <c r="O113">
        <v>180.9</v>
      </c>
      <c r="P113">
        <v>170.8</v>
      </c>
      <c r="Q113">
        <v>193.9</v>
      </c>
      <c r="R113">
        <v>173.9</v>
      </c>
      <c r="S113">
        <v>166.5</v>
      </c>
      <c r="T113">
        <v>172.8</v>
      </c>
      <c r="U113" t="s">
        <v>145</v>
      </c>
      <c r="V113">
        <v>172.2</v>
      </c>
      <c r="W113">
        <v>164</v>
      </c>
      <c r="X113">
        <v>174</v>
      </c>
      <c r="Y113">
        <v>162.6</v>
      </c>
      <c r="Z113">
        <v>164.4</v>
      </c>
      <c r="AA113">
        <v>166.9</v>
      </c>
      <c r="AB113">
        <v>168.8</v>
      </c>
      <c r="AC113">
        <v>166.8</v>
      </c>
      <c r="AD113">
        <v>170.1</v>
      </c>
    </row>
    <row r="114" spans="1:30" x14ac:dyDescent="0.3">
      <c r="A114" t="s">
        <v>32</v>
      </c>
      <c r="B114">
        <v>2022</v>
      </c>
      <c r="C114" t="s">
        <v>38</v>
      </c>
      <c r="D114">
        <v>154.1</v>
      </c>
      <c r="E114">
        <v>217</v>
      </c>
      <c r="F114">
        <v>162.4</v>
      </c>
      <c r="G114">
        <v>164.9</v>
      </c>
      <c r="H114">
        <v>202.4</v>
      </c>
      <c r="I114">
        <v>171</v>
      </c>
      <c r="J114">
        <v>174.9</v>
      </c>
      <c r="K114">
        <v>164.7</v>
      </c>
      <c r="L114">
        <v>119.7</v>
      </c>
      <c r="M114">
        <v>184.9</v>
      </c>
      <c r="N114">
        <v>167.1</v>
      </c>
      <c r="O114">
        <v>182.5</v>
      </c>
      <c r="P114">
        <v>173.3</v>
      </c>
      <c r="Q114">
        <v>194.1</v>
      </c>
      <c r="R114">
        <v>175.6</v>
      </c>
      <c r="S114">
        <v>168.4</v>
      </c>
      <c r="T114">
        <v>174.6</v>
      </c>
      <c r="U114" t="s">
        <v>146</v>
      </c>
      <c r="V114">
        <v>174.6</v>
      </c>
      <c r="W114">
        <v>165.2</v>
      </c>
      <c r="X114">
        <v>174.8</v>
      </c>
      <c r="Y114">
        <v>163</v>
      </c>
      <c r="Z114">
        <v>165.1</v>
      </c>
      <c r="AA114">
        <v>167.9</v>
      </c>
      <c r="AB114">
        <v>168.4</v>
      </c>
      <c r="AC114">
        <v>167.5</v>
      </c>
      <c r="AD114">
        <v>171.7</v>
      </c>
    </row>
    <row r="115" spans="1:30" x14ac:dyDescent="0.3">
      <c r="A115" t="s">
        <v>32</v>
      </c>
      <c r="B115">
        <v>2022</v>
      </c>
      <c r="C115" t="s">
        <v>39</v>
      </c>
      <c r="D115">
        <v>155</v>
      </c>
      <c r="E115">
        <v>219.4</v>
      </c>
      <c r="F115">
        <v>170.8</v>
      </c>
      <c r="G115">
        <v>165.8</v>
      </c>
      <c r="H115">
        <v>200.9</v>
      </c>
      <c r="I115">
        <v>169.7</v>
      </c>
      <c r="J115">
        <v>182.3</v>
      </c>
      <c r="K115">
        <v>164.3</v>
      </c>
      <c r="L115">
        <v>119.9</v>
      </c>
      <c r="M115">
        <v>187.1</v>
      </c>
      <c r="N115">
        <v>167.9</v>
      </c>
      <c r="O115">
        <v>183.9</v>
      </c>
      <c r="P115">
        <v>174.9</v>
      </c>
      <c r="Q115">
        <v>194.3</v>
      </c>
      <c r="R115">
        <v>177.1</v>
      </c>
      <c r="S115">
        <v>169.9</v>
      </c>
      <c r="T115">
        <v>176</v>
      </c>
      <c r="U115" t="s">
        <v>147</v>
      </c>
      <c r="V115">
        <v>176</v>
      </c>
      <c r="W115">
        <v>166.4</v>
      </c>
      <c r="X115">
        <v>175.4</v>
      </c>
      <c r="Y115">
        <v>161.1</v>
      </c>
      <c r="Z115">
        <v>165.8</v>
      </c>
      <c r="AA115">
        <v>169</v>
      </c>
      <c r="AB115">
        <v>169.4</v>
      </c>
      <c r="AC115">
        <v>167.5</v>
      </c>
      <c r="AD115">
        <v>172.6</v>
      </c>
    </row>
    <row r="116" spans="1:30" x14ac:dyDescent="0.3">
      <c r="A116" t="s">
        <v>32</v>
      </c>
      <c r="B116">
        <v>2022</v>
      </c>
      <c r="C116" t="s">
        <v>41</v>
      </c>
      <c r="D116">
        <v>156.5</v>
      </c>
      <c r="E116">
        <v>213</v>
      </c>
      <c r="F116">
        <v>175.2</v>
      </c>
      <c r="G116">
        <v>166.6</v>
      </c>
      <c r="H116">
        <v>195.8</v>
      </c>
      <c r="I116">
        <v>174.2</v>
      </c>
      <c r="J116">
        <v>182.1</v>
      </c>
      <c r="K116">
        <v>164.3</v>
      </c>
      <c r="L116">
        <v>120</v>
      </c>
      <c r="M116">
        <v>190</v>
      </c>
      <c r="N116">
        <v>168.4</v>
      </c>
      <c r="O116">
        <v>185.2</v>
      </c>
      <c r="P116">
        <v>175</v>
      </c>
      <c r="Q116">
        <v>194.6</v>
      </c>
      <c r="R116">
        <v>178.3</v>
      </c>
      <c r="S116">
        <v>171.3</v>
      </c>
      <c r="T116">
        <v>177.3</v>
      </c>
      <c r="U116" t="s">
        <v>148</v>
      </c>
      <c r="V116">
        <v>179.6</v>
      </c>
      <c r="W116">
        <v>167.4</v>
      </c>
      <c r="X116">
        <v>176.1</v>
      </c>
      <c r="Y116">
        <v>161.6</v>
      </c>
      <c r="Z116">
        <v>166.3</v>
      </c>
      <c r="AA116">
        <v>171.4</v>
      </c>
      <c r="AB116">
        <v>169.7</v>
      </c>
      <c r="AC116">
        <v>168.4</v>
      </c>
      <c r="AD116">
        <v>173.4</v>
      </c>
    </row>
    <row r="117" spans="1:30" x14ac:dyDescent="0.3">
      <c r="A117" t="s">
        <v>32</v>
      </c>
      <c r="B117">
        <v>2022</v>
      </c>
      <c r="C117" t="s">
        <v>43</v>
      </c>
      <c r="D117">
        <v>160.30000000000001</v>
      </c>
      <c r="E117">
        <v>206.5</v>
      </c>
      <c r="F117">
        <v>169.2</v>
      </c>
      <c r="G117">
        <v>168.1</v>
      </c>
      <c r="H117">
        <v>192.4</v>
      </c>
      <c r="I117">
        <v>172.9</v>
      </c>
      <c r="J117">
        <v>186.7</v>
      </c>
      <c r="K117">
        <v>167.2</v>
      </c>
      <c r="L117">
        <v>120.9</v>
      </c>
      <c r="M117">
        <v>193.6</v>
      </c>
      <c r="N117">
        <v>168.8</v>
      </c>
      <c r="O117">
        <v>186.3</v>
      </c>
      <c r="P117">
        <v>176.3</v>
      </c>
      <c r="Q117">
        <v>195</v>
      </c>
      <c r="R117">
        <v>179.5</v>
      </c>
      <c r="S117">
        <v>172.7</v>
      </c>
      <c r="T117">
        <v>178.5</v>
      </c>
      <c r="U117" t="s">
        <v>149</v>
      </c>
      <c r="V117">
        <v>178.8</v>
      </c>
      <c r="W117">
        <v>168.5</v>
      </c>
      <c r="X117">
        <v>176.8</v>
      </c>
      <c r="Y117">
        <v>161.9</v>
      </c>
      <c r="Z117">
        <v>166.9</v>
      </c>
      <c r="AA117">
        <v>172.3</v>
      </c>
      <c r="AB117">
        <v>171.2</v>
      </c>
      <c r="AC117">
        <v>169.1</v>
      </c>
      <c r="AD117">
        <v>174.3</v>
      </c>
    </row>
    <row r="118" spans="1:30" x14ac:dyDescent="0.3">
      <c r="A118" t="s">
        <v>32</v>
      </c>
      <c r="B118">
        <v>2022</v>
      </c>
      <c r="C118" t="s">
        <v>45</v>
      </c>
      <c r="D118">
        <v>163.5</v>
      </c>
      <c r="E118">
        <v>209.2</v>
      </c>
      <c r="F118">
        <v>169.7</v>
      </c>
      <c r="G118">
        <v>169.7</v>
      </c>
      <c r="H118">
        <v>188.7</v>
      </c>
      <c r="I118">
        <v>165.7</v>
      </c>
      <c r="J118">
        <v>191.8</v>
      </c>
      <c r="K118">
        <v>169.1</v>
      </c>
      <c r="L118">
        <v>121.6</v>
      </c>
      <c r="M118">
        <v>197.3</v>
      </c>
      <c r="N118">
        <v>169.4</v>
      </c>
      <c r="O118">
        <v>187.4</v>
      </c>
      <c r="P118">
        <v>177.8</v>
      </c>
      <c r="Q118">
        <v>195.9</v>
      </c>
      <c r="R118">
        <v>180.9</v>
      </c>
      <c r="S118">
        <v>174.3</v>
      </c>
      <c r="T118">
        <v>179.9</v>
      </c>
      <c r="U118" t="s">
        <v>150</v>
      </c>
      <c r="V118">
        <v>179.5</v>
      </c>
      <c r="W118">
        <v>169.5</v>
      </c>
      <c r="X118">
        <v>177.8</v>
      </c>
      <c r="Y118">
        <v>162.30000000000001</v>
      </c>
      <c r="Z118">
        <v>167.6</v>
      </c>
      <c r="AA118">
        <v>173.1</v>
      </c>
      <c r="AB118">
        <v>170.9</v>
      </c>
      <c r="AC118">
        <v>169.7</v>
      </c>
      <c r="AD118">
        <v>175.3</v>
      </c>
    </row>
    <row r="119" spans="1:30" x14ac:dyDescent="0.3">
      <c r="A119" t="s">
        <v>32</v>
      </c>
      <c r="B119">
        <v>2022</v>
      </c>
      <c r="C119" t="s">
        <v>47</v>
      </c>
      <c r="D119">
        <v>165.2</v>
      </c>
      <c r="E119">
        <v>210.9</v>
      </c>
      <c r="F119">
        <v>170.9</v>
      </c>
      <c r="G119">
        <v>170.9</v>
      </c>
      <c r="H119">
        <v>186.5</v>
      </c>
      <c r="I119">
        <v>163.80000000000001</v>
      </c>
      <c r="J119">
        <v>199.7</v>
      </c>
      <c r="K119">
        <v>169.8</v>
      </c>
      <c r="L119">
        <v>121.9</v>
      </c>
      <c r="M119">
        <v>199.9</v>
      </c>
      <c r="N119">
        <v>169.9</v>
      </c>
      <c r="O119">
        <v>188.3</v>
      </c>
      <c r="P119">
        <v>179.6</v>
      </c>
      <c r="Q119">
        <v>196.3</v>
      </c>
      <c r="R119">
        <v>181.9</v>
      </c>
      <c r="S119">
        <v>175.3</v>
      </c>
      <c r="T119">
        <v>181</v>
      </c>
      <c r="U119" t="s">
        <v>151</v>
      </c>
      <c r="V119">
        <v>180.5</v>
      </c>
      <c r="W119">
        <v>170.4</v>
      </c>
      <c r="X119">
        <v>178.7</v>
      </c>
      <c r="Y119">
        <v>162.9</v>
      </c>
      <c r="Z119">
        <v>168.2</v>
      </c>
      <c r="AA119">
        <v>173.4</v>
      </c>
      <c r="AB119">
        <v>172.1</v>
      </c>
      <c r="AC119">
        <v>170.5</v>
      </c>
      <c r="AD119">
        <v>176.7</v>
      </c>
    </row>
    <row r="120" spans="1:30" x14ac:dyDescent="0.3">
      <c r="A120" t="s">
        <v>32</v>
      </c>
      <c r="B120">
        <v>2022</v>
      </c>
      <c r="C120" t="s">
        <v>49</v>
      </c>
      <c r="D120">
        <v>167.4</v>
      </c>
      <c r="E120">
        <v>209.4</v>
      </c>
      <c r="F120">
        <v>181.4</v>
      </c>
      <c r="G120">
        <v>172.3</v>
      </c>
      <c r="H120">
        <v>188.9</v>
      </c>
      <c r="I120">
        <v>160.69999999999999</v>
      </c>
      <c r="J120">
        <v>183.1</v>
      </c>
      <c r="K120">
        <v>170.5</v>
      </c>
      <c r="L120">
        <v>122.1</v>
      </c>
      <c r="M120">
        <v>202.8</v>
      </c>
      <c r="N120">
        <v>170.4</v>
      </c>
      <c r="O120">
        <v>189.5</v>
      </c>
      <c r="P120">
        <v>178.3</v>
      </c>
      <c r="Q120">
        <v>196.9</v>
      </c>
      <c r="R120">
        <v>183.1</v>
      </c>
      <c r="S120">
        <v>176.2</v>
      </c>
      <c r="T120">
        <v>182.1</v>
      </c>
      <c r="U120" t="s">
        <v>152</v>
      </c>
      <c r="V120">
        <v>181.3</v>
      </c>
      <c r="W120">
        <v>171.4</v>
      </c>
      <c r="X120">
        <v>179.8</v>
      </c>
      <c r="Y120">
        <v>163</v>
      </c>
      <c r="Z120">
        <v>168.5</v>
      </c>
      <c r="AA120">
        <v>173.7</v>
      </c>
      <c r="AB120">
        <v>173.6</v>
      </c>
      <c r="AC120">
        <v>171.1</v>
      </c>
      <c r="AD120">
        <v>176.5</v>
      </c>
    </row>
    <row r="121" spans="1:30" x14ac:dyDescent="0.3">
      <c r="A121" t="s">
        <v>32</v>
      </c>
      <c r="B121">
        <v>2022</v>
      </c>
      <c r="C121" t="s">
        <v>51</v>
      </c>
      <c r="D121">
        <v>169.2</v>
      </c>
      <c r="E121">
        <v>209</v>
      </c>
      <c r="F121">
        <v>190.2</v>
      </c>
      <c r="G121">
        <v>173.6</v>
      </c>
      <c r="H121">
        <v>188.5</v>
      </c>
      <c r="I121">
        <v>158</v>
      </c>
      <c r="J121">
        <v>159.9</v>
      </c>
      <c r="K121">
        <v>170.8</v>
      </c>
      <c r="L121">
        <v>121.8</v>
      </c>
      <c r="M121">
        <v>205.2</v>
      </c>
      <c r="N121">
        <v>171</v>
      </c>
      <c r="O121">
        <v>190.3</v>
      </c>
      <c r="P121">
        <v>175.9</v>
      </c>
      <c r="Q121">
        <v>197.3</v>
      </c>
      <c r="R121">
        <v>184</v>
      </c>
      <c r="S121">
        <v>177</v>
      </c>
      <c r="T121">
        <v>183</v>
      </c>
      <c r="U121" t="s">
        <v>153</v>
      </c>
      <c r="V121">
        <v>182</v>
      </c>
      <c r="W121">
        <v>172.1</v>
      </c>
      <c r="X121">
        <v>181.1</v>
      </c>
      <c r="Y121">
        <v>163.4</v>
      </c>
      <c r="Z121">
        <v>168.9</v>
      </c>
      <c r="AA121">
        <v>174.1</v>
      </c>
      <c r="AB121">
        <v>175.8</v>
      </c>
      <c r="AC121">
        <v>172</v>
      </c>
      <c r="AD121">
        <v>175.7</v>
      </c>
    </row>
    <row r="122" spans="1:30" x14ac:dyDescent="0.3">
      <c r="A122" t="s">
        <v>32</v>
      </c>
      <c r="B122">
        <v>2023</v>
      </c>
      <c r="C122" t="s">
        <v>30</v>
      </c>
      <c r="D122">
        <v>173.8</v>
      </c>
      <c r="E122">
        <v>210.7</v>
      </c>
      <c r="F122">
        <v>194.5</v>
      </c>
      <c r="G122">
        <v>174.6</v>
      </c>
      <c r="H122">
        <v>187.2</v>
      </c>
      <c r="I122">
        <v>158.30000000000001</v>
      </c>
      <c r="J122">
        <v>153.9</v>
      </c>
      <c r="K122">
        <v>170.9</v>
      </c>
      <c r="L122">
        <v>121.1</v>
      </c>
      <c r="M122">
        <v>208.4</v>
      </c>
      <c r="N122">
        <v>171.4</v>
      </c>
      <c r="O122">
        <v>191.2</v>
      </c>
      <c r="P122">
        <v>176.7</v>
      </c>
      <c r="Q122">
        <v>198.2</v>
      </c>
      <c r="R122">
        <v>184.9</v>
      </c>
      <c r="S122">
        <v>177.6</v>
      </c>
      <c r="T122">
        <v>183.8</v>
      </c>
      <c r="U122" t="s">
        <v>154</v>
      </c>
      <c r="V122">
        <v>182</v>
      </c>
      <c r="W122">
        <v>172.9</v>
      </c>
      <c r="X122">
        <v>182.3</v>
      </c>
      <c r="Y122">
        <v>163.6</v>
      </c>
      <c r="Z122">
        <v>169.5</v>
      </c>
      <c r="AA122">
        <v>174.3</v>
      </c>
      <c r="AB122">
        <v>178.6</v>
      </c>
      <c r="AC122">
        <v>172.8</v>
      </c>
      <c r="AD122">
        <v>176.5</v>
      </c>
    </row>
    <row r="123" spans="1:30" x14ac:dyDescent="0.3">
      <c r="A123" t="s">
        <v>32</v>
      </c>
      <c r="B123">
        <v>2023</v>
      </c>
      <c r="C123" t="s">
        <v>33</v>
      </c>
      <c r="D123">
        <v>174.4</v>
      </c>
      <c r="E123">
        <v>207.7</v>
      </c>
      <c r="F123">
        <v>175.2</v>
      </c>
      <c r="G123">
        <v>177.3</v>
      </c>
      <c r="H123">
        <v>179.3</v>
      </c>
      <c r="I123">
        <v>169.5</v>
      </c>
      <c r="J123">
        <v>152.69999999999999</v>
      </c>
      <c r="K123">
        <v>171</v>
      </c>
      <c r="L123">
        <v>120</v>
      </c>
      <c r="M123">
        <v>209.7</v>
      </c>
      <c r="N123">
        <v>172.3</v>
      </c>
      <c r="O123">
        <v>193</v>
      </c>
      <c r="P123">
        <v>177</v>
      </c>
      <c r="Q123">
        <v>199.5</v>
      </c>
      <c r="R123">
        <v>186.2</v>
      </c>
      <c r="S123">
        <v>178.7</v>
      </c>
      <c r="T123">
        <v>185.1</v>
      </c>
      <c r="U123" t="s">
        <v>155</v>
      </c>
      <c r="V123">
        <v>182.1</v>
      </c>
      <c r="W123">
        <v>174.2</v>
      </c>
      <c r="X123">
        <v>184.4</v>
      </c>
      <c r="Y123">
        <v>164.2</v>
      </c>
      <c r="Z123">
        <v>170.3</v>
      </c>
      <c r="AA123">
        <v>175</v>
      </c>
      <c r="AB123">
        <v>181</v>
      </c>
      <c r="AC123">
        <v>174.1</v>
      </c>
      <c r="AD123">
        <v>177.2</v>
      </c>
    </row>
    <row r="124" spans="1:30" x14ac:dyDescent="0.3">
      <c r="A124" t="s">
        <v>32</v>
      </c>
      <c r="B124">
        <v>2023</v>
      </c>
      <c r="C124" t="s">
        <v>35</v>
      </c>
      <c r="D124">
        <v>174.4</v>
      </c>
      <c r="E124">
        <v>207.7</v>
      </c>
      <c r="F124">
        <v>175.2</v>
      </c>
      <c r="G124">
        <v>177.3</v>
      </c>
      <c r="H124">
        <v>179.2</v>
      </c>
      <c r="I124">
        <v>169.5</v>
      </c>
      <c r="J124">
        <v>152.80000000000001</v>
      </c>
      <c r="K124">
        <v>171.1</v>
      </c>
      <c r="L124">
        <v>120</v>
      </c>
      <c r="M124">
        <v>209.7</v>
      </c>
      <c r="N124">
        <v>172.3</v>
      </c>
      <c r="O124">
        <v>193</v>
      </c>
      <c r="P124">
        <v>177</v>
      </c>
      <c r="Q124">
        <v>199.5</v>
      </c>
      <c r="R124">
        <v>186.1</v>
      </c>
      <c r="S124">
        <v>178.7</v>
      </c>
      <c r="T124">
        <v>185.1</v>
      </c>
      <c r="U124" t="s">
        <v>155</v>
      </c>
      <c r="V124">
        <v>181.9</v>
      </c>
      <c r="W124">
        <v>174.2</v>
      </c>
      <c r="X124">
        <v>184.4</v>
      </c>
      <c r="Y124">
        <v>164.2</v>
      </c>
      <c r="Z124">
        <v>170.3</v>
      </c>
      <c r="AA124">
        <v>175</v>
      </c>
      <c r="AB124">
        <v>181</v>
      </c>
      <c r="AC124">
        <v>174.1</v>
      </c>
      <c r="AD124">
        <v>177.2</v>
      </c>
    </row>
    <row r="125" spans="1:30" x14ac:dyDescent="0.3">
      <c r="A125" t="s">
        <v>32</v>
      </c>
      <c r="B125">
        <v>2023</v>
      </c>
      <c r="C125" t="s">
        <v>36</v>
      </c>
      <c r="D125">
        <v>173.8</v>
      </c>
      <c r="E125">
        <v>209.3</v>
      </c>
      <c r="F125">
        <v>169.6</v>
      </c>
      <c r="G125">
        <v>178.4</v>
      </c>
      <c r="H125">
        <v>174.9</v>
      </c>
      <c r="I125">
        <v>176.3</v>
      </c>
      <c r="J125">
        <v>155.4</v>
      </c>
      <c r="K125">
        <v>173.4</v>
      </c>
      <c r="L125">
        <v>121.3</v>
      </c>
      <c r="M125">
        <v>212.9</v>
      </c>
      <c r="N125">
        <v>172.9</v>
      </c>
      <c r="O125">
        <v>193.5</v>
      </c>
      <c r="P125">
        <v>177.9</v>
      </c>
      <c r="Q125">
        <v>200.6</v>
      </c>
      <c r="R125">
        <v>186.9</v>
      </c>
      <c r="S125">
        <v>179.2</v>
      </c>
      <c r="T125">
        <v>185.7</v>
      </c>
      <c r="U125" t="s">
        <v>156</v>
      </c>
      <c r="V125">
        <v>181.7</v>
      </c>
      <c r="W125">
        <v>174.6</v>
      </c>
      <c r="X125">
        <v>185</v>
      </c>
      <c r="Y125">
        <v>164.5</v>
      </c>
      <c r="Z125">
        <v>170.7</v>
      </c>
      <c r="AA125">
        <v>176.4</v>
      </c>
      <c r="AB125">
        <v>184</v>
      </c>
      <c r="AC125">
        <v>175</v>
      </c>
      <c r="AD125">
        <v>178.1</v>
      </c>
    </row>
    <row r="126" spans="1:30" x14ac:dyDescent="0.3">
      <c r="A126" t="s">
        <v>32</v>
      </c>
      <c r="B126">
        <v>2023</v>
      </c>
      <c r="C126" t="s">
        <v>38</v>
      </c>
      <c r="D126">
        <v>173.7</v>
      </c>
      <c r="E126">
        <v>214.3</v>
      </c>
      <c r="F126">
        <v>173.2</v>
      </c>
      <c r="G126">
        <v>179.5</v>
      </c>
      <c r="H126">
        <v>170</v>
      </c>
      <c r="I126">
        <v>172.2</v>
      </c>
      <c r="J126">
        <v>161</v>
      </c>
      <c r="K126">
        <v>175.6</v>
      </c>
      <c r="L126">
        <v>122.7</v>
      </c>
      <c r="M126">
        <v>218</v>
      </c>
      <c r="N126">
        <v>173.4</v>
      </c>
      <c r="O126">
        <v>194.2</v>
      </c>
      <c r="P126">
        <v>179.1</v>
      </c>
      <c r="Q126">
        <v>201</v>
      </c>
      <c r="R126">
        <v>187.3</v>
      </c>
      <c r="S126">
        <v>179.7</v>
      </c>
      <c r="T126">
        <v>186.2</v>
      </c>
      <c r="U126">
        <v>175.6</v>
      </c>
      <c r="V126">
        <v>182.8</v>
      </c>
      <c r="W126">
        <v>175.2</v>
      </c>
      <c r="X126">
        <v>185.7</v>
      </c>
      <c r="Y126">
        <v>164.8</v>
      </c>
      <c r="Z126">
        <v>171.2</v>
      </c>
      <c r="AA126">
        <v>177.1</v>
      </c>
      <c r="AB126">
        <v>185.2</v>
      </c>
      <c r="AC126">
        <v>175.7</v>
      </c>
      <c r="AD126">
        <v>179.1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185B-FA9F-45AA-A756-2BA3D9B85393}">
  <dimension ref="A1:AG51"/>
  <sheetViews>
    <sheetView tabSelected="1" topLeftCell="E1" zoomScaleNormal="100" workbookViewId="0">
      <selection activeCell="A4" sqref="A1:AA51"/>
    </sheetView>
  </sheetViews>
  <sheetFormatPr defaultRowHeight="14.4" x14ac:dyDescent="0.3"/>
  <sheetData>
    <row r="1" spans="1:33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44"/>
      <c r="AC1" s="44"/>
      <c r="AD1" s="44"/>
      <c r="AE1" s="44"/>
      <c r="AF1" s="44"/>
      <c r="AG1" s="44"/>
    </row>
    <row r="2" spans="1:33" ht="25.8" customHeigh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44"/>
      <c r="AC2" s="44"/>
      <c r="AD2" s="44"/>
      <c r="AE2" s="44"/>
      <c r="AF2" s="44"/>
      <c r="AG2" s="44"/>
    </row>
    <row r="3" spans="1:33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44"/>
      <c r="AC3" s="44"/>
      <c r="AD3" s="44"/>
      <c r="AE3" s="44"/>
      <c r="AF3" s="44"/>
      <c r="AG3" s="44"/>
    </row>
    <row r="4" spans="1:33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44"/>
      <c r="AC4" s="44"/>
      <c r="AD4" s="44"/>
      <c r="AE4" s="44"/>
      <c r="AF4" s="44"/>
      <c r="AG4" s="44"/>
    </row>
    <row r="5" spans="1:33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44"/>
      <c r="AC5" s="44"/>
      <c r="AD5" s="44"/>
      <c r="AE5" s="44"/>
      <c r="AF5" s="44"/>
      <c r="AG5" s="44"/>
    </row>
    <row r="6" spans="1:33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44"/>
      <c r="AC6" s="44"/>
      <c r="AD6" s="44"/>
      <c r="AE6" s="44"/>
      <c r="AF6" s="44"/>
      <c r="AG6" s="44"/>
    </row>
    <row r="7" spans="1:33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44"/>
      <c r="AC7" s="44"/>
      <c r="AD7" s="44"/>
      <c r="AE7" s="44"/>
      <c r="AF7" s="44"/>
      <c r="AG7" s="44"/>
    </row>
    <row r="8" spans="1:33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44"/>
      <c r="AC8" s="44"/>
      <c r="AD8" s="44"/>
      <c r="AE8" s="44"/>
      <c r="AF8" s="44"/>
      <c r="AG8" s="44"/>
    </row>
    <row r="9" spans="1:33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44"/>
      <c r="AC9" s="44"/>
      <c r="AD9" s="44"/>
      <c r="AE9" s="44"/>
      <c r="AF9" s="44"/>
      <c r="AG9" s="44"/>
    </row>
    <row r="10" spans="1:33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44"/>
      <c r="AC10" s="44"/>
      <c r="AD10" s="44"/>
      <c r="AE10" s="44"/>
      <c r="AF10" s="44"/>
      <c r="AG10" s="44"/>
    </row>
    <row r="11" spans="1:33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44"/>
      <c r="AC11" s="44"/>
      <c r="AD11" s="44"/>
      <c r="AE11" s="44"/>
      <c r="AF11" s="44"/>
      <c r="AG11" s="44"/>
    </row>
    <row r="12" spans="1:33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44"/>
      <c r="AC12" s="44"/>
      <c r="AD12" s="44"/>
      <c r="AE12" s="44"/>
      <c r="AF12" s="44"/>
      <c r="AG12" s="44"/>
    </row>
    <row r="13" spans="1:33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44"/>
      <c r="AC13" s="44"/>
      <c r="AD13" s="44"/>
      <c r="AE13" s="44"/>
      <c r="AF13" s="44"/>
      <c r="AG13" s="44"/>
    </row>
    <row r="14" spans="1:33" x14ac:dyDescent="0.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44"/>
      <c r="AC14" s="44"/>
      <c r="AD14" s="44"/>
      <c r="AE14" s="44"/>
      <c r="AF14" s="44"/>
      <c r="AG14" s="44"/>
    </row>
    <row r="15" spans="1:33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44"/>
      <c r="AC15" s="44"/>
      <c r="AD15" s="44"/>
      <c r="AE15" s="44"/>
      <c r="AF15" s="44"/>
      <c r="AG15" s="44"/>
    </row>
    <row r="16" spans="1:33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44"/>
      <c r="AC16" s="44"/>
      <c r="AD16" s="44"/>
      <c r="AE16" s="44"/>
      <c r="AF16" s="44"/>
      <c r="AG16" s="44"/>
    </row>
    <row r="17" spans="1:33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44"/>
      <c r="AC17" s="44"/>
      <c r="AD17" s="44"/>
      <c r="AE17" s="44"/>
      <c r="AF17" s="44"/>
      <c r="AG17" s="44"/>
    </row>
    <row r="18" spans="1:33" x14ac:dyDescent="0.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44"/>
      <c r="AC18" s="44"/>
      <c r="AD18" s="44"/>
      <c r="AE18" s="44"/>
      <c r="AF18" s="44"/>
      <c r="AG18" s="44"/>
    </row>
    <row r="19" spans="1:33" x14ac:dyDescent="0.3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44"/>
      <c r="AC19" s="44"/>
      <c r="AD19" s="44"/>
      <c r="AE19" s="44"/>
      <c r="AF19" s="44"/>
      <c r="AG19" s="44"/>
    </row>
    <row r="20" spans="1:33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44"/>
      <c r="AC20" s="44"/>
      <c r="AD20" s="44"/>
      <c r="AE20" s="44"/>
      <c r="AF20" s="44"/>
      <c r="AG20" s="44"/>
    </row>
    <row r="21" spans="1:33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44"/>
      <c r="AC21" s="44"/>
      <c r="AD21" s="44"/>
      <c r="AE21" s="44"/>
      <c r="AF21" s="44"/>
      <c r="AG21" s="44"/>
    </row>
    <row r="22" spans="1:33" x14ac:dyDescent="0.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44"/>
      <c r="AC22" s="44"/>
      <c r="AD22" s="44"/>
      <c r="AE22" s="44"/>
      <c r="AF22" s="44"/>
      <c r="AG22" s="44"/>
    </row>
    <row r="23" spans="1:33" x14ac:dyDescent="0.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44"/>
      <c r="AC23" s="44"/>
      <c r="AD23" s="44"/>
      <c r="AE23" s="44"/>
      <c r="AF23" s="44"/>
      <c r="AG23" s="44"/>
    </row>
    <row r="24" spans="1:33" x14ac:dyDescent="0.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44"/>
      <c r="AC24" s="44"/>
      <c r="AD24" s="44"/>
      <c r="AE24" s="44"/>
      <c r="AF24" s="44"/>
      <c r="AG24" s="44"/>
    </row>
    <row r="25" spans="1:33" x14ac:dyDescent="0.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44"/>
      <c r="AC25" s="44"/>
      <c r="AD25" s="44"/>
      <c r="AE25" s="44"/>
      <c r="AF25" s="44"/>
      <c r="AG25" s="44"/>
    </row>
    <row r="26" spans="1:33" x14ac:dyDescent="0.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44"/>
      <c r="AC26" s="44"/>
      <c r="AD26" s="44"/>
      <c r="AE26" s="44"/>
      <c r="AF26" s="44"/>
      <c r="AG26" s="44"/>
    </row>
    <row r="27" spans="1:33" x14ac:dyDescent="0.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44"/>
      <c r="AC27" s="44"/>
      <c r="AD27" s="44"/>
      <c r="AE27" s="44"/>
      <c r="AF27" s="44"/>
      <c r="AG27" s="44"/>
    </row>
    <row r="28" spans="1:33" x14ac:dyDescent="0.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44"/>
      <c r="AC28" s="44"/>
      <c r="AD28" s="44"/>
      <c r="AE28" s="44"/>
      <c r="AF28" s="44"/>
      <c r="AG28" s="44"/>
    </row>
    <row r="29" spans="1:33" x14ac:dyDescent="0.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44"/>
      <c r="AC29" s="44"/>
      <c r="AD29" s="44"/>
      <c r="AE29" s="44"/>
      <c r="AF29" s="44"/>
      <c r="AG29" s="44"/>
    </row>
    <row r="30" spans="1:33" x14ac:dyDescent="0.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44"/>
      <c r="AC30" s="44"/>
      <c r="AD30" s="44"/>
      <c r="AE30" s="44"/>
      <c r="AF30" s="44"/>
      <c r="AG30" s="44"/>
    </row>
    <row r="31" spans="1:33" x14ac:dyDescent="0.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44"/>
      <c r="AC31" s="44"/>
      <c r="AD31" s="44"/>
      <c r="AE31" s="44"/>
      <c r="AF31" s="44"/>
      <c r="AG31" s="44"/>
    </row>
    <row r="32" spans="1:33" x14ac:dyDescent="0.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44"/>
      <c r="AC32" s="44"/>
      <c r="AD32" s="44"/>
      <c r="AE32" s="44"/>
      <c r="AF32" s="44"/>
      <c r="AG32" s="44"/>
    </row>
    <row r="33" spans="1:33" x14ac:dyDescent="0.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44"/>
      <c r="AC33" s="44"/>
      <c r="AD33" s="44"/>
      <c r="AE33" s="44"/>
      <c r="AF33" s="44"/>
      <c r="AG33" s="44"/>
    </row>
    <row r="34" spans="1:33" x14ac:dyDescent="0.3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44"/>
      <c r="AC34" s="44"/>
      <c r="AD34" s="44"/>
      <c r="AE34" s="44"/>
      <c r="AF34" s="44"/>
      <c r="AG34" s="44"/>
    </row>
    <row r="35" spans="1:33" x14ac:dyDescent="0.3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44"/>
      <c r="AC35" s="44"/>
      <c r="AD35" s="44"/>
      <c r="AE35" s="44"/>
      <c r="AF35" s="44"/>
      <c r="AG35" s="44"/>
    </row>
    <row r="36" spans="1:33" x14ac:dyDescent="0.3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44"/>
      <c r="AC36" s="44"/>
      <c r="AD36" s="44"/>
      <c r="AE36" s="44"/>
      <c r="AF36" s="44"/>
      <c r="AG36" s="44"/>
    </row>
    <row r="37" spans="1:33" x14ac:dyDescent="0.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44"/>
      <c r="AC37" s="44"/>
      <c r="AD37" s="44"/>
      <c r="AE37" s="44"/>
      <c r="AF37" s="44"/>
      <c r="AG37" s="44"/>
    </row>
    <row r="38" spans="1:33" x14ac:dyDescent="0.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44"/>
      <c r="AC38" s="44"/>
      <c r="AD38" s="44"/>
      <c r="AE38" s="44"/>
      <c r="AF38" s="44"/>
      <c r="AG38" s="44"/>
    </row>
    <row r="39" spans="1:33" x14ac:dyDescent="0.3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44"/>
      <c r="AC39" s="44"/>
      <c r="AD39" s="44"/>
      <c r="AE39" s="44"/>
      <c r="AF39" s="44"/>
      <c r="AG39" s="44"/>
    </row>
    <row r="40" spans="1:33" x14ac:dyDescent="0.3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44"/>
      <c r="AC40" s="44"/>
      <c r="AD40" s="44"/>
      <c r="AE40" s="44"/>
      <c r="AF40" s="44"/>
      <c r="AG40" s="44"/>
    </row>
    <row r="41" spans="1:33" x14ac:dyDescent="0.3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44"/>
      <c r="AC41" s="44"/>
      <c r="AD41" s="44"/>
      <c r="AE41" s="44"/>
      <c r="AF41" s="44"/>
      <c r="AG41" s="44"/>
    </row>
    <row r="42" spans="1:33" x14ac:dyDescent="0.3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44"/>
      <c r="AC42" s="44"/>
      <c r="AD42" s="44"/>
      <c r="AE42" s="44"/>
      <c r="AF42" s="44"/>
      <c r="AG42" s="44"/>
    </row>
    <row r="43" spans="1:33" x14ac:dyDescent="0.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44"/>
      <c r="AC43" s="44"/>
      <c r="AD43" s="44"/>
      <c r="AE43" s="44"/>
      <c r="AF43" s="44"/>
      <c r="AG43" s="44"/>
    </row>
    <row r="44" spans="1:33" x14ac:dyDescent="0.3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44"/>
      <c r="AC44" s="44"/>
      <c r="AD44" s="44"/>
      <c r="AE44" s="44"/>
      <c r="AF44" s="44"/>
      <c r="AG44" s="44"/>
    </row>
    <row r="45" spans="1:33" x14ac:dyDescent="0.3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44"/>
      <c r="AC45" s="44"/>
      <c r="AD45" s="44"/>
      <c r="AE45" s="44"/>
      <c r="AF45" s="44"/>
      <c r="AG45" s="44"/>
    </row>
    <row r="46" spans="1:33" x14ac:dyDescent="0.3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44"/>
      <c r="AC46" s="44"/>
      <c r="AD46" s="44"/>
      <c r="AE46" s="44"/>
      <c r="AF46" s="44"/>
      <c r="AG46" s="44"/>
    </row>
    <row r="47" spans="1:33" x14ac:dyDescent="0.3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44"/>
      <c r="AC47" s="44"/>
      <c r="AD47" s="44"/>
      <c r="AE47" s="44"/>
      <c r="AF47" s="44"/>
      <c r="AG47" s="44"/>
    </row>
    <row r="48" spans="1:33" x14ac:dyDescent="0.3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44"/>
      <c r="AC48" s="44"/>
      <c r="AD48" s="44"/>
      <c r="AE48" s="44"/>
      <c r="AF48" s="44"/>
      <c r="AG48" s="44"/>
    </row>
    <row r="49" spans="1:33" x14ac:dyDescent="0.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44"/>
      <c r="AC49" s="44"/>
      <c r="AD49" s="44"/>
      <c r="AE49" s="44"/>
      <c r="AF49" s="44"/>
      <c r="AG49" s="44"/>
    </row>
    <row r="50" spans="1:33" x14ac:dyDescent="0.3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44"/>
      <c r="AC50" s="44"/>
      <c r="AD50" s="44"/>
      <c r="AE50" s="44"/>
      <c r="AF50" s="44"/>
      <c r="AG50" s="44"/>
    </row>
    <row r="51" spans="1:33" x14ac:dyDescent="0.3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</row>
  </sheetData>
  <mergeCells count="2">
    <mergeCell ref="A4:AA51"/>
    <mergeCell ref="A1:AA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A676-BF58-46AF-970E-4DD8B8C61883}">
  <dimension ref="A1:F14"/>
  <sheetViews>
    <sheetView workbookViewId="0">
      <selection activeCell="F17" sqref="F17"/>
    </sheetView>
  </sheetViews>
  <sheetFormatPr defaultRowHeight="14.4" x14ac:dyDescent="0.3"/>
  <cols>
    <col min="1" max="1" width="33.44140625" bestFit="1" customWidth="1"/>
    <col min="2" max="2" width="29.109375" bestFit="1" customWidth="1"/>
    <col min="3" max="3" width="21.6640625" bestFit="1" customWidth="1"/>
    <col min="4" max="4" width="20.5546875" bestFit="1" customWidth="1"/>
    <col min="5" max="5" width="25.6640625" bestFit="1" customWidth="1"/>
    <col min="6" max="6" width="27.109375" bestFit="1" customWidth="1"/>
  </cols>
  <sheetData>
    <row r="1" spans="1:6" x14ac:dyDescent="0.3">
      <c r="A1" s="4" t="s">
        <v>158</v>
      </c>
      <c r="B1" s="4" t="s">
        <v>159</v>
      </c>
      <c r="C1" s="4" t="s">
        <v>23</v>
      </c>
      <c r="D1" s="4" t="s">
        <v>160</v>
      </c>
      <c r="E1" s="4" t="s">
        <v>161</v>
      </c>
      <c r="F1" s="4" t="s">
        <v>162</v>
      </c>
    </row>
    <row r="2" spans="1:6" x14ac:dyDescent="0.3">
      <c r="A2" s="5" t="s">
        <v>3</v>
      </c>
      <c r="B2" s="5" t="s">
        <v>20</v>
      </c>
      <c r="C2" s="5" t="s">
        <v>23</v>
      </c>
      <c r="D2" s="5" t="s">
        <v>17</v>
      </c>
      <c r="E2" s="5" t="s">
        <v>25</v>
      </c>
      <c r="F2" s="5" t="s">
        <v>28</v>
      </c>
    </row>
    <row r="3" spans="1:6" x14ac:dyDescent="0.3">
      <c r="A3" s="5" t="s">
        <v>4</v>
      </c>
      <c r="B3" s="5" t="s">
        <v>22</v>
      </c>
      <c r="C3" s="5" t="s">
        <v>27</v>
      </c>
      <c r="D3" s="5" t="s">
        <v>18</v>
      </c>
      <c r="E3" s="5" t="s">
        <v>26</v>
      </c>
      <c r="F3" s="5" t="s">
        <v>16</v>
      </c>
    </row>
    <row r="4" spans="1:6" x14ac:dyDescent="0.3">
      <c r="A4" s="5" t="s">
        <v>5</v>
      </c>
      <c r="B4" s="5" t="s">
        <v>24</v>
      </c>
      <c r="C4" s="5"/>
      <c r="D4" s="5" t="s">
        <v>19</v>
      </c>
      <c r="E4" s="5"/>
      <c r="F4" s="5"/>
    </row>
    <row r="5" spans="1:6" x14ac:dyDescent="0.3">
      <c r="A5" s="5" t="s">
        <v>6</v>
      </c>
      <c r="B5" s="5" t="s">
        <v>21</v>
      </c>
      <c r="C5" s="5"/>
      <c r="D5" s="5"/>
      <c r="E5" s="5"/>
      <c r="F5" s="5"/>
    </row>
    <row r="6" spans="1:6" x14ac:dyDescent="0.3">
      <c r="A6" s="5" t="s">
        <v>7</v>
      </c>
      <c r="B6" s="5"/>
      <c r="C6" s="5"/>
      <c r="D6" s="5"/>
      <c r="E6" s="5"/>
      <c r="F6" s="5"/>
    </row>
    <row r="7" spans="1:6" x14ac:dyDescent="0.3">
      <c r="A7" s="5" t="s">
        <v>8</v>
      </c>
      <c r="B7" s="5"/>
      <c r="C7" s="5"/>
      <c r="D7" s="5"/>
      <c r="E7" s="5"/>
      <c r="F7" s="5"/>
    </row>
    <row r="8" spans="1:6" x14ac:dyDescent="0.3">
      <c r="A8" s="5" t="s">
        <v>9</v>
      </c>
      <c r="B8" s="5"/>
      <c r="C8" s="5"/>
      <c r="D8" s="5"/>
      <c r="E8" s="5"/>
      <c r="F8" s="5"/>
    </row>
    <row r="9" spans="1:6" x14ac:dyDescent="0.3">
      <c r="A9" s="5" t="s">
        <v>10</v>
      </c>
      <c r="B9" s="5"/>
      <c r="C9" s="5"/>
      <c r="D9" s="5"/>
      <c r="E9" s="5"/>
      <c r="F9" s="5"/>
    </row>
    <row r="10" spans="1:6" x14ac:dyDescent="0.3">
      <c r="A10" s="5" t="s">
        <v>11</v>
      </c>
      <c r="B10" s="5"/>
      <c r="C10" s="5"/>
      <c r="D10" s="5"/>
      <c r="E10" s="5"/>
      <c r="F10" s="5"/>
    </row>
    <row r="11" spans="1:6" x14ac:dyDescent="0.3">
      <c r="A11" s="5" t="s">
        <v>12</v>
      </c>
      <c r="B11" s="5"/>
      <c r="C11" s="5"/>
      <c r="D11" s="5"/>
      <c r="E11" s="5"/>
      <c r="F11" s="5"/>
    </row>
    <row r="12" spans="1:6" x14ac:dyDescent="0.3">
      <c r="A12" s="5" t="s">
        <v>13</v>
      </c>
      <c r="B12" s="5"/>
      <c r="C12" s="5"/>
      <c r="D12" s="5"/>
      <c r="E12" s="5"/>
      <c r="F12" s="5"/>
    </row>
    <row r="13" spans="1:6" x14ac:dyDescent="0.3">
      <c r="A13" s="5" t="s">
        <v>14</v>
      </c>
      <c r="B13" s="5"/>
      <c r="C13" s="5"/>
      <c r="D13" s="5"/>
      <c r="E13" s="5"/>
      <c r="F13" s="5"/>
    </row>
    <row r="14" spans="1:6" x14ac:dyDescent="0.3">
      <c r="A14" s="6" t="s">
        <v>15</v>
      </c>
      <c r="B14" s="6"/>
      <c r="C14" s="6"/>
      <c r="D14" s="6"/>
      <c r="E14" s="6"/>
      <c r="F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882F-31FD-47C0-A609-528425D7776A}">
  <dimension ref="A1:R130"/>
  <sheetViews>
    <sheetView workbookViewId="0">
      <selection activeCell="G79" sqref="G79"/>
    </sheetView>
  </sheetViews>
  <sheetFormatPr defaultRowHeight="14.4" x14ac:dyDescent="0.3"/>
  <cols>
    <col min="5" max="5" width="17.109375" customWidth="1"/>
    <col min="6" max="6" width="23.33203125" customWidth="1"/>
    <col min="8" max="8" width="10" customWidth="1"/>
    <col min="9" max="9" width="13.88671875" customWidth="1"/>
    <col min="10" max="10" width="10.33203125" bestFit="1" customWidth="1"/>
    <col min="11" max="11" width="10.5546875" bestFit="1" customWidth="1"/>
    <col min="18" max="18" width="21" bestFit="1" customWidth="1"/>
  </cols>
  <sheetData>
    <row r="1" spans="1:18" x14ac:dyDescent="0.3">
      <c r="A1" t="s">
        <v>1</v>
      </c>
      <c r="B1" t="s">
        <v>2</v>
      </c>
      <c r="C1" t="s">
        <v>158</v>
      </c>
      <c r="D1" t="s">
        <v>23</v>
      </c>
      <c r="E1" t="s">
        <v>197</v>
      </c>
      <c r="F1" t="s">
        <v>165</v>
      </c>
      <c r="G1" t="s">
        <v>162</v>
      </c>
      <c r="H1" t="s">
        <v>160</v>
      </c>
      <c r="I1" t="s">
        <v>29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</row>
    <row r="2" spans="1:18" hidden="1" x14ac:dyDescent="0.3">
      <c r="A2">
        <v>2013</v>
      </c>
      <c r="B2" t="s">
        <v>30</v>
      </c>
      <c r="C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105.63846153846156</v>
      </c>
      <c r="D2">
        <f>AVERAGE(CleanedData[[#This Row],[Health]],CleanedData[[#This Row],[Personal care and effects]])</f>
        <v>104.25</v>
      </c>
      <c r="E2">
        <f>AVERAGE(CleanedData[[#This Row],[Housing]],CleanedData[[#This Row],[Fuel and light]],CleanedData[[#This Row],[Household goods and services]],CleanedData[[#This Row],[Transport and communication]])</f>
        <v>104.5</v>
      </c>
      <c r="F2">
        <f>AVERAGE(CleanedData[[#This Row],[Education]],CleanedData[[#This Row],[Recreation and amusement]])</f>
        <v>103.35</v>
      </c>
      <c r="G2">
        <f>AVERAGE(CleanedData[[#This Row],[Miscellaneous]],CleanedData[[#This Row],[Pan, tobacco and intoxicants]])</f>
        <v>104.5</v>
      </c>
      <c r="H2">
        <f>AVERAGE(CleanedData[[#This Row],[Clothing]],CleanedData[[#This Row],[Footwear]],CleanedData[[#This Row],[Clothing and footwear]])</f>
        <v>106</v>
      </c>
      <c r="I2">
        <f>CleanedData[[#This Row],[General index]]</f>
        <v>104.6</v>
      </c>
      <c r="J2" s="34">
        <f>DATE(Table5[[#This Row],[Year]],MATCH(Table5[[#This Row],[Month]],{"January","February","March","April","May","June","July","August","September","October","November","December"},0),1)</f>
        <v>41275</v>
      </c>
      <c r="K2" t="str">
        <f>IF( Table5[[#This Row],[Date]] &lt; DATE(2020,3,1), "Pre-COVID", "Post-COVID" )</f>
        <v>Pre-COVID</v>
      </c>
      <c r="Q2" s="32"/>
    </row>
    <row r="3" spans="1:18" hidden="1" x14ac:dyDescent="0.3">
      <c r="A3">
        <v>2013</v>
      </c>
      <c r="B3" t="s">
        <v>33</v>
      </c>
      <c r="C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106.47692307692309</v>
      </c>
      <c r="D3">
        <f>AVERAGE(CleanedData[[#This Row],[Health]],CleanedData[[#This Row],[Personal care and effects]])</f>
        <v>104.5</v>
      </c>
      <c r="E3">
        <f>AVERAGE(CleanedData[[#This Row],[Housing]],CleanedData[[#This Row],[Fuel and light]],CleanedData[[#This Row],[Household goods and services]],CleanedData[[#This Row],[Transport and communication]])</f>
        <v>105.13333333333333</v>
      </c>
      <c r="F3">
        <f>AVERAGE(CleanedData[[#This Row],[Education]],CleanedData[[#This Row],[Recreation and amusement]])</f>
        <v>103.75</v>
      </c>
      <c r="G3">
        <f>AVERAGE(CleanedData[[#This Row],[Miscellaneous]],CleanedData[[#This Row],[Pan, tobacco and intoxicants]])</f>
        <v>105.05000000000001</v>
      </c>
      <c r="H3">
        <f>AVERAGE(CleanedData[[#This Row],[Clothing]],CleanedData[[#This Row],[Footwear]],CleanedData[[#This Row],[Clothing and footwear]])</f>
        <v>106.56666666666666</v>
      </c>
      <c r="I3">
        <f>CleanedData[[#This Row],[General index]]</f>
        <v>105.3</v>
      </c>
      <c r="J3" s="34">
        <f>DATE(Table5[[#This Row],[Year]],MATCH(Table5[[#This Row],[Month]],{"January","February","March","April","May","June","July","August","September","October","November","December"},0),1)</f>
        <v>41306</v>
      </c>
      <c r="K3" t="str">
        <f>IF( Table5[[#This Row],[Date]] &lt; DATE(2020,3,1), "Pre-COVID", "Post-COVID" )</f>
        <v>Pre-COVID</v>
      </c>
      <c r="L3" s="32">
        <f>Table5[[#This Row],[Food]]/C2-1</f>
        <v>7.9370858515983578E-3</v>
      </c>
      <c r="M3" s="32">
        <f>Table5[[#This Row],[Health]]/D2-1</f>
        <v>2.3980815347721673E-3</v>
      </c>
      <c r="N3" s="32">
        <f>Table5[[#This Row],[Essential services]]/E2-1</f>
        <v>6.0606060606058776E-3</v>
      </c>
      <c r="O3" s="32">
        <f>Table5[[#This Row],[Education and Recreation]]/F2-1</f>
        <v>3.8703434929849845E-3</v>
      </c>
      <c r="P3" s="32">
        <f>Table5[[#This Row],[Misc]]/G2-1</f>
        <v>5.2631578947368585E-3</v>
      </c>
      <c r="Q3" s="32">
        <f>Table5[[#This Row],[Apparels]]/H2-1</f>
        <v>5.3459119496854779E-3</v>
      </c>
      <c r="R3" s="32">
        <f>Table5[[#This Row],[General index]]/I2-1</f>
        <v>6.6921606118546251E-3</v>
      </c>
    </row>
    <row r="4" spans="1:18" hidden="1" x14ac:dyDescent="0.3">
      <c r="A4">
        <v>2013</v>
      </c>
      <c r="B4" t="s">
        <v>35</v>
      </c>
      <c r="C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106.46153846153848</v>
      </c>
      <c r="D4">
        <f>AVERAGE(CleanedData[[#This Row],[Health]],CleanedData[[#This Row],[Personal care and effects]])</f>
        <v>104.6</v>
      </c>
      <c r="E4">
        <f>AVERAGE(CleanedData[[#This Row],[Housing]],CleanedData[[#This Row],[Fuel and light]],CleanedData[[#This Row],[Household goods and services]],CleanedData[[#This Row],[Transport and communication]])</f>
        <v>105.59999999999998</v>
      </c>
      <c r="F4">
        <f>AVERAGE(CleanedData[[#This Row],[Education]],CleanedData[[#This Row],[Recreation and amusement]])</f>
        <v>103.85</v>
      </c>
      <c r="G4">
        <f>AVERAGE(CleanedData[[#This Row],[Miscellaneous]],CleanedData[[#This Row],[Pan, tobacco and intoxicants]])</f>
        <v>105.65</v>
      </c>
      <c r="H4">
        <f>AVERAGE(CleanedData[[#This Row],[Clothing]],CleanedData[[#This Row],[Footwear]],CleanedData[[#This Row],[Clothing and footwear]])</f>
        <v>107.06666666666666</v>
      </c>
      <c r="I4">
        <f>CleanedData[[#This Row],[General index]]</f>
        <v>105.5</v>
      </c>
      <c r="J4" s="34">
        <f>DATE(Table5[[#This Row],[Year]],MATCH(Table5[[#This Row],[Month]],{"January","February","March","April","May","June","July","August","September","October","November","December"},0),1)</f>
        <v>41334</v>
      </c>
      <c r="K4" t="str">
        <f>IF( Table5[[#This Row],[Date]] &lt; DATE(2020,3,1), "Pre-COVID", "Post-COVID" )</f>
        <v>Pre-COVID</v>
      </c>
      <c r="L4" s="32">
        <f>Table5[[#This Row],[Food]]/C3-1</f>
        <v>-1.4448779078157781E-4</v>
      </c>
      <c r="M4" s="32">
        <f>Table5[[#This Row],[Health]]/D3-1</f>
        <v>9.5693779904304499E-4</v>
      </c>
      <c r="N4" s="32">
        <f>Table5[[#This Row],[Essential services]]/E3-1</f>
        <v>4.4388078630308581E-3</v>
      </c>
      <c r="O4" s="32">
        <f>Table5[[#This Row],[Education and Recreation]]/F3-1</f>
        <v>9.6385542168664351E-4</v>
      </c>
      <c r="P4" s="32">
        <f>Table5[[#This Row],[Misc]]/G3-1</f>
        <v>5.7115659209898695E-3</v>
      </c>
      <c r="Q4" s="32">
        <f>Table5[[#This Row],[Apparels]]/H3-1</f>
        <v>4.6918986549890906E-3</v>
      </c>
      <c r="R4" s="32">
        <f>Table5[[#This Row],[General index]]/I3-1</f>
        <v>1.8993352326686086E-3</v>
      </c>
    </row>
    <row r="5" spans="1:18" hidden="1" x14ac:dyDescent="0.3">
      <c r="A5">
        <v>2013</v>
      </c>
      <c r="B5" t="s">
        <v>36</v>
      </c>
      <c r="C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106.93846153846154</v>
      </c>
      <c r="D5">
        <f>AVERAGE(CleanedData[[#This Row],[Health]],CleanedData[[#This Row],[Personal care and effects]])</f>
        <v>104.1</v>
      </c>
      <c r="E5">
        <f>AVERAGE(CleanedData[[#This Row],[Housing]],CleanedData[[#This Row],[Fuel and light]],CleanedData[[#This Row],[Household goods and services]],CleanedData[[#This Row],[Transport and communication]])</f>
        <v>105.83333333333333</v>
      </c>
      <c r="F5">
        <f>AVERAGE(CleanedData[[#This Row],[Education]],CleanedData[[#This Row],[Recreation and amusement]])</f>
        <v>104.6</v>
      </c>
      <c r="G5">
        <f>AVERAGE(CleanedData[[#This Row],[Miscellaneous]],CleanedData[[#This Row],[Pan, tobacco and intoxicants]])</f>
        <v>106.15</v>
      </c>
      <c r="H5">
        <f>AVERAGE(CleanedData[[#This Row],[Clothing]],CleanedData[[#This Row],[Footwear]],CleanedData[[#This Row],[Clothing and footwear]])</f>
        <v>107.63333333333333</v>
      </c>
      <c r="I5">
        <f>CleanedData[[#This Row],[General index]]</f>
        <v>106.1</v>
      </c>
      <c r="J5" s="34">
        <f>DATE(Table5[[#This Row],[Year]],MATCH(Table5[[#This Row],[Month]],{"January","February","March","April","May","June","July","August","September","October","November","December"},0),1)</f>
        <v>41365</v>
      </c>
      <c r="K5" t="str">
        <f>IF( Table5[[#This Row],[Date]] &lt; DATE(2020,3,1), "Pre-COVID", "Post-COVID" )</f>
        <v>Pre-COVID</v>
      </c>
      <c r="L5" s="32">
        <f>Table5[[#This Row],[Food]]/C4-1</f>
        <v>4.4797687861268809E-3</v>
      </c>
      <c r="M5" s="32">
        <f>Table5[[#This Row],[Health]]/D4-1</f>
        <v>-4.7801147227533036E-3</v>
      </c>
      <c r="N5" s="32">
        <f>Table5[[#This Row],[Essential services]]/E4-1</f>
        <v>2.2095959595960224E-3</v>
      </c>
      <c r="O5" s="32">
        <f>Table5[[#This Row],[Education and Recreation]]/F4-1</f>
        <v>7.2219547424170472E-3</v>
      </c>
      <c r="P5" s="32">
        <f>Table5[[#This Row],[Misc]]/G4-1</f>
        <v>4.7326076668243733E-3</v>
      </c>
      <c r="Q5" s="32">
        <f>Table5[[#This Row],[Apparels]]/H4-1</f>
        <v>5.2926525529264357E-3</v>
      </c>
      <c r="R5" s="32">
        <f>Table5[[#This Row],[General index]]/I4-1</f>
        <v>5.687203791469031E-3</v>
      </c>
    </row>
    <row r="6" spans="1:18" hidden="1" x14ac:dyDescent="0.3">
      <c r="A6">
        <v>2013</v>
      </c>
      <c r="B6" t="s">
        <v>38</v>
      </c>
      <c r="C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107.86153846153844</v>
      </c>
      <c r="D6">
        <f>AVERAGE(CleanedData[[#This Row],[Health]],CleanedData[[#This Row],[Personal care and effects]])</f>
        <v>104.1</v>
      </c>
      <c r="E6">
        <f>AVERAGE(CleanedData[[#This Row],[Housing]],CleanedData[[#This Row],[Fuel and light]],CleanedData[[#This Row],[Household goods and services]],CleanedData[[#This Row],[Transport and communication]])</f>
        <v>106.10000000000001</v>
      </c>
      <c r="F6">
        <f>AVERAGE(CleanedData[[#This Row],[Education]],CleanedData[[#This Row],[Recreation and amusement]])</f>
        <v>105.19999999999999</v>
      </c>
      <c r="G6">
        <f>AVERAGE(CleanedData[[#This Row],[Miscellaneous]],CleanedData[[#This Row],[Pan, tobacco and intoxicants]])</f>
        <v>106.69999999999999</v>
      </c>
      <c r="H6">
        <f>AVERAGE(CleanedData[[#This Row],[Clothing]],CleanedData[[#This Row],[Footwear]],CleanedData[[#This Row],[Clothing and footwear]])</f>
        <v>108.2</v>
      </c>
      <c r="I6">
        <f>CleanedData[[#This Row],[General index]]</f>
        <v>106.9</v>
      </c>
      <c r="J6" s="34">
        <f>DATE(Table5[[#This Row],[Year]],MATCH(Table5[[#This Row],[Month]],{"January","February","March","April","May","June","July","August","September","October","November","December"},0),1)</f>
        <v>41395</v>
      </c>
      <c r="K6" t="str">
        <f>IF( Table5[[#This Row],[Date]] &lt; DATE(2020,3,1), "Pre-COVID", "Post-COVID" )</f>
        <v>Pre-COVID</v>
      </c>
      <c r="L6" s="32">
        <f>Table5[[#This Row],[Food]]/C5-1</f>
        <v>8.6318515321535116E-3</v>
      </c>
      <c r="M6" s="32">
        <f>Table5[[#This Row],[Health]]/D5-1</f>
        <v>0</v>
      </c>
      <c r="N6" s="32">
        <f>Table5[[#This Row],[Essential services]]/E5-1</f>
        <v>2.5196850393702785E-3</v>
      </c>
      <c r="O6" s="32">
        <f>Table5[[#This Row],[Education and Recreation]]/F5-1</f>
        <v>5.7361376673039643E-3</v>
      </c>
      <c r="P6" s="32">
        <f>Table5[[#This Row],[Misc]]/G5-1</f>
        <v>5.1813471502588637E-3</v>
      </c>
      <c r="Q6" s="32">
        <f>Table5[[#This Row],[Apparels]]/H5-1</f>
        <v>5.2647878600187159E-3</v>
      </c>
      <c r="R6" s="32">
        <f>Table5[[#This Row],[General index]]/I5-1</f>
        <v>7.5400565504242234E-3</v>
      </c>
    </row>
    <row r="7" spans="1:18" hidden="1" x14ac:dyDescent="0.3">
      <c r="A7">
        <v>2013</v>
      </c>
      <c r="B7" t="s">
        <v>39</v>
      </c>
      <c r="C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110.46153846153847</v>
      </c>
      <c r="D7">
        <f>AVERAGE(CleanedData[[#This Row],[Health]],CleanedData[[#This Row],[Personal care and effects]])</f>
        <v>104.6</v>
      </c>
      <c r="E7">
        <f>AVERAGE(CleanedData[[#This Row],[Housing]],CleanedData[[#This Row],[Fuel and light]],CleanedData[[#This Row],[Household goods and services]],CleanedData[[#This Row],[Transport and communication]])</f>
        <v>107</v>
      </c>
      <c r="F7">
        <f>AVERAGE(CleanedData[[#This Row],[Education]],CleanedData[[#This Row],[Recreation and amusement]])</f>
        <v>106.4</v>
      </c>
      <c r="G7">
        <f>AVERAGE(CleanedData[[#This Row],[Miscellaneous]],CleanedData[[#This Row],[Pan, tobacco and intoxicants]])</f>
        <v>107.65</v>
      </c>
      <c r="H7">
        <f>AVERAGE(CleanedData[[#This Row],[Clothing]],CleanedData[[#This Row],[Footwear]],CleanedData[[#This Row],[Clothing and footwear]])</f>
        <v>108.96666666666665</v>
      </c>
      <c r="I7">
        <f>CleanedData[[#This Row],[General index]]</f>
        <v>109.3</v>
      </c>
      <c r="J7" s="34">
        <f>DATE(Table5[[#This Row],[Year]],MATCH(Table5[[#This Row],[Month]],{"January","February","March","April","May","June","July","August","September","October","November","December"},0),1)</f>
        <v>41426</v>
      </c>
      <c r="K7" t="str">
        <f>IF( Table5[[#This Row],[Date]] &lt; DATE(2020,3,1), "Pre-COVID", "Post-COVID" )</f>
        <v>Pre-COVID</v>
      </c>
      <c r="L7" s="32">
        <f>Table5[[#This Row],[Food]]/C6-1</f>
        <v>2.4104977891884483E-2</v>
      </c>
      <c r="M7" s="32">
        <f>Table5[[#This Row],[Health]]/D6-1</f>
        <v>4.8030739673390332E-3</v>
      </c>
      <c r="N7" s="32">
        <f>Table5[[#This Row],[Essential services]]/E6-1</f>
        <v>8.4825636192271681E-3</v>
      </c>
      <c r="O7" s="32">
        <f>Table5[[#This Row],[Education and Recreation]]/F6-1</f>
        <v>1.1406844106464087E-2</v>
      </c>
      <c r="P7" s="32">
        <f>Table5[[#This Row],[Misc]]/G6-1</f>
        <v>8.9034676663544143E-3</v>
      </c>
      <c r="Q7" s="32">
        <f>Table5[[#This Row],[Apparels]]/H6-1</f>
        <v>7.0856438693776003E-3</v>
      </c>
      <c r="R7" s="32">
        <f>Table5[[#This Row],[General index]]/I6-1</f>
        <v>2.2450888681010195E-2</v>
      </c>
    </row>
    <row r="8" spans="1:18" hidden="1" x14ac:dyDescent="0.3">
      <c r="A8">
        <v>2013</v>
      </c>
      <c r="B8" t="s">
        <v>41</v>
      </c>
      <c r="C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112.41538461538461</v>
      </c>
      <c r="D8">
        <f>AVERAGE(CleanedData[[#This Row],[Health]],CleanedData[[#This Row],[Personal care and effects]])</f>
        <v>104.9</v>
      </c>
      <c r="E8">
        <f>AVERAGE(CleanedData[[#This Row],[Housing]],CleanedData[[#This Row],[Fuel and light]],CleanedData[[#This Row],[Household goods and services]],CleanedData[[#This Row],[Transport and communication]])</f>
        <v>108.16666666666667</v>
      </c>
      <c r="F8">
        <f>AVERAGE(CleanedData[[#This Row],[Education]],CleanedData[[#This Row],[Recreation and amusement]])</f>
        <v>107.6</v>
      </c>
      <c r="G8">
        <f>AVERAGE(CleanedData[[#This Row],[Miscellaneous]],CleanedData[[#This Row],[Pan, tobacco and intoxicants]])</f>
        <v>108.6</v>
      </c>
      <c r="H8">
        <f>AVERAGE(CleanedData[[#This Row],[Clothing]],CleanedData[[#This Row],[Footwear]],CleanedData[[#This Row],[Clothing and footwear]])</f>
        <v>109.66666666666667</v>
      </c>
      <c r="I8">
        <f>CleanedData[[#This Row],[General index]]</f>
        <v>111</v>
      </c>
      <c r="J8" s="34">
        <f>DATE(Table5[[#This Row],[Year]],MATCH(Table5[[#This Row],[Month]],{"January","February","March","April","May","June","July","August","September","October","November","December"},0),1)</f>
        <v>41456</v>
      </c>
      <c r="K8" t="str">
        <f>IF( Table5[[#This Row],[Date]] &lt; DATE(2020,3,1), "Pre-COVID", "Post-COVID" )</f>
        <v>Pre-COVID</v>
      </c>
      <c r="L8" s="32">
        <f>Table5[[#This Row],[Food]]/C7-1</f>
        <v>1.7688022284122473E-2</v>
      </c>
      <c r="M8" s="32">
        <f>Table5[[#This Row],[Health]]/D7-1</f>
        <v>2.8680688336522042E-3</v>
      </c>
      <c r="N8" s="32">
        <f>Table5[[#This Row],[Essential services]]/E7-1</f>
        <v>1.0903426791277315E-2</v>
      </c>
      <c r="O8" s="32">
        <f>Table5[[#This Row],[Education and Recreation]]/F7-1</f>
        <v>1.1278195488721776E-2</v>
      </c>
      <c r="P8" s="32">
        <f>Table5[[#This Row],[Misc]]/G7-1</f>
        <v>8.8248954946585911E-3</v>
      </c>
      <c r="Q8" s="32">
        <f>Table5[[#This Row],[Apparels]]/H7-1</f>
        <v>6.4239828693790635E-3</v>
      </c>
      <c r="R8" s="32">
        <f>Table5[[#This Row],[General index]]/I7-1</f>
        <v>1.5553522415370669E-2</v>
      </c>
    </row>
    <row r="9" spans="1:18" hidden="1" x14ac:dyDescent="0.3">
      <c r="A9">
        <v>2013</v>
      </c>
      <c r="B9" t="s">
        <v>43</v>
      </c>
      <c r="C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113.64615384615385</v>
      </c>
      <c r="D9">
        <f>AVERAGE(CleanedData[[#This Row],[Health]],CleanedData[[#This Row],[Personal care and effects]])</f>
        <v>106.45</v>
      </c>
      <c r="E9">
        <f>AVERAGE(CleanedData[[#This Row],[Housing]],CleanedData[[#This Row],[Fuel and light]],CleanedData[[#This Row],[Household goods and services]],CleanedData[[#This Row],[Transport and communication]])</f>
        <v>108.8</v>
      </c>
      <c r="F9">
        <f>AVERAGE(CleanedData[[#This Row],[Education]],CleanedData[[#This Row],[Recreation and amusement]])</f>
        <v>108.25</v>
      </c>
      <c r="G9">
        <f>AVERAGE(CleanedData[[#This Row],[Miscellaneous]],CleanedData[[#This Row],[Pan, tobacco and intoxicants]])</f>
        <v>109.55000000000001</v>
      </c>
      <c r="H9">
        <f>AVERAGE(CleanedData[[#This Row],[Clothing]],CleanedData[[#This Row],[Footwear]],CleanedData[[#This Row],[Clothing and footwear]])</f>
        <v>110.36666666666667</v>
      </c>
      <c r="I9">
        <f>CleanedData[[#This Row],[General index]]</f>
        <v>112.4</v>
      </c>
      <c r="J9" s="34">
        <f>DATE(Table5[[#This Row],[Year]],MATCH(Table5[[#This Row],[Month]],{"January","February","March","April","May","June","July","August","September","October","November","December"},0),1)</f>
        <v>41487</v>
      </c>
      <c r="K9" t="str">
        <f>IF( Table5[[#This Row],[Date]] &lt; DATE(2020,3,1), "Pre-COVID", "Post-COVID" )</f>
        <v>Pre-COVID</v>
      </c>
      <c r="L9" s="32">
        <f>Table5[[#This Row],[Food]]/C8-1</f>
        <v>1.0948405638429026E-2</v>
      </c>
      <c r="M9" s="32">
        <f>Table5[[#This Row],[Health]]/D8-1</f>
        <v>1.4775977121067596E-2</v>
      </c>
      <c r="N9" s="32">
        <f>Table5[[#This Row],[Essential services]]/E8-1</f>
        <v>5.8551617873650041E-3</v>
      </c>
      <c r="O9" s="32">
        <f>Table5[[#This Row],[Education and Recreation]]/F8-1</f>
        <v>6.0408921933086113E-3</v>
      </c>
      <c r="P9" s="32">
        <f>Table5[[#This Row],[Misc]]/G8-1</f>
        <v>8.7476979742173722E-3</v>
      </c>
      <c r="Q9" s="32">
        <f>Table5[[#This Row],[Apparels]]/H8-1</f>
        <v>6.382978723404209E-3</v>
      </c>
      <c r="R9" s="32">
        <f>Table5[[#This Row],[General index]]/I8-1</f>
        <v>1.2612612612612706E-2</v>
      </c>
    </row>
    <row r="10" spans="1:18" hidden="1" x14ac:dyDescent="0.3">
      <c r="A10">
        <v>2013</v>
      </c>
      <c r="B10" t="s">
        <v>45</v>
      </c>
      <c r="C1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114.74615384615383</v>
      </c>
      <c r="D10">
        <f>AVERAGE(CleanedData[[#This Row],[Health]],CleanedData[[#This Row],[Personal care and effects]])</f>
        <v>107.44999999999999</v>
      </c>
      <c r="E10">
        <f>AVERAGE(CleanedData[[#This Row],[Housing]],CleanedData[[#This Row],[Fuel and light]],CleanedData[[#This Row],[Household goods and services]],CleanedData[[#This Row],[Transport and communication]])</f>
        <v>110</v>
      </c>
      <c r="F10">
        <f>AVERAGE(CleanedData[[#This Row],[Education]],CleanedData[[#This Row],[Recreation and amusement]])</f>
        <v>109.05</v>
      </c>
      <c r="G10">
        <f>AVERAGE(CleanedData[[#This Row],[Miscellaneous]],CleanedData[[#This Row],[Pan, tobacco and intoxicants]])</f>
        <v>110.5</v>
      </c>
      <c r="H10">
        <f>AVERAGE(CleanedData[[#This Row],[Clothing]],CleanedData[[#This Row],[Footwear]],CleanedData[[#This Row],[Clothing and footwear]])</f>
        <v>111.5</v>
      </c>
      <c r="I10">
        <f>CleanedData[[#This Row],[General index]]</f>
        <v>113.7</v>
      </c>
      <c r="J10" s="34">
        <f>DATE(Table5[[#This Row],[Year]],MATCH(Table5[[#This Row],[Month]],{"January","February","March","April","May","June","July","August","September","October","November","December"},0),1)</f>
        <v>41518</v>
      </c>
      <c r="K10" t="str">
        <f>IF( Table5[[#This Row],[Date]] &lt; DATE(2020,3,1), "Pre-COVID", "Post-COVID" )</f>
        <v>Pre-COVID</v>
      </c>
      <c r="L10" s="32">
        <f>Table5[[#This Row],[Food]]/C9-1</f>
        <v>9.6791661026125464E-3</v>
      </c>
      <c r="M10" s="32">
        <f>Table5[[#This Row],[Health]]/D9-1</f>
        <v>9.3940817285109723E-3</v>
      </c>
      <c r="N10" s="32">
        <f>Table5[[#This Row],[Essential services]]/E9-1</f>
        <v>1.1029411764705843E-2</v>
      </c>
      <c r="O10" s="32">
        <f>Table5[[#This Row],[Education and Recreation]]/F9-1</f>
        <v>7.390300230946778E-3</v>
      </c>
      <c r="P10" s="32">
        <f>Table5[[#This Row],[Misc]]/G9-1</f>
        <v>8.6718393427658302E-3</v>
      </c>
      <c r="Q10" s="32">
        <f>Table5[[#This Row],[Apparels]]/H9-1</f>
        <v>1.0268800966475311E-2</v>
      </c>
      <c r="R10" s="32">
        <f>Table5[[#This Row],[General index]]/I9-1</f>
        <v>1.1565836298932375E-2</v>
      </c>
    </row>
    <row r="11" spans="1:18" hidden="1" x14ac:dyDescent="0.3">
      <c r="A11">
        <v>2013</v>
      </c>
      <c r="B11" t="s">
        <v>47</v>
      </c>
      <c r="C1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116.16923076923079</v>
      </c>
      <c r="D11">
        <f>AVERAGE(CleanedData[[#This Row],[Health]],CleanedData[[#This Row],[Personal care and effects]])</f>
        <v>108</v>
      </c>
      <c r="E11">
        <f>AVERAGE(CleanedData[[#This Row],[Housing]],CleanedData[[#This Row],[Fuel and light]],CleanedData[[#This Row],[Household goods and services]],CleanedData[[#This Row],[Transport and communication]])</f>
        <v>110.23333333333333</v>
      </c>
      <c r="F11">
        <f>AVERAGE(CleanedData[[#This Row],[Education]],CleanedData[[#This Row],[Recreation and amusement]])</f>
        <v>109.44999999999999</v>
      </c>
      <c r="G11">
        <f>AVERAGE(CleanedData[[#This Row],[Miscellaneous]],CleanedData[[#This Row],[Pan, tobacco and intoxicants]])</f>
        <v>110.85</v>
      </c>
      <c r="H11">
        <f>AVERAGE(CleanedData[[#This Row],[Clothing]],CleanedData[[#This Row],[Footwear]],CleanedData[[#This Row],[Clothing and footwear]])</f>
        <v>112.39999999999999</v>
      </c>
      <c r="I11">
        <f>CleanedData[[#This Row],[General index]]</f>
        <v>114.8</v>
      </c>
      <c r="J11" s="34">
        <f>DATE(Table5[[#This Row],[Year]],MATCH(Table5[[#This Row],[Month]],{"January","February","March","April","May","June","July","August","September","October","November","December"},0),1)</f>
        <v>41548</v>
      </c>
      <c r="K11" t="str">
        <f>IF( Table5[[#This Row],[Date]] &lt; DATE(2020,3,1), "Pre-COVID", "Post-COVID" )</f>
        <v>Pre-COVID</v>
      </c>
      <c r="L11" s="32">
        <f>Table5[[#This Row],[Food]]/C10-1</f>
        <v>1.2401957498156868E-2</v>
      </c>
      <c r="M11" s="32">
        <f>Table5[[#This Row],[Health]]/D10-1</f>
        <v>5.1186598417869433E-3</v>
      </c>
      <c r="N11" s="32">
        <f>Table5[[#This Row],[Essential services]]/E10-1</f>
        <v>2.1212121212121904E-3</v>
      </c>
      <c r="O11" s="32">
        <f>Table5[[#This Row],[Education and Recreation]]/F10-1</f>
        <v>3.6680421824850651E-3</v>
      </c>
      <c r="P11" s="32">
        <f>Table5[[#This Row],[Misc]]/G10-1</f>
        <v>3.1674208144796268E-3</v>
      </c>
      <c r="Q11" s="32">
        <f>Table5[[#This Row],[Apparels]]/H10-1</f>
        <v>8.0717488789237013E-3</v>
      </c>
      <c r="R11" s="32">
        <f>Table5[[#This Row],[General index]]/I10-1</f>
        <v>9.674582233949014E-3</v>
      </c>
    </row>
    <row r="12" spans="1:18" hidden="1" x14ac:dyDescent="0.3">
      <c r="A12">
        <v>2013</v>
      </c>
      <c r="B12" t="s">
        <v>49</v>
      </c>
      <c r="C1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118.36923076923077</v>
      </c>
      <c r="D12">
        <f>AVERAGE(CleanedData[[#This Row],[Health]],CleanedData[[#This Row],[Personal care and effects]])</f>
        <v>108.69999999999999</v>
      </c>
      <c r="E12">
        <f>AVERAGE(CleanedData[[#This Row],[Housing]],CleanedData[[#This Row],[Fuel and light]],CleanedData[[#This Row],[Household goods and services]],CleanedData[[#This Row],[Transport and communication]])</f>
        <v>110.73333333333333</v>
      </c>
      <c r="F12">
        <f>AVERAGE(CleanedData[[#This Row],[Education]],CleanedData[[#This Row],[Recreation and amusement]])</f>
        <v>109.9</v>
      </c>
      <c r="G12">
        <f>AVERAGE(CleanedData[[#This Row],[Miscellaneous]],CleanedData[[#This Row],[Pan, tobacco and intoxicants]])</f>
        <v>111.4</v>
      </c>
      <c r="H12">
        <f>AVERAGE(CleanedData[[#This Row],[Clothing]],CleanedData[[#This Row],[Footwear]],CleanedData[[#This Row],[Clothing and footwear]])</f>
        <v>113.30000000000001</v>
      </c>
      <c r="I12">
        <f>CleanedData[[#This Row],[General index]]</f>
        <v>116.3</v>
      </c>
      <c r="J12" s="34">
        <f>DATE(Table5[[#This Row],[Year]],MATCH(Table5[[#This Row],[Month]],{"January","February","March","April","May","June","July","August","September","October","November","December"},0),1)</f>
        <v>41579</v>
      </c>
      <c r="K12" t="str">
        <f>IF( Table5[[#This Row],[Date]] &lt; DATE(2020,3,1), "Pre-COVID", "Post-COVID" )</f>
        <v>Pre-COVID</v>
      </c>
      <c r="L12" s="32">
        <f>Table5[[#This Row],[Food]]/C11-1</f>
        <v>1.893788902132143E-2</v>
      </c>
      <c r="M12" s="32">
        <f>Table5[[#This Row],[Health]]/D11-1</f>
        <v>6.4814814814813104E-3</v>
      </c>
      <c r="N12" s="32">
        <f>Table5[[#This Row],[Essential services]]/E11-1</f>
        <v>4.5358330813425329E-3</v>
      </c>
      <c r="O12" s="32">
        <f>Table5[[#This Row],[Education and Recreation]]/F11-1</f>
        <v>4.1114664230244014E-3</v>
      </c>
      <c r="P12" s="32">
        <f>Table5[[#This Row],[Misc]]/G11-1</f>
        <v>4.9616599007669127E-3</v>
      </c>
      <c r="Q12" s="32">
        <f>Table5[[#This Row],[Apparels]]/H11-1</f>
        <v>8.0071174377225329E-3</v>
      </c>
      <c r="R12" s="32">
        <f>Table5[[#This Row],[General index]]/I11-1</f>
        <v>1.3066202090592283E-2</v>
      </c>
    </row>
    <row r="13" spans="1:18" hidden="1" x14ac:dyDescent="0.3">
      <c r="A13">
        <v>2013</v>
      </c>
      <c r="B13" t="s">
        <v>51</v>
      </c>
      <c r="C1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115.94615384615386</v>
      </c>
      <c r="D13">
        <f>AVERAGE(CleanedData[[#This Row],[Health]],CleanedData[[#This Row],[Personal care and effects]])</f>
        <v>108.80000000000001</v>
      </c>
      <c r="E13">
        <f>AVERAGE(CleanedData[[#This Row],[Housing]],CleanedData[[#This Row],[Fuel and light]],CleanedData[[#This Row],[Household goods and services]],CleanedData[[#This Row],[Transport and communication]])</f>
        <v>111.13333333333334</v>
      </c>
      <c r="F13">
        <f>AVERAGE(CleanedData[[#This Row],[Education]],CleanedData[[#This Row],[Recreation and amusement]])</f>
        <v>110.25</v>
      </c>
      <c r="G13">
        <f>AVERAGE(CleanedData[[#This Row],[Miscellaneous]],CleanedData[[#This Row],[Pan, tobacco and intoxicants]])</f>
        <v>112</v>
      </c>
      <c r="H13">
        <f>AVERAGE(CleanedData[[#This Row],[Clothing]],CleanedData[[#This Row],[Footwear]],CleanedData[[#This Row],[Clothing and footwear]])</f>
        <v>114.23333333333333</v>
      </c>
      <c r="I13">
        <f>CleanedData[[#This Row],[General index]]</f>
        <v>114.5</v>
      </c>
      <c r="J13" s="34">
        <f>DATE(Table5[[#This Row],[Year]],MATCH(Table5[[#This Row],[Month]],{"January","February","March","April","May","June","July","August","September","October","November","December"},0),1)</f>
        <v>41609</v>
      </c>
      <c r="K13" t="str">
        <f>IF( Table5[[#This Row],[Date]] &lt; DATE(2020,3,1), "Pre-COVID", "Post-COVID" )</f>
        <v>Pre-COVID</v>
      </c>
      <c r="L13" s="32">
        <f>Table5[[#This Row],[Food]]/C12-1</f>
        <v>-2.0470496490771928E-2</v>
      </c>
      <c r="M13" s="32">
        <f>Table5[[#This Row],[Health]]/D12-1</f>
        <v>9.1996320147225141E-4</v>
      </c>
      <c r="N13" s="32">
        <f>Table5[[#This Row],[Essential services]]/E12-1</f>
        <v>3.6122817579771205E-3</v>
      </c>
      <c r="O13" s="32">
        <f>Table5[[#This Row],[Education and Recreation]]/F12-1</f>
        <v>3.1847133757960666E-3</v>
      </c>
      <c r="P13" s="32">
        <f>Table5[[#This Row],[Misc]]/G12-1</f>
        <v>5.3859964093356805E-3</v>
      </c>
      <c r="Q13" s="32">
        <f>Table5[[#This Row],[Apparels]]/H12-1</f>
        <v>8.2377169755809554E-3</v>
      </c>
      <c r="R13" s="32">
        <f>Table5[[#This Row],[General index]]/I12-1</f>
        <v>-1.5477214101461745E-2</v>
      </c>
    </row>
    <row r="14" spans="1:18" hidden="1" x14ac:dyDescent="0.3">
      <c r="A14">
        <v>2014</v>
      </c>
      <c r="B14" t="s">
        <v>30</v>
      </c>
      <c r="C1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114.29230769230767</v>
      </c>
      <c r="D14">
        <f>AVERAGE(CleanedData[[#This Row],[Health]],CleanedData[[#This Row],[Personal care and effects]])</f>
        <v>109.25</v>
      </c>
      <c r="E14">
        <f>AVERAGE(CleanedData[[#This Row],[Housing]],CleanedData[[#This Row],[Fuel and light]],CleanedData[[#This Row],[Household goods and services]],CleanedData[[#This Row],[Transport and communication]])</f>
        <v>111.73333333333333</v>
      </c>
      <c r="F14">
        <f>AVERAGE(CleanedData[[#This Row],[Education]],CleanedData[[#This Row],[Recreation and amusement]])</f>
        <v>110.65</v>
      </c>
      <c r="G14">
        <f>AVERAGE(CleanedData[[#This Row],[Miscellaneous]],CleanedData[[#This Row],[Pan, tobacco and intoxicants]])</f>
        <v>112.55</v>
      </c>
      <c r="H14">
        <f>AVERAGE(CleanedData[[#This Row],[Clothing]],CleanedData[[#This Row],[Footwear]],CleanedData[[#This Row],[Clothing and footwear]])</f>
        <v>114.8</v>
      </c>
      <c r="I14">
        <f>CleanedData[[#This Row],[General index]]</f>
        <v>113.6</v>
      </c>
      <c r="J14" s="34">
        <f>DATE(Table5[[#This Row],[Year]],MATCH(Table5[[#This Row],[Month]],{"January","February","March","April","May","June","July","August","September","October","November","December"},0),1)</f>
        <v>41640</v>
      </c>
      <c r="K14" t="str">
        <f>IF( Table5[[#This Row],[Date]] &lt; DATE(2020,3,1), "Pre-COVID", "Post-COVID" )</f>
        <v>Pre-COVID</v>
      </c>
      <c r="L14" s="32">
        <f>Table5[[#This Row],[Food]]/C13-1</f>
        <v>-1.4263915610694955E-2</v>
      </c>
      <c r="M14" s="32">
        <f>Table5[[#This Row],[Health]]/D13-1</f>
        <v>4.1360294117644969E-3</v>
      </c>
      <c r="N14" s="32">
        <f>Table5[[#This Row],[Essential services]]/E13-1</f>
        <v>5.3989202159567817E-3</v>
      </c>
      <c r="O14" s="32">
        <f>Table5[[#This Row],[Education and Recreation]]/F13-1</f>
        <v>3.6281179138322184E-3</v>
      </c>
      <c r="P14" s="32">
        <f>Table5[[#This Row],[Misc]]/G13-1</f>
        <v>4.9107142857143238E-3</v>
      </c>
      <c r="Q14" s="32">
        <f>Table5[[#This Row],[Apparels]]/H13-1</f>
        <v>4.960606944849788E-3</v>
      </c>
      <c r="R14" s="32">
        <f>Table5[[#This Row],[General index]]/I13-1</f>
        <v>-7.8602620087336872E-3</v>
      </c>
    </row>
    <row r="15" spans="1:18" hidden="1" x14ac:dyDescent="0.3">
      <c r="A15">
        <v>2014</v>
      </c>
      <c r="B15" t="s">
        <v>33</v>
      </c>
      <c r="C1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113.85384615384615</v>
      </c>
      <c r="D15">
        <f>AVERAGE(CleanedData[[#This Row],[Health]],CleanedData[[#This Row],[Personal care and effects]])</f>
        <v>109.7</v>
      </c>
      <c r="E15">
        <f>AVERAGE(CleanedData[[#This Row],[Housing]],CleanedData[[#This Row],[Fuel and light]],CleanedData[[#This Row],[Household goods and services]],CleanedData[[#This Row],[Transport and communication]])</f>
        <v>112.09999999999998</v>
      </c>
      <c r="F15">
        <f>AVERAGE(CleanedData[[#This Row],[Education]],CleanedData[[#This Row],[Recreation and amusement]])</f>
        <v>110.94999999999999</v>
      </c>
      <c r="G15">
        <f>AVERAGE(CleanedData[[#This Row],[Miscellaneous]],CleanedData[[#This Row],[Pan, tobacco and intoxicants]])</f>
        <v>112.80000000000001</v>
      </c>
      <c r="H15">
        <f>AVERAGE(CleanedData[[#This Row],[Clothing]],CleanedData[[#This Row],[Footwear]],CleanedData[[#This Row],[Clothing and footwear]])</f>
        <v>115.2</v>
      </c>
      <c r="I15">
        <f>CleanedData[[#This Row],[General index]]</f>
        <v>113.6</v>
      </c>
      <c r="J15" s="34">
        <f>DATE(Table5[[#This Row],[Year]],MATCH(Table5[[#This Row],[Month]],{"January","February","March","April","May","June","July","August","September","October","November","December"},0),1)</f>
        <v>41671</v>
      </c>
      <c r="K15" t="str">
        <f>IF( Table5[[#This Row],[Date]] &lt; DATE(2020,3,1), "Pre-COVID", "Post-COVID" )</f>
        <v>Pre-COVID</v>
      </c>
      <c r="L15" s="32">
        <f>Table5[[#This Row],[Food]]/C14-1</f>
        <v>-3.8363171355497716E-3</v>
      </c>
      <c r="M15" s="32">
        <f>Table5[[#This Row],[Health]]/D14-1</f>
        <v>4.1189931350114062E-3</v>
      </c>
      <c r="N15" s="32">
        <f>Table5[[#This Row],[Essential services]]/E14-1</f>
        <v>3.2816229116943152E-3</v>
      </c>
      <c r="O15" s="32">
        <f>Table5[[#This Row],[Education and Recreation]]/F14-1</f>
        <v>2.7112516945322351E-3</v>
      </c>
      <c r="P15" s="32">
        <f>Table5[[#This Row],[Misc]]/G14-1</f>
        <v>2.2212350066639353E-3</v>
      </c>
      <c r="Q15" s="32">
        <f>Table5[[#This Row],[Apparels]]/H14-1</f>
        <v>3.4843205574912606E-3</v>
      </c>
      <c r="R15" s="32">
        <f>Table5[[#This Row],[General index]]/I14-1</f>
        <v>0</v>
      </c>
    </row>
    <row r="16" spans="1:18" hidden="1" x14ac:dyDescent="0.3">
      <c r="A16">
        <v>2014</v>
      </c>
      <c r="B16" t="s">
        <v>35</v>
      </c>
      <c r="C1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114.48461538461537</v>
      </c>
      <c r="D16">
        <f>AVERAGE(CleanedData[[#This Row],[Health]],CleanedData[[#This Row],[Personal care and effects]])</f>
        <v>110.1</v>
      </c>
      <c r="E16">
        <f>AVERAGE(CleanedData[[#This Row],[Housing]],CleanedData[[#This Row],[Fuel and light]],CleanedData[[#This Row],[Household goods and services]],CleanedData[[#This Row],[Transport and communication]])</f>
        <v>112.36666666666667</v>
      </c>
      <c r="F16">
        <f>AVERAGE(CleanedData[[#This Row],[Education]],CleanedData[[#This Row],[Recreation and amusement]])</f>
        <v>111.3</v>
      </c>
      <c r="G16">
        <f>AVERAGE(CleanedData[[#This Row],[Miscellaneous]],CleanedData[[#This Row],[Pan, tobacco and intoxicants]])</f>
        <v>113.25</v>
      </c>
      <c r="H16">
        <f>AVERAGE(CleanedData[[#This Row],[Clothing]],CleanedData[[#This Row],[Footwear]],CleanedData[[#This Row],[Clothing and footwear]])</f>
        <v>115.63333333333333</v>
      </c>
      <c r="I16">
        <f>CleanedData[[#This Row],[General index]]</f>
        <v>114.2</v>
      </c>
      <c r="J16" s="34">
        <f>DATE(Table5[[#This Row],[Year]],MATCH(Table5[[#This Row],[Month]],{"January","February","March","April","May","June","July","August","September","October","November","December"},0),1)</f>
        <v>41699</v>
      </c>
      <c r="K16" t="str">
        <f>IF( Table5[[#This Row],[Date]] &lt; DATE(2020,3,1), "Pre-COVID", "Post-COVID" )</f>
        <v>Pre-COVID</v>
      </c>
      <c r="L16" s="32">
        <f>Table5[[#This Row],[Food]]/C15-1</f>
        <v>5.5401662049860967E-3</v>
      </c>
      <c r="M16" s="32">
        <f>Table5[[#This Row],[Health]]/D15-1</f>
        <v>3.6463081130355679E-3</v>
      </c>
      <c r="N16" s="32">
        <f>Table5[[#This Row],[Essential services]]/E15-1</f>
        <v>2.3788284269998794E-3</v>
      </c>
      <c r="O16" s="32">
        <f>Table5[[#This Row],[Education and Recreation]]/F15-1</f>
        <v>3.154574132492094E-3</v>
      </c>
      <c r="P16" s="32">
        <f>Table5[[#This Row],[Misc]]/G15-1</f>
        <v>3.9893617021276029E-3</v>
      </c>
      <c r="Q16" s="32">
        <f>Table5[[#This Row],[Apparels]]/H15-1</f>
        <v>3.7615740740739589E-3</v>
      </c>
      <c r="R16" s="32">
        <f>Table5[[#This Row],[General index]]/I15-1</f>
        <v>5.2816901408452299E-3</v>
      </c>
    </row>
    <row r="17" spans="1:18" hidden="1" x14ac:dyDescent="0.3">
      <c r="A17">
        <v>2014</v>
      </c>
      <c r="B17" t="s">
        <v>36</v>
      </c>
      <c r="C1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115.69999999999999</v>
      </c>
      <c r="D17">
        <f>AVERAGE(CleanedData[[#This Row],[Health]],CleanedData[[#This Row],[Personal care and effects]])</f>
        <v>110.25</v>
      </c>
      <c r="E17">
        <f>AVERAGE(CleanedData[[#This Row],[Housing]],CleanedData[[#This Row],[Fuel and light]],CleanedData[[#This Row],[Household goods and services]],CleanedData[[#This Row],[Transport and communication]])</f>
        <v>112.43333333333334</v>
      </c>
      <c r="F17">
        <f>AVERAGE(CleanedData[[#This Row],[Education]],CleanedData[[#This Row],[Recreation and amusement]])</f>
        <v>111.80000000000001</v>
      </c>
      <c r="G17">
        <f>AVERAGE(CleanedData[[#This Row],[Miscellaneous]],CleanedData[[#This Row],[Pan, tobacco and intoxicants]])</f>
        <v>113.75</v>
      </c>
      <c r="H17">
        <f>AVERAGE(CleanedData[[#This Row],[Clothing]],CleanedData[[#This Row],[Footwear]],CleanedData[[#This Row],[Clothing and footwear]])</f>
        <v>116.33333333333333</v>
      </c>
      <c r="I17">
        <f>CleanedData[[#This Row],[General index]]</f>
        <v>115.1</v>
      </c>
      <c r="J17" s="34">
        <f>DATE(Table5[[#This Row],[Year]],MATCH(Table5[[#This Row],[Month]],{"January","February","March","April","May","June","July","August","September","October","November","December"},0),1)</f>
        <v>41730</v>
      </c>
      <c r="K17" t="str">
        <f>IF( Table5[[#This Row],[Date]] &lt; DATE(2020,3,1), "Pre-COVID", "Post-COVID" )</f>
        <v>Pre-COVID</v>
      </c>
      <c r="L17" s="32">
        <f>Table5[[#This Row],[Food]]/C16-1</f>
        <v>1.0616139219243426E-2</v>
      </c>
      <c r="M17" s="32">
        <f>Table5[[#This Row],[Health]]/D16-1</f>
        <v>1.3623978201635634E-3</v>
      </c>
      <c r="N17" s="32">
        <f>Table5[[#This Row],[Essential services]]/E16-1</f>
        <v>5.932957579353193E-4</v>
      </c>
      <c r="O17" s="32">
        <f>Table5[[#This Row],[Education and Recreation]]/F16-1</f>
        <v>4.49236298292921E-3</v>
      </c>
      <c r="P17" s="32">
        <f>Table5[[#This Row],[Misc]]/G16-1</f>
        <v>4.4150110375276164E-3</v>
      </c>
      <c r="Q17" s="32">
        <f>Table5[[#This Row],[Apparels]]/H16-1</f>
        <v>6.0536177572787508E-3</v>
      </c>
      <c r="R17" s="32">
        <f>Table5[[#This Row],[General index]]/I16-1</f>
        <v>7.8809106830122211E-3</v>
      </c>
    </row>
    <row r="18" spans="1:18" hidden="1" x14ac:dyDescent="0.3">
      <c r="A18">
        <v>2014</v>
      </c>
      <c r="B18" t="s">
        <v>38</v>
      </c>
      <c r="C1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116.80769230769235</v>
      </c>
      <c r="D18">
        <f>AVERAGE(CleanedData[[#This Row],[Health]],CleanedData[[#This Row],[Personal care and effects]])</f>
        <v>110.44999999999999</v>
      </c>
      <c r="E18">
        <f>AVERAGE(CleanedData[[#This Row],[Housing]],CleanedData[[#This Row],[Fuel and light]],CleanedData[[#This Row],[Household goods and services]],CleanedData[[#This Row],[Transport and communication]])</f>
        <v>112.63333333333333</v>
      </c>
      <c r="F18">
        <f>AVERAGE(CleanedData[[#This Row],[Education]],CleanedData[[#This Row],[Recreation and amusement]])</f>
        <v>112.1</v>
      </c>
      <c r="G18">
        <f>AVERAGE(CleanedData[[#This Row],[Miscellaneous]],CleanedData[[#This Row],[Pan, tobacco and intoxicants]])</f>
        <v>114.3</v>
      </c>
      <c r="H18">
        <f>AVERAGE(CleanedData[[#This Row],[Clothing]],CleanedData[[#This Row],[Footwear]],CleanedData[[#This Row],[Clothing and footwear]])</f>
        <v>116.93333333333332</v>
      </c>
      <c r="I18">
        <f>CleanedData[[#This Row],[General index]]</f>
        <v>115.8</v>
      </c>
      <c r="J18" s="34">
        <f>DATE(Table5[[#This Row],[Year]],MATCH(Table5[[#This Row],[Month]],{"January","February","March","April","May","June","July","August","September","October","November","December"},0),1)</f>
        <v>41760</v>
      </c>
      <c r="K18" t="str">
        <f>IF( Table5[[#This Row],[Date]] &lt; DATE(2020,3,1), "Pre-COVID", "Post-COVID" )</f>
        <v>Pre-COVID</v>
      </c>
      <c r="L18" s="32">
        <f>Table5[[#This Row],[Food]]/C17-1</f>
        <v>9.5738315271596264E-3</v>
      </c>
      <c r="M18" s="32">
        <f>Table5[[#This Row],[Health]]/D17-1</f>
        <v>1.8140589569159982E-3</v>
      </c>
      <c r="N18" s="32">
        <f>Table5[[#This Row],[Essential services]]/E17-1</f>
        <v>1.7788319003853026E-3</v>
      </c>
      <c r="O18" s="32">
        <f>Table5[[#This Row],[Education and Recreation]]/F17-1</f>
        <v>2.6833631484792786E-3</v>
      </c>
      <c r="P18" s="32">
        <f>Table5[[#This Row],[Misc]]/G17-1</f>
        <v>4.8351648351647736E-3</v>
      </c>
      <c r="Q18" s="32">
        <f>Table5[[#This Row],[Apparels]]/H17-1</f>
        <v>5.1575931232090699E-3</v>
      </c>
      <c r="R18" s="32">
        <f>Table5[[#This Row],[General index]]/I17-1</f>
        <v>6.0816681146829144E-3</v>
      </c>
    </row>
    <row r="19" spans="1:18" hidden="1" x14ac:dyDescent="0.3">
      <c r="A19">
        <v>2014</v>
      </c>
      <c r="B19" t="s">
        <v>39</v>
      </c>
      <c r="C1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117.9769230769231</v>
      </c>
      <c r="D19">
        <f>AVERAGE(CleanedData[[#This Row],[Health]],CleanedData[[#This Row],[Personal care and effects]])</f>
        <v>110.3</v>
      </c>
      <c r="E19">
        <f>AVERAGE(CleanedData[[#This Row],[Housing]],CleanedData[[#This Row],[Fuel and light]],CleanedData[[#This Row],[Household goods and services]],CleanedData[[#This Row],[Transport and communication]])</f>
        <v>113.2</v>
      </c>
      <c r="F19">
        <f>AVERAGE(CleanedData[[#This Row],[Education]],CleanedData[[#This Row],[Recreation and amusement]])</f>
        <v>113.19999999999999</v>
      </c>
      <c r="G19">
        <f>AVERAGE(CleanedData[[#This Row],[Miscellaneous]],CleanedData[[#This Row],[Pan, tobacco and intoxicants]])</f>
        <v>115.05</v>
      </c>
      <c r="H19">
        <f>AVERAGE(CleanedData[[#This Row],[Clothing]],CleanedData[[#This Row],[Footwear]],CleanedData[[#This Row],[Clothing and footwear]])</f>
        <v>117.56666666666666</v>
      </c>
      <c r="I19">
        <f>CleanedData[[#This Row],[General index]]</f>
        <v>116.7</v>
      </c>
      <c r="J19" s="34">
        <f>DATE(Table5[[#This Row],[Year]],MATCH(Table5[[#This Row],[Month]],{"January","February","March","April","May","June","July","August","September","October","November","December"},0),1)</f>
        <v>41791</v>
      </c>
      <c r="K19" t="str">
        <f>IF( Table5[[#This Row],[Date]] &lt; DATE(2020,3,1), "Pre-COVID", "Post-COVID" )</f>
        <v>Pre-COVID</v>
      </c>
      <c r="L19" s="32">
        <f>Table5[[#This Row],[Food]]/C18-1</f>
        <v>1.0009878169245701E-2</v>
      </c>
      <c r="M19" s="32">
        <f>Table5[[#This Row],[Health]]/D18-1</f>
        <v>-1.3580805794476403E-3</v>
      </c>
      <c r="N19" s="32">
        <f>Table5[[#This Row],[Essential services]]/E18-1</f>
        <v>5.0310742823320709E-3</v>
      </c>
      <c r="O19" s="32">
        <f>Table5[[#This Row],[Education and Recreation]]/F18-1</f>
        <v>9.8126672613736421E-3</v>
      </c>
      <c r="P19" s="32">
        <f>Table5[[#This Row],[Misc]]/G18-1</f>
        <v>6.5616797900263091E-3</v>
      </c>
      <c r="Q19" s="32">
        <f>Table5[[#This Row],[Apparels]]/H18-1</f>
        <v>5.4161915621437906E-3</v>
      </c>
      <c r="R19" s="32">
        <f>Table5[[#This Row],[General index]]/I18-1</f>
        <v>7.7720207253886286E-3</v>
      </c>
    </row>
    <row r="20" spans="1:18" hidden="1" x14ac:dyDescent="0.3">
      <c r="A20">
        <v>2014</v>
      </c>
      <c r="B20" t="s">
        <v>41</v>
      </c>
      <c r="C2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121.25384615384615</v>
      </c>
      <c r="D20">
        <f>AVERAGE(CleanedData[[#This Row],[Health]],CleanedData[[#This Row],[Personal care and effects]])</f>
        <v>110.95</v>
      </c>
      <c r="E20">
        <f>AVERAGE(CleanedData[[#This Row],[Housing]],CleanedData[[#This Row],[Fuel and light]],CleanedData[[#This Row],[Household goods and services]],CleanedData[[#This Row],[Transport and communication]])</f>
        <v>114.06666666666668</v>
      </c>
      <c r="F20">
        <f>AVERAGE(CleanedData[[#This Row],[Education]],CleanedData[[#This Row],[Recreation and amusement]])</f>
        <v>114.44999999999999</v>
      </c>
      <c r="G20">
        <f>AVERAGE(CleanedData[[#This Row],[Miscellaneous]],CleanedData[[#This Row],[Pan, tobacco and intoxicants]])</f>
        <v>116.05</v>
      </c>
      <c r="H20">
        <f>AVERAGE(CleanedData[[#This Row],[Clothing]],CleanedData[[#This Row],[Footwear]],CleanedData[[#This Row],[Clothing and footwear]])</f>
        <v>118.33333333333333</v>
      </c>
      <c r="I20">
        <f>CleanedData[[#This Row],[General index]]</f>
        <v>119.2</v>
      </c>
      <c r="J20" s="34">
        <f>DATE(Table5[[#This Row],[Year]],MATCH(Table5[[#This Row],[Month]],{"January","February","March","April","May","June","July","August","September","October","November","December"},0),1)</f>
        <v>41821</v>
      </c>
      <c r="K20" t="str">
        <f>IF( Table5[[#This Row],[Date]] &lt; DATE(2020,3,1), "Pre-COVID", "Post-COVID" )</f>
        <v>Pre-COVID</v>
      </c>
      <c r="L20" s="32">
        <f>Table5[[#This Row],[Food]]/C19-1</f>
        <v>2.777596661667836E-2</v>
      </c>
      <c r="M20" s="32">
        <f>Table5[[#This Row],[Health]]/D19-1</f>
        <v>5.8930190389845372E-3</v>
      </c>
      <c r="N20" s="32">
        <f>Table5[[#This Row],[Essential services]]/E19-1</f>
        <v>7.6560659599529401E-3</v>
      </c>
      <c r="O20" s="32">
        <f>Table5[[#This Row],[Education and Recreation]]/F19-1</f>
        <v>1.1042402826855202E-2</v>
      </c>
      <c r="P20" s="32">
        <f>Table5[[#This Row],[Misc]]/G19-1</f>
        <v>8.6918730986527137E-3</v>
      </c>
      <c r="Q20" s="32">
        <f>Table5[[#This Row],[Apparels]]/H19-1</f>
        <v>6.5211227672241634E-3</v>
      </c>
      <c r="R20" s="32">
        <f>Table5[[#This Row],[General index]]/I19-1</f>
        <v>2.1422450728363351E-2</v>
      </c>
    </row>
    <row r="21" spans="1:18" hidden="1" x14ac:dyDescent="0.3">
      <c r="A21">
        <v>2014</v>
      </c>
      <c r="B21" t="s">
        <v>43</v>
      </c>
      <c r="C2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122.65384615384613</v>
      </c>
      <c r="D21">
        <f>AVERAGE(CleanedData[[#This Row],[Health]],CleanedData[[#This Row],[Personal care and effects]])</f>
        <v>111.6</v>
      </c>
      <c r="E21">
        <f>AVERAGE(CleanedData[[#This Row],[Housing]],CleanedData[[#This Row],[Fuel and light]],CleanedData[[#This Row],[Household goods and services]],CleanedData[[#This Row],[Transport and communication]])</f>
        <v>114.13333333333333</v>
      </c>
      <c r="F21">
        <f>AVERAGE(CleanedData[[#This Row],[Education]],CleanedData[[#This Row],[Recreation and amusement]])</f>
        <v>115.3</v>
      </c>
      <c r="G21">
        <f>AVERAGE(CleanedData[[#This Row],[Miscellaneous]],CleanedData[[#This Row],[Pan, tobacco and intoxicants]])</f>
        <v>116.80000000000001</v>
      </c>
      <c r="H21">
        <f>AVERAGE(CleanedData[[#This Row],[Clothing]],CleanedData[[#This Row],[Footwear]],CleanedData[[#This Row],[Clothing and footwear]])</f>
        <v>118.8</v>
      </c>
      <c r="I21">
        <f>CleanedData[[#This Row],[General index]]</f>
        <v>120.3</v>
      </c>
      <c r="J21" s="34">
        <f>DATE(Table5[[#This Row],[Year]],MATCH(Table5[[#This Row],[Month]],{"January","February","March","April","May","June","July","August","September","October","November","December"},0),1)</f>
        <v>41852</v>
      </c>
      <c r="K21" t="str">
        <f>IF( Table5[[#This Row],[Date]] &lt; DATE(2020,3,1), "Pre-COVID", "Post-COVID" )</f>
        <v>Pre-COVID</v>
      </c>
      <c r="L21" s="32">
        <f>Table5[[#This Row],[Food]]/C20-1</f>
        <v>1.1546025502759516E-2</v>
      </c>
      <c r="M21" s="32">
        <f>Table5[[#This Row],[Health]]/D20-1</f>
        <v>5.8584948174853491E-3</v>
      </c>
      <c r="N21" s="32">
        <f>Table5[[#This Row],[Essential services]]/E20-1</f>
        <v>5.8445353594382965E-4</v>
      </c>
      <c r="O21" s="32">
        <f>Table5[[#This Row],[Education and Recreation]]/F20-1</f>
        <v>7.4268239405854697E-3</v>
      </c>
      <c r="P21" s="32">
        <f>Table5[[#This Row],[Misc]]/G20-1</f>
        <v>6.4627315812151309E-3</v>
      </c>
      <c r="Q21" s="32">
        <f>Table5[[#This Row],[Apparels]]/H20-1</f>
        <v>3.9436619718309363E-3</v>
      </c>
      <c r="R21" s="32">
        <f>Table5[[#This Row],[General index]]/I20-1</f>
        <v>9.2281879194631156E-3</v>
      </c>
    </row>
    <row r="22" spans="1:18" hidden="1" x14ac:dyDescent="0.3">
      <c r="A22">
        <v>2014</v>
      </c>
      <c r="B22" t="s">
        <v>45</v>
      </c>
      <c r="C2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122.00769230769228</v>
      </c>
      <c r="D22">
        <f>AVERAGE(CleanedData[[#This Row],[Health]],CleanedData[[#This Row],[Personal care and effects]])</f>
        <v>111.6</v>
      </c>
      <c r="E22">
        <f>AVERAGE(CleanedData[[#This Row],[Housing]],CleanedData[[#This Row],[Fuel and light]],CleanedData[[#This Row],[Household goods and services]],CleanedData[[#This Row],[Transport and communication]])</f>
        <v>114.13333333333333</v>
      </c>
      <c r="F22">
        <f>AVERAGE(CleanedData[[#This Row],[Education]],CleanedData[[#This Row],[Recreation and amusement]])</f>
        <v>115.85</v>
      </c>
      <c r="G22">
        <f>AVERAGE(CleanedData[[#This Row],[Miscellaneous]],CleanedData[[#This Row],[Pan, tobacco and intoxicants]])</f>
        <v>117.25</v>
      </c>
      <c r="H22">
        <f>AVERAGE(CleanedData[[#This Row],[Clothing]],CleanedData[[#This Row],[Footwear]],CleanedData[[#This Row],[Clothing and footwear]])</f>
        <v>119.33333333333333</v>
      </c>
      <c r="I22">
        <f>CleanedData[[#This Row],[General index]]</f>
        <v>120.1</v>
      </c>
      <c r="J22" s="34">
        <f>DATE(Table5[[#This Row],[Year]],MATCH(Table5[[#This Row],[Month]],{"January","February","March","April","May","June","July","August","September","October","November","December"},0),1)</f>
        <v>41883</v>
      </c>
      <c r="K22" t="str">
        <f>IF( Table5[[#This Row],[Date]] &lt; DATE(2020,3,1), "Pre-COVID", "Post-COVID" )</f>
        <v>Pre-COVID</v>
      </c>
      <c r="L22" s="32">
        <f>Table5[[#This Row],[Food]]/C21-1</f>
        <v>-5.2681091251176593E-3</v>
      </c>
      <c r="M22" s="32">
        <f>Table5[[#This Row],[Health]]/D21-1</f>
        <v>0</v>
      </c>
      <c r="N22" s="32">
        <f>Table5[[#This Row],[Essential services]]/E21-1</f>
        <v>0</v>
      </c>
      <c r="O22" s="32">
        <f>Table5[[#This Row],[Education and Recreation]]/F21-1</f>
        <v>4.770164787510911E-3</v>
      </c>
      <c r="P22" s="32">
        <f>Table5[[#This Row],[Misc]]/G21-1</f>
        <v>3.8527397260272878E-3</v>
      </c>
      <c r="Q22" s="32">
        <f>Table5[[#This Row],[Apparels]]/H21-1</f>
        <v>4.4893378226711356E-3</v>
      </c>
      <c r="R22" s="32">
        <f>Table5[[#This Row],[General index]]/I21-1</f>
        <v>-1.6625103906899863E-3</v>
      </c>
    </row>
    <row r="23" spans="1:18" hidden="1" x14ac:dyDescent="0.3">
      <c r="A23">
        <v>2014</v>
      </c>
      <c r="B23" t="s">
        <v>47</v>
      </c>
      <c r="C2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121.74615384615385</v>
      </c>
      <c r="D23">
        <f>AVERAGE(CleanedData[[#This Row],[Health]],CleanedData[[#This Row],[Personal care and effects]])</f>
        <v>111.94999999999999</v>
      </c>
      <c r="E23">
        <f>AVERAGE(CleanedData[[#This Row],[Housing]],CleanedData[[#This Row],[Fuel and light]],CleanedData[[#This Row],[Household goods and services]],CleanedData[[#This Row],[Transport and communication]])</f>
        <v>114.39999999999999</v>
      </c>
      <c r="F23">
        <f>AVERAGE(CleanedData[[#This Row],[Education]],CleanedData[[#This Row],[Recreation and amusement]])</f>
        <v>116.05</v>
      </c>
      <c r="G23">
        <f>AVERAGE(CleanedData[[#This Row],[Miscellaneous]],CleanedData[[#This Row],[Pan, tobacco and intoxicants]])</f>
        <v>117.5</v>
      </c>
      <c r="H23">
        <f>AVERAGE(CleanedData[[#This Row],[Clothing]],CleanedData[[#This Row],[Footwear]],CleanedData[[#This Row],[Clothing and footwear]])</f>
        <v>120.2</v>
      </c>
      <c r="I23">
        <f>CleanedData[[#This Row],[General index]]</f>
        <v>120.1</v>
      </c>
      <c r="J23" s="34">
        <f>DATE(Table5[[#This Row],[Year]],MATCH(Table5[[#This Row],[Month]],{"January","February","March","April","May","June","July","August","September","October","November","December"},0),1)</f>
        <v>41913</v>
      </c>
      <c r="K23" t="str">
        <f>IF( Table5[[#This Row],[Date]] &lt; DATE(2020,3,1), "Pre-COVID", "Post-COVID" )</f>
        <v>Pre-COVID</v>
      </c>
      <c r="L23" s="32">
        <f>Table5[[#This Row],[Food]]/C22-1</f>
        <v>-2.143622722400651E-3</v>
      </c>
      <c r="M23" s="32">
        <f>Table5[[#This Row],[Health]]/D22-1</f>
        <v>3.1362007168458383E-3</v>
      </c>
      <c r="N23" s="32">
        <f>Table5[[#This Row],[Essential services]]/E22-1</f>
        <v>2.3364485981307581E-3</v>
      </c>
      <c r="O23" s="32">
        <f>Table5[[#This Row],[Education and Recreation]]/F22-1</f>
        <v>1.7263703064307467E-3</v>
      </c>
      <c r="P23" s="32">
        <f>Table5[[#This Row],[Misc]]/G22-1</f>
        <v>2.132196162046851E-3</v>
      </c>
      <c r="Q23" s="32">
        <f>Table5[[#This Row],[Apparels]]/H22-1</f>
        <v>7.2625698324022547E-3</v>
      </c>
      <c r="R23" s="32">
        <f>Table5[[#This Row],[General index]]/I22-1</f>
        <v>0</v>
      </c>
    </row>
    <row r="24" spans="1:18" hidden="1" x14ac:dyDescent="0.3">
      <c r="A24">
        <v>2014</v>
      </c>
      <c r="B24" t="s">
        <v>49</v>
      </c>
      <c r="C2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121.78461538461539</v>
      </c>
      <c r="D24">
        <f>AVERAGE(CleanedData[[#This Row],[Health]],CleanedData[[#This Row],[Personal care and effects]])</f>
        <v>111.94999999999999</v>
      </c>
      <c r="E24">
        <f>AVERAGE(CleanedData[[#This Row],[Housing]],CleanedData[[#This Row],[Fuel and light]],CleanedData[[#This Row],[Household goods and services]],CleanedData[[#This Row],[Transport and communication]])</f>
        <v>114.53333333333335</v>
      </c>
      <c r="F24">
        <f>AVERAGE(CleanedData[[#This Row],[Education]],CleanedData[[#This Row],[Recreation and amusement]])</f>
        <v>116.35</v>
      </c>
      <c r="G24">
        <f>AVERAGE(CleanedData[[#This Row],[Miscellaneous]],CleanedData[[#This Row],[Pan, tobacco and intoxicants]])</f>
        <v>117.94999999999999</v>
      </c>
      <c r="H24">
        <f>AVERAGE(CleanedData[[#This Row],[Clothing]],CleanedData[[#This Row],[Footwear]],CleanedData[[#This Row],[Clothing and footwear]])</f>
        <v>120.7</v>
      </c>
      <c r="I24">
        <f>CleanedData[[#This Row],[General index]]</f>
        <v>120.1</v>
      </c>
      <c r="J24" s="34">
        <f>DATE(Table5[[#This Row],[Year]],MATCH(Table5[[#This Row],[Month]],{"January","February","March","April","May","June","July","August","September","October","November","December"},0),1)</f>
        <v>41944</v>
      </c>
      <c r="K24" t="str">
        <f>IF( Table5[[#This Row],[Date]] &lt; DATE(2020,3,1), "Pre-COVID", "Post-COVID" )</f>
        <v>Pre-COVID</v>
      </c>
      <c r="L24" s="32">
        <f>Table5[[#This Row],[Food]]/C23-1</f>
        <v>3.1591584002033102E-4</v>
      </c>
      <c r="M24" s="32">
        <f>Table5[[#This Row],[Health]]/D23-1</f>
        <v>0</v>
      </c>
      <c r="N24" s="32">
        <f>Table5[[#This Row],[Essential services]]/E23-1</f>
        <v>1.1655011655014036E-3</v>
      </c>
      <c r="O24" s="32">
        <f>Table5[[#This Row],[Education and Recreation]]/F23-1</f>
        <v>2.5850926324859635E-3</v>
      </c>
      <c r="P24" s="32">
        <f>Table5[[#This Row],[Misc]]/G23-1</f>
        <v>3.829787234042481E-3</v>
      </c>
      <c r="Q24" s="32">
        <f>Table5[[#This Row],[Apparels]]/H23-1</f>
        <v>4.1597337770382659E-3</v>
      </c>
      <c r="R24" s="32">
        <f>Table5[[#This Row],[General index]]/I23-1</f>
        <v>0</v>
      </c>
    </row>
    <row r="25" spans="1:18" hidden="1" x14ac:dyDescent="0.3">
      <c r="A25">
        <v>2014</v>
      </c>
      <c r="B25" t="s">
        <v>51</v>
      </c>
      <c r="C2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120.89999999999999</v>
      </c>
      <c r="D25">
        <f>AVERAGE(CleanedData[[#This Row],[Health]],CleanedData[[#This Row],[Personal care and effects]])</f>
        <v>112.44999999999999</v>
      </c>
      <c r="E25">
        <f>AVERAGE(CleanedData[[#This Row],[Housing]],CleanedData[[#This Row],[Fuel and light]],CleanedData[[#This Row],[Household goods and services]],CleanedData[[#This Row],[Transport and communication]])</f>
        <v>114.43333333333332</v>
      </c>
      <c r="F25">
        <f>AVERAGE(CleanedData[[#This Row],[Education]],CleanedData[[#This Row],[Recreation and amusement]])</f>
        <v>116.7</v>
      </c>
      <c r="G25">
        <f>AVERAGE(CleanedData[[#This Row],[Miscellaneous]],CleanedData[[#This Row],[Pan, tobacco and intoxicants]])</f>
        <v>118.4</v>
      </c>
      <c r="H25">
        <f>AVERAGE(CleanedData[[#This Row],[Clothing]],CleanedData[[#This Row],[Footwear]],CleanedData[[#This Row],[Clothing and footwear]])</f>
        <v>121.06666666666666</v>
      </c>
      <c r="I25">
        <f>CleanedData[[#This Row],[General index]]</f>
        <v>119.4</v>
      </c>
      <c r="J25" s="34">
        <f>DATE(Table5[[#This Row],[Year]],MATCH(Table5[[#This Row],[Month]],{"January","February","March","April","May","June","July","August","September","October","November","December"},0),1)</f>
        <v>41974</v>
      </c>
      <c r="K25" t="str">
        <f>IF( Table5[[#This Row],[Date]] &lt; DATE(2020,3,1), "Pre-COVID", "Post-COVID" )</f>
        <v>Pre-COVID</v>
      </c>
      <c r="L25" s="32">
        <f>Table5[[#This Row],[Food]]/C24-1</f>
        <v>-7.2637695805963798E-3</v>
      </c>
      <c r="M25" s="32">
        <f>Table5[[#This Row],[Health]]/D24-1</f>
        <v>4.4662795891021734E-3</v>
      </c>
      <c r="N25" s="32">
        <f>Table5[[#This Row],[Essential services]]/E24-1</f>
        <v>-8.7310826542508213E-4</v>
      </c>
      <c r="O25" s="32">
        <f>Table5[[#This Row],[Education and Recreation]]/F24-1</f>
        <v>3.0081650193383158E-3</v>
      </c>
      <c r="P25" s="32">
        <f>Table5[[#This Row],[Misc]]/G24-1</f>
        <v>3.8151759220010906E-3</v>
      </c>
      <c r="Q25" s="32">
        <f>Table5[[#This Row],[Apparels]]/H24-1</f>
        <v>3.0378348522506204E-3</v>
      </c>
      <c r="R25" s="32">
        <f>Table5[[#This Row],[General index]]/I24-1</f>
        <v>-5.828476269775118E-3</v>
      </c>
    </row>
    <row r="26" spans="1:18" hidden="1" x14ac:dyDescent="0.3">
      <c r="A26">
        <v>2015</v>
      </c>
      <c r="B26" t="s">
        <v>30</v>
      </c>
      <c r="C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120.71538461538461</v>
      </c>
      <c r="D26">
        <f>AVERAGE(CleanedData[[#This Row],[Health]],CleanedData[[#This Row],[Personal care and effects]])</f>
        <v>113.1</v>
      </c>
      <c r="E26">
        <f>AVERAGE(CleanedData[[#This Row],[Housing]],CleanedData[[#This Row],[Fuel and light]],CleanedData[[#This Row],[Household goods and services]],CleanedData[[#This Row],[Transport and communication]])</f>
        <v>114.66666666666667</v>
      </c>
      <c r="F26">
        <f>AVERAGE(CleanedData[[#This Row],[Education]],CleanedData[[#This Row],[Recreation and amusement]])</f>
        <v>117</v>
      </c>
      <c r="G26">
        <f>AVERAGE(CleanedData[[#This Row],[Miscellaneous]],CleanedData[[#This Row],[Pan, tobacco and intoxicants]])</f>
        <v>119</v>
      </c>
      <c r="H26">
        <f>AVERAGE(CleanedData[[#This Row],[Clothing]],CleanedData[[#This Row],[Footwear]],CleanedData[[#This Row],[Clothing and footwear]])</f>
        <v>121.63333333333333</v>
      </c>
      <c r="I26">
        <f>CleanedData[[#This Row],[General index]]</f>
        <v>119.5</v>
      </c>
      <c r="J26" s="34">
        <f>DATE(Table5[[#This Row],[Year]],MATCH(Table5[[#This Row],[Month]],{"January","February","March","April","May","June","July","August","September","October","November","December"},0),1)</f>
        <v>42005</v>
      </c>
      <c r="K26" t="str">
        <f>IF( Table5[[#This Row],[Date]] &lt; DATE(2020,3,1), "Pre-COVID", "Post-COVID" )</f>
        <v>Pre-COVID</v>
      </c>
      <c r="L26" s="32">
        <f>Table5[[#This Row],[Food]]/C25-1</f>
        <v>-1.5270089711777457E-3</v>
      </c>
      <c r="M26" s="32">
        <f>Table5[[#This Row],[Health]]/D25-1</f>
        <v>5.7803468208093012E-3</v>
      </c>
      <c r="N26" s="32">
        <f>Table5[[#This Row],[Essential services]]/E25-1</f>
        <v>2.0390329158173071E-3</v>
      </c>
      <c r="O26" s="32">
        <f>Table5[[#This Row],[Education and Recreation]]/F25-1</f>
        <v>2.5706940874035134E-3</v>
      </c>
      <c r="P26" s="32">
        <f>Table5[[#This Row],[Misc]]/G25-1</f>
        <v>5.0675675675675436E-3</v>
      </c>
      <c r="Q26" s="32">
        <f>Table5[[#This Row],[Apparels]]/H25-1</f>
        <v>4.6806167400881282E-3</v>
      </c>
      <c r="R26" s="32">
        <f>Table5[[#This Row],[General index]]/I25-1</f>
        <v>8.3752093802336169E-4</v>
      </c>
    </row>
    <row r="27" spans="1:18" hidden="1" x14ac:dyDescent="0.3">
      <c r="A27">
        <v>2015</v>
      </c>
      <c r="B27" t="s">
        <v>33</v>
      </c>
      <c r="C2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120.72307692307689</v>
      </c>
      <c r="D27">
        <f>AVERAGE(CleanedData[[#This Row],[Health]],CleanedData[[#This Row],[Personal care and effects]])</f>
        <v>113.75</v>
      </c>
      <c r="E27">
        <f>AVERAGE(CleanedData[[#This Row],[Housing]],CleanedData[[#This Row],[Fuel and light]],CleanedData[[#This Row],[Household goods and services]],CleanedData[[#This Row],[Transport and communication]])</f>
        <v>115.03333333333335</v>
      </c>
      <c r="F27">
        <f>AVERAGE(CleanedData[[#This Row],[Education]],CleanedData[[#This Row],[Recreation and amusement]])</f>
        <v>117.30000000000001</v>
      </c>
      <c r="G27">
        <f>AVERAGE(CleanedData[[#This Row],[Miscellaneous]],CleanedData[[#This Row],[Pan, tobacco and intoxicants]])</f>
        <v>119.65</v>
      </c>
      <c r="H27">
        <f>AVERAGE(CleanedData[[#This Row],[Clothing]],CleanedData[[#This Row],[Footwear]],CleanedData[[#This Row],[Clothing and footwear]])</f>
        <v>122.39999999999999</v>
      </c>
      <c r="I27">
        <f>CleanedData[[#This Row],[General index]]</f>
        <v>119.7</v>
      </c>
      <c r="J27" s="34">
        <f>DATE(Table5[[#This Row],[Year]],MATCH(Table5[[#This Row],[Month]],{"January","February","March","April","May","June","July","August","September","October","November","December"},0),1)</f>
        <v>42036</v>
      </c>
      <c r="K27" t="str">
        <f>IF( Table5[[#This Row],[Date]] &lt; DATE(2020,3,1), "Pre-COVID", "Post-COVID" )</f>
        <v>Pre-COVID</v>
      </c>
      <c r="L27" s="32">
        <f>Table5[[#This Row],[Food]]/C26-1</f>
        <v>6.3722678901090291E-5</v>
      </c>
      <c r="M27" s="32">
        <f>Table5[[#This Row],[Health]]/D26-1</f>
        <v>5.7471264367816577E-3</v>
      </c>
      <c r="N27" s="32">
        <f>Table5[[#This Row],[Essential services]]/E26-1</f>
        <v>3.1976744186046346E-3</v>
      </c>
      <c r="O27" s="32">
        <f>Table5[[#This Row],[Education and Recreation]]/F26-1</f>
        <v>2.564102564102555E-3</v>
      </c>
      <c r="P27" s="32">
        <f>Table5[[#This Row],[Misc]]/G26-1</f>
        <v>5.4621848739495604E-3</v>
      </c>
      <c r="Q27" s="32">
        <f>Table5[[#This Row],[Apparels]]/H26-1</f>
        <v>6.3030967388324477E-3</v>
      </c>
      <c r="R27" s="32">
        <f>Table5[[#This Row],[General index]]/I26-1</f>
        <v>1.6736401673640433E-3</v>
      </c>
    </row>
    <row r="28" spans="1:18" hidden="1" x14ac:dyDescent="0.3">
      <c r="A28">
        <v>2015</v>
      </c>
      <c r="B28" t="s">
        <v>35</v>
      </c>
      <c r="C2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120.69999999999999</v>
      </c>
      <c r="D28">
        <f>AVERAGE(CleanedData[[#This Row],[Health]],CleanedData[[#This Row],[Personal care and effects]])</f>
        <v>113.85</v>
      </c>
      <c r="E28">
        <f>AVERAGE(CleanedData[[#This Row],[Housing]],CleanedData[[#This Row],[Fuel and light]],CleanedData[[#This Row],[Household goods and services]],CleanedData[[#This Row],[Transport and communication]])</f>
        <v>115.8</v>
      </c>
      <c r="F28">
        <f>AVERAGE(CleanedData[[#This Row],[Education]],CleanedData[[#This Row],[Recreation and amusement]])</f>
        <v>117.75</v>
      </c>
      <c r="G28">
        <f>AVERAGE(CleanedData[[#This Row],[Miscellaneous]],CleanedData[[#This Row],[Pan, tobacco and intoxicants]])</f>
        <v>120.25</v>
      </c>
      <c r="H28">
        <f>AVERAGE(CleanedData[[#This Row],[Clothing]],CleanedData[[#This Row],[Footwear]],CleanedData[[#This Row],[Clothing and footwear]])</f>
        <v>122.8</v>
      </c>
      <c r="I28">
        <f>CleanedData[[#This Row],[General index]]</f>
        <v>120.2</v>
      </c>
      <c r="J28" s="34">
        <f>DATE(Table5[[#This Row],[Year]],MATCH(Table5[[#This Row],[Month]],{"January","February","March","April","May","June","July","August","September","October","November","December"},0),1)</f>
        <v>42064</v>
      </c>
      <c r="K28" t="str">
        <f>IF( Table5[[#This Row],[Date]] &lt; DATE(2020,3,1), "Pre-COVID", "Post-COVID" )</f>
        <v>Pre-COVID</v>
      </c>
      <c r="L28" s="32">
        <f>Table5[[#This Row],[Food]]/C27-1</f>
        <v>-1.9115585574080995E-4</v>
      </c>
      <c r="M28" s="32">
        <f>Table5[[#This Row],[Health]]/D27-1</f>
        <v>8.7912087912078718E-4</v>
      </c>
      <c r="N28" s="32">
        <f>Table5[[#This Row],[Essential services]]/E27-1</f>
        <v>6.6647348594608413E-3</v>
      </c>
      <c r="O28" s="32">
        <f>Table5[[#This Row],[Education and Recreation]]/F27-1</f>
        <v>3.8363171355497716E-3</v>
      </c>
      <c r="P28" s="32">
        <f>Table5[[#This Row],[Misc]]/G27-1</f>
        <v>5.014625992477928E-3</v>
      </c>
      <c r="Q28" s="32">
        <f>Table5[[#This Row],[Apparels]]/H27-1</f>
        <v>3.2679738562091387E-3</v>
      </c>
      <c r="R28" s="32">
        <f>Table5[[#This Row],[General index]]/I27-1</f>
        <v>4.1771094402673903E-3</v>
      </c>
    </row>
    <row r="29" spans="1:18" hidden="1" x14ac:dyDescent="0.3">
      <c r="A29">
        <v>2015</v>
      </c>
      <c r="B29" t="s">
        <v>36</v>
      </c>
      <c r="C2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121.20769230769231</v>
      </c>
      <c r="D29">
        <f>AVERAGE(CleanedData[[#This Row],[Health]],CleanedData[[#This Row],[Personal care and effects]])</f>
        <v>114.4</v>
      </c>
      <c r="E29">
        <f>AVERAGE(CleanedData[[#This Row],[Housing]],CleanedData[[#This Row],[Fuel and light]],CleanedData[[#This Row],[Household goods and services]],CleanedData[[#This Row],[Transport and communication]])</f>
        <v>116.16666666666667</v>
      </c>
      <c r="F29">
        <f>AVERAGE(CleanedData[[#This Row],[Education]],CleanedData[[#This Row],[Recreation and amusement]])</f>
        <v>118.45</v>
      </c>
      <c r="G29">
        <f>AVERAGE(CleanedData[[#This Row],[Miscellaneous]],CleanedData[[#This Row],[Pan, tobacco and intoxicants]])</f>
        <v>121</v>
      </c>
      <c r="H29">
        <f>AVERAGE(CleanedData[[#This Row],[Clothing]],CleanedData[[#This Row],[Footwear]],CleanedData[[#This Row],[Clothing and footwear]])</f>
        <v>123.2</v>
      </c>
      <c r="I29">
        <f>CleanedData[[#This Row],[General index]]</f>
        <v>120.7</v>
      </c>
      <c r="J29" s="34">
        <f>DATE(Table5[[#This Row],[Year]],MATCH(Table5[[#This Row],[Month]],{"January","February","March","April","May","June","July","August","September","October","November","December"},0),1)</f>
        <v>42095</v>
      </c>
      <c r="K29" t="str">
        <f>IF( Table5[[#This Row],[Date]] &lt; DATE(2020,3,1), "Pre-COVID", "Post-COVID" )</f>
        <v>Pre-COVID</v>
      </c>
      <c r="L29" s="32">
        <f>Table5[[#This Row],[Food]]/C28-1</f>
        <v>4.2062328723473374E-3</v>
      </c>
      <c r="M29" s="32">
        <f>Table5[[#This Row],[Health]]/D28-1</f>
        <v>4.8309178743961567E-3</v>
      </c>
      <c r="N29" s="32">
        <f>Table5[[#This Row],[Essential services]]/E28-1</f>
        <v>3.1663788140472438E-3</v>
      </c>
      <c r="O29" s="32">
        <f>Table5[[#This Row],[Education and Recreation]]/F28-1</f>
        <v>5.9447983014861983E-3</v>
      </c>
      <c r="P29" s="32">
        <f>Table5[[#This Row],[Misc]]/G28-1</f>
        <v>6.2370062370062929E-3</v>
      </c>
      <c r="Q29" s="32">
        <f>Table5[[#This Row],[Apparels]]/H28-1</f>
        <v>3.2573289902280145E-3</v>
      </c>
      <c r="R29" s="32">
        <f>Table5[[#This Row],[General index]]/I28-1</f>
        <v>4.1597337770382659E-3</v>
      </c>
    </row>
    <row r="30" spans="1:18" hidden="1" x14ac:dyDescent="0.3">
      <c r="A30">
        <v>2015</v>
      </c>
      <c r="B30" t="s">
        <v>38</v>
      </c>
      <c r="C3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122.33846153846154</v>
      </c>
      <c r="D30">
        <f>AVERAGE(CleanedData[[#This Row],[Health]],CleanedData[[#This Row],[Personal care and effects]])</f>
        <v>115</v>
      </c>
      <c r="E30">
        <f>AVERAGE(CleanedData[[#This Row],[Housing]],CleanedData[[#This Row],[Fuel and light]],CleanedData[[#This Row],[Household goods and services]],CleanedData[[#This Row],[Transport and communication]])</f>
        <v>117.13333333333333</v>
      </c>
      <c r="F30">
        <f>AVERAGE(CleanedData[[#This Row],[Education]],CleanedData[[#This Row],[Recreation and amusement]])</f>
        <v>118.85</v>
      </c>
      <c r="G30">
        <f>AVERAGE(CleanedData[[#This Row],[Miscellaneous]],CleanedData[[#This Row],[Pan, tobacco and intoxicants]])</f>
        <v>122</v>
      </c>
      <c r="H30">
        <f>AVERAGE(CleanedData[[#This Row],[Clothing]],CleanedData[[#This Row],[Footwear]],CleanedData[[#This Row],[Clothing and footwear]])</f>
        <v>123.8</v>
      </c>
      <c r="I30">
        <f>CleanedData[[#This Row],[General index]]</f>
        <v>121.6</v>
      </c>
      <c r="J30" s="34">
        <f>DATE(Table5[[#This Row],[Year]],MATCH(Table5[[#This Row],[Month]],{"January","February","March","April","May","June","July","August","September","October","November","December"},0),1)</f>
        <v>42125</v>
      </c>
      <c r="K30" t="str">
        <f>IF( Table5[[#This Row],[Date]] &lt; DATE(2020,3,1), "Pre-COVID", "Post-COVID" )</f>
        <v>Pre-COVID</v>
      </c>
      <c r="L30" s="32">
        <f>Table5[[#This Row],[Food]]/C29-1</f>
        <v>9.3291870279874622E-3</v>
      </c>
      <c r="M30" s="32">
        <f>Table5[[#This Row],[Health]]/D29-1</f>
        <v>5.2447552447552059E-3</v>
      </c>
      <c r="N30" s="32">
        <f>Table5[[#This Row],[Essential services]]/E29-1</f>
        <v>8.3213773314203543E-3</v>
      </c>
      <c r="O30" s="32">
        <f>Table5[[#This Row],[Education and Recreation]]/F29-1</f>
        <v>3.3769523005486857E-3</v>
      </c>
      <c r="P30" s="32">
        <f>Table5[[#This Row],[Misc]]/G29-1</f>
        <v>8.2644628099173278E-3</v>
      </c>
      <c r="Q30" s="32">
        <f>Table5[[#This Row],[Apparels]]/H29-1</f>
        <v>4.8701298701299134E-3</v>
      </c>
      <c r="R30" s="32">
        <f>Table5[[#This Row],[General index]]/I29-1</f>
        <v>7.4565037282516844E-3</v>
      </c>
    </row>
    <row r="31" spans="1:18" hidden="1" x14ac:dyDescent="0.3">
      <c r="A31">
        <v>2015</v>
      </c>
      <c r="B31" t="s">
        <v>39</v>
      </c>
      <c r="C3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124.88461538461539</v>
      </c>
      <c r="D31">
        <f>AVERAGE(CleanedData[[#This Row],[Health]],CleanedData[[#This Row],[Personal care and effects]])</f>
        <v>115.65</v>
      </c>
      <c r="E31">
        <f>AVERAGE(CleanedData[[#This Row],[Housing]],CleanedData[[#This Row],[Fuel and light]],CleanedData[[#This Row],[Household goods and services]],CleanedData[[#This Row],[Transport and communication]])</f>
        <v>117.93333333333332</v>
      </c>
      <c r="F31">
        <f>AVERAGE(CleanedData[[#This Row],[Education]],CleanedData[[#This Row],[Recreation and amusement]])</f>
        <v>120</v>
      </c>
      <c r="G31">
        <f>AVERAGE(CleanedData[[#This Row],[Miscellaneous]],CleanedData[[#This Row],[Pan, tobacco and intoxicants]])</f>
        <v>123.1</v>
      </c>
      <c r="H31">
        <f>AVERAGE(CleanedData[[#This Row],[Clothing]],CleanedData[[#This Row],[Footwear]],CleanedData[[#This Row],[Clothing and footwear]])</f>
        <v>124.7</v>
      </c>
      <c r="I31">
        <f>CleanedData[[#This Row],[General index]]</f>
        <v>123</v>
      </c>
      <c r="J31" s="34">
        <f>DATE(Table5[[#This Row],[Year]],MATCH(Table5[[#This Row],[Month]],{"January","February","March","April","May","June","July","August","September","October","November","December"},0),1)</f>
        <v>42156</v>
      </c>
      <c r="K31" t="str">
        <f>IF( Table5[[#This Row],[Date]] &lt; DATE(2020,3,1), "Pre-COVID", "Post-COVID" )</f>
        <v>Pre-COVID</v>
      </c>
      <c r="L31" s="32">
        <f>Table5[[#This Row],[Food]]/C30-1</f>
        <v>2.0812374245472887E-2</v>
      </c>
      <c r="M31" s="32">
        <f>Table5[[#This Row],[Health]]/D30-1</f>
        <v>5.6521739130435122E-3</v>
      </c>
      <c r="N31" s="32">
        <f>Table5[[#This Row],[Essential services]]/E30-1</f>
        <v>6.8298235628911907E-3</v>
      </c>
      <c r="O31" s="32">
        <f>Table5[[#This Row],[Education and Recreation]]/F30-1</f>
        <v>9.6760622633571547E-3</v>
      </c>
      <c r="P31" s="32">
        <f>Table5[[#This Row],[Misc]]/G30-1</f>
        <v>9.0163934426228387E-3</v>
      </c>
      <c r="Q31" s="32">
        <f>Table5[[#This Row],[Apparels]]/H30-1</f>
        <v>7.2697899838449764E-3</v>
      </c>
      <c r="R31" s="32">
        <f>Table5[[#This Row],[General index]]/I30-1</f>
        <v>1.1513157894736947E-2</v>
      </c>
    </row>
    <row r="32" spans="1:18" hidden="1" x14ac:dyDescent="0.3">
      <c r="A32">
        <v>2015</v>
      </c>
      <c r="B32" t="s">
        <v>41</v>
      </c>
      <c r="C3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125.43076923076924</v>
      </c>
      <c r="D32">
        <f>AVERAGE(CleanedData[[#This Row],[Health]],CleanedData[[#This Row],[Personal care and effects]])</f>
        <v>115.65</v>
      </c>
      <c r="E32">
        <f>AVERAGE(CleanedData[[#This Row],[Housing]],CleanedData[[#This Row],[Fuel and light]],CleanedData[[#This Row],[Household goods and services]],CleanedData[[#This Row],[Transport and communication]])</f>
        <v>118.03333333333332</v>
      </c>
      <c r="F32">
        <f>AVERAGE(CleanedData[[#This Row],[Education]],CleanedData[[#This Row],[Recreation and amusement]])</f>
        <v>120.80000000000001</v>
      </c>
      <c r="G32">
        <f>AVERAGE(CleanedData[[#This Row],[Miscellaneous]],CleanedData[[#This Row],[Pan, tobacco and intoxicants]])</f>
        <v>123.80000000000001</v>
      </c>
      <c r="H32">
        <f>AVERAGE(CleanedData[[#This Row],[Clothing]],CleanedData[[#This Row],[Footwear]],CleanedData[[#This Row],[Clothing and footwear]])</f>
        <v>125.03333333333335</v>
      </c>
      <c r="I32">
        <f>CleanedData[[#This Row],[General index]]</f>
        <v>123.6</v>
      </c>
      <c r="J32" s="34">
        <f>DATE(Table5[[#This Row],[Year]],MATCH(Table5[[#This Row],[Month]],{"January","February","March","April","May","June","July","August","September","October","November","December"},0),1)</f>
        <v>42186</v>
      </c>
      <c r="K32" t="str">
        <f>IF( Table5[[#This Row],[Date]] &lt; DATE(2020,3,1), "Pre-COVID", "Post-COVID" )</f>
        <v>Pre-COVID</v>
      </c>
      <c r="L32" s="32">
        <f>Table5[[#This Row],[Food]]/C31-1</f>
        <v>4.3732676316601271E-3</v>
      </c>
      <c r="M32" s="32">
        <f>Table5[[#This Row],[Health]]/D31-1</f>
        <v>0</v>
      </c>
      <c r="N32" s="32">
        <f>Table5[[#This Row],[Essential services]]/E31-1</f>
        <v>8.4793668739391315E-4</v>
      </c>
      <c r="O32" s="32">
        <f>Table5[[#This Row],[Education and Recreation]]/F31-1</f>
        <v>6.6666666666668206E-3</v>
      </c>
      <c r="P32" s="32">
        <f>Table5[[#This Row],[Misc]]/G31-1</f>
        <v>5.6864337936637366E-3</v>
      </c>
      <c r="Q32" s="32">
        <f>Table5[[#This Row],[Apparels]]/H31-1</f>
        <v>2.6730820636193808E-3</v>
      </c>
      <c r="R32" s="32">
        <f>Table5[[#This Row],[General index]]/I31-1</f>
        <v>4.8780487804878092E-3</v>
      </c>
    </row>
    <row r="33" spans="1:18" hidden="1" x14ac:dyDescent="0.3">
      <c r="A33">
        <v>2015</v>
      </c>
      <c r="B33" t="s">
        <v>43</v>
      </c>
      <c r="C3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126.89230769230768</v>
      </c>
      <c r="D33">
        <f>AVERAGE(CleanedData[[#This Row],[Health]],CleanedData[[#This Row],[Personal care and effects]])</f>
        <v>115.85</v>
      </c>
      <c r="E33">
        <f>AVERAGE(CleanedData[[#This Row],[Housing]],CleanedData[[#This Row],[Fuel and light]],CleanedData[[#This Row],[Household goods and services]],CleanedData[[#This Row],[Transport and communication]])</f>
        <v>118.10000000000001</v>
      </c>
      <c r="F33">
        <f>AVERAGE(CleanedData[[#This Row],[Education]],CleanedData[[#This Row],[Recreation and amusement]])</f>
        <v>121.44999999999999</v>
      </c>
      <c r="G33">
        <f>AVERAGE(CleanedData[[#This Row],[Miscellaneous]],CleanedData[[#This Row],[Pan, tobacco and intoxicants]])</f>
        <v>124.19999999999999</v>
      </c>
      <c r="H33">
        <f>AVERAGE(CleanedData[[#This Row],[Clothing]],CleanedData[[#This Row],[Footwear]],CleanedData[[#This Row],[Clothing and footwear]])</f>
        <v>125.56666666666668</v>
      </c>
      <c r="I33">
        <f>CleanedData[[#This Row],[General index]]</f>
        <v>124.8</v>
      </c>
      <c r="J33" s="34">
        <f>DATE(Table5[[#This Row],[Year]],MATCH(Table5[[#This Row],[Month]],{"January","February","March","April","May","June","July","August","September","October","November","December"},0),1)</f>
        <v>42217</v>
      </c>
      <c r="K33" t="str">
        <f>IF( Table5[[#This Row],[Date]] &lt; DATE(2020,3,1), "Pre-COVID", "Post-COVID" )</f>
        <v>Pre-COVID</v>
      </c>
      <c r="L33" s="32">
        <f>Table5[[#This Row],[Food]]/C32-1</f>
        <v>1.1652152581871578E-2</v>
      </c>
      <c r="M33" s="32">
        <f>Table5[[#This Row],[Health]]/D32-1</f>
        <v>1.7293558149589217E-3</v>
      </c>
      <c r="N33" s="32">
        <f>Table5[[#This Row],[Essential services]]/E32-1</f>
        <v>5.6481219994375387E-4</v>
      </c>
      <c r="O33" s="32">
        <f>Table5[[#This Row],[Education and Recreation]]/F32-1</f>
        <v>5.380794701986602E-3</v>
      </c>
      <c r="P33" s="32">
        <f>Table5[[#This Row],[Misc]]/G32-1</f>
        <v>3.2310177705976439E-3</v>
      </c>
      <c r="Q33" s="32">
        <f>Table5[[#This Row],[Apparels]]/H32-1</f>
        <v>4.2655291922153449E-3</v>
      </c>
      <c r="R33" s="32">
        <f>Table5[[#This Row],[General index]]/I32-1</f>
        <v>9.7087378640776656E-3</v>
      </c>
    </row>
    <row r="34" spans="1:18" hidden="1" x14ac:dyDescent="0.3">
      <c r="A34">
        <v>2015</v>
      </c>
      <c r="B34" t="s">
        <v>45</v>
      </c>
      <c r="C3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127.56153846153848</v>
      </c>
      <c r="D34">
        <f>AVERAGE(CleanedData[[#This Row],[Health]],CleanedData[[#This Row],[Personal care and effects]])</f>
        <v>116.6</v>
      </c>
      <c r="E34">
        <f>AVERAGE(CleanedData[[#This Row],[Housing]],CleanedData[[#This Row],[Fuel and light]],CleanedData[[#This Row],[Household goods and services]],CleanedData[[#This Row],[Transport and communication]])</f>
        <v>118.10000000000001</v>
      </c>
      <c r="F34">
        <f>AVERAGE(CleanedData[[#This Row],[Education]],CleanedData[[#This Row],[Recreation and amusement]])</f>
        <v>122</v>
      </c>
      <c r="G34">
        <f>AVERAGE(CleanedData[[#This Row],[Miscellaneous]],CleanedData[[#This Row],[Pan, tobacco and intoxicants]])</f>
        <v>124.75</v>
      </c>
      <c r="H34">
        <f>AVERAGE(CleanedData[[#This Row],[Clothing]],CleanedData[[#This Row],[Footwear]],CleanedData[[#This Row],[Clothing and footwear]])</f>
        <v>126.16666666666667</v>
      </c>
      <c r="I34">
        <f>CleanedData[[#This Row],[General index]]</f>
        <v>125.4</v>
      </c>
      <c r="J34" s="34">
        <f>DATE(Table5[[#This Row],[Year]],MATCH(Table5[[#This Row],[Month]],{"January","February","March","April","May","June","July","August","September","October","November","December"},0),1)</f>
        <v>42248</v>
      </c>
      <c r="K34" t="str">
        <f>IF( Table5[[#This Row],[Date]] &lt; DATE(2020,3,1), "Pre-COVID", "Post-COVID" )</f>
        <v>Pre-COVID</v>
      </c>
      <c r="L34" s="32">
        <f>Table5[[#This Row],[Food]]/C33-1</f>
        <v>5.2740058195928086E-3</v>
      </c>
      <c r="M34" s="32">
        <f>Table5[[#This Row],[Health]]/D33-1</f>
        <v>6.4738886491151337E-3</v>
      </c>
      <c r="N34" s="32">
        <f>Table5[[#This Row],[Essential services]]/E33-1</f>
        <v>0</v>
      </c>
      <c r="O34" s="32">
        <f>Table5[[#This Row],[Education and Recreation]]/F33-1</f>
        <v>4.5286125977770375E-3</v>
      </c>
      <c r="P34" s="32">
        <f>Table5[[#This Row],[Misc]]/G33-1</f>
        <v>4.4283413848631437E-3</v>
      </c>
      <c r="Q34" s="32">
        <f>Table5[[#This Row],[Apparels]]/H33-1</f>
        <v>4.7783382001591601E-3</v>
      </c>
      <c r="R34" s="32">
        <f>Table5[[#This Row],[General index]]/I33-1</f>
        <v>4.8076923076922906E-3</v>
      </c>
    </row>
    <row r="35" spans="1:18" hidden="1" x14ac:dyDescent="0.3">
      <c r="A35">
        <v>2015</v>
      </c>
      <c r="B35" t="s">
        <v>47</v>
      </c>
      <c r="C3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129.15384615384613</v>
      </c>
      <c r="D35">
        <f>AVERAGE(CleanedData[[#This Row],[Health]],CleanedData[[#This Row],[Personal care and effects]])</f>
        <v>117.15</v>
      </c>
      <c r="E35">
        <f>AVERAGE(CleanedData[[#This Row],[Housing]],CleanedData[[#This Row],[Fuel and light]],CleanedData[[#This Row],[Household goods and services]],CleanedData[[#This Row],[Transport and communication]])</f>
        <v>118.40000000000002</v>
      </c>
      <c r="F35">
        <f>AVERAGE(CleanedData[[#This Row],[Education]],CleanedData[[#This Row],[Recreation and amusement]])</f>
        <v>122.30000000000001</v>
      </c>
      <c r="G35">
        <f>AVERAGE(CleanedData[[#This Row],[Miscellaneous]],CleanedData[[#This Row],[Pan, tobacco and intoxicants]])</f>
        <v>125.2</v>
      </c>
      <c r="H35">
        <f>AVERAGE(CleanedData[[#This Row],[Clothing]],CleanedData[[#This Row],[Footwear]],CleanedData[[#This Row],[Clothing and footwear]])</f>
        <v>126.7</v>
      </c>
      <c r="I35">
        <f>CleanedData[[#This Row],[General index]]</f>
        <v>126.1</v>
      </c>
      <c r="J35" s="34">
        <f>DATE(Table5[[#This Row],[Year]],MATCH(Table5[[#This Row],[Month]],{"January","February","March","April","May","June","July","August","September","October","November","December"},0),1)</f>
        <v>42278</v>
      </c>
      <c r="K35" t="str">
        <f>IF( Table5[[#This Row],[Date]] &lt; DATE(2020,3,1), "Pre-COVID", "Post-COVID" )</f>
        <v>Pre-COVID</v>
      </c>
      <c r="L35" s="32">
        <f>Table5[[#This Row],[Food]]/C34-1</f>
        <v>1.2482662968099634E-2</v>
      </c>
      <c r="M35" s="32">
        <f>Table5[[#This Row],[Health]]/D34-1</f>
        <v>4.7169811320755262E-3</v>
      </c>
      <c r="N35" s="32">
        <f>Table5[[#This Row],[Essential services]]/E34-1</f>
        <v>2.5402201524133972E-3</v>
      </c>
      <c r="O35" s="32">
        <f>Table5[[#This Row],[Education and Recreation]]/F34-1</f>
        <v>2.4590163934428144E-3</v>
      </c>
      <c r="P35" s="32">
        <f>Table5[[#This Row],[Misc]]/G34-1</f>
        <v>3.6072144288576968E-3</v>
      </c>
      <c r="Q35" s="32">
        <f>Table5[[#This Row],[Apparels]]/H34-1</f>
        <v>4.2272126816380595E-3</v>
      </c>
      <c r="R35" s="32">
        <f>Table5[[#This Row],[General index]]/I34-1</f>
        <v>5.5821371610844661E-3</v>
      </c>
    </row>
    <row r="36" spans="1:18" hidden="1" x14ac:dyDescent="0.3">
      <c r="A36">
        <v>2015</v>
      </c>
      <c r="B36" t="s">
        <v>49</v>
      </c>
      <c r="C3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130.16153846153844</v>
      </c>
      <c r="D36">
        <f>AVERAGE(CleanedData[[#This Row],[Health]],CleanedData[[#This Row],[Personal care and effects]])</f>
        <v>117.35</v>
      </c>
      <c r="E36">
        <f>AVERAGE(CleanedData[[#This Row],[Housing]],CleanedData[[#This Row],[Fuel and light]],CleanedData[[#This Row],[Household goods and services]],CleanedData[[#This Row],[Transport and communication]])</f>
        <v>118.83333333333333</v>
      </c>
      <c r="F36">
        <f>AVERAGE(CleanedData[[#This Row],[Education]],CleanedData[[#This Row],[Recreation and amusement]])</f>
        <v>122.75</v>
      </c>
      <c r="G36">
        <f>AVERAGE(CleanedData[[#This Row],[Miscellaneous]],CleanedData[[#This Row],[Pan, tobacco and intoxicants]])</f>
        <v>125.85</v>
      </c>
      <c r="H36">
        <f>AVERAGE(CleanedData[[#This Row],[Clothing]],CleanedData[[#This Row],[Footwear]],CleanedData[[#This Row],[Clothing and footwear]])</f>
        <v>127.46666666666665</v>
      </c>
      <c r="I36">
        <f>CleanedData[[#This Row],[General index]]</f>
        <v>126.6</v>
      </c>
      <c r="J36" s="34">
        <f>DATE(Table5[[#This Row],[Year]],MATCH(Table5[[#This Row],[Month]],{"January","February","March","April","May","June","July","August","September","October","November","December"},0),1)</f>
        <v>42309</v>
      </c>
      <c r="K36" t="str">
        <f>IF( Table5[[#This Row],[Date]] &lt; DATE(2020,3,1), "Pre-COVID", "Post-COVID" )</f>
        <v>Pre-COVID</v>
      </c>
      <c r="L36" s="32">
        <f>Table5[[#This Row],[Food]]/C35-1</f>
        <v>7.8022632519356705E-3</v>
      </c>
      <c r="M36" s="32">
        <f>Table5[[#This Row],[Health]]/D35-1</f>
        <v>1.7072129748185727E-3</v>
      </c>
      <c r="N36" s="32">
        <f>Table5[[#This Row],[Essential services]]/E35-1</f>
        <v>3.6599099099097199E-3</v>
      </c>
      <c r="O36" s="32">
        <f>Table5[[#This Row],[Education and Recreation]]/F35-1</f>
        <v>3.6794766966474768E-3</v>
      </c>
      <c r="P36" s="32">
        <f>Table5[[#This Row],[Misc]]/G35-1</f>
        <v>5.1916932907347668E-3</v>
      </c>
      <c r="Q36" s="32">
        <f>Table5[[#This Row],[Apparels]]/H35-1</f>
        <v>6.0510392002104396E-3</v>
      </c>
      <c r="R36" s="32">
        <f>Table5[[#This Row],[General index]]/I35-1</f>
        <v>3.965107057890549E-3</v>
      </c>
    </row>
    <row r="37" spans="1:18" hidden="1" x14ac:dyDescent="0.3">
      <c r="A37">
        <v>2015</v>
      </c>
      <c r="B37" t="s">
        <v>51</v>
      </c>
      <c r="C3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129.70000000000002</v>
      </c>
      <c r="D37">
        <f>AVERAGE(CleanedData[[#This Row],[Health]],CleanedData[[#This Row],[Personal care and effects]])</f>
        <v>117.55000000000001</v>
      </c>
      <c r="E37">
        <f>AVERAGE(CleanedData[[#This Row],[Housing]],CleanedData[[#This Row],[Fuel and light]],CleanedData[[#This Row],[Household goods and services]],CleanedData[[#This Row],[Transport and communication]])</f>
        <v>119.03333333333335</v>
      </c>
      <c r="F37">
        <f>AVERAGE(CleanedData[[#This Row],[Education]],CleanedData[[#This Row],[Recreation and amusement]])</f>
        <v>122.9</v>
      </c>
      <c r="G37">
        <f>AVERAGE(CleanedData[[#This Row],[Miscellaneous]],CleanedData[[#This Row],[Pan, tobacco and intoxicants]])</f>
        <v>126.4</v>
      </c>
      <c r="H37">
        <f>AVERAGE(CleanedData[[#This Row],[Clothing]],CleanedData[[#This Row],[Footwear]],CleanedData[[#This Row],[Clothing and footwear]])</f>
        <v>127.83333333333333</v>
      </c>
      <c r="I37">
        <f>CleanedData[[#This Row],[General index]]</f>
        <v>126.1</v>
      </c>
      <c r="J37" s="34">
        <f>DATE(Table5[[#This Row],[Year]],MATCH(Table5[[#This Row],[Month]],{"January","February","March","April","May","June","July","August","September","October","November","December"},0),1)</f>
        <v>42339</v>
      </c>
      <c r="K37" t="str">
        <f>IF( Table5[[#This Row],[Date]] &lt; DATE(2020,3,1), "Pre-COVID", "Post-COVID" )</f>
        <v>Pre-COVID</v>
      </c>
      <c r="L37" s="32">
        <f>Table5[[#This Row],[Food]]/C36-1</f>
        <v>-3.5458897228293207E-3</v>
      </c>
      <c r="M37" s="32">
        <f>Table5[[#This Row],[Health]]/D36-1</f>
        <v>1.7043033659993601E-3</v>
      </c>
      <c r="N37" s="32">
        <f>Table5[[#This Row],[Essential services]]/E36-1</f>
        <v>1.683029453015461E-3</v>
      </c>
      <c r="O37" s="32">
        <f>Table5[[#This Row],[Education and Recreation]]/F36-1</f>
        <v>1.2219959266803748E-3</v>
      </c>
      <c r="P37" s="32">
        <f>Table5[[#This Row],[Misc]]/G36-1</f>
        <v>4.3702820818436461E-3</v>
      </c>
      <c r="Q37" s="32">
        <f>Table5[[#This Row],[Apparels]]/H36-1</f>
        <v>2.8765690376568731E-3</v>
      </c>
      <c r="R37" s="32">
        <f>Table5[[#This Row],[General index]]/I36-1</f>
        <v>-3.949447077409185E-3</v>
      </c>
    </row>
    <row r="38" spans="1:18" hidden="1" x14ac:dyDescent="0.3">
      <c r="A38">
        <v>2016</v>
      </c>
      <c r="B38" t="s">
        <v>30</v>
      </c>
      <c r="C3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130.13076923076923</v>
      </c>
      <c r="D38">
        <f>AVERAGE(CleanedData[[#This Row],[Health]],CleanedData[[#This Row],[Personal care and effects]])</f>
        <v>118.25</v>
      </c>
      <c r="E38">
        <f>AVERAGE(CleanedData[[#This Row],[Housing]],CleanedData[[#This Row],[Fuel and light]],CleanedData[[#This Row],[Household goods and services]],CleanedData[[#This Row],[Transport and communication]])</f>
        <v>119.33333333333333</v>
      </c>
      <c r="F38">
        <f>AVERAGE(CleanedData[[#This Row],[Education]],CleanedData[[#This Row],[Recreation and amusement]])</f>
        <v>123.05</v>
      </c>
      <c r="G38">
        <f>AVERAGE(CleanedData[[#This Row],[Miscellaneous]],CleanedData[[#This Row],[Pan, tobacco and intoxicants]])</f>
        <v>126.85</v>
      </c>
      <c r="H38">
        <f>AVERAGE(CleanedData[[#This Row],[Clothing]],CleanedData[[#This Row],[Footwear]],CleanedData[[#This Row],[Clothing and footwear]])</f>
        <v>128.29999999999998</v>
      </c>
      <c r="I38">
        <f>CleanedData[[#This Row],[General index]]</f>
        <v>126.3</v>
      </c>
      <c r="J38" s="34">
        <f>DATE(Table5[[#This Row],[Year]],MATCH(Table5[[#This Row],[Month]],{"January","February","March","April","May","June","July","August","September","October","November","December"},0),1)</f>
        <v>42370</v>
      </c>
      <c r="K38" t="str">
        <f>IF( Table5[[#This Row],[Date]] &lt; DATE(2020,3,1), "Pre-COVID", "Post-COVID" )</f>
        <v>Pre-COVID</v>
      </c>
      <c r="L38" s="32">
        <f>Table5[[#This Row],[Food]]/C37-1</f>
        <v>3.3212739457919582E-3</v>
      </c>
      <c r="M38" s="32">
        <f>Table5[[#This Row],[Health]]/D37-1</f>
        <v>5.9549128030624843E-3</v>
      </c>
      <c r="N38" s="32">
        <f>Table5[[#This Row],[Essential services]]/E37-1</f>
        <v>2.5203024362923099E-3</v>
      </c>
      <c r="O38" s="32">
        <f>Table5[[#This Row],[Education and Recreation]]/F37-1</f>
        <v>1.2205044751829597E-3</v>
      </c>
      <c r="P38" s="32">
        <f>Table5[[#This Row],[Misc]]/G37-1</f>
        <v>3.5601265822784445E-3</v>
      </c>
      <c r="Q38" s="32">
        <f>Table5[[#This Row],[Apparels]]/H37-1</f>
        <v>3.6505867014340332E-3</v>
      </c>
      <c r="R38" s="32">
        <f>Table5[[#This Row],[General index]]/I37-1</f>
        <v>1.5860428231562196E-3</v>
      </c>
    </row>
    <row r="39" spans="1:18" hidden="1" x14ac:dyDescent="0.3">
      <c r="A39">
        <v>2016</v>
      </c>
      <c r="B39" t="s">
        <v>33</v>
      </c>
      <c r="C3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129.08461538461538</v>
      </c>
      <c r="D39">
        <f>AVERAGE(CleanedData[[#This Row],[Health]],CleanedData[[#This Row],[Personal care and effects]])</f>
        <v>119.55</v>
      </c>
      <c r="E39">
        <f>AVERAGE(CleanedData[[#This Row],[Housing]],CleanedData[[#This Row],[Fuel and light]],CleanedData[[#This Row],[Household goods and services]],CleanedData[[#This Row],[Transport and communication]])</f>
        <v>119.7</v>
      </c>
      <c r="F39">
        <f>AVERAGE(CleanedData[[#This Row],[Education]],CleanedData[[#This Row],[Recreation and amusement]])</f>
        <v>123.44999999999999</v>
      </c>
      <c r="G39">
        <f>AVERAGE(CleanedData[[#This Row],[Miscellaneous]],CleanedData[[#This Row],[Pan, tobacco and intoxicants]])</f>
        <v>127.5</v>
      </c>
      <c r="H39">
        <f>AVERAGE(CleanedData[[#This Row],[Clothing]],CleanedData[[#This Row],[Footwear]],CleanedData[[#This Row],[Clothing and footwear]])</f>
        <v>128.96666666666667</v>
      </c>
      <c r="I39">
        <f>CleanedData[[#This Row],[General index]]</f>
        <v>126</v>
      </c>
      <c r="J39" s="34">
        <f>DATE(Table5[[#This Row],[Year]],MATCH(Table5[[#This Row],[Month]],{"January","February","March","April","May","June","July","August","September","October","November","December"},0),1)</f>
        <v>42401</v>
      </c>
      <c r="K39" t="str">
        <f>IF( Table5[[#This Row],[Date]] &lt; DATE(2020,3,1), "Pre-COVID", "Post-COVID" )</f>
        <v>Pre-COVID</v>
      </c>
      <c r="L39" s="32">
        <f>Table5[[#This Row],[Food]]/C38-1</f>
        <v>-8.0392504581191515E-3</v>
      </c>
      <c r="M39" s="32">
        <f>Table5[[#This Row],[Health]]/D38-1</f>
        <v>1.0993657505285359E-2</v>
      </c>
      <c r="N39" s="32">
        <f>Table5[[#This Row],[Essential services]]/E38-1</f>
        <v>3.0726256983240052E-3</v>
      </c>
      <c r="O39" s="32">
        <f>Table5[[#This Row],[Education and Recreation]]/F38-1</f>
        <v>3.2507110930515282E-3</v>
      </c>
      <c r="P39" s="32">
        <f>Table5[[#This Row],[Misc]]/G38-1</f>
        <v>5.124162396531462E-3</v>
      </c>
      <c r="Q39" s="32">
        <f>Table5[[#This Row],[Apparels]]/H38-1</f>
        <v>5.196154845414469E-3</v>
      </c>
      <c r="R39" s="32">
        <f>Table5[[#This Row],[General index]]/I38-1</f>
        <v>-2.3752969121140222E-3</v>
      </c>
    </row>
    <row r="40" spans="1:18" hidden="1" x14ac:dyDescent="0.3">
      <c r="A40">
        <v>2016</v>
      </c>
      <c r="B40" t="s">
        <v>35</v>
      </c>
      <c r="C4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128.86153846153846</v>
      </c>
      <c r="D40">
        <f>AVERAGE(CleanedData[[#This Row],[Health]],CleanedData[[#This Row],[Personal care and effects]])</f>
        <v>120.1</v>
      </c>
      <c r="E40">
        <f>AVERAGE(CleanedData[[#This Row],[Housing]],CleanedData[[#This Row],[Fuel and light]],CleanedData[[#This Row],[Household goods and services]],CleanedData[[#This Row],[Transport and communication]])</f>
        <v>119.46666666666665</v>
      </c>
      <c r="F40">
        <f>AVERAGE(CleanedData[[#This Row],[Education]],CleanedData[[#This Row],[Recreation and amusement]])</f>
        <v>123.75</v>
      </c>
      <c r="G40">
        <f>AVERAGE(CleanedData[[#This Row],[Miscellaneous]],CleanedData[[#This Row],[Pan, tobacco and intoxicants]])</f>
        <v>127.9</v>
      </c>
      <c r="H40">
        <f>AVERAGE(CleanedData[[#This Row],[Clothing]],CleanedData[[#This Row],[Footwear]],CleanedData[[#This Row],[Clothing and footwear]])</f>
        <v>129.29999999999998</v>
      </c>
      <c r="I40">
        <f>CleanedData[[#This Row],[General index]]</f>
        <v>126</v>
      </c>
      <c r="J40" s="34">
        <f>DATE(Table5[[#This Row],[Year]],MATCH(Table5[[#This Row],[Month]],{"January","February","March","April","May","June","July","August","September","October","November","December"},0),1)</f>
        <v>42430</v>
      </c>
      <c r="K40" t="str">
        <f>IF( Table5[[#This Row],[Date]] &lt; DATE(2020,3,1), "Pre-COVID", "Post-COVID" )</f>
        <v>Pre-COVID</v>
      </c>
      <c r="L40" s="32">
        <f>Table5[[#This Row],[Food]]/C39-1</f>
        <v>-1.728144925808861E-3</v>
      </c>
      <c r="M40" s="32">
        <f>Table5[[#This Row],[Health]]/D39-1</f>
        <v>4.6005855290673914E-3</v>
      </c>
      <c r="N40" s="32">
        <f>Table5[[#This Row],[Essential services]]/E39-1</f>
        <v>-1.9493177387915894E-3</v>
      </c>
      <c r="O40" s="32">
        <f>Table5[[#This Row],[Education and Recreation]]/F39-1</f>
        <v>2.430133657351341E-3</v>
      </c>
      <c r="P40" s="32">
        <f>Table5[[#This Row],[Misc]]/G39-1</f>
        <v>3.1372549019608176E-3</v>
      </c>
      <c r="Q40" s="32">
        <f>Table5[[#This Row],[Apparels]]/H39-1</f>
        <v>2.5846471956576522E-3</v>
      </c>
      <c r="R40" s="32">
        <f>Table5[[#This Row],[General index]]/I39-1</f>
        <v>0</v>
      </c>
    </row>
    <row r="41" spans="1:18" hidden="1" x14ac:dyDescent="0.3">
      <c r="A41">
        <v>2016</v>
      </c>
      <c r="B41" t="s">
        <v>36</v>
      </c>
      <c r="C4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130.86923076923077</v>
      </c>
      <c r="D41">
        <f>AVERAGE(CleanedData[[#This Row],[Health]],CleanedData[[#This Row],[Personal care and effects]])</f>
        <v>120.65</v>
      </c>
      <c r="E41">
        <f>AVERAGE(CleanedData[[#This Row],[Housing]],CleanedData[[#This Row],[Fuel and light]],CleanedData[[#This Row],[Household goods and services]],CleanedData[[#This Row],[Transport and communication]])</f>
        <v>119.96666666666665</v>
      </c>
      <c r="F41">
        <f>AVERAGE(CleanedData[[#This Row],[Education]],CleanedData[[#This Row],[Recreation and amusement]])</f>
        <v>124.4</v>
      </c>
      <c r="G41">
        <f>AVERAGE(CleanedData[[#This Row],[Miscellaneous]],CleanedData[[#This Row],[Pan, tobacco and intoxicants]])</f>
        <v>128.55000000000001</v>
      </c>
      <c r="H41">
        <f>AVERAGE(CleanedData[[#This Row],[Clothing]],CleanedData[[#This Row],[Footwear]],CleanedData[[#This Row],[Clothing and footwear]])</f>
        <v>129.73333333333335</v>
      </c>
      <c r="I41">
        <f>CleanedData[[#This Row],[General index]]</f>
        <v>127.3</v>
      </c>
      <c r="J41" s="34">
        <f>DATE(Table5[[#This Row],[Year]],MATCH(Table5[[#This Row],[Month]],{"January","February","March","April","May","June","July","August","September","October","November","December"},0),1)</f>
        <v>42461</v>
      </c>
      <c r="K41" t="str">
        <f>IF( Table5[[#This Row],[Date]] &lt; DATE(2020,3,1), "Pre-COVID", "Post-COVID" )</f>
        <v>Pre-COVID</v>
      </c>
      <c r="L41" s="32">
        <f>Table5[[#This Row],[Food]]/C40-1</f>
        <v>1.5580229226361153E-2</v>
      </c>
      <c r="M41" s="32">
        <f>Table5[[#This Row],[Health]]/D40-1</f>
        <v>4.5795170691091958E-3</v>
      </c>
      <c r="N41" s="32">
        <f>Table5[[#This Row],[Essential services]]/E40-1</f>
        <v>4.1852678571427937E-3</v>
      </c>
      <c r="O41" s="32">
        <f>Table5[[#This Row],[Education and Recreation]]/F40-1</f>
        <v>5.2525252525252863E-3</v>
      </c>
      <c r="P41" s="32">
        <f>Table5[[#This Row],[Misc]]/G40-1</f>
        <v>5.0820953870212016E-3</v>
      </c>
      <c r="Q41" s="32">
        <f>Table5[[#This Row],[Apparels]]/H40-1</f>
        <v>3.3513792214490135E-3</v>
      </c>
      <c r="R41" s="32">
        <f>Table5[[#This Row],[General index]]/I40-1</f>
        <v>1.0317460317460281E-2</v>
      </c>
    </row>
    <row r="42" spans="1:18" hidden="1" x14ac:dyDescent="0.3">
      <c r="A42">
        <v>2016</v>
      </c>
      <c r="B42" t="s">
        <v>38</v>
      </c>
      <c r="C4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133.1076923076923</v>
      </c>
      <c r="D42">
        <f>AVERAGE(CleanedData[[#This Row],[Health]],CleanedData[[#This Row],[Personal care and effects]])</f>
        <v>121.45</v>
      </c>
      <c r="E42">
        <f>AVERAGE(CleanedData[[#This Row],[Housing]],CleanedData[[#This Row],[Fuel and light]],CleanedData[[#This Row],[Household goods and services]],CleanedData[[#This Row],[Transport and communication]])</f>
        <v>120.5</v>
      </c>
      <c r="F42">
        <f>AVERAGE(CleanedData[[#This Row],[Education]],CleanedData[[#This Row],[Recreation and amusement]])</f>
        <v>125</v>
      </c>
      <c r="G42">
        <f>AVERAGE(CleanedData[[#This Row],[Miscellaneous]],CleanedData[[#This Row],[Pan, tobacco and intoxicants]])</f>
        <v>129.19999999999999</v>
      </c>
      <c r="H42">
        <f>AVERAGE(CleanedData[[#This Row],[Clothing]],CleanedData[[#This Row],[Footwear]],CleanedData[[#This Row],[Clothing and footwear]])</f>
        <v>130.13333333333333</v>
      </c>
      <c r="I42">
        <f>CleanedData[[#This Row],[General index]]</f>
        <v>128.6</v>
      </c>
      <c r="J42" s="34">
        <f>DATE(Table5[[#This Row],[Year]],MATCH(Table5[[#This Row],[Month]],{"January","February","March","April","May","June","July","August","September","October","November","December"},0),1)</f>
        <v>42491</v>
      </c>
      <c r="K42" t="str">
        <f>IF( Table5[[#This Row],[Date]] &lt; DATE(2020,3,1), "Pre-COVID", "Post-COVID" )</f>
        <v>Pre-COVID</v>
      </c>
      <c r="L42" s="32">
        <f>Table5[[#This Row],[Food]]/C41-1</f>
        <v>1.7104567095750367E-2</v>
      </c>
      <c r="M42" s="32">
        <f>Table5[[#This Row],[Health]]/D41-1</f>
        <v>6.6307501036053651E-3</v>
      </c>
      <c r="N42" s="32">
        <f>Table5[[#This Row],[Essential services]]/E41-1</f>
        <v>4.4456793553766527E-3</v>
      </c>
      <c r="O42" s="32">
        <f>Table5[[#This Row],[Education and Recreation]]/F41-1</f>
        <v>4.8231511254019921E-3</v>
      </c>
      <c r="P42" s="32">
        <f>Table5[[#This Row],[Misc]]/G41-1</f>
        <v>5.0563982886033809E-3</v>
      </c>
      <c r="Q42" s="32">
        <f>Table5[[#This Row],[Apparels]]/H41-1</f>
        <v>3.0832476875639614E-3</v>
      </c>
      <c r="R42" s="32">
        <f>Table5[[#This Row],[General index]]/I41-1</f>
        <v>1.021209740769824E-2</v>
      </c>
    </row>
    <row r="43" spans="1:18" hidden="1" x14ac:dyDescent="0.3">
      <c r="A43">
        <v>2016</v>
      </c>
      <c r="B43" t="s">
        <v>39</v>
      </c>
      <c r="C4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135.43076923076922</v>
      </c>
      <c r="D43">
        <f>AVERAGE(CleanedData[[#This Row],[Health]],CleanedData[[#This Row],[Personal care and effects]])</f>
        <v>121.75</v>
      </c>
      <c r="E43">
        <f>AVERAGE(CleanedData[[#This Row],[Housing]],CleanedData[[#This Row],[Fuel and light]],CleanedData[[#This Row],[Household goods and services]],CleanedData[[#This Row],[Transport and communication]])</f>
        <v>121.3</v>
      </c>
      <c r="F43">
        <f>AVERAGE(CleanedData[[#This Row],[Education]],CleanedData[[#This Row],[Recreation and amusement]])</f>
        <v>125.69999999999999</v>
      </c>
      <c r="G43">
        <f>AVERAGE(CleanedData[[#This Row],[Miscellaneous]],CleanedData[[#This Row],[Pan, tobacco and intoxicants]])</f>
        <v>130.1</v>
      </c>
      <c r="H43">
        <f>AVERAGE(CleanedData[[#This Row],[Clothing]],CleanedData[[#This Row],[Footwear]],CleanedData[[#This Row],[Clothing and footwear]])</f>
        <v>130.70000000000002</v>
      </c>
      <c r="I43">
        <f>CleanedData[[#This Row],[General index]]</f>
        <v>130.1</v>
      </c>
      <c r="J43" s="34">
        <f>DATE(Table5[[#This Row],[Year]],MATCH(Table5[[#This Row],[Month]],{"January","February","March","April","May","June","July","August","September","October","November","December"},0),1)</f>
        <v>42522</v>
      </c>
      <c r="K43" t="str">
        <f>IF( Table5[[#This Row],[Date]] &lt; DATE(2020,3,1), "Pre-COVID", "Post-COVID" )</f>
        <v>Pre-COVID</v>
      </c>
      <c r="L43" s="32">
        <f>Table5[[#This Row],[Food]]/C42-1</f>
        <v>1.7452612112806243E-2</v>
      </c>
      <c r="M43" s="32">
        <f>Table5[[#This Row],[Health]]/D42-1</f>
        <v>2.4701523260601821E-3</v>
      </c>
      <c r="N43" s="32">
        <f>Table5[[#This Row],[Essential services]]/E42-1</f>
        <v>6.6390041493775698E-3</v>
      </c>
      <c r="O43" s="32">
        <f>Table5[[#This Row],[Education and Recreation]]/F42-1</f>
        <v>5.5999999999998273E-3</v>
      </c>
      <c r="P43" s="32">
        <f>Table5[[#This Row],[Misc]]/G42-1</f>
        <v>6.9659442724459009E-3</v>
      </c>
      <c r="Q43" s="32">
        <f>Table5[[#This Row],[Apparels]]/H42-1</f>
        <v>4.3545081967215626E-3</v>
      </c>
      <c r="R43" s="32">
        <f>Table5[[#This Row],[General index]]/I42-1</f>
        <v>1.1664074650077794E-2</v>
      </c>
    </row>
    <row r="44" spans="1:18" hidden="1" x14ac:dyDescent="0.3">
      <c r="A44">
        <v>2016</v>
      </c>
      <c r="B44" t="s">
        <v>41</v>
      </c>
      <c r="C4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137.19230769230768</v>
      </c>
      <c r="D44">
        <f>AVERAGE(CleanedData[[#This Row],[Health]],CleanedData[[#This Row],[Personal care and effects]])</f>
        <v>122.5</v>
      </c>
      <c r="E44">
        <f>AVERAGE(CleanedData[[#This Row],[Housing]],CleanedData[[#This Row],[Fuel and light]],CleanedData[[#This Row],[Household goods and services]],CleanedData[[#This Row],[Transport and communication]])</f>
        <v>121.40000000000002</v>
      </c>
      <c r="F44">
        <f>AVERAGE(CleanedData[[#This Row],[Education]],CleanedData[[#This Row],[Recreation and amusement]])</f>
        <v>126.60000000000001</v>
      </c>
      <c r="G44">
        <f>AVERAGE(CleanedData[[#This Row],[Miscellaneous]],CleanedData[[#This Row],[Pan, tobacco and intoxicants]])</f>
        <v>130.60000000000002</v>
      </c>
      <c r="H44">
        <f>AVERAGE(CleanedData[[#This Row],[Clothing]],CleanedData[[#This Row],[Footwear]],CleanedData[[#This Row],[Clothing and footwear]])</f>
        <v>131.26666666666668</v>
      </c>
      <c r="I44">
        <f>CleanedData[[#This Row],[General index]]</f>
        <v>131.1</v>
      </c>
      <c r="J44" s="34">
        <f>DATE(Table5[[#This Row],[Year]],MATCH(Table5[[#This Row],[Month]],{"January","February","March","April","May","June","July","August","September","October","November","December"},0),1)</f>
        <v>42552</v>
      </c>
      <c r="K44" t="str">
        <f>IF( Table5[[#This Row],[Date]] &lt; DATE(2020,3,1), "Pre-COVID", "Post-COVID" )</f>
        <v>Pre-COVID</v>
      </c>
      <c r="L44" s="32">
        <f>Table5[[#This Row],[Food]]/C43-1</f>
        <v>1.3006929455867233E-2</v>
      </c>
      <c r="M44" s="32">
        <f>Table5[[#This Row],[Health]]/D43-1</f>
        <v>6.1601642710471527E-3</v>
      </c>
      <c r="N44" s="32">
        <f>Table5[[#This Row],[Essential services]]/E43-1</f>
        <v>8.2440230832658834E-4</v>
      </c>
      <c r="O44" s="32">
        <f>Table5[[#This Row],[Education and Recreation]]/F43-1</f>
        <v>7.1599045346064649E-3</v>
      </c>
      <c r="P44" s="32">
        <f>Table5[[#This Row],[Misc]]/G43-1</f>
        <v>3.8431975403538932E-3</v>
      </c>
      <c r="Q44" s="32">
        <f>Table5[[#This Row],[Apparels]]/H43-1</f>
        <v>4.3356286661566656E-3</v>
      </c>
      <c r="R44" s="32">
        <f>Table5[[#This Row],[General index]]/I43-1</f>
        <v>7.6863950807071202E-3</v>
      </c>
    </row>
    <row r="45" spans="1:18" hidden="1" x14ac:dyDescent="0.3">
      <c r="A45">
        <v>2016</v>
      </c>
      <c r="B45" t="s">
        <v>43</v>
      </c>
      <c r="C4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136.76153846153846</v>
      </c>
      <c r="D45">
        <f>AVERAGE(CleanedData[[#This Row],[Health]],CleanedData[[#This Row],[Personal care and effects]])</f>
        <v>123.15</v>
      </c>
      <c r="E45">
        <f>AVERAGE(CleanedData[[#This Row],[Housing]],CleanedData[[#This Row],[Fuel and light]],CleanedData[[#This Row],[Household goods and services]],CleanedData[[#This Row],[Transport and communication]])</f>
        <v>121.36666666666667</v>
      </c>
      <c r="F45">
        <f>AVERAGE(CleanedData[[#This Row],[Education]],CleanedData[[#This Row],[Recreation and amusement]])</f>
        <v>127.19999999999999</v>
      </c>
      <c r="G45">
        <f>AVERAGE(CleanedData[[#This Row],[Miscellaneous]],CleanedData[[#This Row],[Pan, tobacco and intoxicants]])</f>
        <v>131.14999999999998</v>
      </c>
      <c r="H45">
        <f>AVERAGE(CleanedData[[#This Row],[Clothing]],CleanedData[[#This Row],[Footwear]],CleanedData[[#This Row],[Clothing and footwear]])</f>
        <v>131.83333333333331</v>
      </c>
      <c r="I45">
        <f>CleanedData[[#This Row],[General index]]</f>
        <v>131.1</v>
      </c>
      <c r="J45" s="34">
        <f>DATE(Table5[[#This Row],[Year]],MATCH(Table5[[#This Row],[Month]],{"January","February","March","April","May","June","July","August","September","October","November","December"},0),1)</f>
        <v>42583</v>
      </c>
      <c r="K45" t="str">
        <f>IF( Table5[[#This Row],[Date]] &lt; DATE(2020,3,1), "Pre-COVID", "Post-COVID" )</f>
        <v>Pre-COVID</v>
      </c>
      <c r="L45" s="32">
        <f>Table5[[#This Row],[Food]]/C44-1</f>
        <v>-3.1398934679001123E-3</v>
      </c>
      <c r="M45" s="32">
        <f>Table5[[#This Row],[Health]]/D44-1</f>
        <v>5.3061224489796555E-3</v>
      </c>
      <c r="N45" s="32">
        <f>Table5[[#This Row],[Essential services]]/E44-1</f>
        <v>-2.7457440966516256E-4</v>
      </c>
      <c r="O45" s="32">
        <f>Table5[[#This Row],[Education and Recreation]]/F44-1</f>
        <v>4.7393364928909332E-3</v>
      </c>
      <c r="P45" s="32">
        <f>Table5[[#This Row],[Misc]]/G44-1</f>
        <v>4.2113323124040036E-3</v>
      </c>
      <c r="Q45" s="32">
        <f>Table5[[#This Row],[Apparels]]/H44-1</f>
        <v>4.3169121381410047E-3</v>
      </c>
      <c r="R45" s="32">
        <f>Table5[[#This Row],[General index]]/I44-1</f>
        <v>0</v>
      </c>
    </row>
    <row r="46" spans="1:18" hidden="1" x14ac:dyDescent="0.3">
      <c r="A46">
        <v>2016</v>
      </c>
      <c r="B46" t="s">
        <v>45</v>
      </c>
      <c r="C4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135.66923076923075</v>
      </c>
      <c r="D46">
        <f>AVERAGE(CleanedData[[#This Row],[Health]],CleanedData[[#This Row],[Personal care and effects]])</f>
        <v>123.75</v>
      </c>
      <c r="E46">
        <f>AVERAGE(CleanedData[[#This Row],[Housing]],CleanedData[[#This Row],[Fuel and light]],CleanedData[[#This Row],[Household goods and services]],CleanedData[[#This Row],[Transport and communication]])</f>
        <v>122.10000000000001</v>
      </c>
      <c r="F46">
        <f>AVERAGE(CleanedData[[#This Row],[Education]],CleanedData[[#This Row],[Recreation and amusement]])</f>
        <v>127.35000000000001</v>
      </c>
      <c r="G46">
        <f>AVERAGE(CleanedData[[#This Row],[Miscellaneous]],CleanedData[[#This Row],[Pan, tobacco and intoxicants]])</f>
        <v>131.9</v>
      </c>
      <c r="H46">
        <f>AVERAGE(CleanedData[[#This Row],[Clothing]],CleanedData[[#This Row],[Footwear]],CleanedData[[#This Row],[Clothing and footwear]])</f>
        <v>132.33333333333334</v>
      </c>
      <c r="I46">
        <f>CleanedData[[#This Row],[General index]]</f>
        <v>130.9</v>
      </c>
      <c r="J46" s="34">
        <f>DATE(Table5[[#This Row],[Year]],MATCH(Table5[[#This Row],[Month]],{"January","February","March","April","May","June","July","August","September","October","November","December"},0),1)</f>
        <v>42614</v>
      </c>
      <c r="K46" t="str">
        <f>IF( Table5[[#This Row],[Date]] &lt; DATE(2020,3,1), "Pre-COVID", "Post-COVID" )</f>
        <v>Pre-COVID</v>
      </c>
      <c r="L46" s="32">
        <f>Table5[[#This Row],[Food]]/C45-1</f>
        <v>-7.9869508971259773E-3</v>
      </c>
      <c r="M46" s="32">
        <f>Table5[[#This Row],[Health]]/D45-1</f>
        <v>4.872107186357999E-3</v>
      </c>
      <c r="N46" s="32">
        <f>Table5[[#This Row],[Essential services]]/E45-1</f>
        <v>6.0422960725075026E-3</v>
      </c>
      <c r="O46" s="32">
        <f>Table5[[#This Row],[Education and Recreation]]/F45-1</f>
        <v>1.1792452830190481E-3</v>
      </c>
      <c r="P46" s="32">
        <f>Table5[[#This Row],[Misc]]/G45-1</f>
        <v>5.7186427754480906E-3</v>
      </c>
      <c r="Q46" s="32">
        <f>Table5[[#This Row],[Apparels]]/H45-1</f>
        <v>3.7926675094819284E-3</v>
      </c>
      <c r="R46" s="32">
        <f>Table5[[#This Row],[General index]]/I45-1</f>
        <v>-1.5255530129670847E-3</v>
      </c>
    </row>
    <row r="47" spans="1:18" hidden="1" x14ac:dyDescent="0.3">
      <c r="A47">
        <v>2016</v>
      </c>
      <c r="B47" t="s">
        <v>47</v>
      </c>
      <c r="C4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135.90769230769226</v>
      </c>
      <c r="D47">
        <f>AVERAGE(CleanedData[[#This Row],[Health]],CleanedData[[#This Row],[Personal care and effects]])</f>
        <v>124.1</v>
      </c>
      <c r="E47">
        <f>AVERAGE(CleanedData[[#This Row],[Housing]],CleanedData[[#This Row],[Fuel and light]],CleanedData[[#This Row],[Household goods and services]],CleanedData[[#This Row],[Transport and communication]])</f>
        <v>122.63333333333333</v>
      </c>
      <c r="F47">
        <f>AVERAGE(CleanedData[[#This Row],[Education]],CleanedData[[#This Row],[Recreation and amusement]])</f>
        <v>127.95</v>
      </c>
      <c r="G47">
        <f>AVERAGE(CleanedData[[#This Row],[Miscellaneous]],CleanedData[[#This Row],[Pan, tobacco and intoxicants]])</f>
        <v>132.60000000000002</v>
      </c>
      <c r="H47">
        <f>AVERAGE(CleanedData[[#This Row],[Clothing]],CleanedData[[#This Row],[Footwear]],CleanedData[[#This Row],[Clothing and footwear]])</f>
        <v>133.03333333333333</v>
      </c>
      <c r="I47">
        <f>CleanedData[[#This Row],[General index]]</f>
        <v>131.4</v>
      </c>
      <c r="J47" s="34">
        <f>DATE(Table5[[#This Row],[Year]],MATCH(Table5[[#This Row],[Month]],{"January","February","March","April","May","June","July","August","September","October","November","December"},0),1)</f>
        <v>42644</v>
      </c>
      <c r="K47" t="str">
        <f>IF( Table5[[#This Row],[Date]] &lt; DATE(2020,3,1), "Pre-COVID", "Post-COVID" )</f>
        <v>Pre-COVID</v>
      </c>
      <c r="L47" s="32">
        <f>Table5[[#This Row],[Food]]/C46-1</f>
        <v>1.7576685377329593E-3</v>
      </c>
      <c r="M47" s="32">
        <f>Table5[[#This Row],[Health]]/D46-1</f>
        <v>2.8282828282828465E-3</v>
      </c>
      <c r="N47" s="32">
        <f>Table5[[#This Row],[Essential services]]/E46-1</f>
        <v>4.3680043680043301E-3</v>
      </c>
      <c r="O47" s="32">
        <f>Table5[[#This Row],[Education and Recreation]]/F46-1</f>
        <v>4.7114252061248862E-3</v>
      </c>
      <c r="P47" s="32">
        <f>Table5[[#This Row],[Misc]]/G46-1</f>
        <v>5.3070507960577551E-3</v>
      </c>
      <c r="Q47" s="32">
        <f>Table5[[#This Row],[Apparels]]/H46-1</f>
        <v>5.2896725440805259E-3</v>
      </c>
      <c r="R47" s="32">
        <f>Table5[[#This Row],[General index]]/I46-1</f>
        <v>3.8197097020626902E-3</v>
      </c>
    </row>
    <row r="48" spans="1:18" hidden="1" x14ac:dyDescent="0.3">
      <c r="A48">
        <v>2016</v>
      </c>
      <c r="B48" t="s">
        <v>49</v>
      </c>
      <c r="C4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135.36923076923077</v>
      </c>
      <c r="D48">
        <f>AVERAGE(CleanedData[[#This Row],[Health]],CleanedData[[#This Row],[Personal care and effects]])</f>
        <v>124.5</v>
      </c>
      <c r="E48">
        <f>AVERAGE(CleanedData[[#This Row],[Housing]],CleanedData[[#This Row],[Fuel and light]],CleanedData[[#This Row],[Household goods and services]],CleanedData[[#This Row],[Transport and communication]])</f>
        <v>123.10000000000001</v>
      </c>
      <c r="F48">
        <f>AVERAGE(CleanedData[[#This Row],[Education]],CleanedData[[#This Row],[Recreation and amusement]])</f>
        <v>128.4</v>
      </c>
      <c r="G48">
        <f>AVERAGE(CleanedData[[#This Row],[Miscellaneous]],CleanedData[[#This Row],[Pan, tobacco and intoxicants]])</f>
        <v>132.9</v>
      </c>
      <c r="H48">
        <f>AVERAGE(CleanedData[[#This Row],[Clothing]],CleanedData[[#This Row],[Footwear]],CleanedData[[#This Row],[Clothing and footwear]])</f>
        <v>133.36666666666667</v>
      </c>
      <c r="I48">
        <f>CleanedData[[#This Row],[General index]]</f>
        <v>131.19999999999999</v>
      </c>
      <c r="J48" s="34">
        <f>DATE(Table5[[#This Row],[Year]],MATCH(Table5[[#This Row],[Month]],{"January","February","March","April","May","June","July","August","September","October","November","December"},0),1)</f>
        <v>42675</v>
      </c>
      <c r="K48" t="str">
        <f>IF( Table5[[#This Row],[Date]] &lt; DATE(2020,3,1), "Pre-COVID", "Post-COVID" )</f>
        <v>Pre-COVID</v>
      </c>
      <c r="L48" s="32">
        <f>Table5[[#This Row],[Food]]/C47-1</f>
        <v>-3.9619651347064799E-3</v>
      </c>
      <c r="M48" s="32">
        <f>Table5[[#This Row],[Health]]/D47-1</f>
        <v>3.2232070910556132E-3</v>
      </c>
      <c r="N48" s="32">
        <f>Table5[[#This Row],[Essential services]]/E47-1</f>
        <v>3.8053818972547671E-3</v>
      </c>
      <c r="O48" s="32">
        <f>Table5[[#This Row],[Education and Recreation]]/F47-1</f>
        <v>3.5169988276670949E-3</v>
      </c>
      <c r="P48" s="32">
        <f>Table5[[#This Row],[Misc]]/G47-1</f>
        <v>2.2624434389137971E-3</v>
      </c>
      <c r="Q48" s="32">
        <f>Table5[[#This Row],[Apparels]]/H47-1</f>
        <v>2.5056376847909512E-3</v>
      </c>
      <c r="R48" s="32">
        <f>Table5[[#This Row],[General index]]/I47-1</f>
        <v>-1.5220700152208666E-3</v>
      </c>
    </row>
    <row r="49" spans="1:18" hidden="1" x14ac:dyDescent="0.3">
      <c r="A49">
        <v>2016</v>
      </c>
      <c r="B49" t="s">
        <v>51</v>
      </c>
      <c r="C4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133.9</v>
      </c>
      <c r="D49">
        <f>AVERAGE(CleanedData[[#This Row],[Health]],CleanedData[[#This Row],[Personal care and effects]])</f>
        <v>124</v>
      </c>
      <c r="E49">
        <f>AVERAGE(CleanedData[[#This Row],[Housing]],CleanedData[[#This Row],[Fuel and light]],CleanedData[[#This Row],[Household goods and services]],CleanedData[[#This Row],[Transport and communication]])</f>
        <v>123.93333333333332</v>
      </c>
      <c r="F49">
        <f>AVERAGE(CleanedData[[#This Row],[Education]],CleanedData[[#This Row],[Recreation and amusement]])</f>
        <v>128.65</v>
      </c>
      <c r="G49">
        <f>AVERAGE(CleanedData[[#This Row],[Miscellaneous]],CleanedData[[#This Row],[Pan, tobacco and intoxicants]])</f>
        <v>133.5</v>
      </c>
      <c r="H49">
        <f>AVERAGE(CleanedData[[#This Row],[Clothing]],CleanedData[[#This Row],[Footwear]],CleanedData[[#This Row],[Clothing and footwear]])</f>
        <v>133.83333333333334</v>
      </c>
      <c r="I49">
        <f>CleanedData[[#This Row],[General index]]</f>
        <v>130.4</v>
      </c>
      <c r="J49" s="34">
        <f>DATE(Table5[[#This Row],[Year]],MATCH(Table5[[#This Row],[Month]],{"January","February","March","April","May","June","July","August","September","October","November","December"},0),1)</f>
        <v>42705</v>
      </c>
      <c r="K49" t="str">
        <f>IF( Table5[[#This Row],[Date]] &lt; DATE(2020,3,1), "Pre-COVID", "Post-COVID" )</f>
        <v>Pre-COVID</v>
      </c>
      <c r="L49" s="32">
        <f>Table5[[#This Row],[Food]]/C48-1</f>
        <v>-1.0853506080236386E-2</v>
      </c>
      <c r="M49" s="32">
        <f>Table5[[#This Row],[Health]]/D48-1</f>
        <v>-4.0160642570281624E-3</v>
      </c>
      <c r="N49" s="32">
        <f>Table5[[#This Row],[Essential services]]/E48-1</f>
        <v>6.7695640400755597E-3</v>
      </c>
      <c r="O49" s="32">
        <f>Table5[[#This Row],[Education and Recreation]]/F48-1</f>
        <v>1.9470404984422984E-3</v>
      </c>
      <c r="P49" s="32">
        <f>Table5[[#This Row],[Misc]]/G48-1</f>
        <v>4.5146726862301811E-3</v>
      </c>
      <c r="Q49" s="32">
        <f>Table5[[#This Row],[Apparels]]/H48-1</f>
        <v>3.4991252186953314E-3</v>
      </c>
      <c r="R49" s="32">
        <f>Table5[[#This Row],[General index]]/I48-1</f>
        <v>-6.0975609756096505E-3</v>
      </c>
    </row>
    <row r="50" spans="1:18" hidden="1" x14ac:dyDescent="0.3">
      <c r="A50">
        <v>2017</v>
      </c>
      <c r="B50" t="s">
        <v>30</v>
      </c>
      <c r="C5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132.86923076923074</v>
      </c>
      <c r="D50">
        <f>AVERAGE(CleanedData[[#This Row],[Health]],CleanedData[[#This Row],[Personal care and effects]])</f>
        <v>124.4</v>
      </c>
      <c r="E50">
        <f>AVERAGE(CleanedData[[#This Row],[Housing]],CleanedData[[#This Row],[Fuel and light]],CleanedData[[#This Row],[Household goods and services]],CleanedData[[#This Row],[Transport and communication]])</f>
        <v>124.39999999999999</v>
      </c>
      <c r="F50">
        <f>AVERAGE(CleanedData[[#This Row],[Education]],CleanedData[[#This Row],[Recreation and amusement]])</f>
        <v>128.75</v>
      </c>
      <c r="G50">
        <f>AVERAGE(CleanedData[[#This Row],[Miscellaneous]],CleanedData[[#This Row],[Pan, tobacco and intoxicants]])</f>
        <v>134.10000000000002</v>
      </c>
      <c r="H50">
        <f>AVERAGE(CleanedData[[#This Row],[Clothing]],CleanedData[[#This Row],[Footwear]],CleanedData[[#This Row],[Clothing and footwear]])</f>
        <v>134.13333333333333</v>
      </c>
      <c r="I50">
        <f>CleanedData[[#This Row],[General index]]</f>
        <v>130.30000000000001</v>
      </c>
      <c r="J50" s="34">
        <f>DATE(Table5[[#This Row],[Year]],MATCH(Table5[[#This Row],[Month]],{"January","February","March","April","May","June","July","August","September","October","November","December"},0),1)</f>
        <v>42736</v>
      </c>
      <c r="K50" t="str">
        <f>IF( Table5[[#This Row],[Date]] &lt; DATE(2020,3,1), "Pre-COVID", "Post-COVID" )</f>
        <v>Pre-COVID</v>
      </c>
      <c r="L50" s="32">
        <f>Table5[[#This Row],[Food]]/C49-1</f>
        <v>-7.6980525076121298E-3</v>
      </c>
      <c r="M50" s="32">
        <f>Table5[[#This Row],[Health]]/D49-1</f>
        <v>3.225806451612856E-3</v>
      </c>
      <c r="N50" s="32">
        <f>Table5[[#This Row],[Essential services]]/E49-1</f>
        <v>3.7654653039269625E-3</v>
      </c>
      <c r="O50" s="32">
        <f>Table5[[#This Row],[Education and Recreation]]/F49-1</f>
        <v>7.7730275942466953E-4</v>
      </c>
      <c r="P50" s="32">
        <f>Table5[[#This Row],[Misc]]/G49-1</f>
        <v>4.4943820224720987E-3</v>
      </c>
      <c r="Q50" s="32">
        <f>Table5[[#This Row],[Apparels]]/H49-1</f>
        <v>2.2415940224158604E-3</v>
      </c>
      <c r="R50" s="32">
        <f>Table5[[#This Row],[General index]]/I49-1</f>
        <v>-7.6687116564411184E-4</v>
      </c>
    </row>
    <row r="51" spans="1:18" hidden="1" x14ac:dyDescent="0.3">
      <c r="A51">
        <v>2017</v>
      </c>
      <c r="B51" t="s">
        <v>33</v>
      </c>
      <c r="C5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132.48461538461541</v>
      </c>
      <c r="D51">
        <f>AVERAGE(CleanedData[[#This Row],[Health]],CleanedData[[#This Row],[Personal care and effects]])</f>
        <v>125</v>
      </c>
      <c r="E51">
        <f>AVERAGE(CleanedData[[#This Row],[Housing]],CleanedData[[#This Row],[Fuel and light]],CleanedData[[#This Row],[Household goods and services]],CleanedData[[#This Row],[Transport and communication]])</f>
        <v>125</v>
      </c>
      <c r="F51">
        <f>AVERAGE(CleanedData[[#This Row],[Education]],CleanedData[[#This Row],[Recreation and amusement]])</f>
        <v>129</v>
      </c>
      <c r="G51">
        <f>AVERAGE(CleanedData[[#This Row],[Miscellaneous]],CleanedData[[#This Row],[Pan, tobacco and intoxicants]])</f>
        <v>134.6</v>
      </c>
      <c r="H51">
        <f>AVERAGE(CleanedData[[#This Row],[Clothing]],CleanedData[[#This Row],[Footwear]],CleanedData[[#This Row],[Clothing and footwear]])</f>
        <v>134.33333333333334</v>
      </c>
      <c r="I51">
        <f>CleanedData[[#This Row],[General index]]</f>
        <v>130.6</v>
      </c>
      <c r="J51" s="34">
        <f>DATE(Table5[[#This Row],[Year]],MATCH(Table5[[#This Row],[Month]],{"January","February","March","April","May","June","July","August","September","October","November","December"},0),1)</f>
        <v>42767</v>
      </c>
      <c r="K51" t="str">
        <f>IF( Table5[[#This Row],[Date]] &lt; DATE(2020,3,1), "Pre-COVID", "Post-COVID" )</f>
        <v>Pre-COVID</v>
      </c>
      <c r="L51" s="32">
        <f>Table5[[#This Row],[Food]]/C50-1</f>
        <v>-2.8946911364553518E-3</v>
      </c>
      <c r="M51" s="32">
        <f>Table5[[#This Row],[Health]]/D50-1</f>
        <v>4.8231511254019921E-3</v>
      </c>
      <c r="N51" s="32">
        <f>Table5[[#This Row],[Essential services]]/E50-1</f>
        <v>4.8231511254019921E-3</v>
      </c>
      <c r="O51" s="32">
        <f>Table5[[#This Row],[Education and Recreation]]/F50-1</f>
        <v>1.9417475728156219E-3</v>
      </c>
      <c r="P51" s="32">
        <f>Table5[[#This Row],[Misc]]/G50-1</f>
        <v>3.7285607755404016E-3</v>
      </c>
      <c r="Q51" s="32">
        <f>Table5[[#This Row],[Apparels]]/H50-1</f>
        <v>1.4910536779324524E-3</v>
      </c>
      <c r="R51" s="32">
        <f>Table5[[#This Row],[General index]]/I50-1</f>
        <v>2.3023791250957881E-3</v>
      </c>
    </row>
    <row r="52" spans="1:18" hidden="1" x14ac:dyDescent="0.3">
      <c r="A52">
        <v>2017</v>
      </c>
      <c r="B52" t="s">
        <v>35</v>
      </c>
      <c r="C5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132.22307692307692</v>
      </c>
      <c r="D52">
        <f>AVERAGE(CleanedData[[#This Row],[Health]],CleanedData[[#This Row],[Personal care and effects]])</f>
        <v>125.19999999999999</v>
      </c>
      <c r="E52">
        <f>AVERAGE(CleanedData[[#This Row],[Housing]],CleanedData[[#This Row],[Fuel and light]],CleanedData[[#This Row],[Household goods and services]],CleanedData[[#This Row],[Transport and communication]])</f>
        <v>125.59999999999998</v>
      </c>
      <c r="F52">
        <f>AVERAGE(CleanedData[[#This Row],[Education]],CleanedData[[#This Row],[Recreation and amusement]])</f>
        <v>129.4</v>
      </c>
      <c r="G52">
        <f>AVERAGE(CleanedData[[#This Row],[Miscellaneous]],CleanedData[[#This Row],[Pan, tobacco and intoxicants]])</f>
        <v>135.1</v>
      </c>
      <c r="H52">
        <f>AVERAGE(CleanedData[[#This Row],[Clothing]],CleanedData[[#This Row],[Footwear]],CleanedData[[#This Row],[Clothing and footwear]])</f>
        <v>134.76666666666665</v>
      </c>
      <c r="I52">
        <f>CleanedData[[#This Row],[General index]]</f>
        <v>130.9</v>
      </c>
      <c r="J52" s="34">
        <f>DATE(Table5[[#This Row],[Year]],MATCH(Table5[[#This Row],[Month]],{"January","February","March","April","May","June","July","August","September","October","November","December"},0),1)</f>
        <v>42795</v>
      </c>
      <c r="K52" t="str">
        <f>IF( Table5[[#This Row],[Date]] &lt; DATE(2020,3,1), "Pre-COVID", "Post-COVID" )</f>
        <v>Pre-COVID</v>
      </c>
      <c r="L52" s="32">
        <f>Table5[[#This Row],[Food]]/C51-1</f>
        <v>-1.9741043952855586E-3</v>
      </c>
      <c r="M52" s="32">
        <f>Table5[[#This Row],[Health]]/D51-1</f>
        <v>1.5999999999998238E-3</v>
      </c>
      <c r="N52" s="32">
        <f>Table5[[#This Row],[Essential services]]/E51-1</f>
        <v>4.7999999999999154E-3</v>
      </c>
      <c r="O52" s="32">
        <f>Table5[[#This Row],[Education and Recreation]]/F51-1</f>
        <v>3.1007751937985883E-3</v>
      </c>
      <c r="P52" s="32">
        <f>Table5[[#This Row],[Misc]]/G51-1</f>
        <v>3.714710252600284E-3</v>
      </c>
      <c r="Q52" s="32">
        <f>Table5[[#This Row],[Apparels]]/H51-1</f>
        <v>3.2258064516126339E-3</v>
      </c>
      <c r="R52" s="32">
        <f>Table5[[#This Row],[General index]]/I51-1</f>
        <v>2.2970903522205877E-3</v>
      </c>
    </row>
    <row r="53" spans="1:18" hidden="1" x14ac:dyDescent="0.3">
      <c r="A53">
        <v>2017</v>
      </c>
      <c r="B53" t="s">
        <v>36</v>
      </c>
      <c r="C5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132.1846153846154</v>
      </c>
      <c r="D53">
        <f>AVERAGE(CleanedData[[#This Row],[Health]],CleanedData[[#This Row],[Personal care and effects]])</f>
        <v>125.6</v>
      </c>
      <c r="E53">
        <f>AVERAGE(CleanedData[[#This Row],[Housing]],CleanedData[[#This Row],[Fuel and light]],CleanedData[[#This Row],[Household goods and services]],CleanedData[[#This Row],[Transport and communication]])</f>
        <v>125.60000000000002</v>
      </c>
      <c r="F53">
        <f>AVERAGE(CleanedData[[#This Row],[Education]],CleanedData[[#This Row],[Recreation and amusement]])</f>
        <v>129.80000000000001</v>
      </c>
      <c r="G53">
        <f>AVERAGE(CleanedData[[#This Row],[Miscellaneous]],CleanedData[[#This Row],[Pan, tobacco and intoxicants]])</f>
        <v>135.25</v>
      </c>
      <c r="H53">
        <f>AVERAGE(CleanedData[[#This Row],[Clothing]],CleanedData[[#This Row],[Footwear]],CleanedData[[#This Row],[Clothing and footwear]])</f>
        <v>135.36666666666667</v>
      </c>
      <c r="I53">
        <f>CleanedData[[#This Row],[General index]]</f>
        <v>131.1</v>
      </c>
      <c r="J53" s="34">
        <f>DATE(Table5[[#This Row],[Year]],MATCH(Table5[[#This Row],[Month]],{"January","February","March","April","May","June","July","August","September","October","November","December"},0),1)</f>
        <v>42826</v>
      </c>
      <c r="K53" t="str">
        <f>IF( Table5[[#This Row],[Date]] &lt; DATE(2020,3,1), "Pre-COVID", "Post-COVID" )</f>
        <v>Pre-COVID</v>
      </c>
      <c r="L53" s="32">
        <f>Table5[[#This Row],[Food]]/C52-1</f>
        <v>-2.9088370469476654E-4</v>
      </c>
      <c r="M53" s="32">
        <f>Table5[[#This Row],[Health]]/D52-1</f>
        <v>3.1948881789138905E-3</v>
      </c>
      <c r="N53" s="32">
        <f>Table5[[#This Row],[Essential services]]/E52-1</f>
        <v>0</v>
      </c>
      <c r="O53" s="32">
        <f>Table5[[#This Row],[Education and Recreation]]/F52-1</f>
        <v>3.0911901081915882E-3</v>
      </c>
      <c r="P53" s="32">
        <f>Table5[[#This Row],[Misc]]/G52-1</f>
        <v>1.1102886750555818E-3</v>
      </c>
      <c r="Q53" s="32">
        <f>Table5[[#This Row],[Apparels]]/H52-1</f>
        <v>4.452139500371155E-3</v>
      </c>
      <c r="R53" s="32">
        <f>Table5[[#This Row],[General index]]/I52-1</f>
        <v>1.5278838808250317E-3</v>
      </c>
    </row>
    <row r="54" spans="1:18" hidden="1" x14ac:dyDescent="0.3">
      <c r="A54">
        <v>2017</v>
      </c>
      <c r="B54" t="s">
        <v>38</v>
      </c>
      <c r="C5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132.27692307692308</v>
      </c>
      <c r="D54">
        <f>AVERAGE(CleanedData[[#This Row],[Health]],CleanedData[[#This Row],[Personal care and effects]])</f>
        <v>125.7</v>
      </c>
      <c r="E54">
        <f>AVERAGE(CleanedData[[#This Row],[Housing]],CleanedData[[#This Row],[Fuel and light]],CleanedData[[#This Row],[Household goods and services]],CleanedData[[#This Row],[Transport and communication]])</f>
        <v>125.66666666666667</v>
      </c>
      <c r="F54">
        <f>AVERAGE(CleanedData[[#This Row],[Education]],CleanedData[[#This Row],[Recreation and amusement]])</f>
        <v>130.25</v>
      </c>
      <c r="G54">
        <f>AVERAGE(CleanedData[[#This Row],[Miscellaneous]],CleanedData[[#This Row],[Pan, tobacco and intoxicants]])</f>
        <v>135.75</v>
      </c>
      <c r="H54">
        <f>AVERAGE(CleanedData[[#This Row],[Clothing]],CleanedData[[#This Row],[Footwear]],CleanedData[[#This Row],[Clothing and footwear]])</f>
        <v>135.6</v>
      </c>
      <c r="I54">
        <f>CleanedData[[#This Row],[General index]]</f>
        <v>131.4</v>
      </c>
      <c r="J54" s="34">
        <f>DATE(Table5[[#This Row],[Year]],MATCH(Table5[[#This Row],[Month]],{"January","February","March","April","May","June","July","August","September","October","November","December"},0),1)</f>
        <v>42856</v>
      </c>
      <c r="K54" t="str">
        <f>IF( Table5[[#This Row],[Date]] &lt; DATE(2020,3,1), "Pre-COVID", "Post-COVID" )</f>
        <v>Pre-COVID</v>
      </c>
      <c r="L54" s="32">
        <f>Table5[[#This Row],[Food]]/C53-1</f>
        <v>6.9832402234637492E-4</v>
      </c>
      <c r="M54" s="32">
        <f>Table5[[#This Row],[Health]]/D53-1</f>
        <v>7.9617834394918319E-4</v>
      </c>
      <c r="N54" s="32">
        <f>Table5[[#This Row],[Essential services]]/E53-1</f>
        <v>5.3078556263264076E-4</v>
      </c>
      <c r="O54" s="32">
        <f>Table5[[#This Row],[Education and Recreation]]/F53-1</f>
        <v>3.4668721109398781E-3</v>
      </c>
      <c r="P54" s="32">
        <f>Table5[[#This Row],[Misc]]/G53-1</f>
        <v>3.6968576709797141E-3</v>
      </c>
      <c r="Q54" s="32">
        <f>Table5[[#This Row],[Apparels]]/H53-1</f>
        <v>1.7237133710907848E-3</v>
      </c>
      <c r="R54" s="32">
        <f>Table5[[#This Row],[General index]]/I53-1</f>
        <v>2.2883295194509046E-3</v>
      </c>
    </row>
    <row r="55" spans="1:18" hidden="1" x14ac:dyDescent="0.3">
      <c r="A55">
        <v>2017</v>
      </c>
      <c r="B55" t="s">
        <v>39</v>
      </c>
      <c r="C5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133.43846153846155</v>
      </c>
      <c r="D55">
        <f>AVERAGE(CleanedData[[#This Row],[Health]],CleanedData[[#This Row],[Personal care and effects]])</f>
        <v>125.95</v>
      </c>
      <c r="E55">
        <f>AVERAGE(CleanedData[[#This Row],[Housing]],CleanedData[[#This Row],[Fuel and light]],CleanedData[[#This Row],[Household goods and services]],CleanedData[[#This Row],[Transport and communication]])</f>
        <v>125.5</v>
      </c>
      <c r="F55">
        <f>AVERAGE(CleanedData[[#This Row],[Education]],CleanedData[[#This Row],[Recreation and amusement]])</f>
        <v>130.65</v>
      </c>
      <c r="G55">
        <f>AVERAGE(CleanedData[[#This Row],[Miscellaneous]],CleanedData[[#This Row],[Pan, tobacco and intoxicants]])</f>
        <v>136</v>
      </c>
      <c r="H55">
        <f>AVERAGE(CleanedData[[#This Row],[Clothing]],CleanedData[[#This Row],[Footwear]],CleanedData[[#This Row],[Clothing and footwear]])</f>
        <v>135.9</v>
      </c>
      <c r="I55">
        <f>CleanedData[[#This Row],[General index]]</f>
        <v>132</v>
      </c>
      <c r="J55" s="34">
        <f>DATE(Table5[[#This Row],[Year]],MATCH(Table5[[#This Row],[Month]],{"January","February","March","April","May","June","July","August","September","October","November","December"},0),1)</f>
        <v>42887</v>
      </c>
      <c r="K55" t="str">
        <f>IF( Table5[[#This Row],[Date]] &lt; DATE(2020,3,1), "Pre-COVID", "Post-COVID" )</f>
        <v>Pre-COVID</v>
      </c>
      <c r="L55" s="32">
        <f>Table5[[#This Row],[Food]]/C54-1</f>
        <v>8.7811118864853377E-3</v>
      </c>
      <c r="M55" s="32">
        <f>Table5[[#This Row],[Health]]/D54-1</f>
        <v>1.9888623707240427E-3</v>
      </c>
      <c r="N55" s="32">
        <f>Table5[[#This Row],[Essential services]]/E54-1</f>
        <v>-1.3262599469496816E-3</v>
      </c>
      <c r="O55" s="32">
        <f>Table5[[#This Row],[Education and Recreation]]/F54-1</f>
        <v>3.0710172744721209E-3</v>
      </c>
      <c r="P55" s="32">
        <f>Table5[[#This Row],[Misc]]/G54-1</f>
        <v>1.8416206261511192E-3</v>
      </c>
      <c r="Q55" s="32">
        <f>Table5[[#This Row],[Apparels]]/H54-1</f>
        <v>2.2123893805310324E-3</v>
      </c>
      <c r="R55" s="32">
        <f>Table5[[#This Row],[General index]]/I54-1</f>
        <v>4.5662100456620447E-3</v>
      </c>
    </row>
    <row r="56" spans="1:18" hidden="1" x14ac:dyDescent="0.3">
      <c r="A56">
        <v>2017</v>
      </c>
      <c r="B56" t="s">
        <v>41</v>
      </c>
      <c r="C5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136.1076923076923</v>
      </c>
      <c r="D56">
        <f>AVERAGE(CleanedData[[#This Row],[Health]],CleanedData[[#This Row],[Personal care and effects]])</f>
        <v>126.5</v>
      </c>
      <c r="E56">
        <f>AVERAGE(CleanedData[[#This Row],[Housing]],CleanedData[[#This Row],[Fuel and light]],CleanedData[[#This Row],[Household goods and services]],CleanedData[[#This Row],[Transport and communication]])</f>
        <v>125.76666666666667</v>
      </c>
      <c r="F56">
        <f>AVERAGE(CleanedData[[#This Row],[Education]],CleanedData[[#This Row],[Recreation and amusement]])</f>
        <v>131.69999999999999</v>
      </c>
      <c r="G56">
        <f>AVERAGE(CleanedData[[#This Row],[Miscellaneous]],CleanedData[[#This Row],[Pan, tobacco and intoxicants]])</f>
        <v>137.05000000000001</v>
      </c>
      <c r="H56">
        <f>AVERAGE(CleanedData[[#This Row],[Clothing]],CleanedData[[#This Row],[Footwear]],CleanedData[[#This Row],[Clothing and footwear]])</f>
        <v>136.56666666666666</v>
      </c>
      <c r="I56">
        <f>CleanedData[[#This Row],[General index]]</f>
        <v>134.19999999999999</v>
      </c>
      <c r="J56" s="34">
        <f>DATE(Table5[[#This Row],[Year]],MATCH(Table5[[#This Row],[Month]],{"January","February","March","April","May","June","July","August","September","October","November","December"},0),1)</f>
        <v>42917</v>
      </c>
      <c r="K56" t="str">
        <f>IF( Table5[[#This Row],[Date]] &lt; DATE(2020,3,1), "Pre-COVID", "Post-COVID" )</f>
        <v>Pre-COVID</v>
      </c>
      <c r="L56" s="32">
        <f>Table5[[#This Row],[Food]]/C55-1</f>
        <v>2.0003458811321595E-2</v>
      </c>
      <c r="M56" s="32">
        <f>Table5[[#This Row],[Health]]/D55-1</f>
        <v>4.366812227074135E-3</v>
      </c>
      <c r="N56" s="32">
        <f>Table5[[#This Row],[Essential services]]/E55-1</f>
        <v>2.1248339973438668E-3</v>
      </c>
      <c r="O56" s="32">
        <f>Table5[[#This Row],[Education and Recreation]]/F55-1</f>
        <v>8.036739380022917E-3</v>
      </c>
      <c r="P56" s="32">
        <f>Table5[[#This Row],[Misc]]/G55-1</f>
        <v>7.7205882352942012E-3</v>
      </c>
      <c r="Q56" s="32">
        <f>Table5[[#This Row],[Apparels]]/H55-1</f>
        <v>4.9055678194749319E-3</v>
      </c>
      <c r="R56" s="32">
        <f>Table5[[#This Row],[General index]]/I55-1</f>
        <v>1.6666666666666607E-2</v>
      </c>
    </row>
    <row r="57" spans="1:18" hidden="1" x14ac:dyDescent="0.3">
      <c r="A57">
        <v>2017</v>
      </c>
      <c r="B57" t="s">
        <v>43</v>
      </c>
      <c r="C5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137.21538461538461</v>
      </c>
      <c r="D57">
        <f>AVERAGE(CleanedData[[#This Row],[Health]],CleanedData[[#This Row],[Personal care and effects]])</f>
        <v>127.35</v>
      </c>
      <c r="E57">
        <f>AVERAGE(CleanedData[[#This Row],[Housing]],CleanedData[[#This Row],[Fuel and light]],CleanedData[[#This Row],[Household goods and services]],CleanedData[[#This Row],[Transport and communication]])</f>
        <v>126.63333333333334</v>
      </c>
      <c r="F57">
        <f>AVERAGE(CleanedData[[#This Row],[Education]],CleanedData[[#This Row],[Recreation and amusement]])</f>
        <v>132.44999999999999</v>
      </c>
      <c r="G57">
        <f>AVERAGE(CleanedData[[#This Row],[Miscellaneous]],CleanedData[[#This Row],[Pan, tobacco and intoxicants]])</f>
        <v>138.30000000000001</v>
      </c>
      <c r="H57">
        <f>AVERAGE(CleanedData[[#This Row],[Clothing]],CleanedData[[#This Row],[Footwear]],CleanedData[[#This Row],[Clothing and footwear]])</f>
        <v>137.53333333333333</v>
      </c>
      <c r="I57">
        <f>CleanedData[[#This Row],[General index]]</f>
        <v>135.4</v>
      </c>
      <c r="J57" s="34">
        <f>DATE(Table5[[#This Row],[Year]],MATCH(Table5[[#This Row],[Month]],{"January","February","March","April","May","June","July","August","September","October","November","December"},0),1)</f>
        <v>42948</v>
      </c>
      <c r="K57" t="str">
        <f>IF( Table5[[#This Row],[Date]] &lt; DATE(2020,3,1), "Pre-COVID", "Post-COVID" )</f>
        <v>Pre-COVID</v>
      </c>
      <c r="L57" s="32">
        <f>Table5[[#This Row],[Food]]/C56-1</f>
        <v>8.1383519837232576E-3</v>
      </c>
      <c r="M57" s="32">
        <f>Table5[[#This Row],[Health]]/D56-1</f>
        <v>6.7193675889327675E-3</v>
      </c>
      <c r="N57" s="32">
        <f>Table5[[#This Row],[Essential services]]/E56-1</f>
        <v>6.8910681155580633E-3</v>
      </c>
      <c r="O57" s="32">
        <f>Table5[[#This Row],[Education and Recreation]]/F56-1</f>
        <v>5.6947608200454969E-3</v>
      </c>
      <c r="P57" s="32">
        <f>Table5[[#This Row],[Misc]]/G56-1</f>
        <v>9.1207588471360346E-3</v>
      </c>
      <c r="Q57" s="32">
        <f>Table5[[#This Row],[Apparels]]/H56-1</f>
        <v>7.0783500122040266E-3</v>
      </c>
      <c r="R57" s="32">
        <f>Table5[[#This Row],[General index]]/I56-1</f>
        <v>8.941877794336861E-3</v>
      </c>
    </row>
    <row r="58" spans="1:18" hidden="1" x14ac:dyDescent="0.3">
      <c r="A58">
        <v>2017</v>
      </c>
      <c r="B58" t="s">
        <v>45</v>
      </c>
      <c r="C5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136.15384615384613</v>
      </c>
      <c r="D58">
        <f>AVERAGE(CleanedData[[#This Row],[Health]],CleanedData[[#This Row],[Personal care and effects]])</f>
        <v>128.15</v>
      </c>
      <c r="E58">
        <f>AVERAGE(CleanedData[[#This Row],[Housing]],CleanedData[[#This Row],[Fuel and light]],CleanedData[[#This Row],[Household goods and services]],CleanedData[[#This Row],[Transport and communication]])</f>
        <v>127.53333333333335</v>
      </c>
      <c r="F58">
        <f>AVERAGE(CleanedData[[#This Row],[Education]],CleanedData[[#This Row],[Recreation and amusement]])</f>
        <v>132.65</v>
      </c>
      <c r="G58">
        <f>AVERAGE(CleanedData[[#This Row],[Miscellaneous]],CleanedData[[#This Row],[Pan, tobacco and intoxicants]])</f>
        <v>139.15</v>
      </c>
      <c r="H58">
        <f>AVERAGE(CleanedData[[#This Row],[Clothing]],CleanedData[[#This Row],[Footwear]],CleanedData[[#This Row],[Clothing and footwear]])</f>
        <v>138.16666666666666</v>
      </c>
      <c r="I58">
        <f>CleanedData[[#This Row],[General index]]</f>
        <v>135.19999999999999</v>
      </c>
      <c r="J58" s="34">
        <f>DATE(Table5[[#This Row],[Year]],MATCH(Table5[[#This Row],[Month]],{"January","February","March","April","May","June","July","August","September","October","November","December"},0),1)</f>
        <v>42979</v>
      </c>
      <c r="K58" t="str">
        <f>IF( Table5[[#This Row],[Date]] &lt; DATE(2020,3,1), "Pre-COVID", "Post-COVID" )</f>
        <v>Pre-COVID</v>
      </c>
      <c r="L58" s="32">
        <f>Table5[[#This Row],[Food]]/C57-1</f>
        <v>-7.7362933064245576E-3</v>
      </c>
      <c r="M58" s="32">
        <f>Table5[[#This Row],[Health]]/D57-1</f>
        <v>6.2819002748333297E-3</v>
      </c>
      <c r="N58" s="32">
        <f>Table5[[#This Row],[Essential services]]/E57-1</f>
        <v>7.1071334561727539E-3</v>
      </c>
      <c r="O58" s="32">
        <f>Table5[[#This Row],[Education and Recreation]]/F57-1</f>
        <v>1.5100037750095385E-3</v>
      </c>
      <c r="P58" s="32">
        <f>Table5[[#This Row],[Misc]]/G57-1</f>
        <v>6.1460592913955558E-3</v>
      </c>
      <c r="Q58" s="32">
        <f>Table5[[#This Row],[Apparels]]/H57-1</f>
        <v>4.6049442559379372E-3</v>
      </c>
      <c r="R58" s="32">
        <f>Table5[[#This Row],[General index]]/I57-1</f>
        <v>-1.477104874446189E-3</v>
      </c>
    </row>
    <row r="59" spans="1:18" hidden="1" x14ac:dyDescent="0.3">
      <c r="A59">
        <v>2017</v>
      </c>
      <c r="B59" t="s">
        <v>47</v>
      </c>
      <c r="C5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136.89999999999998</v>
      </c>
      <c r="D59">
        <f>AVERAGE(CleanedData[[#This Row],[Health]],CleanedData[[#This Row],[Personal care and effects]])</f>
        <v>128.75</v>
      </c>
      <c r="E59">
        <f>AVERAGE(CleanedData[[#This Row],[Housing]],CleanedData[[#This Row],[Fuel and light]],CleanedData[[#This Row],[Household goods and services]],CleanedData[[#This Row],[Transport and communication]])</f>
        <v>127.86666666666666</v>
      </c>
      <c r="F59">
        <f>AVERAGE(CleanedData[[#This Row],[Education]],CleanedData[[#This Row],[Recreation and amusement]])</f>
        <v>133.15</v>
      </c>
      <c r="G59">
        <f>AVERAGE(CleanedData[[#This Row],[Miscellaneous]],CleanedData[[#This Row],[Pan, tobacco and intoxicants]])</f>
        <v>139.65</v>
      </c>
      <c r="H59">
        <f>AVERAGE(CleanedData[[#This Row],[Clothing]],CleanedData[[#This Row],[Footwear]],CleanedData[[#This Row],[Clothing and footwear]])</f>
        <v>138.96666666666667</v>
      </c>
      <c r="I59">
        <f>CleanedData[[#This Row],[General index]]</f>
        <v>136.1</v>
      </c>
      <c r="J59" s="34">
        <f>DATE(Table5[[#This Row],[Year]],MATCH(Table5[[#This Row],[Month]],{"January","February","March","April","May","June","July","August","September","October","November","December"},0),1)</f>
        <v>43009</v>
      </c>
      <c r="K59" t="str">
        <f>IF( Table5[[#This Row],[Date]] &lt; DATE(2020,3,1), "Pre-COVID", "Post-COVID" )</f>
        <v>Pre-COVID</v>
      </c>
      <c r="L59" s="32">
        <f>Table5[[#This Row],[Food]]/C58-1</f>
        <v>5.4802259887005711E-3</v>
      </c>
      <c r="M59" s="32">
        <f>Table5[[#This Row],[Health]]/D58-1</f>
        <v>4.6820132657041658E-3</v>
      </c>
      <c r="N59" s="32">
        <f>Table5[[#This Row],[Essential services]]/E58-1</f>
        <v>2.613695765812718E-3</v>
      </c>
      <c r="O59" s="32">
        <f>Table5[[#This Row],[Education and Recreation]]/F58-1</f>
        <v>3.7693177534865452E-3</v>
      </c>
      <c r="P59" s="32">
        <f>Table5[[#This Row],[Misc]]/G58-1</f>
        <v>3.5932446999640266E-3</v>
      </c>
      <c r="Q59" s="32">
        <f>Table5[[#This Row],[Apparels]]/H58-1</f>
        <v>5.7901085645357675E-3</v>
      </c>
      <c r="R59" s="32">
        <f>Table5[[#This Row],[General index]]/I58-1</f>
        <v>6.6568047337278724E-3</v>
      </c>
    </row>
    <row r="60" spans="1:18" hidden="1" x14ac:dyDescent="0.3">
      <c r="A60">
        <v>2017</v>
      </c>
      <c r="B60" t="s">
        <v>49</v>
      </c>
      <c r="C6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139.09230769230768</v>
      </c>
      <c r="D60">
        <f>AVERAGE(CleanedData[[#This Row],[Health]],CleanedData[[#This Row],[Personal care and effects]])</f>
        <v>129.69999999999999</v>
      </c>
      <c r="E60">
        <f>AVERAGE(CleanedData[[#This Row],[Housing]],CleanedData[[#This Row],[Fuel and light]],CleanedData[[#This Row],[Household goods and services]],CleanedData[[#This Row],[Transport and communication]])</f>
        <v>129.33333333333334</v>
      </c>
      <c r="F60">
        <f>AVERAGE(CleanedData[[#This Row],[Education]],CleanedData[[#This Row],[Recreation and amusement]])</f>
        <v>133.75</v>
      </c>
      <c r="G60">
        <f>AVERAGE(CleanedData[[#This Row],[Miscellaneous]],CleanedData[[#This Row],[Pan, tobacco and intoxicants]])</f>
        <v>140.80000000000001</v>
      </c>
      <c r="H60">
        <f>AVERAGE(CleanedData[[#This Row],[Clothing]],CleanedData[[#This Row],[Footwear]],CleanedData[[#This Row],[Clothing and footwear]])</f>
        <v>139.86666666666667</v>
      </c>
      <c r="I60">
        <f>CleanedData[[#This Row],[General index]]</f>
        <v>137.6</v>
      </c>
      <c r="J60" s="34">
        <f>DATE(Table5[[#This Row],[Year]],MATCH(Table5[[#This Row],[Month]],{"January","February","March","April","May","June","July","August","September","October","November","December"},0),1)</f>
        <v>43040</v>
      </c>
      <c r="K60" t="str">
        <f>IF( Table5[[#This Row],[Date]] &lt; DATE(2020,3,1), "Pre-COVID", "Post-COVID" )</f>
        <v>Pre-COVID</v>
      </c>
      <c r="L60" s="32">
        <f>Table5[[#This Row],[Food]]/C59-1</f>
        <v>1.6013934932853857E-2</v>
      </c>
      <c r="M60" s="32">
        <f>Table5[[#This Row],[Health]]/D59-1</f>
        <v>7.3786407766989193E-3</v>
      </c>
      <c r="N60" s="32">
        <f>Table5[[#This Row],[Essential services]]/E59-1</f>
        <v>1.1470281543274341E-2</v>
      </c>
      <c r="O60" s="32">
        <f>Table5[[#This Row],[Education and Recreation]]/F59-1</f>
        <v>4.5061960195267314E-3</v>
      </c>
      <c r="P60" s="32">
        <f>Table5[[#This Row],[Misc]]/G59-1</f>
        <v>8.2348728965271345E-3</v>
      </c>
      <c r="Q60" s="32">
        <f>Table5[[#This Row],[Apparels]]/H59-1</f>
        <v>6.4763732309907063E-3</v>
      </c>
      <c r="R60" s="32">
        <f>Table5[[#This Row],[General index]]/I59-1</f>
        <v>1.102130786186617E-2</v>
      </c>
    </row>
    <row r="61" spans="1:18" hidden="1" x14ac:dyDescent="0.3">
      <c r="A61">
        <v>2017</v>
      </c>
      <c r="B61" t="s">
        <v>51</v>
      </c>
      <c r="C6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138.07692307692307</v>
      </c>
      <c r="D61">
        <f>AVERAGE(CleanedData[[#This Row],[Health]],CleanedData[[#This Row],[Personal care and effects]])</f>
        <v>129.80000000000001</v>
      </c>
      <c r="E61">
        <f>AVERAGE(CleanedData[[#This Row],[Housing]],CleanedData[[#This Row],[Fuel and light]],CleanedData[[#This Row],[Household goods and services]],CleanedData[[#This Row],[Transport and communication]])</f>
        <v>129.93333333333331</v>
      </c>
      <c r="F61">
        <f>AVERAGE(CleanedData[[#This Row],[Education]],CleanedData[[#This Row],[Recreation and amusement]])</f>
        <v>133.75</v>
      </c>
      <c r="G61">
        <f>AVERAGE(CleanedData[[#This Row],[Miscellaneous]],CleanedData[[#This Row],[Pan, tobacco and intoxicants]])</f>
        <v>141.39999999999998</v>
      </c>
      <c r="H61">
        <f>AVERAGE(CleanedData[[#This Row],[Clothing]],CleanedData[[#This Row],[Footwear]],CleanedData[[#This Row],[Clothing and footwear]])</f>
        <v>140.06666666666666</v>
      </c>
      <c r="I61">
        <f>CleanedData[[#This Row],[General index]]</f>
        <v>137.19999999999999</v>
      </c>
      <c r="J61" s="34">
        <f>DATE(Table5[[#This Row],[Year]],MATCH(Table5[[#This Row],[Month]],{"January","February","March","April","May","June","July","August","September","October","November","December"},0),1)</f>
        <v>43070</v>
      </c>
      <c r="K61" t="str">
        <f>IF( Table5[[#This Row],[Date]] &lt; DATE(2020,3,1), "Pre-COVID", "Post-COVID" )</f>
        <v>Pre-COVID</v>
      </c>
      <c r="L61" s="32">
        <f>Table5[[#This Row],[Food]]/C60-1</f>
        <v>-7.3000774250636669E-3</v>
      </c>
      <c r="M61" s="32">
        <f>Table5[[#This Row],[Health]]/D60-1</f>
        <v>7.710100231304029E-4</v>
      </c>
      <c r="N61" s="32">
        <f>Table5[[#This Row],[Essential services]]/E60-1</f>
        <v>4.6391752577317202E-3</v>
      </c>
      <c r="O61" s="32">
        <f>Table5[[#This Row],[Education and Recreation]]/F60-1</f>
        <v>0</v>
      </c>
      <c r="P61" s="32">
        <f>Table5[[#This Row],[Misc]]/G60-1</f>
        <v>4.2613636363633134E-3</v>
      </c>
      <c r="Q61" s="32">
        <f>Table5[[#This Row],[Apparels]]/H60-1</f>
        <v>1.4299332697806921E-3</v>
      </c>
      <c r="R61" s="32">
        <f>Table5[[#This Row],[General index]]/I60-1</f>
        <v>-2.9069767441860517E-3</v>
      </c>
    </row>
    <row r="62" spans="1:18" hidden="1" x14ac:dyDescent="0.3">
      <c r="A62">
        <v>2018</v>
      </c>
      <c r="B62" t="s">
        <v>30</v>
      </c>
      <c r="C6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136.91538461538462</v>
      </c>
      <c r="D62">
        <f>AVERAGE(CleanedData[[#This Row],[Health]],CleanedData[[#This Row],[Personal care and effects]])</f>
        <v>130.30000000000001</v>
      </c>
      <c r="E62">
        <f>AVERAGE(CleanedData[[#This Row],[Housing]],CleanedData[[#This Row],[Fuel and light]],CleanedData[[#This Row],[Household goods and services]],CleanedData[[#This Row],[Transport and communication]])</f>
        <v>130.26666666666668</v>
      </c>
      <c r="F62">
        <f>AVERAGE(CleanedData[[#This Row],[Education]],CleanedData[[#This Row],[Recreation and amusement]])</f>
        <v>134.35</v>
      </c>
      <c r="G62">
        <f>AVERAGE(CleanedData[[#This Row],[Miscellaneous]],CleanedData[[#This Row],[Pan, tobacco and intoxicants]])</f>
        <v>141.89999999999998</v>
      </c>
      <c r="H62">
        <f>AVERAGE(CleanedData[[#This Row],[Clothing]],CleanedData[[#This Row],[Footwear]],CleanedData[[#This Row],[Clothing and footwear]])</f>
        <v>140.43333333333334</v>
      </c>
      <c r="I62">
        <f>CleanedData[[#This Row],[General index]]</f>
        <v>136.9</v>
      </c>
      <c r="J62" s="34">
        <f>DATE(Table5[[#This Row],[Year]],MATCH(Table5[[#This Row],[Month]],{"January","February","March","April","May","June","July","August","September","October","November","December"},0),1)</f>
        <v>43101</v>
      </c>
      <c r="K62" t="str">
        <f>IF( Table5[[#This Row],[Date]] &lt; DATE(2020,3,1), "Pre-COVID", "Post-COVID" )</f>
        <v>Pre-COVID</v>
      </c>
      <c r="L62" s="32">
        <f>Table5[[#This Row],[Food]]/C61-1</f>
        <v>-8.4122562674093793E-3</v>
      </c>
      <c r="M62" s="32">
        <f>Table5[[#This Row],[Health]]/D61-1</f>
        <v>3.8520801232666546E-3</v>
      </c>
      <c r="N62" s="32">
        <f>Table5[[#This Row],[Essential services]]/E61-1</f>
        <v>2.5654181631609152E-3</v>
      </c>
      <c r="O62" s="32">
        <f>Table5[[#This Row],[Education and Recreation]]/F61-1</f>
        <v>4.4859813084112687E-3</v>
      </c>
      <c r="P62" s="32">
        <f>Table5[[#This Row],[Misc]]/G61-1</f>
        <v>3.5360678925036026E-3</v>
      </c>
      <c r="Q62" s="32">
        <f>Table5[[#This Row],[Apparels]]/H61-1</f>
        <v>2.6178010471205049E-3</v>
      </c>
      <c r="R62" s="32">
        <f>Table5[[#This Row],[General index]]/I61-1</f>
        <v>-2.1865889212826506E-3</v>
      </c>
    </row>
    <row r="63" spans="1:18" hidden="1" x14ac:dyDescent="0.3">
      <c r="A63">
        <v>2018</v>
      </c>
      <c r="B63" t="s">
        <v>33</v>
      </c>
      <c r="C6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135.4153846153846</v>
      </c>
      <c r="D63">
        <f>AVERAGE(CleanedData[[#This Row],[Health]],CleanedData[[#This Row],[Personal care and effects]])</f>
        <v>130.75</v>
      </c>
      <c r="E63">
        <f>AVERAGE(CleanedData[[#This Row],[Housing]],CleanedData[[#This Row],[Fuel and light]],CleanedData[[#This Row],[Household goods and services]],CleanedData[[#This Row],[Transport and communication]])</f>
        <v>130.69999999999999</v>
      </c>
      <c r="F63">
        <f>AVERAGE(CleanedData[[#This Row],[Education]],CleanedData[[#This Row],[Recreation and amusement]])</f>
        <v>134.44999999999999</v>
      </c>
      <c r="G63">
        <f>AVERAGE(CleanedData[[#This Row],[Miscellaneous]],CleanedData[[#This Row],[Pan, tobacco and intoxicants]])</f>
        <v>142.25</v>
      </c>
      <c r="H63">
        <f>AVERAGE(CleanedData[[#This Row],[Clothing]],CleanedData[[#This Row],[Footwear]],CleanedData[[#This Row],[Clothing and footwear]])</f>
        <v>140.66666666666666</v>
      </c>
      <c r="I63">
        <f>CleanedData[[#This Row],[General index]]</f>
        <v>136.4</v>
      </c>
      <c r="J63" s="34">
        <f>DATE(Table5[[#This Row],[Year]],MATCH(Table5[[#This Row],[Month]],{"January","February","March","April","May","June","July","August","September","October","November","December"},0),1)</f>
        <v>43132</v>
      </c>
      <c r="K63" t="str">
        <f>IF( Table5[[#This Row],[Date]] &lt; DATE(2020,3,1), "Pre-COVID", "Post-COVID" )</f>
        <v>Pre-COVID</v>
      </c>
      <c r="L63" s="32">
        <f>Table5[[#This Row],[Food]]/C62-1</f>
        <v>-1.0955671666947775E-2</v>
      </c>
      <c r="M63" s="32">
        <f>Table5[[#This Row],[Health]]/D62-1</f>
        <v>3.4535686876437932E-3</v>
      </c>
      <c r="N63" s="32">
        <f>Table5[[#This Row],[Essential services]]/E62-1</f>
        <v>3.326509723643678E-3</v>
      </c>
      <c r="O63" s="32">
        <f>Table5[[#This Row],[Education and Recreation]]/F62-1</f>
        <v>7.4432452549300088E-4</v>
      </c>
      <c r="P63" s="32">
        <f>Table5[[#This Row],[Misc]]/G62-1</f>
        <v>2.4665257223397408E-3</v>
      </c>
      <c r="Q63" s="32">
        <f>Table5[[#This Row],[Apparels]]/H62-1</f>
        <v>1.6615238547352806E-3</v>
      </c>
      <c r="R63" s="32">
        <f>Table5[[#This Row],[General index]]/I62-1</f>
        <v>-3.6523009495982306E-3</v>
      </c>
    </row>
    <row r="64" spans="1:18" hidden="1" x14ac:dyDescent="0.3">
      <c r="A64">
        <v>2018</v>
      </c>
      <c r="B64" t="s">
        <v>35</v>
      </c>
      <c r="C6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135.07692307692307</v>
      </c>
      <c r="D64">
        <f>AVERAGE(CleanedData[[#This Row],[Health]],CleanedData[[#This Row],[Personal care and effects]])</f>
        <v>131.25</v>
      </c>
      <c r="E64">
        <f>AVERAGE(CleanedData[[#This Row],[Housing]],CleanedData[[#This Row],[Fuel and light]],CleanedData[[#This Row],[Household goods and services]],CleanedData[[#This Row],[Transport and communication]])</f>
        <v>131.03333333333333</v>
      </c>
      <c r="F64">
        <f>AVERAGE(CleanedData[[#This Row],[Education]],CleanedData[[#This Row],[Recreation and amusement]])</f>
        <v>135.10000000000002</v>
      </c>
      <c r="G64">
        <f>AVERAGE(CleanedData[[#This Row],[Miscellaneous]],CleanedData[[#This Row],[Pan, tobacco and intoxicants]])</f>
        <v>143.30000000000001</v>
      </c>
      <c r="H64">
        <f>AVERAGE(CleanedData[[#This Row],[Clothing]],CleanedData[[#This Row],[Footwear]],CleanedData[[#This Row],[Clothing and footwear]])</f>
        <v>141.20000000000002</v>
      </c>
      <c r="I64">
        <f>CleanedData[[#This Row],[General index]]</f>
        <v>136.5</v>
      </c>
      <c r="J64" s="34">
        <f>DATE(Table5[[#This Row],[Year]],MATCH(Table5[[#This Row],[Month]],{"January","February","March","April","May","June","July","August","September","October","November","December"},0),1)</f>
        <v>43160</v>
      </c>
      <c r="K64" t="str">
        <f>IF( Table5[[#This Row],[Date]] &lt; DATE(2020,3,1), "Pre-COVID", "Post-COVID" )</f>
        <v>Pre-COVID</v>
      </c>
      <c r="L64" s="32">
        <f>Table5[[#This Row],[Food]]/C63-1</f>
        <v>-2.499431947284636E-3</v>
      </c>
      <c r="M64" s="32">
        <f>Table5[[#This Row],[Health]]/D63-1</f>
        <v>3.8240917782026429E-3</v>
      </c>
      <c r="N64" s="32">
        <f>Table5[[#This Row],[Essential services]]/E63-1</f>
        <v>2.550369803621555E-3</v>
      </c>
      <c r="O64" s="32">
        <f>Table5[[#This Row],[Education and Recreation]]/F63-1</f>
        <v>4.8345109706213751E-3</v>
      </c>
      <c r="P64" s="32">
        <f>Table5[[#This Row],[Misc]]/G63-1</f>
        <v>7.381370826010647E-3</v>
      </c>
      <c r="Q64" s="32">
        <f>Table5[[#This Row],[Apparels]]/H63-1</f>
        <v>3.7914691943130574E-3</v>
      </c>
      <c r="R64" s="32">
        <f>Table5[[#This Row],[General index]]/I63-1</f>
        <v>7.3313782991202281E-4</v>
      </c>
    </row>
    <row r="65" spans="1:18" hidden="1" x14ac:dyDescent="0.3">
      <c r="A65">
        <v>2018</v>
      </c>
      <c r="B65" t="s">
        <v>36</v>
      </c>
      <c r="C6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135.16153846153847</v>
      </c>
      <c r="D65">
        <f>AVERAGE(CleanedData[[#This Row],[Health]],CleanedData[[#This Row],[Personal care and effects]])</f>
        <v>132.19999999999999</v>
      </c>
      <c r="E65">
        <f>AVERAGE(CleanedData[[#This Row],[Housing]],CleanedData[[#This Row],[Fuel and light]],CleanedData[[#This Row],[Household goods and services]],CleanedData[[#This Row],[Transport and communication]])</f>
        <v>131.66666666666666</v>
      </c>
      <c r="F65">
        <f>AVERAGE(CleanedData[[#This Row],[Education]],CleanedData[[#This Row],[Recreation and amusement]])</f>
        <v>136.35000000000002</v>
      </c>
      <c r="G65">
        <f>AVERAGE(CleanedData[[#This Row],[Miscellaneous]],CleanedData[[#This Row],[Pan, tobacco and intoxicants]])</f>
        <v>144.10000000000002</v>
      </c>
      <c r="H65">
        <f>AVERAGE(CleanedData[[#This Row],[Clothing]],CleanedData[[#This Row],[Footwear]],CleanedData[[#This Row],[Clothing and footwear]])</f>
        <v>142</v>
      </c>
      <c r="I65">
        <f>CleanedData[[#This Row],[General index]]</f>
        <v>137.1</v>
      </c>
      <c r="J65" s="34">
        <f>DATE(Table5[[#This Row],[Year]],MATCH(Table5[[#This Row],[Month]],{"January","February","March","April","May","June","July","August","September","October","November","December"},0),1)</f>
        <v>43191</v>
      </c>
      <c r="K65" t="str">
        <f>IF( Table5[[#This Row],[Date]] &lt; DATE(2020,3,1), "Pre-COVID", "Post-COVID" )</f>
        <v>Pre-COVID</v>
      </c>
      <c r="L65" s="32">
        <f>Table5[[#This Row],[Food]]/C64-1</f>
        <v>6.2642369020515787E-4</v>
      </c>
      <c r="M65" s="32">
        <f>Table5[[#This Row],[Health]]/D64-1</f>
        <v>7.2380952380950436E-3</v>
      </c>
      <c r="N65" s="32">
        <f>Table5[[#This Row],[Essential services]]/E64-1</f>
        <v>4.8333757313661074E-3</v>
      </c>
      <c r="O65" s="32">
        <f>Table5[[#This Row],[Education and Recreation]]/F64-1</f>
        <v>9.2524056254625897E-3</v>
      </c>
      <c r="P65" s="32">
        <f>Table5[[#This Row],[Misc]]/G64-1</f>
        <v>5.5826936496861101E-3</v>
      </c>
      <c r="Q65" s="32">
        <f>Table5[[#This Row],[Apparels]]/H64-1</f>
        <v>5.6657223796032774E-3</v>
      </c>
      <c r="R65" s="32">
        <f>Table5[[#This Row],[General index]]/I64-1</f>
        <v>4.39560439560438E-3</v>
      </c>
    </row>
    <row r="66" spans="1:18" hidden="1" x14ac:dyDescent="0.3">
      <c r="A66">
        <v>2018</v>
      </c>
      <c r="B66" t="s">
        <v>38</v>
      </c>
      <c r="C6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135.36923076923077</v>
      </c>
      <c r="D66">
        <f>AVERAGE(CleanedData[[#This Row],[Health]],CleanedData[[#This Row],[Personal care and effects]])</f>
        <v>132.94999999999999</v>
      </c>
      <c r="E66">
        <f>AVERAGE(CleanedData[[#This Row],[Housing]],CleanedData[[#This Row],[Fuel and light]],CleanedData[[#This Row],[Household goods and services]],CleanedData[[#This Row],[Transport and communication]])</f>
        <v>132.4</v>
      </c>
      <c r="F66">
        <f>AVERAGE(CleanedData[[#This Row],[Education]],CleanedData[[#This Row],[Recreation and amusement]])</f>
        <v>136.94999999999999</v>
      </c>
      <c r="G66">
        <f>AVERAGE(CleanedData[[#This Row],[Miscellaneous]],CleanedData[[#This Row],[Pan, tobacco and intoxicants]])</f>
        <v>145</v>
      </c>
      <c r="H66">
        <f>AVERAGE(CleanedData[[#This Row],[Clothing]],CleanedData[[#This Row],[Footwear]],CleanedData[[#This Row],[Clothing and footwear]])</f>
        <v>142.69999999999999</v>
      </c>
      <c r="I66">
        <f>CleanedData[[#This Row],[General index]]</f>
        <v>137.80000000000001</v>
      </c>
      <c r="J66" s="34">
        <f>DATE(Table5[[#This Row],[Year]],MATCH(Table5[[#This Row],[Month]],{"January","February","March","April","May","June","July","August","September","October","November","December"},0),1)</f>
        <v>43221</v>
      </c>
      <c r="K66" t="str">
        <f>IF( Table5[[#This Row],[Date]] &lt; DATE(2020,3,1), "Pre-COVID", "Post-COVID" )</f>
        <v>Pre-COVID</v>
      </c>
      <c r="L66" s="32">
        <f>Table5[[#This Row],[Food]]/C65-1</f>
        <v>1.5366228444595453E-3</v>
      </c>
      <c r="M66" s="32">
        <f>Table5[[#This Row],[Health]]/D65-1</f>
        <v>5.6732223903177559E-3</v>
      </c>
      <c r="N66" s="32">
        <f>Table5[[#This Row],[Essential services]]/E65-1</f>
        <v>5.5696202531647643E-3</v>
      </c>
      <c r="O66" s="32">
        <f>Table5[[#This Row],[Education and Recreation]]/F65-1</f>
        <v>4.4004400440040836E-3</v>
      </c>
      <c r="P66" s="32">
        <f>Table5[[#This Row],[Misc]]/G65-1</f>
        <v>6.2456627342122317E-3</v>
      </c>
      <c r="Q66" s="32">
        <f>Table5[[#This Row],[Apparels]]/H65-1</f>
        <v>4.9295774647886148E-3</v>
      </c>
      <c r="R66" s="32">
        <f>Table5[[#This Row],[General index]]/I65-1</f>
        <v>5.1057622173598105E-3</v>
      </c>
    </row>
    <row r="67" spans="1:18" hidden="1" x14ac:dyDescent="0.3">
      <c r="A67">
        <v>2018</v>
      </c>
      <c r="B67" t="s">
        <v>39</v>
      </c>
      <c r="C6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136.46923076923079</v>
      </c>
      <c r="D67">
        <f>AVERAGE(CleanedData[[#This Row],[Health]],CleanedData[[#This Row],[Personal care and effects]])</f>
        <v>133.14999999999998</v>
      </c>
      <c r="E67">
        <f>AVERAGE(CleanedData[[#This Row],[Housing]],CleanedData[[#This Row],[Fuel and light]],CleanedData[[#This Row],[Household goods and services]],CleanedData[[#This Row],[Transport and communication]])</f>
        <v>133.23333333333332</v>
      </c>
      <c r="F67">
        <f>AVERAGE(CleanedData[[#This Row],[Education]],CleanedData[[#This Row],[Recreation and amusement]])</f>
        <v>137.69999999999999</v>
      </c>
      <c r="G67">
        <f>AVERAGE(CleanedData[[#This Row],[Miscellaneous]],CleanedData[[#This Row],[Pan, tobacco and intoxicants]])</f>
        <v>145.44999999999999</v>
      </c>
      <c r="H67">
        <f>AVERAGE(CleanedData[[#This Row],[Clothing]],CleanedData[[#This Row],[Footwear]],CleanedData[[#This Row],[Clothing and footwear]])</f>
        <v>143.23333333333332</v>
      </c>
      <c r="I67">
        <f>CleanedData[[#This Row],[General index]]</f>
        <v>138.5</v>
      </c>
      <c r="J67" s="34">
        <f>DATE(Table5[[#This Row],[Year]],MATCH(Table5[[#This Row],[Month]],{"January","February","March","April","May","June","July","August","September","October","November","December"},0),1)</f>
        <v>43252</v>
      </c>
      <c r="K67" t="str">
        <f>IF( Table5[[#This Row],[Date]] &lt; DATE(2020,3,1), "Pre-COVID", "Post-COVID" )</f>
        <v>Pre-COVID</v>
      </c>
      <c r="L67" s="32">
        <f>Table5[[#This Row],[Food]]/C66-1</f>
        <v>8.1259234003865366E-3</v>
      </c>
      <c r="M67" s="32">
        <f>Table5[[#This Row],[Health]]/D66-1</f>
        <v>1.5043249341857301E-3</v>
      </c>
      <c r="N67" s="32">
        <f>Table5[[#This Row],[Essential services]]/E66-1</f>
        <v>6.2940584088619911E-3</v>
      </c>
      <c r="O67" s="32">
        <f>Table5[[#This Row],[Education and Recreation]]/F66-1</f>
        <v>5.4764512595837367E-3</v>
      </c>
      <c r="P67" s="32">
        <f>Table5[[#This Row],[Misc]]/G66-1</f>
        <v>3.1034482758620641E-3</v>
      </c>
      <c r="Q67" s="32">
        <f>Table5[[#This Row],[Apparels]]/H66-1</f>
        <v>3.7374445223079533E-3</v>
      </c>
      <c r="R67" s="32">
        <f>Table5[[#This Row],[General index]]/I66-1</f>
        <v>5.079825834542806E-3</v>
      </c>
    </row>
    <row r="68" spans="1:18" hidden="1" x14ac:dyDescent="0.3">
      <c r="A68">
        <v>2018</v>
      </c>
      <c r="B68" t="s">
        <v>41</v>
      </c>
      <c r="C6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138.1</v>
      </c>
      <c r="D68">
        <f>AVERAGE(CleanedData[[#This Row],[Health]],CleanedData[[#This Row],[Personal care and effects]])</f>
        <v>133.55000000000001</v>
      </c>
      <c r="E68">
        <f>AVERAGE(CleanedData[[#This Row],[Housing]],CleanedData[[#This Row],[Fuel and light]],CleanedData[[#This Row],[Household goods and services]],CleanedData[[#This Row],[Transport and communication]])</f>
        <v>133.96666666666667</v>
      </c>
      <c r="F68">
        <f>AVERAGE(CleanedData[[#This Row],[Education]],CleanedData[[#This Row],[Recreation and amusement]])</f>
        <v>138.89999999999998</v>
      </c>
      <c r="G68">
        <f>AVERAGE(CleanedData[[#This Row],[Miscellaneous]],CleanedData[[#This Row],[Pan, tobacco and intoxicants]])</f>
        <v>145.35</v>
      </c>
      <c r="H68">
        <f>AVERAGE(CleanedData[[#This Row],[Clothing]],CleanedData[[#This Row],[Footwear]],CleanedData[[#This Row],[Clothing and footwear]])</f>
        <v>143.60000000000002</v>
      </c>
      <c r="I68">
        <f>CleanedData[[#This Row],[General index]]</f>
        <v>139.80000000000001</v>
      </c>
      <c r="J68" s="34">
        <f>DATE(Table5[[#This Row],[Year]],MATCH(Table5[[#This Row],[Month]],{"January","February","March","April","May","June","July","August","September","October","November","December"},0),1)</f>
        <v>43282</v>
      </c>
      <c r="K68" t="str">
        <f>IF( Table5[[#This Row],[Date]] &lt; DATE(2020,3,1), "Pre-COVID", "Post-COVID" )</f>
        <v>Pre-COVID</v>
      </c>
      <c r="L68" s="32">
        <f>Table5[[#This Row],[Food]]/C67-1</f>
        <v>1.1949720985288126E-2</v>
      </c>
      <c r="M68" s="32">
        <f>Table5[[#This Row],[Health]]/D67-1</f>
        <v>3.0041306796848577E-3</v>
      </c>
      <c r="N68" s="32">
        <f>Table5[[#This Row],[Essential services]]/E67-1</f>
        <v>5.5041280960721473E-3</v>
      </c>
      <c r="O68" s="32">
        <f>Table5[[#This Row],[Education and Recreation]]/F67-1</f>
        <v>8.7145969498909626E-3</v>
      </c>
      <c r="P68" s="32">
        <f>Table5[[#This Row],[Misc]]/G67-1</f>
        <v>-6.8752148504636068E-4</v>
      </c>
      <c r="Q68" s="32">
        <f>Table5[[#This Row],[Apparels]]/H67-1</f>
        <v>2.5599255294392886E-3</v>
      </c>
      <c r="R68" s="32">
        <f>Table5[[#This Row],[General index]]/I67-1</f>
        <v>9.3862815884477868E-3</v>
      </c>
    </row>
    <row r="69" spans="1:18" hidden="1" x14ac:dyDescent="0.3">
      <c r="A69">
        <v>2018</v>
      </c>
      <c r="B69" t="s">
        <v>43</v>
      </c>
      <c r="C6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138.36153846153849</v>
      </c>
      <c r="D69">
        <f>AVERAGE(CleanedData[[#This Row],[Health]],CleanedData[[#This Row],[Personal care and effects]])</f>
        <v>133.89999999999998</v>
      </c>
      <c r="E69">
        <f>AVERAGE(CleanedData[[#This Row],[Housing]],CleanedData[[#This Row],[Fuel and light]],CleanedData[[#This Row],[Household goods and services]],CleanedData[[#This Row],[Transport and communication]])</f>
        <v>134.86666666666667</v>
      </c>
      <c r="F69">
        <f>AVERAGE(CleanedData[[#This Row],[Education]],CleanedData[[#This Row],[Recreation and amusement]])</f>
        <v>139.80000000000001</v>
      </c>
      <c r="G69">
        <f>AVERAGE(CleanedData[[#This Row],[Miscellaneous]],CleanedData[[#This Row],[Pan, tobacco and intoxicants]])</f>
        <v>145.9</v>
      </c>
      <c r="H69">
        <f>AVERAGE(CleanedData[[#This Row],[Clothing]],CleanedData[[#This Row],[Footwear]],CleanedData[[#This Row],[Clothing and footwear]])</f>
        <v>144.06666666666669</v>
      </c>
      <c r="I69">
        <f>CleanedData[[#This Row],[General index]]</f>
        <v>140.4</v>
      </c>
      <c r="J69" s="34">
        <f>DATE(Table5[[#This Row],[Year]],MATCH(Table5[[#This Row],[Month]],{"January","February","March","April","May","June","July","August","September","October","November","December"},0),1)</f>
        <v>43313</v>
      </c>
      <c r="K69" t="str">
        <f>IF( Table5[[#This Row],[Date]] &lt; DATE(2020,3,1), "Pre-COVID", "Post-COVID" )</f>
        <v>Pre-COVID</v>
      </c>
      <c r="L69" s="32">
        <f>Table5[[#This Row],[Food]]/C68-1</f>
        <v>1.893833899627051E-3</v>
      </c>
      <c r="M69" s="32">
        <f>Table5[[#This Row],[Health]]/D68-1</f>
        <v>2.6207412953946907E-3</v>
      </c>
      <c r="N69" s="32">
        <f>Table5[[#This Row],[Essential services]]/E68-1</f>
        <v>6.718089076884759E-3</v>
      </c>
      <c r="O69" s="32">
        <f>Table5[[#This Row],[Education and Recreation]]/F68-1</f>
        <v>6.4794816414688317E-3</v>
      </c>
      <c r="P69" s="32">
        <f>Table5[[#This Row],[Misc]]/G68-1</f>
        <v>3.7839697282422424E-3</v>
      </c>
      <c r="Q69" s="32">
        <f>Table5[[#This Row],[Apparels]]/H68-1</f>
        <v>3.2497678737233304E-3</v>
      </c>
      <c r="R69" s="32">
        <f>Table5[[#This Row],[General index]]/I68-1</f>
        <v>4.2918454935620964E-3</v>
      </c>
    </row>
    <row r="70" spans="1:18" hidden="1" x14ac:dyDescent="0.3">
      <c r="A70">
        <v>2018</v>
      </c>
      <c r="B70" t="s">
        <v>45</v>
      </c>
      <c r="C7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136.88461538461539</v>
      </c>
      <c r="D70">
        <f>AVERAGE(CleanedData[[#This Row],[Health]],CleanedData[[#This Row],[Personal care and effects]])</f>
        <v>134.65</v>
      </c>
      <c r="E70">
        <f>AVERAGE(CleanedData[[#This Row],[Housing]],CleanedData[[#This Row],[Fuel and light]],CleanedData[[#This Row],[Household goods and services]],CleanedData[[#This Row],[Transport and communication]])</f>
        <v>136</v>
      </c>
      <c r="F70">
        <f>AVERAGE(CleanedData[[#This Row],[Education]],CleanedData[[#This Row],[Recreation and amusement]])</f>
        <v>140.35</v>
      </c>
      <c r="G70">
        <f>AVERAGE(CleanedData[[#This Row],[Miscellaneous]],CleanedData[[#This Row],[Pan, tobacco and intoxicants]])</f>
        <v>146.94999999999999</v>
      </c>
      <c r="H70">
        <f>AVERAGE(CleanedData[[#This Row],[Clothing]],CleanedData[[#This Row],[Footwear]],CleanedData[[#This Row],[Clothing and footwear]])</f>
        <v>144.43333333333331</v>
      </c>
      <c r="I70">
        <f>CleanedData[[#This Row],[General index]]</f>
        <v>140.19999999999999</v>
      </c>
      <c r="J70" s="34">
        <f>DATE(Table5[[#This Row],[Year]],MATCH(Table5[[#This Row],[Month]],{"January","February","March","April","May","June","July","August","September","October","November","December"},0),1)</f>
        <v>43344</v>
      </c>
      <c r="K70" t="str">
        <f>IF( Table5[[#This Row],[Date]] &lt; DATE(2020,3,1), "Pre-COVID", "Post-COVID" )</f>
        <v>Pre-COVID</v>
      </c>
      <c r="L70" s="32">
        <f>Table5[[#This Row],[Food]]/C69-1</f>
        <v>-1.0674375938177771E-2</v>
      </c>
      <c r="M70" s="32">
        <f>Table5[[#This Row],[Health]]/D69-1</f>
        <v>5.6011949215835077E-3</v>
      </c>
      <c r="N70" s="32">
        <f>Table5[[#This Row],[Essential services]]/E69-1</f>
        <v>8.4033613445377853E-3</v>
      </c>
      <c r="O70" s="32">
        <f>Table5[[#This Row],[Education and Recreation]]/F69-1</f>
        <v>3.9341917024320328E-3</v>
      </c>
      <c r="P70" s="32">
        <f>Table5[[#This Row],[Misc]]/G69-1</f>
        <v>7.1967100753940194E-3</v>
      </c>
      <c r="Q70" s="32">
        <f>Table5[[#This Row],[Apparels]]/H69-1</f>
        <v>2.5451180009250507E-3</v>
      </c>
      <c r="R70" s="32">
        <f>Table5[[#This Row],[General index]]/I69-1</f>
        <v>-1.4245014245015675E-3</v>
      </c>
    </row>
    <row r="71" spans="1:18" hidden="1" x14ac:dyDescent="0.3">
      <c r="A71">
        <v>2018</v>
      </c>
      <c r="B71" t="s">
        <v>47</v>
      </c>
      <c r="C7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136.63076923076923</v>
      </c>
      <c r="D71">
        <f>AVERAGE(CleanedData[[#This Row],[Health]],CleanedData[[#This Row],[Personal care and effects]])</f>
        <v>137.05000000000001</v>
      </c>
      <c r="E71">
        <f>AVERAGE(CleanedData[[#This Row],[Housing]],CleanedData[[#This Row],[Fuel and light]],CleanedData[[#This Row],[Household goods and services]],CleanedData[[#This Row],[Transport and communication]])</f>
        <v>137.66666666666666</v>
      </c>
      <c r="F71">
        <f>AVERAGE(CleanedData[[#This Row],[Education]],CleanedData[[#This Row],[Recreation and amusement]])</f>
        <v>142.15</v>
      </c>
      <c r="G71">
        <f>AVERAGE(CleanedData[[#This Row],[Miscellaneous]],CleanedData[[#This Row],[Pan, tobacco and intoxicants]])</f>
        <v>149.44999999999999</v>
      </c>
      <c r="H71">
        <f>AVERAGE(CleanedData[[#This Row],[Clothing]],CleanedData[[#This Row],[Footwear]],CleanedData[[#This Row],[Clothing and footwear]])</f>
        <v>144.66666666666666</v>
      </c>
      <c r="I71">
        <f>CleanedData[[#This Row],[General index]]</f>
        <v>140.80000000000001</v>
      </c>
      <c r="J71" s="34">
        <f>DATE(Table5[[#This Row],[Year]],MATCH(Table5[[#This Row],[Month]],{"January","February","March","April","May","June","July","August","September","October","November","December"},0),1)</f>
        <v>43374</v>
      </c>
      <c r="K71" t="str">
        <f>IF( Table5[[#This Row],[Date]] &lt; DATE(2020,3,1), "Pre-COVID", "Post-COVID" )</f>
        <v>Pre-COVID</v>
      </c>
      <c r="L71" s="32">
        <f>Table5[[#This Row],[Food]]/C70-1</f>
        <v>-1.8544534981737026E-3</v>
      </c>
      <c r="M71" s="32">
        <f>Table5[[#This Row],[Health]]/D70-1</f>
        <v>1.7823988117341205E-2</v>
      </c>
      <c r="N71" s="32">
        <f>Table5[[#This Row],[Essential services]]/E70-1</f>
        <v>1.225490196078427E-2</v>
      </c>
      <c r="O71" s="32">
        <f>Table5[[#This Row],[Education and Recreation]]/F70-1</f>
        <v>1.2825080156751101E-2</v>
      </c>
      <c r="P71" s="32">
        <f>Table5[[#This Row],[Misc]]/G70-1</f>
        <v>1.7012589316093951E-2</v>
      </c>
      <c r="Q71" s="32">
        <f>Table5[[#This Row],[Apparels]]/H70-1</f>
        <v>1.615508885298933E-3</v>
      </c>
      <c r="R71" s="32">
        <f>Table5[[#This Row],[General index]]/I70-1</f>
        <v>4.2796005706136064E-3</v>
      </c>
    </row>
    <row r="72" spans="1:18" hidden="1" x14ac:dyDescent="0.3">
      <c r="A72">
        <v>2018</v>
      </c>
      <c r="B72" t="s">
        <v>49</v>
      </c>
      <c r="C7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136.59230769230771</v>
      </c>
      <c r="D72">
        <f>AVERAGE(CleanedData[[#This Row],[Health]],CleanedData[[#This Row],[Personal care and effects]])</f>
        <v>137.05000000000001</v>
      </c>
      <c r="E72">
        <f>AVERAGE(CleanedData[[#This Row],[Housing]],CleanedData[[#This Row],[Fuel and light]],CleanedData[[#This Row],[Household goods and services]],CleanedData[[#This Row],[Transport and communication]])</f>
        <v>137.6</v>
      </c>
      <c r="F72">
        <f>AVERAGE(CleanedData[[#This Row],[Education]],CleanedData[[#This Row],[Recreation and amusement]])</f>
        <v>142.15</v>
      </c>
      <c r="G72">
        <f>AVERAGE(CleanedData[[#This Row],[Miscellaneous]],CleanedData[[#This Row],[Pan, tobacco and intoxicants]])</f>
        <v>149.44999999999999</v>
      </c>
      <c r="H72">
        <f>AVERAGE(CleanedData[[#This Row],[Clothing]],CleanedData[[#This Row],[Footwear]],CleanedData[[#This Row],[Clothing and footwear]])</f>
        <v>144.6</v>
      </c>
      <c r="I72">
        <f>CleanedData[[#This Row],[General index]]</f>
        <v>140.80000000000001</v>
      </c>
      <c r="J72" s="34">
        <f>DATE(Table5[[#This Row],[Year]],MATCH(Table5[[#This Row],[Month]],{"January","February","March","April","May","June","July","August","September","October","November","December"},0),1)</f>
        <v>43405</v>
      </c>
      <c r="K72" t="str">
        <f>IF( Table5[[#This Row],[Date]] &lt; DATE(2020,3,1), "Pre-COVID", "Post-COVID" )</f>
        <v>Pre-COVID</v>
      </c>
      <c r="L72" s="32">
        <f>Table5[[#This Row],[Food]]/C71-1</f>
        <v>-2.8149983109992949E-4</v>
      </c>
      <c r="M72" s="32">
        <f>Table5[[#This Row],[Health]]/D71-1</f>
        <v>0</v>
      </c>
      <c r="N72" s="32">
        <f>Table5[[#This Row],[Essential services]]/E71-1</f>
        <v>-4.842615012106144E-4</v>
      </c>
      <c r="O72" s="32">
        <f>Table5[[#This Row],[Education and Recreation]]/F71-1</f>
        <v>0</v>
      </c>
      <c r="P72" s="32">
        <f>Table5[[#This Row],[Misc]]/G71-1</f>
        <v>0</v>
      </c>
      <c r="Q72" s="32">
        <f>Table5[[#This Row],[Apparels]]/H71-1</f>
        <v>-4.6082949308756671E-4</v>
      </c>
      <c r="R72" s="32">
        <f>Table5[[#This Row],[General index]]/I71-1</f>
        <v>0</v>
      </c>
    </row>
    <row r="73" spans="1:18" hidden="1" x14ac:dyDescent="0.3">
      <c r="A73">
        <v>2018</v>
      </c>
      <c r="B73" t="s">
        <v>51</v>
      </c>
      <c r="C7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135.59999999999997</v>
      </c>
      <c r="D73">
        <f>AVERAGE(CleanedData[[#This Row],[Health]],CleanedData[[#This Row],[Personal care and effects]])</f>
        <v>138.55000000000001</v>
      </c>
      <c r="E73">
        <f>AVERAGE(CleanedData[[#This Row],[Housing]],CleanedData[[#This Row],[Fuel and light]],CleanedData[[#This Row],[Household goods and services]],CleanedData[[#This Row],[Transport and communication]])</f>
        <v>136.5</v>
      </c>
      <c r="F73">
        <f>AVERAGE(CleanedData[[#This Row],[Education]],CleanedData[[#This Row],[Recreation and amusement]])</f>
        <v>143.44999999999999</v>
      </c>
      <c r="G73">
        <f>AVERAGE(CleanedData[[#This Row],[Miscellaneous]],CleanedData[[#This Row],[Pan, tobacco and intoxicants]])</f>
        <v>149.9</v>
      </c>
      <c r="H73">
        <f>AVERAGE(CleanedData[[#This Row],[Clothing]],CleanedData[[#This Row],[Footwear]],CleanedData[[#This Row],[Clothing and footwear]])</f>
        <v>144.76666666666668</v>
      </c>
      <c r="I73">
        <f>CleanedData[[#This Row],[General index]]</f>
        <v>140.1</v>
      </c>
      <c r="J73" s="34">
        <f>DATE(Table5[[#This Row],[Year]],MATCH(Table5[[#This Row],[Month]],{"January","February","March","April","May","June","July","August","September","October","November","December"},0),1)</f>
        <v>43435</v>
      </c>
      <c r="K73" t="str">
        <f>IF( Table5[[#This Row],[Date]] &lt; DATE(2020,3,1), "Pre-COVID", "Post-COVID" )</f>
        <v>Pre-COVID</v>
      </c>
      <c r="L73" s="32">
        <f>Table5[[#This Row],[Food]]/C72-1</f>
        <v>-7.264740665653413E-3</v>
      </c>
      <c r="M73" s="32">
        <f>Table5[[#This Row],[Health]]/D72-1</f>
        <v>1.094491061656333E-2</v>
      </c>
      <c r="N73" s="32">
        <f>Table5[[#This Row],[Essential services]]/E72-1</f>
        <v>-7.9941860465115866E-3</v>
      </c>
      <c r="O73" s="32">
        <f>Table5[[#This Row],[Education and Recreation]]/F72-1</f>
        <v>9.1452690819555649E-3</v>
      </c>
      <c r="P73" s="32">
        <f>Table5[[#This Row],[Misc]]/G72-1</f>
        <v>3.0110404817667025E-3</v>
      </c>
      <c r="Q73" s="32">
        <f>Table5[[#This Row],[Apparels]]/H72-1</f>
        <v>1.152604887044939E-3</v>
      </c>
      <c r="R73" s="32">
        <f>Table5[[#This Row],[General index]]/I72-1</f>
        <v>-4.9715909090910504E-3</v>
      </c>
    </row>
    <row r="74" spans="1:18" x14ac:dyDescent="0.3">
      <c r="A74">
        <v>2019</v>
      </c>
      <c r="B74" t="s">
        <v>30</v>
      </c>
      <c r="C74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134.87692307692308</v>
      </c>
      <c r="D74" s="26">
        <f>AVERAGE(CleanedData[[#This Row],[Health]],CleanedData[[#This Row],[Personal care and effects]])</f>
        <v>138.94999999999999</v>
      </c>
      <c r="E74" s="26">
        <f>AVERAGE(CleanedData[[#This Row],[Housing]],CleanedData[[#This Row],[Fuel and light]],CleanedData[[#This Row],[Household goods and services]],CleanedData[[#This Row],[Transport and communication]])</f>
        <v>135.46666666666667</v>
      </c>
      <c r="F74" s="26">
        <f>AVERAGE(CleanedData[[#This Row],[Education]],CleanedData[[#This Row],[Recreation and amusement]])</f>
        <v>143.44999999999999</v>
      </c>
      <c r="G74" s="26">
        <f>AVERAGE(CleanedData[[#This Row],[Miscellaneous]],CleanedData[[#This Row],[Pan, tobacco and intoxicants]])</f>
        <v>150.05000000000001</v>
      </c>
      <c r="H74" s="26">
        <f>AVERAGE(CleanedData[[#This Row],[Clothing]],CleanedData[[#This Row],[Footwear]],CleanedData[[#This Row],[Clothing and footwear]])</f>
        <v>144.33333333333334</v>
      </c>
      <c r="I74" s="26">
        <f>CleanedData[[#This Row],[General index]]</f>
        <v>139.6</v>
      </c>
      <c r="J74" s="34">
        <f>DATE(Table5[[#This Row],[Year]],MATCH(Table5[[#This Row],[Month]],{"January","February","March","April","May","June","July","August","September","October","November","December"},0),1)</f>
        <v>43466</v>
      </c>
      <c r="K74" t="str">
        <f>IF( Table5[[#This Row],[Date]] &lt; DATE(2020,3,1), "Pre-COVID", "Post-COVID" )</f>
        <v>Pre-COVID</v>
      </c>
      <c r="L74" s="32">
        <f>Table5[[#This Row],[Food]]/C73-1</f>
        <v>-5.3324256864076824E-3</v>
      </c>
      <c r="M74" s="32">
        <f>Table5[[#This Row],[Health]]/D73-1</f>
        <v>2.887044388307336E-3</v>
      </c>
      <c r="N74" s="32">
        <f>Table5[[#This Row],[Essential services]]/E73-1</f>
        <v>-7.5702075702075433E-3</v>
      </c>
      <c r="O74" s="32">
        <f>Table5[[#This Row],[Education and Recreation]]/F73-1</f>
        <v>0</v>
      </c>
      <c r="P74" s="32">
        <f>Table5[[#This Row],[Misc]]/G73-1</f>
        <v>1.0006671114075605E-3</v>
      </c>
      <c r="Q74" s="32">
        <f>Table5[[#This Row],[Apparels]]/H73-1</f>
        <v>-2.9933225880728331E-3</v>
      </c>
      <c r="R74" s="32">
        <f>Table5[[#This Row],[General index]]/I73-1</f>
        <v>-3.5688793718772205E-3</v>
      </c>
    </row>
    <row r="75" spans="1:18" x14ac:dyDescent="0.3">
      <c r="A75">
        <v>2019</v>
      </c>
      <c r="B75" t="s">
        <v>33</v>
      </c>
      <c r="C75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135.16153846153844</v>
      </c>
      <c r="D75" s="26">
        <f>AVERAGE(CleanedData[[#This Row],[Health]],CleanedData[[#This Row],[Personal care and effects]])</f>
        <v>139.85</v>
      </c>
      <c r="E75" s="26">
        <f>AVERAGE(CleanedData[[#This Row],[Housing]],CleanedData[[#This Row],[Fuel and light]],CleanedData[[#This Row],[Household goods and services]],CleanedData[[#This Row],[Transport and communication]])</f>
        <v>135.33333333333334</v>
      </c>
      <c r="F75" s="26">
        <f>AVERAGE(CleanedData[[#This Row],[Education]],CleanedData[[#This Row],[Recreation and amusement]])</f>
        <v>143.69999999999999</v>
      </c>
      <c r="G75" s="26">
        <f>AVERAGE(CleanedData[[#This Row],[Miscellaneous]],CleanedData[[#This Row],[Pan, tobacco and intoxicants]])</f>
        <v>150.4</v>
      </c>
      <c r="H75" s="26">
        <f>AVERAGE(CleanedData[[#This Row],[Clothing]],CleanedData[[#This Row],[Footwear]],CleanedData[[#This Row],[Clothing and footwear]])</f>
        <v>144.63333333333333</v>
      </c>
      <c r="I75" s="26">
        <f>CleanedData[[#This Row],[General index]]</f>
        <v>139.9</v>
      </c>
      <c r="J75" s="34">
        <f>DATE(Table5[[#This Row],[Year]],MATCH(Table5[[#This Row],[Month]],{"January","February","March","April","May","June","July","August","September","October","November","December"},0),1)</f>
        <v>43497</v>
      </c>
      <c r="K75" t="str">
        <f>IF( Table5[[#This Row],[Date]] &lt; DATE(2020,3,1), "Pre-COVID", "Post-COVID" )</f>
        <v>Pre-COVID</v>
      </c>
      <c r="L75" s="32">
        <f>Table5[[#This Row],[Food]]/C74-1</f>
        <v>2.1101859244894161E-3</v>
      </c>
      <c r="M75" s="32">
        <f>Table5[[#This Row],[Health]]/D74-1</f>
        <v>6.4771500539761995E-3</v>
      </c>
      <c r="N75" s="32">
        <f>Table5[[#This Row],[Essential services]]/E74-1</f>
        <v>-9.8425196850393526E-4</v>
      </c>
      <c r="O75" s="32">
        <f>Table5[[#This Row],[Education and Recreation]]/F74-1</f>
        <v>1.7427675148136146E-3</v>
      </c>
      <c r="P75" s="32">
        <f>Table5[[#This Row],[Misc]]/G74-1</f>
        <v>2.3325558147284653E-3</v>
      </c>
      <c r="Q75" s="32">
        <f>Table5[[#This Row],[Apparels]]/H74-1</f>
        <v>2.0785219399537258E-3</v>
      </c>
      <c r="R75" s="32">
        <f>Table5[[#This Row],[General index]]/I74-1</f>
        <v>2.1489971346706493E-3</v>
      </c>
    </row>
    <row r="76" spans="1:18" x14ac:dyDescent="0.3">
      <c r="A76">
        <v>2019</v>
      </c>
      <c r="B76" t="s">
        <v>35</v>
      </c>
      <c r="C76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135.6076923076923</v>
      </c>
      <c r="D76" s="26">
        <f>AVERAGE(CleanedData[[#This Row],[Health]],CleanedData[[#This Row],[Personal care and effects]])</f>
        <v>139.80000000000001</v>
      </c>
      <c r="E76" s="26">
        <f>AVERAGE(CleanedData[[#This Row],[Housing]],CleanedData[[#This Row],[Fuel and light]],CleanedData[[#This Row],[Household goods and services]],CleanedData[[#This Row],[Transport and communication]])</f>
        <v>136.03333333333333</v>
      </c>
      <c r="F76" s="26">
        <f>AVERAGE(CleanedData[[#This Row],[Education]],CleanedData[[#This Row],[Recreation and amusement]])</f>
        <v>144</v>
      </c>
      <c r="G76" s="26">
        <f>AVERAGE(CleanedData[[#This Row],[Miscellaneous]],CleanedData[[#This Row],[Pan, tobacco and intoxicants]])</f>
        <v>150.6</v>
      </c>
      <c r="H76" s="26">
        <f>AVERAGE(CleanedData[[#This Row],[Clothing]],CleanedData[[#This Row],[Footwear]],CleanedData[[#This Row],[Clothing and footwear]])</f>
        <v>144.83333333333334</v>
      </c>
      <c r="I76" s="26">
        <f>CleanedData[[#This Row],[General index]]</f>
        <v>140.4</v>
      </c>
      <c r="J76" s="34">
        <f>DATE(Table5[[#This Row],[Year]],MATCH(Table5[[#This Row],[Month]],{"January","February","March","April","May","June","July","August","September","October","November","December"},0),1)</f>
        <v>43525</v>
      </c>
      <c r="K76" t="str">
        <f>IF( Table5[[#This Row],[Date]] &lt; DATE(2020,3,1), "Pre-COVID", "Post-COVID" )</f>
        <v>Pre-COVID</v>
      </c>
      <c r="L76" s="32">
        <f>Table5[[#This Row],[Food]]/C75-1</f>
        <v>3.3008935177281096E-3</v>
      </c>
      <c r="M76" s="32">
        <f>Table5[[#This Row],[Health]]/D75-1</f>
        <v>-3.5752592062909816E-4</v>
      </c>
      <c r="N76" s="32">
        <f>Table5[[#This Row],[Essential services]]/E75-1</f>
        <v>5.1724137931032921E-3</v>
      </c>
      <c r="O76" s="32">
        <f>Table5[[#This Row],[Education and Recreation]]/F75-1</f>
        <v>2.0876826722338038E-3</v>
      </c>
      <c r="P76" s="32">
        <f>Table5[[#This Row],[Misc]]/G75-1</f>
        <v>1.3297872340425343E-3</v>
      </c>
      <c r="Q76" s="32">
        <f>Table5[[#This Row],[Apparels]]/H75-1</f>
        <v>1.3828070984098773E-3</v>
      </c>
      <c r="R76" s="32">
        <f>Table5[[#This Row],[General index]]/I75-1</f>
        <v>3.5739814152966343E-3</v>
      </c>
    </row>
    <row r="77" spans="1:18" x14ac:dyDescent="0.3">
      <c r="A77">
        <v>2019</v>
      </c>
      <c r="B77" t="s">
        <v>36</v>
      </c>
      <c r="C77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136.72307692307692</v>
      </c>
      <c r="D77" s="26">
        <f>AVERAGE(CleanedData[[#This Row],[Health]],CleanedData[[#This Row],[Personal care and effects]])</f>
        <v>139.97500000000002</v>
      </c>
      <c r="E77" s="26">
        <f>AVERAGE(CleanedData[[#This Row],[Housing]],CleanedData[[#This Row],[Fuel and light]],CleanedData[[#This Row],[Household goods and services]],CleanedData[[#This Row],[Transport and communication]])</f>
        <v>136.16666666666666</v>
      </c>
      <c r="F77" s="26">
        <f>AVERAGE(CleanedData[[#This Row],[Education]],CleanedData[[#This Row],[Recreation and amusement]])</f>
        <v>144.69999999999999</v>
      </c>
      <c r="G77" s="26">
        <f>AVERAGE(CleanedData[[#This Row],[Miscellaneous]],CleanedData[[#This Row],[Pan, tobacco and intoxicants]])</f>
        <v>150.875</v>
      </c>
      <c r="H77" s="26">
        <f>AVERAGE(CleanedData[[#This Row],[Clothing]],CleanedData[[#This Row],[Footwear]],CleanedData[[#This Row],[Clothing and footwear]])</f>
        <v>145.1</v>
      </c>
      <c r="I77" s="26">
        <f>CleanedData[[#This Row],[General index]]</f>
        <v>141.19999999999999</v>
      </c>
      <c r="J77" s="34">
        <f>DATE(Table5[[#This Row],[Year]],MATCH(Table5[[#This Row],[Month]],{"January","February","March","April","May","June","July","August","September","October","November","December"},0),1)</f>
        <v>43556</v>
      </c>
      <c r="K77" t="str">
        <f>IF( Table5[[#This Row],[Date]] &lt; DATE(2020,3,1), "Pre-COVID", "Post-COVID" )</f>
        <v>Pre-COVID</v>
      </c>
      <c r="L77" s="32">
        <f>Table5[[#This Row],[Food]]/C76-1</f>
        <v>8.2250836689545803E-3</v>
      </c>
      <c r="M77" s="32">
        <f>Table5[[#This Row],[Health]]/D76-1</f>
        <v>1.251788268955778E-3</v>
      </c>
      <c r="N77" s="32">
        <f>Table5[[#This Row],[Essential services]]/E76-1</f>
        <v>9.8015192354816705E-4</v>
      </c>
      <c r="O77" s="32">
        <f>Table5[[#This Row],[Education and Recreation]]/F76-1</f>
        <v>4.8611111111109828E-3</v>
      </c>
      <c r="P77" s="32">
        <f>Table5[[#This Row],[Misc]]/G76-1</f>
        <v>1.8260292164675729E-3</v>
      </c>
      <c r="Q77" s="32">
        <f>Table5[[#This Row],[Apparels]]/H76-1</f>
        <v>1.8411967779055072E-3</v>
      </c>
      <c r="R77" s="32">
        <f>Table5[[#This Row],[General index]]/I76-1</f>
        <v>5.6980056980056037E-3</v>
      </c>
    </row>
    <row r="78" spans="1:18" x14ac:dyDescent="0.3">
      <c r="A78">
        <v>2019</v>
      </c>
      <c r="B78" t="s">
        <v>38</v>
      </c>
      <c r="C78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137.83846153846156</v>
      </c>
      <c r="D78" s="26">
        <f>AVERAGE(CleanedData[[#This Row],[Health]],CleanedData[[#This Row],[Personal care and effects]])</f>
        <v>140.15</v>
      </c>
      <c r="E78" s="26">
        <f>AVERAGE(CleanedData[[#This Row],[Housing]],CleanedData[[#This Row],[Fuel and light]],CleanedData[[#This Row],[Household goods and services]],CleanedData[[#This Row],[Transport and communication]])</f>
        <v>136.29999999999998</v>
      </c>
      <c r="F78" s="26">
        <f>AVERAGE(CleanedData[[#This Row],[Education]],CleanedData[[#This Row],[Recreation and amusement]])</f>
        <v>145.39999999999998</v>
      </c>
      <c r="G78" s="26">
        <f>AVERAGE(CleanedData[[#This Row],[Miscellaneous]],CleanedData[[#This Row],[Pan, tobacco and intoxicants]])</f>
        <v>151.14999999999998</v>
      </c>
      <c r="H78" s="26">
        <f>AVERAGE(CleanedData[[#This Row],[Clothing]],CleanedData[[#This Row],[Footwear]],CleanedData[[#This Row],[Clothing and footwear]])</f>
        <v>145.36666666666667</v>
      </c>
      <c r="I78" s="26">
        <f>CleanedData[[#This Row],[General index]]</f>
        <v>142</v>
      </c>
      <c r="J78" s="34">
        <f>DATE(Table5[[#This Row],[Year]],MATCH(Table5[[#This Row],[Month]],{"January","February","March","April","May","June","July","August","September","October","November","December"},0),1)</f>
        <v>43586</v>
      </c>
      <c r="K78" t="str">
        <f>IF( Table5[[#This Row],[Date]] &lt; DATE(2020,3,1), "Pre-COVID", "Post-COVID" )</f>
        <v>Pre-COVID</v>
      </c>
      <c r="L78" s="32">
        <f>Table5[[#This Row],[Food]]/C77-1</f>
        <v>8.1579835715090976E-3</v>
      </c>
      <c r="M78" s="32">
        <f>Table5[[#This Row],[Health]]/D77-1</f>
        <v>1.2502232541524716E-3</v>
      </c>
      <c r="N78" s="32">
        <f>Table5[[#This Row],[Essential services]]/E77-1</f>
        <v>9.7919216646258356E-4</v>
      </c>
      <c r="O78" s="32">
        <f>Table5[[#This Row],[Education and Recreation]]/F77-1</f>
        <v>4.8375950241879018E-3</v>
      </c>
      <c r="P78" s="32">
        <f>Table5[[#This Row],[Misc]]/G77-1</f>
        <v>1.8227009113502834E-3</v>
      </c>
      <c r="Q78" s="32">
        <f>Table5[[#This Row],[Apparels]]/H77-1</f>
        <v>1.8378130025271666E-3</v>
      </c>
      <c r="R78" s="32">
        <f>Table5[[#This Row],[General index]]/I77-1</f>
        <v>5.6657223796034994E-3</v>
      </c>
    </row>
    <row r="79" spans="1:18" x14ac:dyDescent="0.3">
      <c r="A79">
        <v>2019</v>
      </c>
      <c r="B79" t="s">
        <v>39</v>
      </c>
      <c r="C79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139.54615384615386</v>
      </c>
      <c r="D79" s="26">
        <f>AVERAGE(CleanedData[[#This Row],[Health]],CleanedData[[#This Row],[Personal care and effects]])</f>
        <v>140.85000000000002</v>
      </c>
      <c r="E79" s="26">
        <f>AVERAGE(CleanedData[[#This Row],[Housing]],CleanedData[[#This Row],[Fuel and light]],CleanedData[[#This Row],[Household goods and services]],CleanedData[[#This Row],[Transport and communication]])</f>
        <v>136.53333333333333</v>
      </c>
      <c r="F79" s="26">
        <f>AVERAGE(CleanedData[[#This Row],[Education]],CleanedData[[#This Row],[Recreation and amusement]])</f>
        <v>146.05000000000001</v>
      </c>
      <c r="G79" s="26">
        <f>AVERAGE(CleanedData[[#This Row],[Miscellaneous]],CleanedData[[#This Row],[Pan, tobacco and intoxicants]])</f>
        <v>151.75</v>
      </c>
      <c r="H79" s="26">
        <f>AVERAGE(CleanedData[[#This Row],[Clothing]],CleanedData[[#This Row],[Footwear]],CleanedData[[#This Row],[Clothing and footwear]])</f>
        <v>145.46666666666667</v>
      </c>
      <c r="I79" s="26">
        <f>CleanedData[[#This Row],[General index]]</f>
        <v>142.9</v>
      </c>
      <c r="J79" s="34">
        <f>DATE(Table5[[#This Row],[Year]],MATCH(Table5[[#This Row],[Month]],{"January","February","March","April","May","June","July","August","September","October","November","December"},0),1)</f>
        <v>43617</v>
      </c>
      <c r="K79" t="str">
        <f>IF( Table5[[#This Row],[Date]] &lt; DATE(2020,3,1), "Pre-COVID", "Post-COVID" )</f>
        <v>Pre-COVID</v>
      </c>
      <c r="L79" s="32">
        <f>Table5[[#This Row],[Food]]/C78-1</f>
        <v>1.2389084212288459E-2</v>
      </c>
      <c r="M79" s="32">
        <f>Table5[[#This Row],[Health]]/D78-1</f>
        <v>4.9946485907956806E-3</v>
      </c>
      <c r="N79" s="32">
        <f>Table5[[#This Row],[Essential services]]/E78-1</f>
        <v>1.711910002445638E-3</v>
      </c>
      <c r="O79" s="32">
        <f>Table5[[#This Row],[Education and Recreation]]/F78-1</f>
        <v>4.470426409904027E-3</v>
      </c>
      <c r="P79" s="32">
        <f>Table5[[#This Row],[Misc]]/G78-1</f>
        <v>3.9695666556402998E-3</v>
      </c>
      <c r="Q79" s="32">
        <f>Table5[[#This Row],[Apparels]]/H78-1</f>
        <v>6.8791561568448678E-4</v>
      </c>
      <c r="R79" s="32">
        <f>Table5[[#This Row],[General index]]/I78-1</f>
        <v>6.3380281690141871E-3</v>
      </c>
    </row>
    <row r="80" spans="1:18" x14ac:dyDescent="0.3">
      <c r="A80">
        <v>2019</v>
      </c>
      <c r="B80" t="s">
        <v>41</v>
      </c>
      <c r="C80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141.34615384615384</v>
      </c>
      <c r="D80" s="26">
        <f>AVERAGE(CleanedData[[#This Row],[Health]],CleanedData[[#This Row],[Personal care and effects]])</f>
        <v>141.80000000000001</v>
      </c>
      <c r="E80" s="26">
        <f>AVERAGE(CleanedData[[#This Row],[Housing]],CleanedData[[#This Row],[Fuel and light]],CleanedData[[#This Row],[Household goods and services]],CleanedData[[#This Row],[Transport and communication]])</f>
        <v>136.36666666666667</v>
      </c>
      <c r="F80" s="26">
        <f>AVERAGE(CleanedData[[#This Row],[Education]],CleanedData[[#This Row],[Recreation and amusement]])</f>
        <v>147.25</v>
      </c>
      <c r="G80" s="26">
        <f>AVERAGE(CleanedData[[#This Row],[Miscellaneous]],CleanedData[[#This Row],[Pan, tobacco and intoxicants]])</f>
        <v>152.35</v>
      </c>
      <c r="H80" s="26">
        <f>AVERAGE(CleanedData[[#This Row],[Clothing]],CleanedData[[#This Row],[Footwear]],CleanedData[[#This Row],[Clothing and footwear]])</f>
        <v>145.66666666666666</v>
      </c>
      <c r="I80" s="26">
        <f>CleanedData[[#This Row],[General index]]</f>
        <v>144.19999999999999</v>
      </c>
      <c r="J80" s="34">
        <f>DATE(Table5[[#This Row],[Year]],MATCH(Table5[[#This Row],[Month]],{"January","February","March","April","May","June","July","August","September","October","November","December"},0),1)</f>
        <v>43647</v>
      </c>
      <c r="K80" t="str">
        <f>IF( Table5[[#This Row],[Date]] &lt; DATE(2020,3,1), "Pre-COVID", "Post-COVID" )</f>
        <v>Pre-COVID</v>
      </c>
      <c r="L80" s="32">
        <f>Table5[[#This Row],[Food]]/C79-1</f>
        <v>1.289895816107145E-2</v>
      </c>
      <c r="M80" s="32">
        <f>Table5[[#This Row],[Health]]/D79-1</f>
        <v>6.7447639332622877E-3</v>
      </c>
      <c r="N80" s="32">
        <f>Table5[[#This Row],[Essential services]]/E79-1</f>
        <v>-1.220703124999889E-3</v>
      </c>
      <c r="O80" s="32">
        <f>Table5[[#This Row],[Education and Recreation]]/F79-1</f>
        <v>8.2163642588153341E-3</v>
      </c>
      <c r="P80" s="32">
        <f>Table5[[#This Row],[Misc]]/G79-1</f>
        <v>3.9538714991762536E-3</v>
      </c>
      <c r="Q80" s="32">
        <f>Table5[[#This Row],[Apparels]]/H79-1</f>
        <v>1.374885426214334E-3</v>
      </c>
      <c r="R80" s="32">
        <f>Table5[[#This Row],[General index]]/I79-1</f>
        <v>9.0972708187542217E-3</v>
      </c>
    </row>
    <row r="81" spans="1:18" x14ac:dyDescent="0.3">
      <c r="A81">
        <v>2019</v>
      </c>
      <c r="B81" t="s">
        <v>43</v>
      </c>
      <c r="C81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142.03846153846155</v>
      </c>
      <c r="D81" s="26">
        <f>AVERAGE(CleanedData[[#This Row],[Health]],CleanedData[[#This Row],[Personal care and effects]])</f>
        <v>143.44999999999999</v>
      </c>
      <c r="E81" s="26">
        <f>AVERAGE(CleanedData[[#This Row],[Housing]],CleanedData[[#This Row],[Fuel and light]],CleanedData[[#This Row],[Household goods and services]],CleanedData[[#This Row],[Transport and communication]])</f>
        <v>136.26666666666668</v>
      </c>
      <c r="F81" s="26">
        <f>AVERAGE(CleanedData[[#This Row],[Education]],CleanedData[[#This Row],[Recreation and amusement]])</f>
        <v>147.9</v>
      </c>
      <c r="G81" s="26">
        <f>AVERAGE(CleanedData[[#This Row],[Miscellaneous]],CleanedData[[#This Row],[Pan, tobacco and intoxicants]])</f>
        <v>153</v>
      </c>
      <c r="H81" s="26">
        <f>AVERAGE(CleanedData[[#This Row],[Clothing]],CleanedData[[#This Row],[Footwear]],CleanedData[[#This Row],[Clothing and footwear]])</f>
        <v>145.86666666666667</v>
      </c>
      <c r="I81" s="26">
        <f>CleanedData[[#This Row],[General index]]</f>
        <v>145</v>
      </c>
      <c r="J81" s="34">
        <f>DATE(Table5[[#This Row],[Year]],MATCH(Table5[[#This Row],[Month]],{"January","February","March","April","May","June","July","August","September","October","November","December"},0),1)</f>
        <v>43678</v>
      </c>
      <c r="K81" t="str">
        <f>IF( Table5[[#This Row],[Date]] &lt; DATE(2020,3,1), "Pre-COVID", "Post-COVID" )</f>
        <v>Pre-COVID</v>
      </c>
      <c r="L81" s="32">
        <f>Table5[[#This Row],[Food]]/C80-1</f>
        <v>4.8979591836735281E-3</v>
      </c>
      <c r="M81" s="32">
        <f>Table5[[#This Row],[Health]]/D80-1</f>
        <v>1.1636107193229828E-2</v>
      </c>
      <c r="N81" s="32">
        <f>Table5[[#This Row],[Essential services]]/E80-1</f>
        <v>-7.3331703739909493E-4</v>
      </c>
      <c r="O81" s="32">
        <f>Table5[[#This Row],[Education and Recreation]]/F80-1</f>
        <v>4.4142614601019314E-3</v>
      </c>
      <c r="P81" s="32">
        <f>Table5[[#This Row],[Misc]]/G80-1</f>
        <v>4.26649163111259E-3</v>
      </c>
      <c r="Q81" s="32">
        <f>Table5[[#This Row],[Apparels]]/H80-1</f>
        <v>1.3729977116705427E-3</v>
      </c>
      <c r="R81" s="32">
        <f>Table5[[#This Row],[General index]]/I80-1</f>
        <v>5.5478502080443803E-3</v>
      </c>
    </row>
    <row r="82" spans="1:18" x14ac:dyDescent="0.3">
      <c r="A82">
        <v>2019</v>
      </c>
      <c r="B82" t="s">
        <v>45</v>
      </c>
      <c r="C82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142.89999999999998</v>
      </c>
      <c r="D82" s="26">
        <f>AVERAGE(CleanedData[[#This Row],[Health]],CleanedData[[#This Row],[Personal care and effects]])</f>
        <v>144.35</v>
      </c>
      <c r="E82" s="26">
        <f>AVERAGE(CleanedData[[#This Row],[Housing]],CleanedData[[#This Row],[Fuel and light]],CleanedData[[#This Row],[Household goods and services]],CleanedData[[#This Row],[Transport and communication]])</f>
        <v>136.63333333333333</v>
      </c>
      <c r="F82" s="26">
        <f>AVERAGE(CleanedData[[#This Row],[Education]],CleanedData[[#This Row],[Recreation and amusement]])</f>
        <v>148.25</v>
      </c>
      <c r="G82" s="26">
        <f>AVERAGE(CleanedData[[#This Row],[Miscellaneous]],CleanedData[[#This Row],[Pan, tobacco and intoxicants]])</f>
        <v>153.6</v>
      </c>
      <c r="H82" s="26">
        <f>AVERAGE(CleanedData[[#This Row],[Clothing]],CleanedData[[#This Row],[Footwear]],CleanedData[[#This Row],[Clothing and footwear]])</f>
        <v>145.89999999999998</v>
      </c>
      <c r="I82" s="26">
        <f>CleanedData[[#This Row],[General index]]</f>
        <v>145.80000000000001</v>
      </c>
      <c r="J82" s="34">
        <f>DATE(Table5[[#This Row],[Year]],MATCH(Table5[[#This Row],[Month]],{"January","February","March","April","May","June","July","August","September","October","November","December"},0),1)</f>
        <v>43709</v>
      </c>
      <c r="K82" t="str">
        <f>IF( Table5[[#This Row],[Date]] &lt; DATE(2020,3,1), "Pre-COVID", "Post-COVID" )</f>
        <v>Pre-COVID</v>
      </c>
      <c r="L82" s="32">
        <f>Table5[[#This Row],[Food]]/C81-1</f>
        <v>6.0655293799076748E-3</v>
      </c>
      <c r="M82" s="32">
        <f>Table5[[#This Row],[Health]]/D81-1</f>
        <v>6.2739630533288349E-3</v>
      </c>
      <c r="N82" s="32">
        <f>Table5[[#This Row],[Essential services]]/E81-1</f>
        <v>2.6908023483365184E-3</v>
      </c>
      <c r="O82" s="32">
        <f>Table5[[#This Row],[Education and Recreation]]/F81-1</f>
        <v>2.3664638269100813E-3</v>
      </c>
      <c r="P82" s="32">
        <f>Table5[[#This Row],[Misc]]/G81-1</f>
        <v>3.9215686274509665E-3</v>
      </c>
      <c r="Q82" s="32">
        <f>Table5[[#This Row],[Apparels]]/H81-1</f>
        <v>2.2851919561217571E-4</v>
      </c>
      <c r="R82" s="32">
        <f>Table5[[#This Row],[General index]]/I81-1</f>
        <v>5.5172413793105335E-3</v>
      </c>
    </row>
    <row r="83" spans="1:18" x14ac:dyDescent="0.3">
      <c r="A83">
        <v>2019</v>
      </c>
      <c r="B83" t="s">
        <v>47</v>
      </c>
      <c r="C83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145.04615384615383</v>
      </c>
      <c r="D83" s="26">
        <f>AVERAGE(CleanedData[[#This Row],[Health]],CleanedData[[#This Row],[Personal care and effects]])</f>
        <v>144.69999999999999</v>
      </c>
      <c r="E83" s="26">
        <f>AVERAGE(CleanedData[[#This Row],[Housing]],CleanedData[[#This Row],[Fuel and light]],CleanedData[[#This Row],[Household goods and services]],CleanedData[[#This Row],[Transport and communication]])</f>
        <v>137.30000000000001</v>
      </c>
      <c r="F83" s="26">
        <f>AVERAGE(CleanedData[[#This Row],[Education]],CleanedData[[#This Row],[Recreation and amusement]])</f>
        <v>148.55000000000001</v>
      </c>
      <c r="G83" s="26">
        <f>AVERAGE(CleanedData[[#This Row],[Miscellaneous]],CleanedData[[#This Row],[Pan, tobacco and intoxicants]])</f>
        <v>154.05000000000001</v>
      </c>
      <c r="H83" s="26">
        <f>AVERAGE(CleanedData[[#This Row],[Clothing]],CleanedData[[#This Row],[Footwear]],CleanedData[[#This Row],[Clothing and footwear]])</f>
        <v>146.13333333333335</v>
      </c>
      <c r="I83" s="26">
        <f>CleanedData[[#This Row],[General index]]</f>
        <v>147.19999999999999</v>
      </c>
      <c r="J83" s="34">
        <f>DATE(Table5[[#This Row],[Year]],MATCH(Table5[[#This Row],[Month]],{"January","February","March","April","May","June","July","August","September","October","November","December"},0),1)</f>
        <v>43739</v>
      </c>
      <c r="K83" t="str">
        <f>IF( Table5[[#This Row],[Date]] &lt; DATE(2020,3,1), "Pre-COVID", "Post-COVID" )</f>
        <v>Pre-COVID</v>
      </c>
      <c r="L83" s="32">
        <f>Table5[[#This Row],[Food]]/C82-1</f>
        <v>1.5018571351671506E-2</v>
      </c>
      <c r="M83" s="32">
        <f>Table5[[#This Row],[Health]]/D82-1</f>
        <v>2.4246622791825878E-3</v>
      </c>
      <c r="N83" s="32">
        <f>Table5[[#This Row],[Essential services]]/E82-1</f>
        <v>4.8792388387413066E-3</v>
      </c>
      <c r="O83" s="32">
        <f>Table5[[#This Row],[Education and Recreation]]/F82-1</f>
        <v>2.0236087689713411E-3</v>
      </c>
      <c r="P83" s="32">
        <f>Table5[[#This Row],[Misc]]/G82-1</f>
        <v>2.929687500000222E-3</v>
      </c>
      <c r="Q83" s="32">
        <f>Table5[[#This Row],[Apparels]]/H82-1</f>
        <v>1.5992689056434362E-3</v>
      </c>
      <c r="R83" s="32">
        <f>Table5[[#This Row],[General index]]/I82-1</f>
        <v>9.6021947873798918E-3</v>
      </c>
    </row>
    <row r="84" spans="1:18" x14ac:dyDescent="0.3">
      <c r="A84">
        <v>2019</v>
      </c>
      <c r="B84" t="s">
        <v>49</v>
      </c>
      <c r="C84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146.99230769230769</v>
      </c>
      <c r="D84" s="26">
        <f>AVERAGE(CleanedData[[#This Row],[Health]],CleanedData[[#This Row],[Personal care and effects]])</f>
        <v>145.10000000000002</v>
      </c>
      <c r="E84" s="26">
        <f>AVERAGE(CleanedData[[#This Row],[Housing]],CleanedData[[#This Row],[Fuel and light]],CleanedData[[#This Row],[Household goods and services]],CleanedData[[#This Row],[Transport and communication]])</f>
        <v>138.06666666666669</v>
      </c>
      <c r="F84" s="26">
        <f>AVERAGE(CleanedData[[#This Row],[Education]],CleanedData[[#This Row],[Recreation and amusement]])</f>
        <v>148.80000000000001</v>
      </c>
      <c r="G84" s="26">
        <f>AVERAGE(CleanedData[[#This Row],[Miscellaneous]],CleanedData[[#This Row],[Pan, tobacco and intoxicants]])</f>
        <v>154.60000000000002</v>
      </c>
      <c r="H84" s="26">
        <f>AVERAGE(CleanedData[[#This Row],[Clothing]],CleanedData[[#This Row],[Footwear]],CleanedData[[#This Row],[Clothing and footwear]])</f>
        <v>146.5</v>
      </c>
      <c r="I84" s="26">
        <f>CleanedData[[#This Row],[General index]]</f>
        <v>148.6</v>
      </c>
      <c r="J84" s="34">
        <f>DATE(Table5[[#This Row],[Year]],MATCH(Table5[[#This Row],[Month]],{"January","February","March","April","May","June","July","August","September","October","November","December"},0),1)</f>
        <v>43770</v>
      </c>
      <c r="K84" t="str">
        <f>IF( Table5[[#This Row],[Date]] &lt; DATE(2020,3,1), "Pre-COVID", "Post-COVID" )</f>
        <v>Pre-COVID</v>
      </c>
      <c r="L84" s="32">
        <f>Table5[[#This Row],[Food]]/C83-1</f>
        <v>1.3417479847263492E-2</v>
      </c>
      <c r="M84" s="32">
        <f>Table5[[#This Row],[Health]]/D83-1</f>
        <v>2.7643400138219754E-3</v>
      </c>
      <c r="N84" s="32">
        <f>Table5[[#This Row],[Essential services]]/E83-1</f>
        <v>5.5838795824230125E-3</v>
      </c>
      <c r="O84" s="32">
        <f>Table5[[#This Row],[Education and Recreation]]/F83-1</f>
        <v>1.6829350387075337E-3</v>
      </c>
      <c r="P84" s="32">
        <f>Table5[[#This Row],[Misc]]/G83-1</f>
        <v>3.5702693930543816E-3</v>
      </c>
      <c r="Q84" s="32">
        <f>Table5[[#This Row],[Apparels]]/H83-1</f>
        <v>2.5091240875911858E-3</v>
      </c>
      <c r="R84" s="32">
        <f>Table5[[#This Row],[General index]]/I83-1</f>
        <v>9.5108695652175168E-3</v>
      </c>
    </row>
    <row r="85" spans="1:18" x14ac:dyDescent="0.3">
      <c r="A85">
        <v>2019</v>
      </c>
      <c r="B85" t="s">
        <v>51</v>
      </c>
      <c r="C85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149.70000000000002</v>
      </c>
      <c r="D85" s="26">
        <f>AVERAGE(CleanedData[[#This Row],[Health]],CleanedData[[#This Row],[Personal care and effects]])</f>
        <v>145.4</v>
      </c>
      <c r="E85" s="26">
        <f>AVERAGE(CleanedData[[#This Row],[Housing]],CleanedData[[#This Row],[Fuel and light]],CleanedData[[#This Row],[Household goods and services]],CleanedData[[#This Row],[Transport and communication]])</f>
        <v>139.76666666666668</v>
      </c>
      <c r="F85" s="26">
        <f>AVERAGE(CleanedData[[#This Row],[Education]],CleanedData[[#This Row],[Recreation and amusement]])</f>
        <v>149</v>
      </c>
      <c r="G85" s="26">
        <f>AVERAGE(CleanedData[[#This Row],[Miscellaneous]],CleanedData[[#This Row],[Pan, tobacco and intoxicants]])</f>
        <v>155.5</v>
      </c>
      <c r="H85" s="26">
        <f>AVERAGE(CleanedData[[#This Row],[Clothing]],CleanedData[[#This Row],[Footwear]],CleanedData[[#This Row],[Clothing and footwear]])</f>
        <v>146.86666666666667</v>
      </c>
      <c r="I85" s="26">
        <f>CleanedData[[#This Row],[General index]]</f>
        <v>150.4</v>
      </c>
      <c r="J85" s="34">
        <f>DATE(Table5[[#This Row],[Year]],MATCH(Table5[[#This Row],[Month]],{"January","February","March","April","May","June","July","August","September","October","November","December"},0),1)</f>
        <v>43800</v>
      </c>
      <c r="K85" t="str">
        <f>IF( Table5[[#This Row],[Date]] &lt; DATE(2020,3,1), "Pre-COVID", "Post-COVID" )</f>
        <v>Pre-COVID</v>
      </c>
      <c r="L85" s="32">
        <f>Table5[[#This Row],[Food]]/C84-1</f>
        <v>1.8420639489246105E-2</v>
      </c>
      <c r="M85" s="32">
        <f>Table5[[#This Row],[Health]]/D84-1</f>
        <v>2.0675396278426739E-3</v>
      </c>
      <c r="N85" s="32">
        <f>Table5[[#This Row],[Essential services]]/E84-1</f>
        <v>1.2312892322549507E-2</v>
      </c>
      <c r="O85" s="32">
        <f>Table5[[#This Row],[Education and Recreation]]/F84-1</f>
        <v>1.3440860215052641E-3</v>
      </c>
      <c r="P85" s="32">
        <f>Table5[[#This Row],[Misc]]/G84-1</f>
        <v>5.8214747736091699E-3</v>
      </c>
      <c r="Q85" s="32">
        <f>Table5[[#This Row],[Apparels]]/H84-1</f>
        <v>2.5028441410694935E-3</v>
      </c>
      <c r="R85" s="32">
        <f>Table5[[#This Row],[General index]]/I84-1</f>
        <v>1.211305518169592E-2</v>
      </c>
    </row>
    <row r="86" spans="1:18" x14ac:dyDescent="0.3">
      <c r="A86">
        <v>2020</v>
      </c>
      <c r="B86" t="s">
        <v>30</v>
      </c>
      <c r="C86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149.26153846153846</v>
      </c>
      <c r="D86" s="26">
        <f>AVERAGE(CleanedData[[#This Row],[Health]],CleanedData[[#This Row],[Personal care and effects]])</f>
        <v>146.75</v>
      </c>
      <c r="E86" s="26">
        <f>AVERAGE(CleanedData[[#This Row],[Housing]],CleanedData[[#This Row],[Fuel and light]],CleanedData[[#This Row],[Household goods and services]],CleanedData[[#This Row],[Transport and communication]])</f>
        <v>140.56666666666663</v>
      </c>
      <c r="F86" s="26">
        <f>AVERAGE(CleanedData[[#This Row],[Education]],CleanedData[[#This Row],[Recreation and amusement]])</f>
        <v>149.44999999999999</v>
      </c>
      <c r="G86" s="26">
        <f>AVERAGE(CleanedData[[#This Row],[Miscellaneous]],CleanedData[[#This Row],[Pan, tobacco and intoxicants]])</f>
        <v>156.30000000000001</v>
      </c>
      <c r="H86" s="26">
        <f>AVERAGE(CleanedData[[#This Row],[Clothing]],CleanedData[[#This Row],[Footwear]],CleanedData[[#This Row],[Clothing and footwear]])</f>
        <v>147.06666666666666</v>
      </c>
      <c r="I86" s="26">
        <f>CleanedData[[#This Row],[General index]]</f>
        <v>150.19999999999999</v>
      </c>
      <c r="J86" s="34">
        <f>DATE(Table5[[#This Row],[Year]],MATCH(Table5[[#This Row],[Month]],{"January","February","March","April","May","June","July","August","September","October","November","December"},0),1)</f>
        <v>43831</v>
      </c>
      <c r="K86" t="str">
        <f>IF( Table5[[#This Row],[Date]] &lt; DATE(2020,3,1), "Pre-COVID", "Post-COVID" )</f>
        <v>Pre-COVID</v>
      </c>
      <c r="L86" s="32">
        <f>Table5[[#This Row],[Food]]/C85-1</f>
        <v>-2.9289347926623188E-3</v>
      </c>
      <c r="M86" s="32">
        <f>Table5[[#This Row],[Health]]/D85-1</f>
        <v>9.2847317744153557E-3</v>
      </c>
      <c r="N86" s="32">
        <f>Table5[[#This Row],[Essential services]]/E85-1</f>
        <v>5.7238254233242802E-3</v>
      </c>
      <c r="O86" s="32">
        <f>Table5[[#This Row],[Education and Recreation]]/F85-1</f>
        <v>3.0201342281879207E-3</v>
      </c>
      <c r="P86" s="32">
        <f>Table5[[#This Row],[Misc]]/G85-1</f>
        <v>5.1446945337620953E-3</v>
      </c>
      <c r="Q86" s="32">
        <f>Table5[[#This Row],[Apparels]]/H85-1</f>
        <v>1.3617793917384269E-3</v>
      </c>
      <c r="R86" s="32">
        <f>Table5[[#This Row],[General index]]/I85-1</f>
        <v>-1.3297872340426453E-3</v>
      </c>
    </row>
    <row r="87" spans="1:18" x14ac:dyDescent="0.3">
      <c r="A87">
        <v>2020</v>
      </c>
      <c r="B87" t="s">
        <v>33</v>
      </c>
      <c r="C87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147.04615384615383</v>
      </c>
      <c r="D87" s="26">
        <f>AVERAGE(CleanedData[[#This Row],[Health]],CleanedData[[#This Row],[Personal care and effects]])</f>
        <v>147.55000000000001</v>
      </c>
      <c r="E87" s="26">
        <f>AVERAGE(CleanedData[[#This Row],[Housing]],CleanedData[[#This Row],[Fuel and light]],CleanedData[[#This Row],[Household goods and services]],CleanedData[[#This Row],[Transport and communication]])</f>
        <v>141.30000000000001</v>
      </c>
      <c r="F87" s="26">
        <f>AVERAGE(CleanedData[[#This Row],[Education]],CleanedData[[#This Row],[Recreation and amusement]])</f>
        <v>149.69999999999999</v>
      </c>
      <c r="G87" s="26">
        <f>AVERAGE(CleanedData[[#This Row],[Miscellaneous]],CleanedData[[#This Row],[Pan, tobacco and intoxicants]])</f>
        <v>156.85</v>
      </c>
      <c r="H87" s="26">
        <f>AVERAGE(CleanedData[[#This Row],[Clothing]],CleanedData[[#This Row],[Footwear]],CleanedData[[#This Row],[Clothing and footwear]])</f>
        <v>147.33333333333334</v>
      </c>
      <c r="I87" s="26">
        <f>CleanedData[[#This Row],[General index]]</f>
        <v>149.1</v>
      </c>
      <c r="J87" s="34">
        <f>DATE(Table5[[#This Row],[Year]],MATCH(Table5[[#This Row],[Month]],{"January","February","March","April","May","June","July","August","September","October","November","December"},0),1)</f>
        <v>43862</v>
      </c>
      <c r="K87" t="str">
        <f>IF( Table5[[#This Row],[Date]] &lt; DATE(2020,3,1), "Pre-COVID", "Post-COVID" )</f>
        <v>Pre-COVID</v>
      </c>
      <c r="L87" s="32">
        <f>Table5[[#This Row],[Food]]/C86-1</f>
        <v>-1.4842300556586419E-2</v>
      </c>
      <c r="M87" s="32">
        <f>Table5[[#This Row],[Health]]/D86-1</f>
        <v>5.4514480408860422E-3</v>
      </c>
      <c r="N87" s="32">
        <f>Table5[[#This Row],[Essential services]]/E86-1</f>
        <v>5.2169788949494311E-3</v>
      </c>
      <c r="O87" s="32">
        <f>Table5[[#This Row],[Education and Recreation]]/F86-1</f>
        <v>1.6728002676480447E-3</v>
      </c>
      <c r="P87" s="32">
        <f>Table5[[#This Row],[Misc]]/G86-1</f>
        <v>3.5188739603326802E-3</v>
      </c>
      <c r="Q87" s="32">
        <f>Table5[[#This Row],[Apparels]]/H86-1</f>
        <v>1.8132366273799772E-3</v>
      </c>
      <c r="R87" s="32">
        <f>Table5[[#This Row],[General index]]/I86-1</f>
        <v>-7.3235685752329749E-3</v>
      </c>
    </row>
    <row r="88" spans="1:18" x14ac:dyDescent="0.3">
      <c r="A88">
        <v>2020</v>
      </c>
      <c r="B88" t="s">
        <v>35</v>
      </c>
      <c r="C88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145.80000000000001</v>
      </c>
      <c r="D88" s="26">
        <f>AVERAGE(CleanedData[[#This Row],[Health]],CleanedData[[#This Row],[Personal care and effects]])</f>
        <v>148.75</v>
      </c>
      <c r="E88" s="26">
        <f>AVERAGE(CleanedData[[#This Row],[Housing]],CleanedData[[#This Row],[Fuel and light]],CleanedData[[#This Row],[Household goods and services]],CleanedData[[#This Row],[Transport and communication]])</f>
        <v>141.73333333333335</v>
      </c>
      <c r="F88" s="26">
        <f>AVERAGE(CleanedData[[#This Row],[Education]],CleanedData[[#This Row],[Recreation and amusement]])</f>
        <v>149.89999999999998</v>
      </c>
      <c r="G88" s="26">
        <f>AVERAGE(CleanedData[[#This Row],[Miscellaneous]],CleanedData[[#This Row],[Pan, tobacco and intoxicants]])</f>
        <v>157.5</v>
      </c>
      <c r="H88" s="26">
        <f>AVERAGE(CleanedData[[#This Row],[Clothing]],CleanedData[[#This Row],[Footwear]],CleanedData[[#This Row],[Clothing and footwear]])</f>
        <v>147.63333333333335</v>
      </c>
      <c r="I88" s="26">
        <f>CleanedData[[#This Row],[General index]]</f>
        <v>148.6</v>
      </c>
      <c r="J88" s="34">
        <f>DATE(Table5[[#This Row],[Year]],MATCH(Table5[[#This Row],[Month]],{"January","February","March","April","May","June","July","August","September","October","November","December"},0),1)</f>
        <v>43891</v>
      </c>
      <c r="K88" t="str">
        <f>IF( Table5[[#This Row],[Date]] &lt; DATE(2020,3,1), "Pre-COVID", "Post-COVID" )</f>
        <v>Post-COVID</v>
      </c>
      <c r="L88" s="32">
        <f>Table5[[#This Row],[Food]]/C87-1</f>
        <v>-8.4745762711861961E-3</v>
      </c>
      <c r="M88" s="32">
        <f>Table5[[#This Row],[Health]]/D87-1</f>
        <v>8.1328363266688353E-3</v>
      </c>
      <c r="N88" s="32">
        <f>Table5[[#This Row],[Essential services]]/E87-1</f>
        <v>3.066761028544418E-3</v>
      </c>
      <c r="O88" s="32">
        <f>Table5[[#This Row],[Education and Recreation]]/F87-1</f>
        <v>1.3360053440212294E-3</v>
      </c>
      <c r="P88" s="32">
        <f>Table5[[#This Row],[Misc]]/G87-1</f>
        <v>4.1440867070450249E-3</v>
      </c>
      <c r="Q88" s="32">
        <f>Table5[[#This Row],[Apparels]]/H87-1</f>
        <v>2.0361990950226172E-3</v>
      </c>
      <c r="R88" s="32">
        <f>Table5[[#This Row],[General index]]/I87-1</f>
        <v>-3.3534540576793948E-3</v>
      </c>
    </row>
    <row r="89" spans="1:18" x14ac:dyDescent="0.3">
      <c r="A89">
        <v>2020</v>
      </c>
      <c r="B89" t="s">
        <v>36</v>
      </c>
      <c r="C89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151.01249999999999</v>
      </c>
      <c r="D89" s="26">
        <f>AVERAGE(CleanedData[[#This Row],[Health]],CleanedData[[#This Row],[Personal care and effects]])</f>
        <v>149.44999999999999</v>
      </c>
      <c r="E89" s="26">
        <f>AVERAGE(CleanedData[[#This Row],[Housing]],CleanedData[[#This Row],[Fuel and light]],CleanedData[[#This Row],[Household goods and services]],CleanedData[[#This Row],[Transport and communication]])</f>
        <v>141.00416666666669</v>
      </c>
      <c r="F89" s="26">
        <f>AVERAGE(CleanedData[[#This Row],[Education]],CleanedData[[#This Row],[Recreation and amusement]])</f>
        <v>151.46250000000001</v>
      </c>
      <c r="G89" s="26">
        <f>AVERAGE(CleanedData[[#This Row],[Miscellaneous]],CleanedData[[#This Row],[Pan, tobacco and intoxicants]])</f>
        <v>161.47500000000002</v>
      </c>
      <c r="H89" s="26">
        <f>AVERAGE(CleanedData[[#This Row],[Clothing]],CleanedData[[#This Row],[Footwear]],CleanedData[[#This Row],[Clothing and footwear]])</f>
        <v>148.07500000000002</v>
      </c>
      <c r="I89" s="26">
        <f>CleanedData[[#This Row],[General index]]</f>
        <v>150.23749999999998</v>
      </c>
      <c r="J89" s="34">
        <f>DATE(Table5[[#This Row],[Year]],MATCH(Table5[[#This Row],[Month]],{"January","February","March","April","May","June","July","August","September","October","November","December"},0),1)</f>
        <v>43922</v>
      </c>
      <c r="K89" t="str">
        <f>IF( Table5[[#This Row],[Date]] &lt; DATE(2020,3,1), "Pre-COVID", "Post-COVID" )</f>
        <v>Post-COVID</v>
      </c>
      <c r="L89" s="32">
        <f>Table5[[#This Row],[Food]]/C88-1</f>
        <v>3.5751028806584095E-2</v>
      </c>
      <c r="M89" s="32">
        <f>Table5[[#This Row],[Health]]/D88-1</f>
        <v>4.7058823529411153E-3</v>
      </c>
      <c r="N89" s="32">
        <f>Table5[[#This Row],[Essential services]]/E88-1</f>
        <v>-5.1446378174976326E-3</v>
      </c>
      <c r="O89" s="32">
        <f>Table5[[#This Row],[Education and Recreation]]/F88-1</f>
        <v>1.0423615743829329E-2</v>
      </c>
      <c r="P89" s="32">
        <f>Table5[[#This Row],[Misc]]/G88-1</f>
        <v>2.5238095238095282E-2</v>
      </c>
      <c r="Q89" s="32">
        <f>Table5[[#This Row],[Apparels]]/H88-1</f>
        <v>2.9916459697447717E-3</v>
      </c>
      <c r="R89" s="32">
        <f>Table5[[#This Row],[General index]]/I88-1</f>
        <v>1.1019515477792563E-2</v>
      </c>
    </row>
    <row r="90" spans="1:18" x14ac:dyDescent="0.3">
      <c r="A90">
        <v>2020</v>
      </c>
      <c r="B90" t="s">
        <v>38</v>
      </c>
      <c r="C90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150.82003205128206</v>
      </c>
      <c r="D90" s="26">
        <f>AVERAGE(CleanedData[[#This Row],[Health]],CleanedData[[#This Row],[Personal care and effects]])</f>
        <v>151.07499999999999</v>
      </c>
      <c r="E90" s="26">
        <f>AVERAGE(CleanedData[[#This Row],[Housing]],CleanedData[[#This Row],[Fuel and light]],CleanedData[[#This Row],[Household goods and services]],CleanedData[[#This Row],[Transport and communication]])</f>
        <v>141.05763888888887</v>
      </c>
      <c r="F90" s="26">
        <f>AVERAGE(CleanedData[[#This Row],[Education]],CleanedData[[#This Row],[Recreation and amusement]])</f>
        <v>152.01041666666669</v>
      </c>
      <c r="G90" s="26">
        <f>AVERAGE(CleanedData[[#This Row],[Miscellaneous]],CleanedData[[#This Row],[Pan, tobacco and intoxicants]])</f>
        <v>163.47916666666669</v>
      </c>
      <c r="H90" s="26">
        <f>AVERAGE(CleanedData[[#This Row],[Clothing]],CleanedData[[#This Row],[Footwear]],CleanedData[[#This Row],[Clothing and footwear]])</f>
        <v>148.63472222222222</v>
      </c>
      <c r="I90" s="26">
        <f>CleanedData[[#This Row],[General index]]</f>
        <v>150.98958333333334</v>
      </c>
      <c r="J90" s="34">
        <f>DATE(Table5[[#This Row],[Year]],MATCH(Table5[[#This Row],[Month]],{"January","February","March","April","May","June","July","August","September","October","November","December"},0),1)</f>
        <v>43952</v>
      </c>
      <c r="K90" t="str">
        <f>IF( Table5[[#This Row],[Date]] &lt; DATE(2020,3,1), "Pre-COVID", "Post-COVID" )</f>
        <v>Post-COVID</v>
      </c>
      <c r="L90" s="32">
        <f>Table5[[#This Row],[Food]]/C89-1</f>
        <v>-1.2745166705930844E-3</v>
      </c>
      <c r="M90" s="32">
        <f>Table5[[#This Row],[Health]]/D89-1</f>
        <v>1.0873201739712179E-2</v>
      </c>
      <c r="N90" s="32">
        <f>Table5[[#This Row],[Essential services]]/E89-1</f>
        <v>3.7922441220183956E-4</v>
      </c>
      <c r="O90" s="32">
        <f>Table5[[#This Row],[Education and Recreation]]/F89-1</f>
        <v>3.6175070837116685E-3</v>
      </c>
      <c r="P90" s="32">
        <f>Table5[[#This Row],[Misc]]/G89-1</f>
        <v>1.2411622026113456E-2</v>
      </c>
      <c r="Q90" s="32">
        <f>Table5[[#This Row],[Apparels]]/H89-1</f>
        <v>3.7799913707392552E-3</v>
      </c>
      <c r="R90" s="32">
        <f>Table5[[#This Row],[General index]]/I89-1</f>
        <v>5.0059627811522844E-3</v>
      </c>
    </row>
    <row r="91" spans="1:18" x14ac:dyDescent="0.3">
      <c r="A91">
        <v>2020</v>
      </c>
      <c r="B91" t="s">
        <v>39</v>
      </c>
      <c r="C91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151.2923076923077</v>
      </c>
      <c r="D91" s="26">
        <f>AVERAGE(CleanedData[[#This Row],[Health]],CleanedData[[#This Row],[Personal care and effects]])</f>
        <v>153</v>
      </c>
      <c r="E91" s="26">
        <f>AVERAGE(CleanedData[[#This Row],[Housing]],CleanedData[[#This Row],[Fuel and light]],CleanedData[[#This Row],[Household goods and services]],CleanedData[[#This Row],[Transport and communication]])</f>
        <v>141.1</v>
      </c>
      <c r="F91" s="26">
        <f>AVERAGE(CleanedData[[#This Row],[Education]],CleanedData[[#This Row],[Recreation and amusement]])</f>
        <v>152.35000000000002</v>
      </c>
      <c r="G91" s="26">
        <f>AVERAGE(CleanedData[[#This Row],[Miscellaneous]],CleanedData[[#This Row],[Pan, tobacco and intoxicants]])</f>
        <v>165.25</v>
      </c>
      <c r="H91" s="26">
        <f>AVERAGE(CleanedData[[#This Row],[Clothing]],CleanedData[[#This Row],[Footwear]],CleanedData[[#This Row],[Clothing and footwear]])</f>
        <v>149.43333333333331</v>
      </c>
      <c r="I91" s="26">
        <f>CleanedData[[#This Row],[General index]]</f>
        <v>151.80000000000001</v>
      </c>
      <c r="J91" s="34">
        <f>DATE(Table5[[#This Row],[Year]],MATCH(Table5[[#This Row],[Month]],{"January","February","March","April","May","June","July","August","September","October","November","December"},0),1)</f>
        <v>43983</v>
      </c>
      <c r="K91" t="str">
        <f>IF( Table5[[#This Row],[Date]] &lt; DATE(2020,3,1), "Pre-COVID", "Post-COVID" )</f>
        <v>Post-COVID</v>
      </c>
      <c r="L91" s="32">
        <f>Table5[[#This Row],[Food]]/C90-1</f>
        <v>3.1313853644128198E-3</v>
      </c>
      <c r="M91" s="32">
        <f>Table5[[#This Row],[Health]]/D90-1</f>
        <v>1.2742015555187836E-2</v>
      </c>
      <c r="N91" s="32">
        <f>Table5[[#This Row],[Essential services]]/E90-1</f>
        <v>3.0031064921254291E-4</v>
      </c>
      <c r="O91" s="32">
        <f>Table5[[#This Row],[Education and Recreation]]/F90-1</f>
        <v>2.233947783183643E-3</v>
      </c>
      <c r="P91" s="32">
        <f>Table5[[#This Row],[Misc]]/G90-1</f>
        <v>1.0832165158659146E-2</v>
      </c>
      <c r="Q91" s="32">
        <f>Table5[[#This Row],[Apparels]]/H90-1</f>
        <v>5.3729781249707287E-3</v>
      </c>
      <c r="R91" s="32">
        <f>Table5[[#This Row],[General index]]/I90-1</f>
        <v>5.3673680579511274E-3</v>
      </c>
    </row>
    <row r="92" spans="1:18" x14ac:dyDescent="0.3">
      <c r="A92">
        <v>2020</v>
      </c>
      <c r="B92" t="s">
        <v>41</v>
      </c>
      <c r="C92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151.2923076923077</v>
      </c>
      <c r="D92" s="26">
        <f>AVERAGE(CleanedData[[#This Row],[Health]],CleanedData[[#This Row],[Personal care and effects]])</f>
        <v>153</v>
      </c>
      <c r="E92" s="26">
        <f>AVERAGE(CleanedData[[#This Row],[Housing]],CleanedData[[#This Row],[Fuel and light]],CleanedData[[#This Row],[Household goods and services]],CleanedData[[#This Row],[Transport and communication]])</f>
        <v>141.1</v>
      </c>
      <c r="F92" s="26">
        <f>AVERAGE(CleanedData[[#This Row],[Education]],CleanedData[[#This Row],[Recreation and amusement]])</f>
        <v>152.35000000000002</v>
      </c>
      <c r="G92" s="26">
        <f>AVERAGE(CleanedData[[#This Row],[Miscellaneous]],CleanedData[[#This Row],[Pan, tobacco and intoxicants]])</f>
        <v>165.25</v>
      </c>
      <c r="H92" s="26">
        <f>AVERAGE(CleanedData[[#This Row],[Clothing]],CleanedData[[#This Row],[Footwear]],CleanedData[[#This Row],[Clothing and footwear]])</f>
        <v>149.43333333333331</v>
      </c>
      <c r="I92" s="26">
        <f>CleanedData[[#This Row],[General index]]</f>
        <v>151.80000000000001</v>
      </c>
      <c r="J92" s="34">
        <f>DATE(Table5[[#This Row],[Year]],MATCH(Table5[[#This Row],[Month]],{"January","February","March","April","May","June","July","August","September","October","November","December"},0),1)</f>
        <v>44013</v>
      </c>
      <c r="K92" t="str">
        <f>IF( Table5[[#This Row],[Date]] &lt; DATE(2020,3,1), "Pre-COVID", "Post-COVID" )</f>
        <v>Post-COVID</v>
      </c>
      <c r="L92" s="32">
        <f>Table5[[#This Row],[Food]]/C91-1</f>
        <v>0</v>
      </c>
      <c r="M92" s="32">
        <f>Table5[[#This Row],[Health]]/D91-1</f>
        <v>0</v>
      </c>
      <c r="N92" s="32">
        <f>Table5[[#This Row],[Essential services]]/E91-1</f>
        <v>0</v>
      </c>
      <c r="O92" s="32">
        <f>Table5[[#This Row],[Education and Recreation]]/F91-1</f>
        <v>0</v>
      </c>
      <c r="P92" s="32">
        <f>Table5[[#This Row],[Misc]]/G91-1</f>
        <v>0</v>
      </c>
      <c r="Q92" s="32">
        <f>Table5[[#This Row],[Apparels]]/H91-1</f>
        <v>0</v>
      </c>
      <c r="R92" s="32">
        <f>Table5[[#This Row],[General index]]/I91-1</f>
        <v>0</v>
      </c>
    </row>
    <row r="93" spans="1:18" x14ac:dyDescent="0.3">
      <c r="A93">
        <v>2020</v>
      </c>
      <c r="B93" t="s">
        <v>43</v>
      </c>
      <c r="C93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153.47692307692307</v>
      </c>
      <c r="D93" s="26">
        <f>AVERAGE(CleanedData[[#This Row],[Health]],CleanedData[[#This Row],[Personal care and effects]])</f>
        <v>154.65</v>
      </c>
      <c r="E93" s="26">
        <f>AVERAGE(CleanedData[[#This Row],[Housing]],CleanedData[[#This Row],[Fuel and light]],CleanedData[[#This Row],[Household goods and services]],CleanedData[[#This Row],[Transport and communication]])</f>
        <v>143.29999999999998</v>
      </c>
      <c r="F93" s="26">
        <f>AVERAGE(CleanedData[[#This Row],[Education]],CleanedData[[#This Row],[Recreation and amusement]])</f>
        <v>152.25</v>
      </c>
      <c r="G93" s="26">
        <f>AVERAGE(CleanedData[[#This Row],[Miscellaneous]],CleanedData[[#This Row],[Pan, tobacco and intoxicants]])</f>
        <v>165.8</v>
      </c>
      <c r="H93" s="26">
        <f>AVERAGE(CleanedData[[#This Row],[Clothing]],CleanedData[[#This Row],[Footwear]],CleanedData[[#This Row],[Clothing and footwear]])</f>
        <v>149.4</v>
      </c>
      <c r="I93" s="26">
        <f>CleanedData[[#This Row],[General index]]</f>
        <v>153.9</v>
      </c>
      <c r="J93" s="34">
        <f>DATE(Table5[[#This Row],[Year]],MATCH(Table5[[#This Row],[Month]],{"January","February","March","April","May","June","July","August","September","October","November","December"},0),1)</f>
        <v>44044</v>
      </c>
      <c r="K93" t="str">
        <f>IF( Table5[[#This Row],[Date]] &lt; DATE(2020,3,1), "Pre-COVID", "Post-COVID" )</f>
        <v>Post-COVID</v>
      </c>
      <c r="L93" s="32">
        <f>Table5[[#This Row],[Food]]/C92-1</f>
        <v>1.4439699003457207E-2</v>
      </c>
      <c r="M93" s="32">
        <f>Table5[[#This Row],[Health]]/D92-1</f>
        <v>1.0784313725490158E-2</v>
      </c>
      <c r="N93" s="32">
        <f>Table5[[#This Row],[Essential services]]/E92-1</f>
        <v>1.559177888022667E-2</v>
      </c>
      <c r="O93" s="32">
        <f>Table5[[#This Row],[Education and Recreation]]/F92-1</f>
        <v>-6.5638332786366327E-4</v>
      </c>
      <c r="P93" s="32">
        <f>Table5[[#This Row],[Misc]]/G92-1</f>
        <v>3.3282904689864168E-3</v>
      </c>
      <c r="Q93" s="32">
        <f>Table5[[#This Row],[Apparels]]/H92-1</f>
        <v>-2.2306491188917033E-4</v>
      </c>
      <c r="R93" s="32">
        <f>Table5[[#This Row],[General index]]/I92-1</f>
        <v>1.383399209486158E-2</v>
      </c>
    </row>
    <row r="94" spans="1:18" x14ac:dyDescent="0.3">
      <c r="A94">
        <v>2020</v>
      </c>
      <c r="B94" t="s">
        <v>45</v>
      </c>
      <c r="C94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154.38461538461539</v>
      </c>
      <c r="D94" s="26">
        <f>AVERAGE(CleanedData[[#This Row],[Health]],CleanedData[[#This Row],[Personal care and effects]])</f>
        <v>157</v>
      </c>
      <c r="E94" s="26">
        <f>AVERAGE(CleanedData[[#This Row],[Housing]],CleanedData[[#This Row],[Fuel and light]],CleanedData[[#This Row],[Household goods and services]],CleanedData[[#This Row],[Transport and communication]])</f>
        <v>143.73333333333335</v>
      </c>
      <c r="F94" s="26">
        <f>AVERAGE(CleanedData[[#This Row],[Education]],CleanedData[[#This Row],[Recreation and amusement]])</f>
        <v>152.05000000000001</v>
      </c>
      <c r="G94" s="26">
        <f>AVERAGE(CleanedData[[#This Row],[Miscellaneous]],CleanedData[[#This Row],[Pan, tobacco and intoxicants]])</f>
        <v>167.2</v>
      </c>
      <c r="H94" s="26">
        <f>AVERAGE(CleanedData[[#This Row],[Clothing]],CleanedData[[#This Row],[Footwear]],CleanedData[[#This Row],[Clothing and footwear]])</f>
        <v>149.9</v>
      </c>
      <c r="I94" s="26">
        <f>CleanedData[[#This Row],[General index]]</f>
        <v>154.69999999999999</v>
      </c>
      <c r="J94" s="34">
        <f>DATE(Table5[[#This Row],[Year]],MATCH(Table5[[#This Row],[Month]],{"January","February","March","April","May","June","July","August","September","October","November","December"},0),1)</f>
        <v>44075</v>
      </c>
      <c r="K94" t="str">
        <f>IF( Table5[[#This Row],[Date]] &lt; DATE(2020,3,1), "Pre-COVID", "Post-COVID" )</f>
        <v>Post-COVID</v>
      </c>
      <c r="L94" s="32">
        <f>Table5[[#This Row],[Food]]/C93-1</f>
        <v>5.9141940657578829E-3</v>
      </c>
      <c r="M94" s="32">
        <f>Table5[[#This Row],[Health]]/D93-1</f>
        <v>1.5195602974458433E-2</v>
      </c>
      <c r="N94" s="32">
        <f>Table5[[#This Row],[Essential services]]/E93-1</f>
        <v>3.0239590602467725E-3</v>
      </c>
      <c r="O94" s="32">
        <f>Table5[[#This Row],[Education and Recreation]]/F93-1</f>
        <v>-1.3136288998357726E-3</v>
      </c>
      <c r="P94" s="32">
        <f>Table5[[#This Row],[Misc]]/G93-1</f>
        <v>8.443908323281013E-3</v>
      </c>
      <c r="Q94" s="32">
        <f>Table5[[#This Row],[Apparels]]/H93-1</f>
        <v>3.3467202141901353E-3</v>
      </c>
      <c r="R94" s="32">
        <f>Table5[[#This Row],[General index]]/I93-1</f>
        <v>5.1981806367771277E-3</v>
      </c>
    </row>
    <row r="95" spans="1:18" x14ac:dyDescent="0.3">
      <c r="A95">
        <v>2020</v>
      </c>
      <c r="B95" t="s">
        <v>47</v>
      </c>
      <c r="C95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157.5846153846154</v>
      </c>
      <c r="D95" s="26">
        <f>AVERAGE(CleanedData[[#This Row],[Health]],CleanedData[[#This Row],[Personal care and effects]])</f>
        <v>156.65</v>
      </c>
      <c r="E95" s="26">
        <f>AVERAGE(CleanedData[[#This Row],[Housing]],CleanedData[[#This Row],[Fuel and light]],CleanedData[[#This Row],[Household goods and services]],CleanedData[[#This Row],[Transport and communication]])</f>
        <v>144.13333333333333</v>
      </c>
      <c r="F95" s="26">
        <f>AVERAGE(CleanedData[[#This Row],[Education]],CleanedData[[#This Row],[Recreation and amusement]])</f>
        <v>152.5</v>
      </c>
      <c r="G95" s="26">
        <f>AVERAGE(CleanedData[[#This Row],[Miscellaneous]],CleanedData[[#This Row],[Pan, tobacco and intoxicants]])</f>
        <v>167.35000000000002</v>
      </c>
      <c r="H95" s="26">
        <f>AVERAGE(CleanedData[[#This Row],[Clothing]],CleanedData[[#This Row],[Footwear]],CleanedData[[#This Row],[Clothing and footwear]])</f>
        <v>150.19999999999999</v>
      </c>
      <c r="I95" s="26">
        <f>CleanedData[[#This Row],[General index]]</f>
        <v>156.4</v>
      </c>
      <c r="J95" s="34">
        <f>DATE(Table5[[#This Row],[Year]],MATCH(Table5[[#This Row],[Month]],{"January","February","March","April","May","June","July","August","September","October","November","December"},0),1)</f>
        <v>44105</v>
      </c>
      <c r="K95" t="str">
        <f>IF( Table5[[#This Row],[Date]] &lt; DATE(2020,3,1), "Pre-COVID", "Post-COVID" )</f>
        <v>Post-COVID</v>
      </c>
      <c r="L95" s="32">
        <f>Table5[[#This Row],[Food]]/C94-1</f>
        <v>2.0727453911310478E-2</v>
      </c>
      <c r="M95" s="32">
        <f>Table5[[#This Row],[Health]]/D94-1</f>
        <v>-2.2292993630572688E-3</v>
      </c>
      <c r="N95" s="32">
        <f>Table5[[#This Row],[Essential services]]/E94-1</f>
        <v>2.7829313543596967E-3</v>
      </c>
      <c r="O95" s="32">
        <f>Table5[[#This Row],[Education and Recreation]]/F94-1</f>
        <v>2.959552778691199E-3</v>
      </c>
      <c r="P95" s="32">
        <f>Table5[[#This Row],[Misc]]/G94-1</f>
        <v>8.9712918660311836E-4</v>
      </c>
      <c r="Q95" s="32">
        <f>Table5[[#This Row],[Apparels]]/H94-1</f>
        <v>2.001334222815121E-3</v>
      </c>
      <c r="R95" s="32">
        <f>Table5[[#This Row],[General index]]/I94-1</f>
        <v>1.0989010989011172E-2</v>
      </c>
    </row>
    <row r="96" spans="1:18" x14ac:dyDescent="0.3">
      <c r="A96">
        <v>2020</v>
      </c>
      <c r="B96" t="s">
        <v>49</v>
      </c>
      <c r="C96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161.19999999999999</v>
      </c>
      <c r="D96" s="26">
        <f>AVERAGE(CleanedData[[#This Row],[Health]],CleanedData[[#This Row],[Personal care and effects]])</f>
        <v>157.05000000000001</v>
      </c>
      <c r="E96" s="26">
        <f>AVERAGE(CleanedData[[#This Row],[Housing]],CleanedData[[#This Row],[Fuel and light]],CleanedData[[#This Row],[Household goods and services]],CleanedData[[#This Row],[Transport and communication]])</f>
        <v>144.39999999999998</v>
      </c>
      <c r="F96" s="26">
        <f>AVERAGE(CleanedData[[#This Row],[Education]],CleanedData[[#This Row],[Recreation and amusement]])</f>
        <v>153.5</v>
      </c>
      <c r="G96" s="26">
        <f>AVERAGE(CleanedData[[#This Row],[Miscellaneous]],CleanedData[[#This Row],[Pan, tobacco and intoxicants]])</f>
        <v>167.75</v>
      </c>
      <c r="H96" s="26">
        <f>AVERAGE(CleanedData[[#This Row],[Clothing]],CleanedData[[#This Row],[Footwear]],CleanedData[[#This Row],[Clothing and footwear]])</f>
        <v>150.66666666666669</v>
      </c>
      <c r="I96" s="26">
        <f>CleanedData[[#This Row],[General index]]</f>
        <v>158.4</v>
      </c>
      <c r="J96" s="34">
        <f>DATE(Table5[[#This Row],[Year]],MATCH(Table5[[#This Row],[Month]],{"January","February","March","April","May","June","July","August","September","October","November","December"},0),1)</f>
        <v>44136</v>
      </c>
      <c r="K96" t="str">
        <f>IF( Table5[[#This Row],[Date]] &lt; DATE(2020,3,1), "Pre-COVID", "Post-COVID" )</f>
        <v>Post-COVID</v>
      </c>
      <c r="L96" s="32">
        <f>Table5[[#This Row],[Food]]/C95-1</f>
        <v>2.2942497315239452E-2</v>
      </c>
      <c r="M96" s="32">
        <f>Table5[[#This Row],[Health]]/D95-1</f>
        <v>2.5534631343759884E-3</v>
      </c>
      <c r="N96" s="32">
        <f>Table5[[#This Row],[Essential services]]/E95-1</f>
        <v>1.8501387604068498E-3</v>
      </c>
      <c r="O96" s="32">
        <f>Table5[[#This Row],[Education and Recreation]]/F95-1</f>
        <v>6.5573770491802463E-3</v>
      </c>
      <c r="P96" s="32">
        <f>Table5[[#This Row],[Misc]]/G95-1</f>
        <v>2.3902001792648342E-3</v>
      </c>
      <c r="Q96" s="32">
        <f>Table5[[#This Row],[Apparels]]/H95-1</f>
        <v>3.1069684864626357E-3</v>
      </c>
      <c r="R96" s="32">
        <f>Table5[[#This Row],[General index]]/I95-1</f>
        <v>1.2787723785166349E-2</v>
      </c>
    </row>
    <row r="97" spans="1:18" x14ac:dyDescent="0.3">
      <c r="A97">
        <v>2020</v>
      </c>
      <c r="B97" t="s">
        <v>51</v>
      </c>
      <c r="C97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162.23846153846154</v>
      </c>
      <c r="D97" s="26">
        <f>AVERAGE(CleanedData[[#This Row],[Health]],CleanedData[[#This Row],[Personal care and effects]])</f>
        <v>157.69999999999999</v>
      </c>
      <c r="E97" s="26">
        <f>AVERAGE(CleanedData[[#This Row],[Housing]],CleanedData[[#This Row],[Fuel and light]],CleanedData[[#This Row],[Household goods and services]],CleanedData[[#This Row],[Transport and communication]])</f>
        <v>144.99999999999997</v>
      </c>
      <c r="F97" s="26">
        <f>AVERAGE(CleanedData[[#This Row],[Education]],CleanedData[[#This Row],[Recreation and amusement]])</f>
        <v>153.94999999999999</v>
      </c>
      <c r="G97" s="26">
        <f>AVERAGE(CleanedData[[#This Row],[Miscellaneous]],CleanedData[[#This Row],[Pan, tobacco and intoxicants]])</f>
        <v>168.3</v>
      </c>
      <c r="H97" s="26">
        <f>AVERAGE(CleanedData[[#This Row],[Clothing]],CleanedData[[#This Row],[Footwear]],CleanedData[[#This Row],[Clothing and footwear]])</f>
        <v>151.33333333333334</v>
      </c>
      <c r="I97" s="26">
        <f>CleanedData[[#This Row],[General index]]</f>
        <v>158.9</v>
      </c>
      <c r="J97" s="34">
        <f>DATE(Table5[[#This Row],[Year]],MATCH(Table5[[#This Row],[Month]],{"January","February","March","April","May","June","July","August","September","October","November","December"},0),1)</f>
        <v>44166</v>
      </c>
      <c r="K97" t="str">
        <f>IF( Table5[[#This Row],[Date]] &lt; DATE(2020,3,1), "Pre-COVID", "Post-COVID" )</f>
        <v>Post-COVID</v>
      </c>
      <c r="L97" s="32">
        <f>Table5[[#This Row],[Food]]/C96-1</f>
        <v>6.4420690971560557E-3</v>
      </c>
      <c r="M97" s="32">
        <f>Table5[[#This Row],[Health]]/D96-1</f>
        <v>4.1388092964023127E-3</v>
      </c>
      <c r="N97" s="32">
        <f>Table5[[#This Row],[Essential services]]/E96-1</f>
        <v>4.1551246537396835E-3</v>
      </c>
      <c r="O97" s="32">
        <f>Table5[[#This Row],[Education and Recreation]]/F96-1</f>
        <v>2.9315960912050798E-3</v>
      </c>
      <c r="P97" s="32">
        <f>Table5[[#This Row],[Misc]]/G96-1</f>
        <v>3.2786885245901232E-3</v>
      </c>
      <c r="Q97" s="32">
        <f>Table5[[#This Row],[Apparels]]/H96-1</f>
        <v>4.4247787610618428E-3</v>
      </c>
      <c r="R97" s="32">
        <f>Table5[[#This Row],[General index]]/I96-1</f>
        <v>3.1565656565657463E-3</v>
      </c>
    </row>
    <row r="98" spans="1:18" x14ac:dyDescent="0.3">
      <c r="A98">
        <v>2021</v>
      </c>
      <c r="B98" t="s">
        <v>30</v>
      </c>
      <c r="C98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159.73076923076923</v>
      </c>
      <c r="D98" s="26">
        <f>AVERAGE(CleanedData[[#This Row],[Health]],CleanedData[[#This Row],[Personal care and effects]])</f>
        <v>158.05000000000001</v>
      </c>
      <c r="E98" s="26">
        <f>AVERAGE(CleanedData[[#This Row],[Housing]],CleanedData[[#This Row],[Fuel and light]],CleanedData[[#This Row],[Household goods and services]],CleanedData[[#This Row],[Transport and communication]])</f>
        <v>146.6</v>
      </c>
      <c r="F98" s="26">
        <f>AVERAGE(CleanedData[[#This Row],[Education]],CleanedData[[#This Row],[Recreation and amusement]])</f>
        <v>154.39999999999998</v>
      </c>
      <c r="G98" s="26">
        <f>AVERAGE(CleanedData[[#This Row],[Miscellaneous]],CleanedData[[#This Row],[Pan, tobacco and intoxicants]])</f>
        <v>169.2</v>
      </c>
      <c r="H98" s="26">
        <f>AVERAGE(CleanedData[[#This Row],[Clothing]],CleanedData[[#This Row],[Footwear]],CleanedData[[#This Row],[Clothing and footwear]])</f>
        <v>151.93333333333334</v>
      </c>
      <c r="I98" s="26">
        <f>CleanedData[[#This Row],[General index]]</f>
        <v>157.30000000000001</v>
      </c>
      <c r="J98" s="34">
        <f>DATE(Table5[[#This Row],[Year]],MATCH(Table5[[#This Row],[Month]],{"January","February","March","April","May","June","July","August","September","October","November","December"},0),1)</f>
        <v>44197</v>
      </c>
      <c r="K98" t="str">
        <f>IF( Table5[[#This Row],[Date]] &lt; DATE(2020,3,1), "Pre-COVID", "Post-COVID" )</f>
        <v>Post-COVID</v>
      </c>
      <c r="L98" s="32">
        <f>Table5[[#This Row],[Food]]/C97-1</f>
        <v>-1.5456829927457227E-2</v>
      </c>
      <c r="M98" s="32">
        <f>Table5[[#This Row],[Health]]/D97-1</f>
        <v>2.2194039315157621E-3</v>
      </c>
      <c r="N98" s="32">
        <f>Table5[[#This Row],[Essential services]]/E97-1</f>
        <v>1.1034482758620845E-2</v>
      </c>
      <c r="O98" s="32">
        <f>Table5[[#This Row],[Education and Recreation]]/F97-1</f>
        <v>2.9230269568041312E-3</v>
      </c>
      <c r="P98" s="32">
        <f>Table5[[#This Row],[Misc]]/G97-1</f>
        <v>5.3475935828874999E-3</v>
      </c>
      <c r="Q98" s="32">
        <f>Table5[[#This Row],[Apparels]]/H97-1</f>
        <v>3.9647577092509767E-3</v>
      </c>
      <c r="R98" s="32">
        <f>Table5[[#This Row],[General index]]/I97-1</f>
        <v>-1.0069225928256764E-2</v>
      </c>
    </row>
    <row r="99" spans="1:18" x14ac:dyDescent="0.3">
      <c r="A99">
        <v>2021</v>
      </c>
      <c r="B99" t="s">
        <v>33</v>
      </c>
      <c r="C99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156.8692307692308</v>
      </c>
      <c r="D99" s="26">
        <f>AVERAGE(CleanedData[[#This Row],[Health]],CleanedData[[#This Row],[Personal care and effects]])</f>
        <v>158.55000000000001</v>
      </c>
      <c r="E99" s="26">
        <f>AVERAGE(CleanedData[[#This Row],[Housing]],CleanedData[[#This Row],[Fuel and light]],CleanedData[[#This Row],[Household goods and services]],CleanedData[[#This Row],[Transport and communication]])</f>
        <v>149.46666666666667</v>
      </c>
      <c r="F99" s="26">
        <f>AVERAGE(CleanedData[[#This Row],[Education]],CleanedData[[#This Row],[Recreation and amusement]])</f>
        <v>155.5</v>
      </c>
      <c r="G99" s="26">
        <f>AVERAGE(CleanedData[[#This Row],[Miscellaneous]],CleanedData[[#This Row],[Pan, tobacco and intoxicants]])</f>
        <v>170.85000000000002</v>
      </c>
      <c r="H99" s="26">
        <f>AVERAGE(CleanedData[[#This Row],[Clothing]],CleanedData[[#This Row],[Footwear]],CleanedData[[#This Row],[Clothing and footwear]])</f>
        <v>153.46666666666667</v>
      </c>
      <c r="I99" s="26">
        <f>CleanedData[[#This Row],[General index]]</f>
        <v>156.6</v>
      </c>
      <c r="J99" s="34">
        <f>DATE(Table5[[#This Row],[Year]],MATCH(Table5[[#This Row],[Month]],{"January","February","March","April","May","June","July","August","September","October","November","December"},0),1)</f>
        <v>44228</v>
      </c>
      <c r="K99" t="str">
        <f>IF( Table5[[#This Row],[Date]] &lt; DATE(2020,3,1), "Pre-COVID", "Post-COVID" )</f>
        <v>Post-COVID</v>
      </c>
      <c r="L99" s="32">
        <f>Table5[[#This Row],[Food]]/C98-1</f>
        <v>-1.7914760414158293E-2</v>
      </c>
      <c r="M99" s="32">
        <f>Table5[[#This Row],[Health]]/D98-1</f>
        <v>3.1635558367604233E-3</v>
      </c>
      <c r="N99" s="32">
        <f>Table5[[#This Row],[Essential services]]/E98-1</f>
        <v>1.955434288312885E-2</v>
      </c>
      <c r="O99" s="32">
        <f>Table5[[#This Row],[Education and Recreation]]/F98-1</f>
        <v>7.124352331606465E-3</v>
      </c>
      <c r="P99" s="32">
        <f>Table5[[#This Row],[Misc]]/G98-1</f>
        <v>9.7517730496456956E-3</v>
      </c>
      <c r="Q99" s="32">
        <f>Table5[[#This Row],[Apparels]]/H98-1</f>
        <v>1.0092145677928821E-2</v>
      </c>
      <c r="R99" s="32">
        <f>Table5[[#This Row],[General index]]/I98-1</f>
        <v>-4.4500953591863901E-3</v>
      </c>
    </row>
    <row r="100" spans="1:18" x14ac:dyDescent="0.3">
      <c r="A100">
        <v>2021</v>
      </c>
      <c r="B100" t="s">
        <v>35</v>
      </c>
      <c r="C100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156.87692307692308</v>
      </c>
      <c r="D100" s="26">
        <f>AVERAGE(CleanedData[[#This Row],[Health]],CleanedData[[#This Row],[Personal care and effects]])</f>
        <v>157.75</v>
      </c>
      <c r="E100" s="26">
        <f>AVERAGE(CleanedData[[#This Row],[Housing]],CleanedData[[#This Row],[Fuel and light]],CleanedData[[#This Row],[Household goods and services]],CleanedData[[#This Row],[Transport and communication]])</f>
        <v>150.96666666666667</v>
      </c>
      <c r="F100" s="26">
        <f>AVERAGE(CleanedData[[#This Row],[Education]],CleanedData[[#This Row],[Recreation and amusement]])</f>
        <v>156.39999999999998</v>
      </c>
      <c r="G100" s="26">
        <f>AVERAGE(CleanedData[[#This Row],[Miscellaneous]],CleanedData[[#This Row],[Pan, tobacco and intoxicants]])</f>
        <v>170.95</v>
      </c>
      <c r="H100" s="26">
        <f>AVERAGE(CleanedData[[#This Row],[Clothing]],CleanedData[[#This Row],[Footwear]],CleanedData[[#This Row],[Clothing and footwear]])</f>
        <v>154.03333333333333</v>
      </c>
      <c r="I100" s="26">
        <f>CleanedData[[#This Row],[General index]]</f>
        <v>156.80000000000001</v>
      </c>
      <c r="J100" s="34">
        <f>DATE(Table5[[#This Row],[Year]],MATCH(Table5[[#This Row],[Month]],{"January","February","March","April","May","June","July","August","September","October","November","December"},0),1)</f>
        <v>44256</v>
      </c>
      <c r="K100" t="str">
        <f>IF( Table5[[#This Row],[Date]] &lt; DATE(2020,3,1), "Pre-COVID", "Post-COVID" )</f>
        <v>Post-COVID</v>
      </c>
      <c r="L100" s="32">
        <f>Table5[[#This Row],[Food]]/C99-1</f>
        <v>4.9036434070393042E-5</v>
      </c>
      <c r="M100" s="32">
        <f>Table5[[#This Row],[Health]]/D99-1</f>
        <v>-5.0457269000315774E-3</v>
      </c>
      <c r="N100" s="32">
        <f>Table5[[#This Row],[Essential services]]/E99-1</f>
        <v>1.0035682426404957E-2</v>
      </c>
      <c r="O100" s="32">
        <f>Table5[[#This Row],[Education and Recreation]]/F99-1</f>
        <v>5.7877813504820796E-3</v>
      </c>
      <c r="P100" s="32">
        <f>Table5[[#This Row],[Misc]]/G99-1</f>
        <v>5.8530875036555408E-4</v>
      </c>
      <c r="Q100" s="32">
        <f>Table5[[#This Row],[Apparels]]/H99-1</f>
        <v>3.6924413553431901E-3</v>
      </c>
      <c r="R100" s="32">
        <f>Table5[[#This Row],[General index]]/I99-1</f>
        <v>1.2771392081738497E-3</v>
      </c>
    </row>
    <row r="101" spans="1:18" x14ac:dyDescent="0.3">
      <c r="A101">
        <v>2021</v>
      </c>
      <c r="B101" t="s">
        <v>36</v>
      </c>
      <c r="C101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158.77692307692308</v>
      </c>
      <c r="D101" s="26">
        <f>AVERAGE(CleanedData[[#This Row],[Health]],CleanedData[[#This Row],[Personal care and effects]])</f>
        <v>158.85000000000002</v>
      </c>
      <c r="E101" s="26">
        <f>AVERAGE(CleanedData[[#This Row],[Housing]],CleanedData[[#This Row],[Fuel and light]],CleanedData[[#This Row],[Household goods and services]],CleanedData[[#This Row],[Transport and communication]])</f>
        <v>151.33333333333334</v>
      </c>
      <c r="F101" s="26">
        <f>AVERAGE(CleanedData[[#This Row],[Education]],CleanedData[[#This Row],[Recreation and amusement]])</f>
        <v>156.75</v>
      </c>
      <c r="G101" s="26">
        <f>AVERAGE(CleanedData[[#This Row],[Miscellaneous]],CleanedData[[#This Row],[Pan, tobacco and intoxicants]])</f>
        <v>171.60000000000002</v>
      </c>
      <c r="H101" s="26">
        <f>AVERAGE(CleanedData[[#This Row],[Clothing]],CleanedData[[#This Row],[Footwear]],CleanedData[[#This Row],[Clothing and footwear]])</f>
        <v>154.86666666666667</v>
      </c>
      <c r="I101" s="26">
        <f>CleanedData[[#This Row],[General index]]</f>
        <v>157.80000000000001</v>
      </c>
      <c r="J101" s="34">
        <f>DATE(Table5[[#This Row],[Year]],MATCH(Table5[[#This Row],[Month]],{"January","February","March","April","May","June","July","August","September","October","November","December"},0),1)</f>
        <v>44287</v>
      </c>
      <c r="K101" t="str">
        <f>IF( Table5[[#This Row],[Date]] &lt; DATE(2020,3,1), "Pre-COVID", "Post-COVID" )</f>
        <v>Post-COVID</v>
      </c>
      <c r="L101" s="32">
        <f>Table5[[#This Row],[Food]]/C100-1</f>
        <v>1.211140531528887E-2</v>
      </c>
      <c r="M101" s="32">
        <f>Table5[[#This Row],[Health]]/D100-1</f>
        <v>6.9730586370841952E-3</v>
      </c>
      <c r="N101" s="32">
        <f>Table5[[#This Row],[Essential services]]/E100-1</f>
        <v>2.4287922278649621E-3</v>
      </c>
      <c r="O101" s="32">
        <f>Table5[[#This Row],[Education and Recreation]]/F100-1</f>
        <v>2.2378516624042E-3</v>
      </c>
      <c r="P101" s="32">
        <f>Table5[[#This Row],[Misc]]/G100-1</f>
        <v>3.8022813688214363E-3</v>
      </c>
      <c r="Q101" s="32">
        <f>Table5[[#This Row],[Apparels]]/H100-1</f>
        <v>5.4100843973166057E-3</v>
      </c>
      <c r="R101" s="32">
        <f>Table5[[#This Row],[General index]]/I100-1</f>
        <v>6.3775510204082675E-3</v>
      </c>
    </row>
    <row r="102" spans="1:18" x14ac:dyDescent="0.3">
      <c r="A102">
        <v>2021</v>
      </c>
      <c r="B102" t="s">
        <v>38</v>
      </c>
      <c r="C102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161.9769230769231</v>
      </c>
      <c r="D102" s="26">
        <f>AVERAGE(CleanedData[[#This Row],[Health]],CleanedData[[#This Row],[Personal care and effects]])</f>
        <v>162.19999999999999</v>
      </c>
      <c r="E102" s="26">
        <f>AVERAGE(CleanedData[[#This Row],[Housing]],CleanedData[[#This Row],[Fuel and light]],CleanedData[[#This Row],[Household goods and services]],CleanedData[[#This Row],[Transport and communication]])</f>
        <v>154.33333333333334</v>
      </c>
      <c r="F102" s="26">
        <f>AVERAGE(CleanedData[[#This Row],[Education]],CleanedData[[#This Row],[Recreation and amusement]])</f>
        <v>158.5</v>
      </c>
      <c r="G102" s="26">
        <f>AVERAGE(CleanedData[[#This Row],[Miscellaneous]],CleanedData[[#This Row],[Pan, tobacco and intoxicants]])</f>
        <v>174.35000000000002</v>
      </c>
      <c r="H102" s="26">
        <f>AVERAGE(CleanedData[[#This Row],[Clothing]],CleanedData[[#This Row],[Footwear]],CleanedData[[#This Row],[Clothing and footwear]])</f>
        <v>158.1</v>
      </c>
      <c r="I102" s="26">
        <f>CleanedData[[#This Row],[General index]]</f>
        <v>160.4</v>
      </c>
      <c r="J102" s="34">
        <f>DATE(Table5[[#This Row],[Year]],MATCH(Table5[[#This Row],[Month]],{"January","February","March","April","May","June","July","August","September","October","November","December"},0),1)</f>
        <v>44317</v>
      </c>
      <c r="K102" t="str">
        <f>IF( Table5[[#This Row],[Date]] &lt; DATE(2020,3,1), "Pre-COVID", "Post-COVID" )</f>
        <v>Post-COVID</v>
      </c>
      <c r="L102" s="32">
        <f>Table5[[#This Row],[Food]]/C101-1</f>
        <v>2.0154062303183062E-2</v>
      </c>
      <c r="M102" s="32">
        <f>Table5[[#This Row],[Health]]/D101-1</f>
        <v>2.108907774630131E-2</v>
      </c>
      <c r="N102" s="32">
        <f>Table5[[#This Row],[Essential services]]/E101-1</f>
        <v>1.982378854625555E-2</v>
      </c>
      <c r="O102" s="32">
        <f>Table5[[#This Row],[Education and Recreation]]/F101-1</f>
        <v>1.1164274322169154E-2</v>
      </c>
      <c r="P102" s="32">
        <f>Table5[[#This Row],[Misc]]/G101-1</f>
        <v>1.6025641025640969E-2</v>
      </c>
      <c r="Q102" s="32">
        <f>Table5[[#This Row],[Apparels]]/H101-1</f>
        <v>2.0878174773999003E-2</v>
      </c>
      <c r="R102" s="32">
        <f>Table5[[#This Row],[General index]]/I101-1</f>
        <v>1.6476552598225558E-2</v>
      </c>
    </row>
    <row r="103" spans="1:18" x14ac:dyDescent="0.3">
      <c r="A103">
        <v>2021</v>
      </c>
      <c r="B103" t="s">
        <v>39</v>
      </c>
      <c r="C103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164.14615384615385</v>
      </c>
      <c r="D103" s="26">
        <f>AVERAGE(CleanedData[[#This Row],[Health]],CleanedData[[#This Row],[Personal care and effects]])</f>
        <v>162.55000000000001</v>
      </c>
      <c r="E103" s="26">
        <f>AVERAGE(CleanedData[[#This Row],[Housing]],CleanedData[[#This Row],[Fuel and light]],CleanedData[[#This Row],[Household goods and services]],CleanedData[[#This Row],[Transport and communication]])</f>
        <v>155.1</v>
      </c>
      <c r="F103" s="26">
        <f>AVERAGE(CleanedData[[#This Row],[Education]],CleanedData[[#This Row],[Recreation and amusement]])</f>
        <v>158.30000000000001</v>
      </c>
      <c r="G103" s="26">
        <f>AVERAGE(CleanedData[[#This Row],[Miscellaneous]],CleanedData[[#This Row],[Pan, tobacco and intoxicants]])</f>
        <v>174.2</v>
      </c>
      <c r="H103" s="26">
        <f>AVERAGE(CleanedData[[#This Row],[Clothing]],CleanedData[[#This Row],[Footwear]],CleanedData[[#This Row],[Clothing and footwear]])</f>
        <v>158.23333333333332</v>
      </c>
      <c r="I103" s="26">
        <f>CleanedData[[#This Row],[General index]]</f>
        <v>161.30000000000001</v>
      </c>
      <c r="J103" s="34">
        <f>DATE(Table5[[#This Row],[Year]],MATCH(Table5[[#This Row],[Month]],{"January","February","March","April","May","June","July","August","September","October","November","December"},0),1)</f>
        <v>44348</v>
      </c>
      <c r="K103" t="str">
        <f>IF( Table5[[#This Row],[Date]] &lt; DATE(2020,3,1), "Pre-COVID", "Post-COVID" )</f>
        <v>Post-COVID</v>
      </c>
      <c r="L103" s="32">
        <f>Table5[[#This Row],[Food]]/C102-1</f>
        <v>1.3392221114118641E-2</v>
      </c>
      <c r="M103" s="32">
        <f>Table5[[#This Row],[Health]]/D102-1</f>
        <v>2.1578298397042506E-3</v>
      </c>
      <c r="N103" s="32">
        <f>Table5[[#This Row],[Essential services]]/E102-1</f>
        <v>4.9676025917926303E-3</v>
      </c>
      <c r="O103" s="32">
        <f>Table5[[#This Row],[Education and Recreation]]/F102-1</f>
        <v>-1.2618296529968154E-3</v>
      </c>
      <c r="P103" s="32">
        <f>Table5[[#This Row],[Misc]]/G102-1</f>
        <v>-8.6033839977073256E-4</v>
      </c>
      <c r="Q103" s="32">
        <f>Table5[[#This Row],[Apparels]]/H102-1</f>
        <v>8.4334809192498916E-4</v>
      </c>
      <c r="R103" s="32">
        <f>Table5[[#This Row],[General index]]/I102-1</f>
        <v>5.610972568578676E-3</v>
      </c>
    </row>
    <row r="104" spans="1:18" x14ac:dyDescent="0.3">
      <c r="A104">
        <v>2021</v>
      </c>
      <c r="B104" t="s">
        <v>41</v>
      </c>
      <c r="C104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165.15384615384616</v>
      </c>
      <c r="D104" s="26">
        <f>AVERAGE(CleanedData[[#This Row],[Health]],CleanedData[[#This Row],[Personal care and effects]])</f>
        <v>163.55000000000001</v>
      </c>
      <c r="E104" s="26">
        <f>AVERAGE(CleanedData[[#This Row],[Housing]],CleanedData[[#This Row],[Fuel and light]],CleanedData[[#This Row],[Household goods and services]],CleanedData[[#This Row],[Transport and communication]])</f>
        <v>156.53333333333333</v>
      </c>
      <c r="F104" s="26">
        <f>AVERAGE(CleanedData[[#This Row],[Education]],CleanedData[[#This Row],[Recreation and amusement]])</f>
        <v>159.25</v>
      </c>
      <c r="G104" s="26">
        <f>AVERAGE(CleanedData[[#This Row],[Miscellaneous]],CleanedData[[#This Row],[Pan, tobacco and intoxicants]])</f>
        <v>175.1</v>
      </c>
      <c r="H104" s="26">
        <f>AVERAGE(CleanedData[[#This Row],[Clothing]],CleanedData[[#This Row],[Footwear]],CleanedData[[#This Row],[Clothing and footwear]])</f>
        <v>159.1</v>
      </c>
      <c r="I104" s="26">
        <f>CleanedData[[#This Row],[General index]]</f>
        <v>162.5</v>
      </c>
      <c r="J104" s="34">
        <f>DATE(Table5[[#This Row],[Year]],MATCH(Table5[[#This Row],[Month]],{"January","February","March","April","May","June","July","August","September","October","November","December"},0),1)</f>
        <v>44378</v>
      </c>
      <c r="K104" t="str">
        <f>IF( Table5[[#This Row],[Date]] &lt; DATE(2020,3,1), "Pre-COVID", "Post-COVID" )</f>
        <v>Post-COVID</v>
      </c>
      <c r="L104" s="32">
        <f>Table5[[#This Row],[Food]]/C103-1</f>
        <v>6.1389943296312754E-3</v>
      </c>
      <c r="M104" s="32">
        <f>Table5[[#This Row],[Health]]/D103-1</f>
        <v>6.1519532451552728E-3</v>
      </c>
      <c r="N104" s="32">
        <f>Table5[[#This Row],[Essential services]]/E103-1</f>
        <v>9.2413496668815043E-3</v>
      </c>
      <c r="O104" s="32">
        <f>Table5[[#This Row],[Education and Recreation]]/F103-1</f>
        <v>6.0012634238786333E-3</v>
      </c>
      <c r="P104" s="32">
        <f>Table5[[#This Row],[Misc]]/G103-1</f>
        <v>5.1664753157290022E-3</v>
      </c>
      <c r="Q104" s="32">
        <f>Table5[[#This Row],[Apparels]]/H103-1</f>
        <v>5.4771434590268342E-3</v>
      </c>
      <c r="R104" s="32">
        <f>Table5[[#This Row],[General index]]/I103-1</f>
        <v>7.4395536267823914E-3</v>
      </c>
    </row>
    <row r="105" spans="1:18" x14ac:dyDescent="0.3">
      <c r="A105">
        <v>2021</v>
      </c>
      <c r="B105" t="s">
        <v>43</v>
      </c>
      <c r="C105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164.76923076923077</v>
      </c>
      <c r="D105" s="26">
        <f>AVERAGE(CleanedData[[#This Row],[Health]],CleanedData[[#This Row],[Personal care and effects]])</f>
        <v>164.2</v>
      </c>
      <c r="E105" s="26">
        <f>AVERAGE(CleanedData[[#This Row],[Housing]],CleanedData[[#This Row],[Fuel and light]],CleanedData[[#This Row],[Household goods and services]],CleanedData[[#This Row],[Transport and communication]])</f>
        <v>158.03333333333333</v>
      </c>
      <c r="F105" s="26">
        <f>AVERAGE(CleanedData[[#This Row],[Education]],CleanedData[[#This Row],[Recreation and amusement]])</f>
        <v>160.69999999999999</v>
      </c>
      <c r="G105" s="26">
        <f>AVERAGE(CleanedData[[#This Row],[Miscellaneous]],CleanedData[[#This Row],[Pan, tobacco and intoxicants]])</f>
        <v>176.05</v>
      </c>
      <c r="H105" s="26">
        <f>AVERAGE(CleanedData[[#This Row],[Clothing]],CleanedData[[#This Row],[Footwear]],CleanedData[[#This Row],[Clothing and footwear]])</f>
        <v>161</v>
      </c>
      <c r="I105" s="26">
        <f>CleanedData[[#This Row],[General index]]</f>
        <v>163.19999999999999</v>
      </c>
      <c r="J105" s="34">
        <f>DATE(Table5[[#This Row],[Year]],MATCH(Table5[[#This Row],[Month]],{"January","February","March","April","May","June","July","August","September","October","November","December"},0),1)</f>
        <v>44409</v>
      </c>
      <c r="K105" t="str">
        <f>IF( Table5[[#This Row],[Date]] &lt; DATE(2020,3,1), "Pre-COVID", "Post-COVID" )</f>
        <v>Post-COVID</v>
      </c>
      <c r="L105" s="32">
        <f>Table5[[#This Row],[Food]]/C104-1</f>
        <v>-2.3288309268747476E-3</v>
      </c>
      <c r="M105" s="32">
        <f>Table5[[#This Row],[Health]]/D104-1</f>
        <v>3.9743197798836061E-3</v>
      </c>
      <c r="N105" s="32">
        <f>Table5[[#This Row],[Essential services]]/E104-1</f>
        <v>9.5826235093696699E-3</v>
      </c>
      <c r="O105" s="32">
        <f>Table5[[#This Row],[Education and Recreation]]/F104-1</f>
        <v>9.1051805337518665E-3</v>
      </c>
      <c r="P105" s="32">
        <f>Table5[[#This Row],[Misc]]/G104-1</f>
        <v>5.4254711593375582E-3</v>
      </c>
      <c r="Q105" s="32">
        <f>Table5[[#This Row],[Apparels]]/H104-1</f>
        <v>1.1942174732872513E-2</v>
      </c>
      <c r="R105" s="32">
        <f>Table5[[#This Row],[General index]]/I104-1</f>
        <v>4.3076923076923457E-3</v>
      </c>
    </row>
    <row r="106" spans="1:18" x14ac:dyDescent="0.3">
      <c r="A106">
        <v>2021</v>
      </c>
      <c r="B106" t="s">
        <v>45</v>
      </c>
      <c r="C106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164.76923076923077</v>
      </c>
      <c r="D106" s="26">
        <f>AVERAGE(CleanedData[[#This Row],[Health]],CleanedData[[#This Row],[Personal care and effects]])</f>
        <v>164.2</v>
      </c>
      <c r="E106" s="26">
        <f>AVERAGE(CleanedData[[#This Row],[Housing]],CleanedData[[#This Row],[Fuel and light]],CleanedData[[#This Row],[Household goods and services]],CleanedData[[#This Row],[Transport and communication]])</f>
        <v>158.03333333333333</v>
      </c>
      <c r="F106" s="26">
        <f>AVERAGE(CleanedData[[#This Row],[Education]],CleanedData[[#This Row],[Recreation and amusement]])</f>
        <v>160.69999999999999</v>
      </c>
      <c r="G106" s="26">
        <f>AVERAGE(CleanedData[[#This Row],[Miscellaneous]],CleanedData[[#This Row],[Pan, tobacco and intoxicants]])</f>
        <v>176.05</v>
      </c>
      <c r="H106" s="26">
        <f>AVERAGE(CleanedData[[#This Row],[Clothing]],CleanedData[[#This Row],[Footwear]],CleanedData[[#This Row],[Clothing and footwear]])</f>
        <v>161.06666666666666</v>
      </c>
      <c r="I106" s="26">
        <f>CleanedData[[#This Row],[General index]]</f>
        <v>163.19999999999999</v>
      </c>
      <c r="J106" s="34">
        <f>DATE(Table5[[#This Row],[Year]],MATCH(Table5[[#This Row],[Month]],{"January","February","March","April","May","June","July","August","September","October","November","December"},0),1)</f>
        <v>44440</v>
      </c>
      <c r="K106" t="str">
        <f>IF( Table5[[#This Row],[Date]] &lt; DATE(2020,3,1), "Pre-COVID", "Post-COVID" )</f>
        <v>Post-COVID</v>
      </c>
      <c r="L106" s="32">
        <f>Table5[[#This Row],[Food]]/C105-1</f>
        <v>0</v>
      </c>
      <c r="M106" s="32">
        <f>Table5[[#This Row],[Health]]/D105-1</f>
        <v>0</v>
      </c>
      <c r="N106" s="32">
        <f>Table5[[#This Row],[Essential services]]/E105-1</f>
        <v>0</v>
      </c>
      <c r="O106" s="32">
        <f>Table5[[#This Row],[Education and Recreation]]/F105-1</f>
        <v>0</v>
      </c>
      <c r="P106" s="32">
        <f>Table5[[#This Row],[Misc]]/G105-1</f>
        <v>0</v>
      </c>
      <c r="Q106" s="32">
        <f>Table5[[#This Row],[Apparels]]/H105-1</f>
        <v>4.1407867494824835E-4</v>
      </c>
      <c r="R106" s="32">
        <f>Table5[[#This Row],[General index]]/I105-1</f>
        <v>0</v>
      </c>
    </row>
    <row r="107" spans="1:18" x14ac:dyDescent="0.3">
      <c r="A107">
        <v>2021</v>
      </c>
      <c r="B107" t="s">
        <v>47</v>
      </c>
      <c r="C107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167.34615384615384</v>
      </c>
      <c r="D107" s="26">
        <f>AVERAGE(CleanedData[[#This Row],[Health]],CleanedData[[#This Row],[Personal care and effects]])</f>
        <v>164.95</v>
      </c>
      <c r="E107" s="26">
        <f>AVERAGE(CleanedData[[#This Row],[Housing]],CleanedData[[#This Row],[Fuel and light]],CleanedData[[#This Row],[Household goods and services]],CleanedData[[#This Row],[Transport and communication]])</f>
        <v>159.43333333333334</v>
      </c>
      <c r="F107" s="26">
        <f>AVERAGE(CleanedData[[#This Row],[Education]],CleanedData[[#This Row],[Recreation and amusement]])</f>
        <v>161.25</v>
      </c>
      <c r="G107" s="26">
        <f>AVERAGE(CleanedData[[#This Row],[Miscellaneous]],CleanedData[[#This Row],[Pan, tobacco and intoxicants]])</f>
        <v>176.85</v>
      </c>
      <c r="H107" s="26">
        <f>AVERAGE(CleanedData[[#This Row],[Clothing]],CleanedData[[#This Row],[Footwear]],CleanedData[[#This Row],[Clothing and footwear]])</f>
        <v>162.1</v>
      </c>
      <c r="I107" s="26">
        <f>CleanedData[[#This Row],[General index]]</f>
        <v>165.5</v>
      </c>
      <c r="J107" s="34">
        <f>DATE(Table5[[#This Row],[Year]],MATCH(Table5[[#This Row],[Month]],{"January","February","March","April","May","June","July","August","September","October","November","December"},0),1)</f>
        <v>44470</v>
      </c>
      <c r="K107" t="str">
        <f>IF( Table5[[#This Row],[Date]] &lt; DATE(2020,3,1), "Pre-COVID", "Post-COVID" )</f>
        <v>Post-COVID</v>
      </c>
      <c r="L107" s="32">
        <f>Table5[[#This Row],[Food]]/C106-1</f>
        <v>1.5639589169000878E-2</v>
      </c>
      <c r="M107" s="32">
        <f>Table5[[#This Row],[Health]]/D106-1</f>
        <v>4.5676004872106102E-3</v>
      </c>
      <c r="N107" s="32">
        <f>Table5[[#This Row],[Essential services]]/E106-1</f>
        <v>8.8588905294242348E-3</v>
      </c>
      <c r="O107" s="32">
        <f>Table5[[#This Row],[Education and Recreation]]/F106-1</f>
        <v>3.4225264467953043E-3</v>
      </c>
      <c r="P107" s="32">
        <f>Table5[[#This Row],[Misc]]/G106-1</f>
        <v>4.544163589889072E-3</v>
      </c>
      <c r="Q107" s="32">
        <f>Table5[[#This Row],[Apparels]]/H106-1</f>
        <v>6.4155629139073245E-3</v>
      </c>
      <c r="R107" s="32">
        <f>Table5[[#This Row],[General index]]/I106-1</f>
        <v>1.4093137254902022E-2</v>
      </c>
    </row>
    <row r="108" spans="1:18" x14ac:dyDescent="0.3">
      <c r="A108">
        <v>2021</v>
      </c>
      <c r="B108" t="s">
        <v>49</v>
      </c>
      <c r="C108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168.77692307692308</v>
      </c>
      <c r="D108" s="26">
        <f>AVERAGE(CleanedData[[#This Row],[Health]],CleanedData[[#This Row],[Personal care and effects]])</f>
        <v>166.05</v>
      </c>
      <c r="E108" s="26">
        <f>AVERAGE(CleanedData[[#This Row],[Housing]],CleanedData[[#This Row],[Fuel and light]],CleanedData[[#This Row],[Household goods and services]],CleanedData[[#This Row],[Transport and communication]])</f>
        <v>159.33333333333334</v>
      </c>
      <c r="F108" s="26">
        <f>AVERAGE(CleanedData[[#This Row],[Education]],CleanedData[[#This Row],[Recreation and amusement]])</f>
        <v>162.05000000000001</v>
      </c>
      <c r="G108" s="26">
        <f>AVERAGE(CleanedData[[#This Row],[Miscellaneous]],CleanedData[[#This Row],[Pan, tobacco and intoxicants]])</f>
        <v>177.15</v>
      </c>
      <c r="H108" s="26">
        <f>AVERAGE(CleanedData[[#This Row],[Clothing]],CleanedData[[#This Row],[Footwear]],CleanedData[[#This Row],[Clothing and footwear]])</f>
        <v>163.46666666666667</v>
      </c>
      <c r="I108" s="26">
        <f>CleanedData[[#This Row],[General index]]</f>
        <v>166.7</v>
      </c>
      <c r="J108" s="34">
        <f>DATE(Table5[[#This Row],[Year]],MATCH(Table5[[#This Row],[Month]],{"January","February","March","April","May","June","July","August","September","October","November","December"},0),1)</f>
        <v>44501</v>
      </c>
      <c r="K108" t="str">
        <f>IF( Table5[[#This Row],[Date]] &lt; DATE(2020,3,1), "Pre-COVID", "Post-COVID" )</f>
        <v>Post-COVID</v>
      </c>
      <c r="L108" s="32">
        <f>Table5[[#This Row],[Food]]/C107-1</f>
        <v>8.5497586761664746E-3</v>
      </c>
      <c r="M108" s="32">
        <f>Table5[[#This Row],[Health]]/D107-1</f>
        <v>6.6686874810550911E-3</v>
      </c>
      <c r="N108" s="32">
        <f>Table5[[#This Row],[Essential services]]/E107-1</f>
        <v>-6.2722140915738578E-4</v>
      </c>
      <c r="O108" s="32">
        <f>Table5[[#This Row],[Education and Recreation]]/F107-1</f>
        <v>4.9612403100776081E-3</v>
      </c>
      <c r="P108" s="32">
        <f>Table5[[#This Row],[Misc]]/G107-1</f>
        <v>1.6963528413911355E-3</v>
      </c>
      <c r="Q108" s="32">
        <f>Table5[[#This Row],[Apparels]]/H107-1</f>
        <v>8.4310096648159139E-3</v>
      </c>
      <c r="R108" s="32">
        <f>Table5[[#This Row],[General index]]/I107-1</f>
        <v>7.2507552870089143E-3</v>
      </c>
    </row>
    <row r="109" spans="1:18" x14ac:dyDescent="0.3">
      <c r="A109">
        <v>2021</v>
      </c>
      <c r="B109" t="s">
        <v>51</v>
      </c>
      <c r="C109" s="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167.76153846153846</v>
      </c>
      <c r="D109" s="26">
        <f>AVERAGE(CleanedData[[#This Row],[Health]],CleanedData[[#This Row],[Personal care and effects]])</f>
        <v>166.6</v>
      </c>
      <c r="E109" s="26">
        <f>AVERAGE(CleanedData[[#This Row],[Housing]],CleanedData[[#This Row],[Fuel and light]],CleanedData[[#This Row],[Household goods and services]],CleanedData[[#This Row],[Transport and communication]])</f>
        <v>159.99999999999997</v>
      </c>
      <c r="F109" s="26">
        <f>AVERAGE(CleanedData[[#This Row],[Education]],CleanedData[[#This Row],[Recreation and amusement]])</f>
        <v>162.5</v>
      </c>
      <c r="G109" s="26">
        <f>AVERAGE(CleanedData[[#This Row],[Miscellaneous]],CleanedData[[#This Row],[Pan, tobacco and intoxicants]])</f>
        <v>177.2</v>
      </c>
      <c r="H109" s="26">
        <f>AVERAGE(CleanedData[[#This Row],[Clothing]],CleanedData[[#This Row],[Footwear]],CleanedData[[#This Row],[Clothing and footwear]])</f>
        <v>164.73333333333332</v>
      </c>
      <c r="I109" s="26">
        <f>CleanedData[[#This Row],[General index]]</f>
        <v>166.2</v>
      </c>
      <c r="J109" s="34">
        <f>DATE(Table5[[#This Row],[Year]],MATCH(Table5[[#This Row],[Month]],{"January","February","March","April","May","June","July","August","September","October","November","December"},0),1)</f>
        <v>44531</v>
      </c>
      <c r="K109" t="str">
        <f>IF( Table5[[#This Row],[Date]] &lt; DATE(2020,3,1), "Pre-COVID", "Post-COVID" )</f>
        <v>Post-COVID</v>
      </c>
      <c r="L109" s="32">
        <f>Table5[[#This Row],[Food]]/C108-1</f>
        <v>-6.016134178022936E-3</v>
      </c>
      <c r="M109" s="32">
        <f>Table5[[#This Row],[Health]]/D108-1</f>
        <v>3.3122553447755276E-3</v>
      </c>
      <c r="N109" s="32">
        <f>Table5[[#This Row],[Essential services]]/E108-1</f>
        <v>4.1841004184097752E-3</v>
      </c>
      <c r="O109" s="32">
        <f>Table5[[#This Row],[Education and Recreation]]/F108-1</f>
        <v>2.7769207034864518E-3</v>
      </c>
      <c r="P109" s="32">
        <f>Table5[[#This Row],[Misc]]/G108-1</f>
        <v>2.8224668360143923E-4</v>
      </c>
      <c r="Q109" s="32">
        <f>Table5[[#This Row],[Apparels]]/H108-1</f>
        <v>7.7487765089720995E-3</v>
      </c>
      <c r="R109" s="32">
        <f>Table5[[#This Row],[General index]]/I108-1</f>
        <v>-2.9994001199760145E-3</v>
      </c>
    </row>
    <row r="110" spans="1:18" hidden="1" x14ac:dyDescent="0.3">
      <c r="A110">
        <v>2022</v>
      </c>
      <c r="B110" t="s">
        <v>30</v>
      </c>
      <c r="C11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166.47692307692307</v>
      </c>
      <c r="D110">
        <f>AVERAGE(CleanedData[[#This Row],[Health]],CleanedData[[#This Row],[Personal care and effects]])</f>
        <v>167.2</v>
      </c>
      <c r="E110">
        <f>AVERAGE(CleanedData[[#This Row],[Housing]],CleanedData[[#This Row],[Fuel and light]],CleanedData[[#This Row],[Household goods and services]],CleanedData[[#This Row],[Transport and communication]])</f>
        <v>160.6</v>
      </c>
      <c r="F110">
        <f>AVERAGE(CleanedData[[#This Row],[Education]],CleanedData[[#This Row],[Recreation and amusement]])</f>
        <v>162.94999999999999</v>
      </c>
      <c r="G110">
        <f>AVERAGE(CleanedData[[#This Row],[Miscellaneous]],CleanedData[[#This Row],[Pan, tobacco and intoxicants]])</f>
        <v>177.45</v>
      </c>
      <c r="H110">
        <f>AVERAGE(CleanedData[[#This Row],[Clothing]],CleanedData[[#This Row],[Footwear]],CleanedData[[#This Row],[Clothing and footwear]])</f>
        <v>166.36666666666667</v>
      </c>
      <c r="I110">
        <f>CleanedData[[#This Row],[General index]]</f>
        <v>165.7</v>
      </c>
      <c r="J110" s="34">
        <f>DATE(Table5[[#This Row],[Year]],MATCH(Table5[[#This Row],[Month]],{"January","February","March","April","May","June","July","August","September","October","November","December"},0),1)</f>
        <v>44562</v>
      </c>
      <c r="K110" t="str">
        <f>IF( Table5[[#This Row],[Date]] &lt; DATE(2020,3,1), "Pre-COVID", "Post-COVID" )</f>
        <v>Post-COVID</v>
      </c>
      <c r="L110" s="32">
        <f>Table5[[#This Row],[Food]]/C109-1</f>
        <v>-7.6573891512679015E-3</v>
      </c>
      <c r="M110" s="32">
        <f>Table5[[#This Row],[Health]]/D109-1</f>
        <v>3.6014405762303525E-3</v>
      </c>
      <c r="N110" s="32">
        <f>Table5[[#This Row],[Essential services]]/E109-1</f>
        <v>3.7500000000001421E-3</v>
      </c>
      <c r="O110" s="32">
        <f>Table5[[#This Row],[Education and Recreation]]/F109-1</f>
        <v>2.769230769230635E-3</v>
      </c>
      <c r="P110" s="32">
        <f>Table5[[#This Row],[Misc]]/G109-1</f>
        <v>1.4108352144468483E-3</v>
      </c>
      <c r="Q110" s="32">
        <f>Table5[[#This Row],[Apparels]]/H109-1</f>
        <v>9.9150141643060685E-3</v>
      </c>
      <c r="R110" s="32">
        <f>Table5[[#This Row],[General index]]/I109-1</f>
        <v>-3.0084235860409203E-3</v>
      </c>
    </row>
    <row r="111" spans="1:18" hidden="1" x14ac:dyDescent="0.3">
      <c r="A111">
        <v>2022</v>
      </c>
      <c r="B111" t="s">
        <v>33</v>
      </c>
      <c r="C11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166.24615384615387</v>
      </c>
      <c r="D111">
        <f>AVERAGE(CleanedData[[#This Row],[Health]],CleanedData[[#This Row],[Personal care and effects]])</f>
        <v>168.3</v>
      </c>
      <c r="E111">
        <f>AVERAGE(CleanedData[[#This Row],[Housing]],CleanedData[[#This Row],[Fuel and light]],CleanedData[[#This Row],[Household goods and services]],CleanedData[[#This Row],[Transport and communication]])</f>
        <v>161.46666666666667</v>
      </c>
      <c r="F111">
        <f>AVERAGE(CleanedData[[#This Row],[Education]],CleanedData[[#This Row],[Recreation and amusement]])</f>
        <v>163.75</v>
      </c>
      <c r="G111">
        <f>AVERAGE(CleanedData[[#This Row],[Miscellaneous]],CleanedData[[#This Row],[Pan, tobacco and intoxicants]])</f>
        <v>178.15</v>
      </c>
      <c r="H111">
        <f>AVERAGE(CleanedData[[#This Row],[Clothing]],CleanedData[[#This Row],[Footwear]],CleanedData[[#This Row],[Clothing and footwear]])</f>
        <v>167.60000000000002</v>
      </c>
      <c r="I111">
        <f>CleanedData[[#This Row],[General index]]</f>
        <v>166.1</v>
      </c>
      <c r="J111" s="34">
        <f>DATE(Table5[[#This Row],[Year]],MATCH(Table5[[#This Row],[Month]],{"January","February","March","April","May","June","July","August","September","October","November","December"},0),1)</f>
        <v>44593</v>
      </c>
      <c r="K111" t="str">
        <f>IF( Table5[[#This Row],[Date]] &lt; DATE(2020,3,1), "Pre-COVID", "Post-COVID" )</f>
        <v>Post-COVID</v>
      </c>
      <c r="L111" s="32">
        <f>Table5[[#This Row],[Food]]/C110-1</f>
        <v>-1.3861935126141534E-3</v>
      </c>
      <c r="M111" s="32">
        <f>Table5[[#This Row],[Health]]/D110-1</f>
        <v>6.5789473684212396E-3</v>
      </c>
      <c r="N111" s="32">
        <f>Table5[[#This Row],[Essential services]]/E110-1</f>
        <v>5.3964300539643961E-3</v>
      </c>
      <c r="O111" s="32">
        <f>Table5[[#This Row],[Education and Recreation]]/F110-1</f>
        <v>4.9094814360233219E-3</v>
      </c>
      <c r="P111" s="32">
        <f>Table5[[#This Row],[Misc]]/G110-1</f>
        <v>3.9447731755424265E-3</v>
      </c>
      <c r="Q111" s="32">
        <f>Table5[[#This Row],[Apparels]]/H110-1</f>
        <v>7.4133440192347688E-3</v>
      </c>
      <c r="R111" s="32">
        <f>Table5[[#This Row],[General index]]/I110-1</f>
        <v>2.4140012070006378E-3</v>
      </c>
    </row>
    <row r="112" spans="1:18" hidden="1" x14ac:dyDescent="0.3">
      <c r="A112">
        <v>2022</v>
      </c>
      <c r="B112" t="s">
        <v>35</v>
      </c>
      <c r="C11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168.01538461538465</v>
      </c>
      <c r="D112">
        <f>AVERAGE(CleanedData[[#This Row],[Health]],CleanedData[[#This Row],[Personal care and effects]])</f>
        <v>170.1</v>
      </c>
      <c r="E112">
        <f>AVERAGE(CleanedData[[#This Row],[Housing]],CleanedData[[#This Row],[Fuel and light]],CleanedData[[#This Row],[Household goods and services]],CleanedData[[#This Row],[Transport and communication]])</f>
        <v>162.63333333333333</v>
      </c>
      <c r="F112">
        <f>AVERAGE(CleanedData[[#This Row],[Education]],CleanedData[[#This Row],[Recreation and amusement]])</f>
        <v>164.65</v>
      </c>
      <c r="G112">
        <f>AVERAGE(CleanedData[[#This Row],[Miscellaneous]],CleanedData[[#This Row],[Pan, tobacco and intoxicants]])</f>
        <v>179.14999999999998</v>
      </c>
      <c r="H112">
        <f>AVERAGE(CleanedData[[#This Row],[Clothing]],CleanedData[[#This Row],[Footwear]],CleanedData[[#This Row],[Clothing and footwear]])</f>
        <v>169.26666666666665</v>
      </c>
      <c r="I112">
        <f>CleanedData[[#This Row],[General index]]</f>
        <v>167.7</v>
      </c>
      <c r="J112" s="34">
        <f>DATE(Table5[[#This Row],[Year]],MATCH(Table5[[#This Row],[Month]],{"January","February","March","April","May","June","July","August","September","October","November","December"},0),1)</f>
        <v>44621</v>
      </c>
      <c r="K112" t="str">
        <f>IF( Table5[[#This Row],[Date]] &lt; DATE(2020,3,1), "Pre-COVID", "Post-COVID" )</f>
        <v>Post-COVID</v>
      </c>
      <c r="L112" s="32">
        <f>Table5[[#This Row],[Food]]/C111-1</f>
        <v>1.0642235794928734E-2</v>
      </c>
      <c r="M112" s="32">
        <f>Table5[[#This Row],[Health]]/D111-1</f>
        <v>1.0695187165775222E-2</v>
      </c>
      <c r="N112" s="32">
        <f>Table5[[#This Row],[Essential services]]/E111-1</f>
        <v>7.225433526011571E-3</v>
      </c>
      <c r="O112" s="32">
        <f>Table5[[#This Row],[Education and Recreation]]/F111-1</f>
        <v>5.4961832061068971E-3</v>
      </c>
      <c r="P112" s="32">
        <f>Table5[[#This Row],[Misc]]/G111-1</f>
        <v>5.6132472635417319E-3</v>
      </c>
      <c r="Q112" s="32">
        <f>Table5[[#This Row],[Apparels]]/H111-1</f>
        <v>9.9443118536195474E-3</v>
      </c>
      <c r="R112" s="32">
        <f>Table5[[#This Row],[General index]]/I111-1</f>
        <v>9.6327513546057286E-3</v>
      </c>
    </row>
    <row r="113" spans="1:18" hidden="1" x14ac:dyDescent="0.3">
      <c r="A113">
        <v>2022</v>
      </c>
      <c r="B113" t="s">
        <v>36</v>
      </c>
      <c r="C11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170.33076923076925</v>
      </c>
      <c r="D113">
        <f>AVERAGE(CleanedData[[#This Row],[Health]],CleanedData[[#This Row],[Personal care and effects]])</f>
        <v>171.4</v>
      </c>
      <c r="E113">
        <f>AVERAGE(CleanedData[[#This Row],[Housing]],CleanedData[[#This Row],[Fuel and light]],CleanedData[[#This Row],[Household goods and services]],CleanedData[[#This Row],[Transport and communication]])</f>
        <v>166.26666666666665</v>
      </c>
      <c r="F113">
        <f>AVERAGE(CleanedData[[#This Row],[Education]],CleanedData[[#This Row],[Recreation and amusement]])</f>
        <v>165.65</v>
      </c>
      <c r="G113">
        <f>AVERAGE(CleanedData[[#This Row],[Miscellaneous]],CleanedData[[#This Row],[Pan, tobacco and intoxicants]])</f>
        <v>180.35000000000002</v>
      </c>
      <c r="H113">
        <f>AVERAGE(CleanedData[[#This Row],[Clothing]],CleanedData[[#This Row],[Footwear]],CleanedData[[#This Row],[Clothing and footwear]])</f>
        <v>171.06666666666669</v>
      </c>
      <c r="I113">
        <f>CleanedData[[#This Row],[General index]]</f>
        <v>170.1</v>
      </c>
      <c r="J113" s="34">
        <f>DATE(Table5[[#This Row],[Year]],MATCH(Table5[[#This Row],[Month]],{"January","February","March","April","May","June","July","August","September","October","November","December"},0),1)</f>
        <v>44652</v>
      </c>
      <c r="K113" t="str">
        <f>IF( Table5[[#This Row],[Date]] &lt; DATE(2020,3,1), "Pre-COVID", "Post-COVID" )</f>
        <v>Post-COVID</v>
      </c>
      <c r="L113" s="32">
        <f>Table5[[#This Row],[Food]]/C112-1</f>
        <v>1.3780789305008589E-2</v>
      </c>
      <c r="M113" s="32">
        <f>Table5[[#This Row],[Health]]/D112-1</f>
        <v>7.6425631981187347E-3</v>
      </c>
      <c r="N113" s="32">
        <f>Table5[[#This Row],[Essential services]]/E112-1</f>
        <v>2.2340643574502828E-2</v>
      </c>
      <c r="O113" s="32">
        <f>Table5[[#This Row],[Education and Recreation]]/F112-1</f>
        <v>6.0734892195566381E-3</v>
      </c>
      <c r="P113" s="32">
        <f>Table5[[#This Row],[Misc]]/G112-1</f>
        <v>6.6982975160483349E-3</v>
      </c>
      <c r="Q113" s="32">
        <f>Table5[[#This Row],[Apparels]]/H112-1</f>
        <v>1.0634107916502877E-2</v>
      </c>
      <c r="R113" s="32">
        <f>Table5[[#This Row],[General index]]/I112-1</f>
        <v>1.4311270125223707E-2</v>
      </c>
    </row>
    <row r="114" spans="1:18" hidden="1" x14ac:dyDescent="0.3">
      <c r="A114">
        <v>2022</v>
      </c>
      <c r="B114" t="s">
        <v>38</v>
      </c>
      <c r="C11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172.22307692307697</v>
      </c>
      <c r="D114">
        <f>AVERAGE(CleanedData[[#This Row],[Health]],CleanedData[[#This Row],[Personal care and effects]])</f>
        <v>171.60000000000002</v>
      </c>
      <c r="E114">
        <f>AVERAGE(CleanedData[[#This Row],[Housing]],CleanedData[[#This Row],[Fuel and light]],CleanedData[[#This Row],[Household goods and services]],CleanedData[[#This Row],[Transport and communication]])</f>
        <v>167.6</v>
      </c>
      <c r="F114">
        <f>AVERAGE(CleanedData[[#This Row],[Education]],CleanedData[[#This Row],[Recreation and amusement]])</f>
        <v>166.5</v>
      </c>
      <c r="G114">
        <f>AVERAGE(CleanedData[[#This Row],[Miscellaneous]],CleanedData[[#This Row],[Pan, tobacco and intoxicants]])</f>
        <v>180.8</v>
      </c>
      <c r="H114">
        <f>AVERAGE(CleanedData[[#This Row],[Clothing]],CleanedData[[#This Row],[Footwear]],CleanedData[[#This Row],[Clothing and footwear]])</f>
        <v>172.86666666666667</v>
      </c>
      <c r="I114">
        <f>CleanedData[[#This Row],[General index]]</f>
        <v>171.7</v>
      </c>
      <c r="J114" s="34">
        <f>DATE(Table5[[#This Row],[Year]],MATCH(Table5[[#This Row],[Month]],{"January","February","March","April","May","June","July","August","September","October","November","December"},0),1)</f>
        <v>44682</v>
      </c>
      <c r="K114" t="str">
        <f>IF( Table5[[#This Row],[Date]] &lt; DATE(2020,3,1), "Pre-COVID", "Post-COVID" )</f>
        <v>Post-COVID</v>
      </c>
      <c r="L114" s="32">
        <f>Table5[[#This Row],[Food]]/C113-1</f>
        <v>1.1109605744479278E-2</v>
      </c>
      <c r="M114" s="32">
        <f>Table5[[#This Row],[Health]]/D113-1</f>
        <v>1.166861143524045E-3</v>
      </c>
      <c r="N114" s="32">
        <f>Table5[[#This Row],[Essential services]]/E113-1</f>
        <v>8.0192461908581425E-3</v>
      </c>
      <c r="O114" s="32">
        <f>Table5[[#This Row],[Education and Recreation]]/F113-1</f>
        <v>5.1313009357076833E-3</v>
      </c>
      <c r="P114" s="32">
        <f>Table5[[#This Row],[Misc]]/G113-1</f>
        <v>2.4951483227058091E-3</v>
      </c>
      <c r="Q114" s="32">
        <f>Table5[[#This Row],[Apparels]]/H113-1</f>
        <v>1.0522213561964033E-2</v>
      </c>
      <c r="R114" s="32">
        <f>Table5[[#This Row],[General index]]/I113-1</f>
        <v>9.4062316284537761E-3</v>
      </c>
    </row>
    <row r="115" spans="1:18" hidden="1" x14ac:dyDescent="0.3">
      <c r="A115">
        <v>2022</v>
      </c>
      <c r="B115" t="s">
        <v>39</v>
      </c>
      <c r="C11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173.99230769230769</v>
      </c>
      <c r="D115">
        <f>AVERAGE(CleanedData[[#This Row],[Health]],CleanedData[[#This Row],[Personal care and effects]])</f>
        <v>172.4</v>
      </c>
      <c r="E115">
        <f>AVERAGE(CleanedData[[#This Row],[Housing]],CleanedData[[#This Row],[Fuel and light]],CleanedData[[#This Row],[Household goods and services]],CleanedData[[#This Row],[Transport and communication]])</f>
        <v>167.83333333333334</v>
      </c>
      <c r="F115">
        <f>AVERAGE(CleanedData[[#This Row],[Education]],CleanedData[[#This Row],[Recreation and amusement]])</f>
        <v>167.4</v>
      </c>
      <c r="G115">
        <f>AVERAGE(CleanedData[[#This Row],[Miscellaneous]],CleanedData[[#This Row],[Pan, tobacco and intoxicants]])</f>
        <v>180.9</v>
      </c>
      <c r="H115">
        <f>AVERAGE(CleanedData[[#This Row],[Clothing]],CleanedData[[#This Row],[Footwear]],CleanedData[[#This Row],[Clothing and footwear]])</f>
        <v>174.33333333333334</v>
      </c>
      <c r="I115">
        <f>CleanedData[[#This Row],[General index]]</f>
        <v>172.6</v>
      </c>
      <c r="J115" s="34">
        <f>DATE(Table5[[#This Row],[Year]],MATCH(Table5[[#This Row],[Month]],{"January","February","March","April","May","June","July","August","September","October","November","December"},0),1)</f>
        <v>44713</v>
      </c>
      <c r="K115" t="str">
        <f>IF( Table5[[#This Row],[Date]] &lt; DATE(2020,3,1), "Pre-COVID", "Post-COVID" )</f>
        <v>Post-COVID</v>
      </c>
      <c r="L115" s="32">
        <f>Table5[[#This Row],[Food]]/C114-1</f>
        <v>1.0272901871454465E-2</v>
      </c>
      <c r="M115" s="32">
        <f>Table5[[#This Row],[Health]]/D114-1</f>
        <v>4.6620046620045041E-3</v>
      </c>
      <c r="N115" s="32">
        <f>Table5[[#This Row],[Essential services]]/E114-1</f>
        <v>1.3922036595068743E-3</v>
      </c>
      <c r="O115" s="32">
        <f>Table5[[#This Row],[Education and Recreation]]/F114-1</f>
        <v>5.4054054054053502E-3</v>
      </c>
      <c r="P115" s="32">
        <f>Table5[[#This Row],[Misc]]/G114-1</f>
        <v>5.5309734513264708E-4</v>
      </c>
      <c r="Q115" s="32">
        <f>Table5[[#This Row],[Apparels]]/H114-1</f>
        <v>8.4843810258388164E-3</v>
      </c>
      <c r="R115" s="32">
        <f>Table5[[#This Row],[General index]]/I114-1</f>
        <v>5.2417006406524358E-3</v>
      </c>
    </row>
    <row r="116" spans="1:18" hidden="1" x14ac:dyDescent="0.3">
      <c r="A116">
        <v>2022</v>
      </c>
      <c r="B116" t="s">
        <v>41</v>
      </c>
      <c r="C11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174.33076923076925</v>
      </c>
      <c r="D116">
        <f>AVERAGE(CleanedData[[#This Row],[Health]],CleanedData[[#This Row],[Personal care and effects]])</f>
        <v>172.89999999999998</v>
      </c>
      <c r="E116">
        <f>AVERAGE(CleanedData[[#This Row],[Housing]],CleanedData[[#This Row],[Fuel and light]],CleanedData[[#This Row],[Household goods and services]],CleanedData[[#This Row],[Transport and communication]])</f>
        <v>169.53333333333333</v>
      </c>
      <c r="F116">
        <f>AVERAGE(CleanedData[[#This Row],[Education]],CleanedData[[#This Row],[Recreation and amusement]])</f>
        <v>168.85000000000002</v>
      </c>
      <c r="G116">
        <f>AVERAGE(CleanedData[[#This Row],[Miscellaneous]],CleanedData[[#This Row],[Pan, tobacco and intoxicants]])</f>
        <v>181.5</v>
      </c>
      <c r="H116">
        <f>AVERAGE(CleanedData[[#This Row],[Clothing]],CleanedData[[#This Row],[Footwear]],CleanedData[[#This Row],[Clothing and footwear]])</f>
        <v>175.63333333333335</v>
      </c>
      <c r="I116">
        <f>CleanedData[[#This Row],[General index]]</f>
        <v>173.4</v>
      </c>
      <c r="J116" s="34">
        <f>DATE(Table5[[#This Row],[Year]],MATCH(Table5[[#This Row],[Month]],{"January","February","March","April","May","June","July","August","September","October","November","December"},0),1)</f>
        <v>44743</v>
      </c>
      <c r="K116" t="str">
        <f>IF( Table5[[#This Row],[Date]] &lt; DATE(2020,3,1), "Pre-COVID", "Post-COVID" )</f>
        <v>Post-COVID</v>
      </c>
      <c r="L116" s="32">
        <f>Table5[[#This Row],[Food]]/C115-1</f>
        <v>1.9452672531943271E-3</v>
      </c>
      <c r="M116" s="32">
        <f>Table5[[#This Row],[Health]]/D115-1</f>
        <v>2.9002320185613772E-3</v>
      </c>
      <c r="N116" s="32">
        <f>Table5[[#This Row],[Essential services]]/E115-1</f>
        <v>1.01290963257199E-2</v>
      </c>
      <c r="O116" s="32">
        <f>Table5[[#This Row],[Education and Recreation]]/F115-1</f>
        <v>8.6618876941457756E-3</v>
      </c>
      <c r="P116" s="32">
        <f>Table5[[#This Row],[Misc]]/G115-1</f>
        <v>3.3167495854062867E-3</v>
      </c>
      <c r="Q116" s="32">
        <f>Table5[[#This Row],[Apparels]]/H115-1</f>
        <v>7.4569789674951981E-3</v>
      </c>
      <c r="R116" s="32">
        <f>Table5[[#This Row],[General index]]/I115-1</f>
        <v>4.6349942062573479E-3</v>
      </c>
    </row>
    <row r="117" spans="1:18" hidden="1" x14ac:dyDescent="0.3">
      <c r="A117">
        <v>2022</v>
      </c>
      <c r="B117" t="s">
        <v>43</v>
      </c>
      <c r="C117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174.55384615384617</v>
      </c>
      <c r="D117">
        <f>AVERAGE(CleanedData[[#This Row],[Health]],CleanedData[[#This Row],[Personal care and effects]])</f>
        <v>174</v>
      </c>
      <c r="E117">
        <f>AVERAGE(CleanedData[[#This Row],[Housing]],CleanedData[[#This Row],[Fuel and light]],CleanedData[[#This Row],[Household goods and services]],CleanedData[[#This Row],[Transport and communication]])</f>
        <v>169.73333333333335</v>
      </c>
      <c r="F117">
        <f>AVERAGE(CleanedData[[#This Row],[Education]],CleanedData[[#This Row],[Recreation and amusement]])</f>
        <v>169.60000000000002</v>
      </c>
      <c r="G117">
        <f>AVERAGE(CleanedData[[#This Row],[Miscellaneous]],CleanedData[[#This Row],[Pan, tobacco and intoxicants]])</f>
        <v>182.05</v>
      </c>
      <c r="H117">
        <f>AVERAGE(CleanedData[[#This Row],[Clothing]],CleanedData[[#This Row],[Footwear]],CleanedData[[#This Row],[Clothing and footwear]])</f>
        <v>176.9</v>
      </c>
      <c r="I117">
        <f>CleanedData[[#This Row],[General index]]</f>
        <v>174.3</v>
      </c>
      <c r="J117" s="34">
        <f>DATE(Table5[[#This Row],[Year]],MATCH(Table5[[#This Row],[Month]],{"January","February","March","April","May","June","July","August","September","October","November","December"},0),1)</f>
        <v>44774</v>
      </c>
      <c r="K117" t="str">
        <f>IF( Table5[[#This Row],[Date]] &lt; DATE(2020,3,1), "Pre-COVID", "Post-COVID" )</f>
        <v>Post-COVID</v>
      </c>
      <c r="L117" s="32">
        <f>Table5[[#This Row],[Food]]/C116-1</f>
        <v>1.2796187618584476E-3</v>
      </c>
      <c r="M117" s="32">
        <f>Table5[[#This Row],[Health]]/D116-1</f>
        <v>6.3620589936381755E-3</v>
      </c>
      <c r="N117" s="32">
        <f>Table5[[#This Row],[Essential services]]/E116-1</f>
        <v>1.1797090051122172E-3</v>
      </c>
      <c r="O117" s="32">
        <f>Table5[[#This Row],[Education and Recreation]]/F116-1</f>
        <v>4.4418122594018783E-3</v>
      </c>
      <c r="P117" s="32">
        <f>Table5[[#This Row],[Misc]]/G116-1</f>
        <v>3.0303030303031608E-3</v>
      </c>
      <c r="Q117" s="32">
        <f>Table5[[#This Row],[Apparels]]/H116-1</f>
        <v>7.211994685898615E-3</v>
      </c>
      <c r="R117" s="32">
        <f>Table5[[#This Row],[General index]]/I116-1</f>
        <v>5.1903114186850896E-3</v>
      </c>
    </row>
    <row r="118" spans="1:18" hidden="1" x14ac:dyDescent="0.3">
      <c r="A118">
        <v>2022</v>
      </c>
      <c r="B118" t="s">
        <v>45</v>
      </c>
      <c r="C118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175.45384615384617</v>
      </c>
      <c r="D118">
        <f>AVERAGE(CleanedData[[#This Row],[Health]],CleanedData[[#This Row],[Personal care and effects]])</f>
        <v>174.35000000000002</v>
      </c>
      <c r="E118">
        <f>AVERAGE(CleanedData[[#This Row],[Housing]],CleanedData[[#This Row],[Fuel and light]],CleanedData[[#This Row],[Household goods and services]],CleanedData[[#This Row],[Transport and communication]])</f>
        <v>170.43333333333334</v>
      </c>
      <c r="F118">
        <f>AVERAGE(CleanedData[[#This Row],[Education]],CleanedData[[#This Row],[Recreation and amusement]])</f>
        <v>170.35</v>
      </c>
      <c r="G118">
        <f>AVERAGE(CleanedData[[#This Row],[Miscellaneous]],CleanedData[[#This Row],[Pan, tobacco and intoxicants]])</f>
        <v>182.8</v>
      </c>
      <c r="H118">
        <f>AVERAGE(CleanedData[[#This Row],[Clothing]],CleanedData[[#This Row],[Footwear]],CleanedData[[#This Row],[Clothing and footwear]])</f>
        <v>178.36666666666667</v>
      </c>
      <c r="I118">
        <f>CleanedData[[#This Row],[General index]]</f>
        <v>175.3</v>
      </c>
      <c r="J118" s="34">
        <f>DATE(Table5[[#This Row],[Year]],MATCH(Table5[[#This Row],[Month]],{"January","February","March","April","May","June","July","August","September","October","November","December"},0),1)</f>
        <v>44805</v>
      </c>
      <c r="K118" t="str">
        <f>IF( Table5[[#This Row],[Date]] &lt; DATE(2020,3,1), "Pre-COVID", "Post-COVID" )</f>
        <v>Post-COVID</v>
      </c>
      <c r="L118" s="32">
        <f>Table5[[#This Row],[Food]]/C117-1</f>
        <v>5.1560021152829982E-3</v>
      </c>
      <c r="M118" s="32">
        <f>Table5[[#This Row],[Health]]/D117-1</f>
        <v>2.0114942528737245E-3</v>
      </c>
      <c r="N118" s="32">
        <f>Table5[[#This Row],[Essential services]]/E117-1</f>
        <v>4.124116260801225E-3</v>
      </c>
      <c r="O118" s="32">
        <f>Table5[[#This Row],[Education and Recreation]]/F117-1</f>
        <v>4.4221698113204866E-3</v>
      </c>
      <c r="P118" s="32">
        <f>Table5[[#This Row],[Misc]]/G117-1</f>
        <v>4.1197473221641356E-3</v>
      </c>
      <c r="Q118" s="32">
        <f>Table5[[#This Row],[Apparels]]/H117-1</f>
        <v>8.2909364989636192E-3</v>
      </c>
      <c r="R118" s="32">
        <f>Table5[[#This Row],[General index]]/I117-1</f>
        <v>5.7372346528972162E-3</v>
      </c>
    </row>
    <row r="119" spans="1:18" hidden="1" x14ac:dyDescent="0.3">
      <c r="A119">
        <v>2022</v>
      </c>
      <c r="B119" t="s">
        <v>47</v>
      </c>
      <c r="C119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176.71538461538464</v>
      </c>
      <c r="D119">
        <f>AVERAGE(CleanedData[[#This Row],[Health]],CleanedData[[#This Row],[Personal care and effects]])</f>
        <v>175.39999999999998</v>
      </c>
      <c r="E119">
        <f>AVERAGE(CleanedData[[#This Row],[Housing]],CleanedData[[#This Row],[Fuel and light]],CleanedData[[#This Row],[Household goods and services]],CleanedData[[#This Row],[Transport and communication]])</f>
        <v>171.26666666666665</v>
      </c>
      <c r="F119">
        <f>AVERAGE(CleanedData[[#This Row],[Education]],CleanedData[[#This Row],[Recreation and amusement]])</f>
        <v>170.8</v>
      </c>
      <c r="G119">
        <f>AVERAGE(CleanedData[[#This Row],[Miscellaneous]],CleanedData[[#This Row],[Pan, tobacco and intoxicants]])</f>
        <v>183.4</v>
      </c>
      <c r="H119">
        <f>AVERAGE(CleanedData[[#This Row],[Clothing]],CleanedData[[#This Row],[Footwear]],CleanedData[[#This Row],[Clothing and footwear]])</f>
        <v>179.4</v>
      </c>
      <c r="I119">
        <f>CleanedData[[#This Row],[General index]]</f>
        <v>176.7</v>
      </c>
      <c r="J119" s="34">
        <f>DATE(Table5[[#This Row],[Year]],MATCH(Table5[[#This Row],[Month]],{"January","February","March","April","May","June","July","August","September","October","November","December"},0),1)</f>
        <v>44835</v>
      </c>
      <c r="K119" t="str">
        <f>IF( Table5[[#This Row],[Date]] &lt; DATE(2020,3,1), "Pre-COVID", "Post-COVID" )</f>
        <v>Post-COVID</v>
      </c>
      <c r="L119" s="32">
        <f>Table5[[#This Row],[Food]]/C118-1</f>
        <v>7.1901442413082606E-3</v>
      </c>
      <c r="M119" s="32">
        <f>Table5[[#This Row],[Health]]/D118-1</f>
        <v>6.0223687983937957E-3</v>
      </c>
      <c r="N119" s="32">
        <f>Table5[[#This Row],[Essential services]]/E118-1</f>
        <v>4.8894973596713687E-3</v>
      </c>
      <c r="O119" s="32">
        <f>Table5[[#This Row],[Education and Recreation]]/F118-1</f>
        <v>2.641620193718941E-3</v>
      </c>
      <c r="P119" s="32">
        <f>Table5[[#This Row],[Misc]]/G118-1</f>
        <v>3.2822757111596879E-3</v>
      </c>
      <c r="Q119" s="32">
        <f>Table5[[#This Row],[Apparels]]/H118-1</f>
        <v>5.793309661745516E-3</v>
      </c>
      <c r="R119" s="32">
        <f>Table5[[#This Row],[General index]]/I118-1</f>
        <v>7.986309184255358E-3</v>
      </c>
    </row>
    <row r="120" spans="1:18" hidden="1" x14ac:dyDescent="0.3">
      <c r="A120">
        <v>2022</v>
      </c>
      <c r="B120" t="s">
        <v>49</v>
      </c>
      <c r="C120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176.67692307692309</v>
      </c>
      <c r="D120">
        <f>AVERAGE(CleanedData[[#This Row],[Health]],CleanedData[[#This Row],[Personal care and effects]])</f>
        <v>176.7</v>
      </c>
      <c r="E120">
        <f>AVERAGE(CleanedData[[#This Row],[Housing]],CleanedData[[#This Row],[Fuel and light]],CleanedData[[#This Row],[Household goods and services]],CleanedData[[#This Row],[Transport and communication]])</f>
        <v>171.9</v>
      </c>
      <c r="F120">
        <f>AVERAGE(CleanedData[[#This Row],[Education]],CleanedData[[#This Row],[Recreation and amusement]])</f>
        <v>171.1</v>
      </c>
      <c r="G120">
        <f>AVERAGE(CleanedData[[#This Row],[Miscellaneous]],CleanedData[[#This Row],[Pan, tobacco and intoxicants]])</f>
        <v>184</v>
      </c>
      <c r="H120">
        <f>AVERAGE(CleanedData[[#This Row],[Clothing]],CleanedData[[#This Row],[Footwear]],CleanedData[[#This Row],[Clothing and footwear]])</f>
        <v>180.46666666666667</v>
      </c>
      <c r="I120">
        <f>CleanedData[[#This Row],[General index]]</f>
        <v>176.5</v>
      </c>
      <c r="J120" s="34">
        <f>DATE(Table5[[#This Row],[Year]],MATCH(Table5[[#This Row],[Month]],{"January","February","March","April","May","June","July","August","September","October","November","December"},0),1)</f>
        <v>44866</v>
      </c>
      <c r="K120" t="str">
        <f>IF( Table5[[#This Row],[Date]] &lt; DATE(2020,3,1), "Pre-COVID", "Post-COVID" )</f>
        <v>Post-COVID</v>
      </c>
      <c r="L120" s="32">
        <f>Table5[[#This Row],[Food]]/C119-1</f>
        <v>-2.1764680276847859E-4</v>
      </c>
      <c r="M120" s="32">
        <f>Table5[[#This Row],[Health]]/D119-1</f>
        <v>7.4116305587230702E-3</v>
      </c>
      <c r="N120" s="32">
        <f>Table5[[#This Row],[Essential services]]/E119-1</f>
        <v>3.6979369404439577E-3</v>
      </c>
      <c r="O120" s="32">
        <f>Table5[[#This Row],[Education and Recreation]]/F119-1</f>
        <v>1.7564402810303914E-3</v>
      </c>
      <c r="P120" s="32">
        <f>Table5[[#This Row],[Misc]]/G119-1</f>
        <v>3.2715376226826187E-3</v>
      </c>
      <c r="Q120" s="32">
        <f>Table5[[#This Row],[Apparels]]/H119-1</f>
        <v>5.9457450761797315E-3</v>
      </c>
      <c r="R120" s="32">
        <f>Table5[[#This Row],[General index]]/I119-1</f>
        <v>-1.1318619128465324E-3</v>
      </c>
    </row>
    <row r="121" spans="1:18" hidden="1" x14ac:dyDescent="0.3">
      <c r="A121">
        <v>2022</v>
      </c>
      <c r="B121" t="s">
        <v>51</v>
      </c>
      <c r="C121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175.64615384615385</v>
      </c>
      <c r="D121">
        <f>AVERAGE(CleanedData[[#This Row],[Health]],CleanedData[[#This Row],[Personal care and effects]])</f>
        <v>178.45</v>
      </c>
      <c r="E121">
        <f>AVERAGE(CleanedData[[#This Row],[Housing]],CleanedData[[#This Row],[Fuel and light]],CleanedData[[#This Row],[Household goods and services]],CleanedData[[#This Row],[Transport and communication]])</f>
        <v>172.5</v>
      </c>
      <c r="F121">
        <f>AVERAGE(CleanedData[[#This Row],[Education]],CleanedData[[#This Row],[Recreation and amusement]])</f>
        <v>171.5</v>
      </c>
      <c r="G121">
        <f>AVERAGE(CleanedData[[#This Row],[Miscellaneous]],CleanedData[[#This Row],[Pan, tobacco and intoxicants]])</f>
        <v>184.65</v>
      </c>
      <c r="H121">
        <f>AVERAGE(CleanedData[[#This Row],[Clothing]],CleanedData[[#This Row],[Footwear]],CleanedData[[#This Row],[Clothing and footwear]])</f>
        <v>181.33333333333334</v>
      </c>
      <c r="I121">
        <f>CleanedData[[#This Row],[General index]]</f>
        <v>175.7</v>
      </c>
      <c r="J121" s="34">
        <f>DATE(Table5[[#This Row],[Year]],MATCH(Table5[[#This Row],[Month]],{"January","February","March","April","May","June","July","August","September","October","November","December"},0),1)</f>
        <v>44896</v>
      </c>
      <c r="K121" t="str">
        <f>IF( Table5[[#This Row],[Date]] &lt; DATE(2020,3,1), "Pre-COVID", "Post-COVID" )</f>
        <v>Post-COVID</v>
      </c>
      <c r="L121" s="32">
        <f>Table5[[#This Row],[Food]]/C120-1</f>
        <v>-5.8342041100661879E-3</v>
      </c>
      <c r="M121" s="32">
        <f>Table5[[#This Row],[Health]]/D120-1</f>
        <v>9.9037917374080742E-3</v>
      </c>
      <c r="N121" s="32">
        <f>Table5[[#This Row],[Essential services]]/E120-1</f>
        <v>3.4904013961605251E-3</v>
      </c>
      <c r="O121" s="32">
        <f>Table5[[#This Row],[Education and Recreation]]/F120-1</f>
        <v>2.3378141437755406E-3</v>
      </c>
      <c r="P121" s="32">
        <f>Table5[[#This Row],[Misc]]/G120-1</f>
        <v>3.5326086956521952E-3</v>
      </c>
      <c r="Q121" s="32">
        <f>Table5[[#This Row],[Apparels]]/H120-1</f>
        <v>4.8023642408570044E-3</v>
      </c>
      <c r="R121" s="32">
        <f>Table5[[#This Row],[General index]]/I120-1</f>
        <v>-4.5325779036827774E-3</v>
      </c>
    </row>
    <row r="122" spans="1:18" hidden="1" x14ac:dyDescent="0.3">
      <c r="A122">
        <v>2023</v>
      </c>
      <c r="B122" t="s">
        <v>30</v>
      </c>
      <c r="C122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176.36153846153846</v>
      </c>
      <c r="D122">
        <f>AVERAGE(CleanedData[[#This Row],[Health]],CleanedData[[#This Row],[Personal care and effects]])</f>
        <v>180.45</v>
      </c>
      <c r="E122">
        <f>AVERAGE(CleanedData[[#This Row],[Housing]],CleanedData[[#This Row],[Fuel and light]],CleanedData[[#This Row],[Household goods and services]],CleanedData[[#This Row],[Transport and communication]])</f>
        <v>172.83333333333334</v>
      </c>
      <c r="F122">
        <f>AVERAGE(CleanedData[[#This Row],[Education]],CleanedData[[#This Row],[Recreation and amusement]])</f>
        <v>171.9</v>
      </c>
      <c r="G122">
        <f>AVERAGE(CleanedData[[#This Row],[Miscellaneous]],CleanedData[[#This Row],[Pan, tobacco and intoxicants]])</f>
        <v>185.5</v>
      </c>
      <c r="H122">
        <f>AVERAGE(CleanedData[[#This Row],[Clothing]],CleanedData[[#This Row],[Footwear]],CleanedData[[#This Row],[Clothing and footwear]])</f>
        <v>182.1</v>
      </c>
      <c r="I122">
        <f>CleanedData[[#This Row],[General index]]</f>
        <v>176.5</v>
      </c>
      <c r="J122" s="34">
        <f>DATE(Table5[[#This Row],[Year]],MATCH(Table5[[#This Row],[Month]],{"January","February","March","April","May","June","July","August","September","October","November","December"},0),1)</f>
        <v>44927</v>
      </c>
      <c r="K122" t="str">
        <f>IF( Table5[[#This Row],[Date]] &lt; DATE(2020,3,1), "Pre-COVID", "Post-COVID" )</f>
        <v>Post-COVID</v>
      </c>
      <c r="L122" s="32">
        <f>Table5[[#This Row],[Food]]/C121-1</f>
        <v>4.0728737847068874E-3</v>
      </c>
      <c r="M122" s="32">
        <f>Table5[[#This Row],[Health]]/D121-1</f>
        <v>1.1207621182403926E-2</v>
      </c>
      <c r="N122" s="32">
        <f>Table5[[#This Row],[Essential services]]/E121-1</f>
        <v>1.9323671497584183E-3</v>
      </c>
      <c r="O122" s="32">
        <f>Table5[[#This Row],[Education and Recreation]]/F121-1</f>
        <v>2.3323615160351086E-3</v>
      </c>
      <c r="P122" s="32">
        <f>Table5[[#This Row],[Misc]]/G121-1</f>
        <v>4.6033035472514694E-3</v>
      </c>
      <c r="Q122" s="32">
        <f>Table5[[#This Row],[Apparels]]/H121-1</f>
        <v>4.2279411764705177E-3</v>
      </c>
      <c r="R122" s="32">
        <f>Table5[[#This Row],[General index]]/I121-1</f>
        <v>4.5532157085943492E-3</v>
      </c>
    </row>
    <row r="123" spans="1:18" hidden="1" x14ac:dyDescent="0.3">
      <c r="A123">
        <v>2023</v>
      </c>
      <c r="B123" t="s">
        <v>33</v>
      </c>
      <c r="C123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175.3153846153846</v>
      </c>
      <c r="D123">
        <f>AVERAGE(CleanedData[[#This Row],[Health]],CleanedData[[#This Row],[Personal care and effects]])</f>
        <v>182.7</v>
      </c>
      <c r="E123">
        <f>AVERAGE(CleanedData[[#This Row],[Housing]],CleanedData[[#This Row],[Fuel and light]],CleanedData[[#This Row],[Household goods and services]],CleanedData[[#This Row],[Transport and communication]])</f>
        <v>173.5</v>
      </c>
      <c r="F123">
        <f>AVERAGE(CleanedData[[#This Row],[Education]],CleanedData[[#This Row],[Recreation and amusement]])</f>
        <v>172.65</v>
      </c>
      <c r="G123">
        <f>AVERAGE(CleanedData[[#This Row],[Miscellaneous]],CleanedData[[#This Row],[Pan, tobacco and intoxicants]])</f>
        <v>186.8</v>
      </c>
      <c r="H123">
        <f>AVERAGE(CleanedData[[#This Row],[Clothing]],CleanedData[[#This Row],[Footwear]],CleanedData[[#This Row],[Clothing and footwear]])</f>
        <v>183.33333333333334</v>
      </c>
      <c r="I123">
        <f>CleanedData[[#This Row],[General index]]</f>
        <v>177.2</v>
      </c>
      <c r="J123" s="34">
        <f>DATE(Table5[[#This Row],[Year]],MATCH(Table5[[#This Row],[Month]],{"January","February","March","April","May","June","July","August","September","October","November","December"},0),1)</f>
        <v>44958</v>
      </c>
      <c r="K123" t="str">
        <f>IF( Table5[[#This Row],[Date]] &lt; DATE(2020,3,1), "Pre-COVID", "Post-COVID" )</f>
        <v>Post-COVID</v>
      </c>
      <c r="L123" s="32">
        <f>Table5[[#This Row],[Food]]/C122-1</f>
        <v>-5.9318707201116982E-3</v>
      </c>
      <c r="M123" s="32">
        <f>Table5[[#This Row],[Health]]/D122-1</f>
        <v>1.2468827930174564E-2</v>
      </c>
      <c r="N123" s="32">
        <f>Table5[[#This Row],[Essential services]]/E122-1</f>
        <v>3.8572806171648377E-3</v>
      </c>
      <c r="O123" s="32">
        <f>Table5[[#This Row],[Education and Recreation]]/F122-1</f>
        <v>4.3630017452007674E-3</v>
      </c>
      <c r="P123" s="32">
        <f>Table5[[#This Row],[Misc]]/G122-1</f>
        <v>7.008086253369239E-3</v>
      </c>
      <c r="Q123" s="32">
        <f>Table5[[#This Row],[Apparels]]/H122-1</f>
        <v>6.7728354384037903E-3</v>
      </c>
      <c r="R123" s="32">
        <f>Table5[[#This Row],[General index]]/I122-1</f>
        <v>3.9660056657222498E-3</v>
      </c>
    </row>
    <row r="124" spans="1:18" hidden="1" x14ac:dyDescent="0.3">
      <c r="A124">
        <v>2023</v>
      </c>
      <c r="B124" t="s">
        <v>35</v>
      </c>
      <c r="C124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175.32307692307691</v>
      </c>
      <c r="D124">
        <f>AVERAGE(CleanedData[[#This Row],[Health]],CleanedData[[#This Row],[Personal care and effects]])</f>
        <v>182.7</v>
      </c>
      <c r="E124">
        <f>AVERAGE(CleanedData[[#This Row],[Housing]],CleanedData[[#This Row],[Fuel and light]],CleanedData[[#This Row],[Household goods and services]],CleanedData[[#This Row],[Transport and communication]])</f>
        <v>173.43333333333331</v>
      </c>
      <c r="F124">
        <f>AVERAGE(CleanedData[[#This Row],[Education]],CleanedData[[#This Row],[Recreation and amusement]])</f>
        <v>172.65</v>
      </c>
      <c r="G124">
        <f>AVERAGE(CleanedData[[#This Row],[Miscellaneous]],CleanedData[[#This Row],[Pan, tobacco and intoxicants]])</f>
        <v>186.8</v>
      </c>
      <c r="H124">
        <f>AVERAGE(CleanedData[[#This Row],[Clothing]],CleanedData[[#This Row],[Footwear]],CleanedData[[#This Row],[Clothing and footwear]])</f>
        <v>183.29999999999998</v>
      </c>
      <c r="I124">
        <f>CleanedData[[#This Row],[General index]]</f>
        <v>177.2</v>
      </c>
      <c r="J124" s="34">
        <f>DATE(Table5[[#This Row],[Year]],MATCH(Table5[[#This Row],[Month]],{"January","February","March","April","May","June","July","August","September","October","November","December"},0),1)</f>
        <v>44986</v>
      </c>
      <c r="K124" t="str">
        <f>IF( Table5[[#This Row],[Date]] &lt; DATE(2020,3,1), "Pre-COVID", "Post-COVID" )</f>
        <v>Post-COVID</v>
      </c>
      <c r="L124" s="32">
        <f>Table5[[#This Row],[Food]]/C123-1</f>
        <v>4.3876968979006392E-5</v>
      </c>
      <c r="M124" s="32">
        <f>Table5[[#This Row],[Health]]/D123-1</f>
        <v>0</v>
      </c>
      <c r="N124" s="32">
        <f>Table5[[#This Row],[Essential services]]/E123-1</f>
        <v>-3.8424591738728253E-4</v>
      </c>
      <c r="O124" s="32">
        <f>Table5[[#This Row],[Education and Recreation]]/F123-1</f>
        <v>0</v>
      </c>
      <c r="P124" s="32">
        <f>Table5[[#This Row],[Misc]]/G123-1</f>
        <v>0</v>
      </c>
      <c r="Q124" s="32">
        <f>Table5[[#This Row],[Apparels]]/H123-1</f>
        <v>-1.8181818181828291E-4</v>
      </c>
      <c r="R124" s="32">
        <f>Table5[[#This Row],[General index]]/I123-1</f>
        <v>0</v>
      </c>
    </row>
    <row r="125" spans="1:18" hidden="1" x14ac:dyDescent="0.3">
      <c r="A125">
        <v>2023</v>
      </c>
      <c r="B125" t="s">
        <v>36</v>
      </c>
      <c r="C125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176.12307692307695</v>
      </c>
      <c r="D125">
        <f>AVERAGE(CleanedData[[#This Row],[Health]],CleanedData[[#This Row],[Personal care and effects]])</f>
        <v>184.5</v>
      </c>
      <c r="E125">
        <f>AVERAGE(CleanedData[[#This Row],[Housing]],CleanedData[[#This Row],[Fuel and light]],CleanedData[[#This Row],[Household goods and services]],CleanedData[[#This Row],[Transport and communication]])</f>
        <v>173.6</v>
      </c>
      <c r="F125">
        <f>AVERAGE(CleanedData[[#This Row],[Education]],CleanedData[[#This Row],[Recreation and amusement]])</f>
        <v>173.55</v>
      </c>
      <c r="G125">
        <f>AVERAGE(CleanedData[[#This Row],[Miscellaneous]],CleanedData[[#This Row],[Pan, tobacco and intoxicants]])</f>
        <v>187.8</v>
      </c>
      <c r="H125">
        <f>AVERAGE(CleanedData[[#This Row],[Clothing]],CleanedData[[#This Row],[Footwear]],CleanedData[[#This Row],[Clothing and footwear]])</f>
        <v>183.93333333333331</v>
      </c>
      <c r="I125">
        <f>CleanedData[[#This Row],[General index]]</f>
        <v>178.1</v>
      </c>
      <c r="J125" s="34">
        <f>DATE(Table5[[#This Row],[Year]],MATCH(Table5[[#This Row],[Month]],{"January","February","March","April","May","June","July","August","September","October","November","December"},0),1)</f>
        <v>45017</v>
      </c>
      <c r="K125" t="str">
        <f>IF( Table5[[#This Row],[Date]] &lt; DATE(2020,3,1), "Pre-COVID", "Post-COVID" )</f>
        <v>Post-COVID</v>
      </c>
      <c r="L125" s="32">
        <f>Table5[[#This Row],[Food]]/C124-1</f>
        <v>4.5630045630047356E-3</v>
      </c>
      <c r="M125" s="32">
        <f>Table5[[#This Row],[Health]]/D124-1</f>
        <v>9.8522167487684609E-3</v>
      </c>
      <c r="N125" s="32">
        <f>Table5[[#This Row],[Essential services]]/E124-1</f>
        <v>9.6098404766498113E-4</v>
      </c>
      <c r="O125" s="32">
        <f>Table5[[#This Row],[Education and Recreation]]/F124-1</f>
        <v>5.2128583840138631E-3</v>
      </c>
      <c r="P125" s="32">
        <f>Table5[[#This Row],[Misc]]/G124-1</f>
        <v>5.3533190578158862E-3</v>
      </c>
      <c r="Q125" s="32">
        <f>Table5[[#This Row],[Apparels]]/H124-1</f>
        <v>3.4551736679395706E-3</v>
      </c>
      <c r="R125" s="32">
        <f>Table5[[#This Row],[General index]]/I124-1</f>
        <v>5.0790067720090093E-3</v>
      </c>
    </row>
    <row r="126" spans="1:18" hidden="1" x14ac:dyDescent="0.3">
      <c r="A126">
        <v>2023</v>
      </c>
      <c r="B126" t="s">
        <v>38</v>
      </c>
      <c r="C126">
        <f>AVERAGE(CleanedData[[#This Row],[Cereals and products]],CleanedData[[#This Row],[Meat and fish]],CleanedData[[#This Row],[Egg]],CleanedData[[#This Row],[Milk and products]],CleanedData[[#This Row],[Oils and fats]],CleanedData[[#This Row],[Fruits]],CleanedData[[#This Row],[Vegetables]],CleanedData[[#This Row],[Pulses and products]],CleanedData[[#This Row],[Sugar and Confectionery]],CleanedData[[#This Row],[Spices]],CleanedData[[#This Row],[Non-alcoholic beverages]],CleanedData[[#This Row],[Prepared meals, snacks, sweets etc.]],CleanedData[[#This Row],[Food and beverages]])</f>
        <v>177.45384615384617</v>
      </c>
      <c r="D126">
        <f>AVERAGE(CleanedData[[#This Row],[Health]],CleanedData[[#This Row],[Personal care and effects]])</f>
        <v>185.45</v>
      </c>
      <c r="E126">
        <f>AVERAGE(CleanedData[[#This Row],[Housing]],CleanedData[[#This Row],[Fuel and light]],CleanedData[[#This Row],[Household goods and services]],CleanedData[[#This Row],[Transport and communication]])</f>
        <v>174.59999999999997</v>
      </c>
      <c r="F126">
        <f>AVERAGE(CleanedData[[#This Row],[Education]],CleanedData[[#This Row],[Recreation and amusement]])</f>
        <v>174.14999999999998</v>
      </c>
      <c r="G126">
        <f>AVERAGE(CleanedData[[#This Row],[Miscellaneous]],CleanedData[[#This Row],[Pan, tobacco and intoxicants]])</f>
        <v>188.35</v>
      </c>
      <c r="H126">
        <f>AVERAGE(CleanedData[[#This Row],[Clothing]],CleanedData[[#This Row],[Footwear]],CleanedData[[#This Row],[Clothing and footwear]])</f>
        <v>184.4</v>
      </c>
      <c r="I126">
        <f>CleanedData[[#This Row],[General index]]</f>
        <v>179.1</v>
      </c>
      <c r="J126" s="34">
        <f>DATE(Table5[[#This Row],[Year]],MATCH(Table5[[#This Row],[Month]],{"January","February","March","April","May","June","July","August","September","October","November","December"},0),1)</f>
        <v>45047</v>
      </c>
      <c r="K126" t="str">
        <f>IF( Table5[[#This Row],[Date]] &lt; DATE(2020,3,1), "Pre-COVID", "Post-COVID" )</f>
        <v>Post-COVID</v>
      </c>
      <c r="L126" s="32">
        <f>Table5[[#This Row],[Food]]/C125-1</f>
        <v>7.5559049615652185E-3</v>
      </c>
      <c r="M126" s="32">
        <f>Table5[[#This Row],[Health]]/D125-1</f>
        <v>5.149051490514811E-3</v>
      </c>
      <c r="N126" s="32">
        <f>Table5[[#This Row],[Essential services]]/E125-1</f>
        <v>5.7603686635943063E-3</v>
      </c>
      <c r="O126" s="32">
        <f>Table5[[#This Row],[Education and Recreation]]/F125-1</f>
        <v>3.4572169403628283E-3</v>
      </c>
      <c r="P126" s="32">
        <f>Table5[[#This Row],[Misc]]/G125-1</f>
        <v>2.9286474973375665E-3</v>
      </c>
      <c r="Q126" s="32">
        <f>Table5[[#This Row],[Apparels]]/H125-1</f>
        <v>2.5371511417182635E-3</v>
      </c>
      <c r="R126" s="32">
        <f>Table5[[#This Row],[General index]]/I125-1</f>
        <v>5.6148231330712672E-3</v>
      </c>
    </row>
    <row r="130" spans="5:5" x14ac:dyDescent="0.3">
      <c r="E130">
        <f>SUM('CleanedData'!U126,'CleanedData'!V126,'CleanedData'!W126,'CleanedData'!Y126)</f>
        <v>698.39999999999986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7317-F23B-493C-BB4B-3CF816665D74}">
  <dimension ref="A1:T30"/>
  <sheetViews>
    <sheetView topLeftCell="C1" workbookViewId="0">
      <selection activeCell="T14" sqref="T14"/>
    </sheetView>
  </sheetViews>
  <sheetFormatPr defaultRowHeight="14.4" x14ac:dyDescent="0.3"/>
  <cols>
    <col min="1" max="1" width="31.5546875" bestFit="1" customWidth="1"/>
    <col min="2" max="2" width="11.109375" bestFit="1" customWidth="1"/>
    <col min="4" max="4" width="11.88671875" customWidth="1"/>
    <col min="9" max="9" width="12.5546875" bestFit="1" customWidth="1"/>
  </cols>
  <sheetData>
    <row r="1" spans="1:20" x14ac:dyDescent="0.3">
      <c r="A1" s="7" t="s">
        <v>0</v>
      </c>
      <c r="B1" s="11" t="s">
        <v>32</v>
      </c>
    </row>
    <row r="2" spans="1:20" x14ac:dyDescent="0.3">
      <c r="A2" s="8" t="s">
        <v>1</v>
      </c>
      <c r="B2" s="1">
        <v>2023</v>
      </c>
    </row>
    <row r="3" spans="1:20" x14ac:dyDescent="0.3">
      <c r="A3" s="8" t="s">
        <v>2</v>
      </c>
      <c r="B3" s="1" t="s">
        <v>38</v>
      </c>
      <c r="D3" s="15" t="s">
        <v>15</v>
      </c>
      <c r="E3" s="16" t="s">
        <v>166</v>
      </c>
      <c r="G3" s="15" t="s">
        <v>164</v>
      </c>
      <c r="H3" s="16" t="s">
        <v>166</v>
      </c>
      <c r="J3" s="15" t="s">
        <v>23</v>
      </c>
      <c r="K3" s="16" t="s">
        <v>166</v>
      </c>
      <c r="M3" s="15" t="s">
        <v>160</v>
      </c>
      <c r="N3" s="16" t="s">
        <v>166</v>
      </c>
      <c r="P3" s="15" t="s">
        <v>165</v>
      </c>
      <c r="Q3" s="16" t="s">
        <v>166</v>
      </c>
      <c r="S3" s="15" t="s">
        <v>162</v>
      </c>
      <c r="T3" s="16" t="s">
        <v>166</v>
      </c>
    </row>
    <row r="4" spans="1:20" x14ac:dyDescent="0.3">
      <c r="A4" s="8" t="s">
        <v>3</v>
      </c>
      <c r="B4" s="1">
        <v>173.7</v>
      </c>
      <c r="D4" s="5" t="s">
        <v>3</v>
      </c>
      <c r="E4" s="3">
        <v>173.7</v>
      </c>
      <c r="G4" s="5" t="s">
        <v>20</v>
      </c>
      <c r="H4" s="3">
        <v>175.6</v>
      </c>
      <c r="J4" s="5" t="s">
        <v>23</v>
      </c>
      <c r="K4" s="3">
        <v>185.7</v>
      </c>
      <c r="M4" s="5" t="s">
        <v>17</v>
      </c>
      <c r="N4" s="3">
        <v>187.3</v>
      </c>
      <c r="P4" s="5" t="s">
        <v>25</v>
      </c>
      <c r="Q4" s="3">
        <v>171.2</v>
      </c>
      <c r="S4" s="5" t="s">
        <v>16</v>
      </c>
      <c r="T4" s="3">
        <v>201</v>
      </c>
    </row>
    <row r="5" spans="1:20" x14ac:dyDescent="0.3">
      <c r="A5" s="8" t="s">
        <v>4</v>
      </c>
      <c r="B5" s="1">
        <v>214.3</v>
      </c>
      <c r="D5" s="5" t="s">
        <v>4</v>
      </c>
      <c r="E5" s="3">
        <v>214.3</v>
      </c>
      <c r="G5" s="5" t="s">
        <v>21</v>
      </c>
      <c r="H5" s="3">
        <v>182.8</v>
      </c>
      <c r="J5" s="5" t="s">
        <v>27</v>
      </c>
      <c r="K5" s="3">
        <v>185.2</v>
      </c>
      <c r="M5" s="5" t="s">
        <v>18</v>
      </c>
      <c r="N5" s="3">
        <v>179.7</v>
      </c>
      <c r="P5" s="5" t="s">
        <v>26</v>
      </c>
      <c r="Q5" s="3">
        <v>177.1</v>
      </c>
      <c r="S5" s="5" t="s">
        <v>28</v>
      </c>
      <c r="T5" s="3">
        <v>175.7</v>
      </c>
    </row>
    <row r="6" spans="1:20" x14ac:dyDescent="0.3">
      <c r="A6" s="8" t="s">
        <v>5</v>
      </c>
      <c r="B6" s="1">
        <v>173.2</v>
      </c>
      <c r="D6" s="5" t="s">
        <v>5</v>
      </c>
      <c r="E6" s="3">
        <v>173.2</v>
      </c>
      <c r="G6" s="5" t="s">
        <v>22</v>
      </c>
      <c r="H6" s="3">
        <v>175.2</v>
      </c>
      <c r="J6" s="14" t="s">
        <v>163</v>
      </c>
      <c r="K6" s="13">
        <f>SUM(K4:K5)</f>
        <v>370.9</v>
      </c>
      <c r="M6" s="5" t="s">
        <v>19</v>
      </c>
      <c r="N6" s="3">
        <v>186.2</v>
      </c>
      <c r="P6" s="14" t="s">
        <v>163</v>
      </c>
      <c r="Q6" s="13">
        <f>SUM(Q4:Q5)</f>
        <v>348.29999999999995</v>
      </c>
      <c r="S6" s="14" t="s">
        <v>163</v>
      </c>
      <c r="T6" s="13">
        <f>SUM(T4:T5)</f>
        <v>376.7</v>
      </c>
    </row>
    <row r="7" spans="1:20" x14ac:dyDescent="0.3">
      <c r="A7" s="8" t="s">
        <v>6</v>
      </c>
      <c r="B7" s="1">
        <v>179.5</v>
      </c>
      <c r="D7" s="5" t="s">
        <v>6</v>
      </c>
      <c r="E7" s="3">
        <v>179.5</v>
      </c>
      <c r="G7" s="5" t="s">
        <v>24</v>
      </c>
      <c r="H7" s="3">
        <v>164.8</v>
      </c>
      <c r="M7" s="14" t="s">
        <v>163</v>
      </c>
      <c r="N7" s="13">
        <f>SUM(N4:N6)</f>
        <v>553.20000000000005</v>
      </c>
    </row>
    <row r="8" spans="1:20" x14ac:dyDescent="0.3">
      <c r="A8" s="8" t="s">
        <v>7</v>
      </c>
      <c r="B8" s="1">
        <v>170</v>
      </c>
      <c r="D8" s="5" t="s">
        <v>7</v>
      </c>
      <c r="E8" s="3">
        <v>170</v>
      </c>
      <c r="G8" s="14" t="s">
        <v>163</v>
      </c>
      <c r="H8" s="13">
        <f>SUM(H4:H7)</f>
        <v>698.39999999999986</v>
      </c>
    </row>
    <row r="9" spans="1:20" x14ac:dyDescent="0.3">
      <c r="A9" s="8" t="s">
        <v>8</v>
      </c>
      <c r="B9" s="1">
        <v>172.2</v>
      </c>
      <c r="D9" s="5" t="s">
        <v>8</v>
      </c>
      <c r="E9" s="3">
        <v>172.2</v>
      </c>
    </row>
    <row r="10" spans="1:20" ht="15" thickBot="1" x14ac:dyDescent="0.35">
      <c r="A10" s="8" t="s">
        <v>9</v>
      </c>
      <c r="B10" s="1">
        <v>161</v>
      </c>
      <c r="D10" s="5" t="s">
        <v>9</v>
      </c>
      <c r="E10" s="3">
        <v>161</v>
      </c>
    </row>
    <row r="11" spans="1:20" ht="15" thickBot="1" x14ac:dyDescent="0.35">
      <c r="A11" s="8" t="s">
        <v>10</v>
      </c>
      <c r="B11" s="1">
        <v>175.6</v>
      </c>
      <c r="D11" s="5" t="s">
        <v>10</v>
      </c>
      <c r="E11" s="3">
        <v>175.6</v>
      </c>
      <c r="G11" s="41" t="s">
        <v>167</v>
      </c>
      <c r="H11" s="42" t="s">
        <v>168</v>
      </c>
      <c r="I11" s="43" t="s">
        <v>169</v>
      </c>
    </row>
    <row r="12" spans="1:20" x14ac:dyDescent="0.3">
      <c r="A12" s="8" t="s">
        <v>11</v>
      </c>
      <c r="B12" s="1">
        <v>122.7</v>
      </c>
      <c r="D12" s="5" t="s">
        <v>11</v>
      </c>
      <c r="E12" s="3">
        <v>122.7</v>
      </c>
      <c r="G12" s="39" t="s">
        <v>15</v>
      </c>
      <c r="H12" s="6">
        <f>E17</f>
        <v>2306.9</v>
      </c>
      <c r="I12" s="40">
        <f>H12/$H$18*100</f>
        <v>49.563853557923679</v>
      </c>
    </row>
    <row r="13" spans="1:20" x14ac:dyDescent="0.3">
      <c r="A13" s="8" t="s">
        <v>12</v>
      </c>
      <c r="B13" s="1">
        <v>218</v>
      </c>
      <c r="D13" s="5" t="s">
        <v>12</v>
      </c>
      <c r="E13" s="3">
        <v>218</v>
      </c>
      <c r="G13" s="18" t="s">
        <v>164</v>
      </c>
      <c r="H13" s="2">
        <f>H8</f>
        <v>698.39999999999986</v>
      </c>
      <c r="I13" s="19">
        <f t="shared" ref="I13:I18" si="0">H13/$H$18*100</f>
        <v>15.005156411137843</v>
      </c>
    </row>
    <row r="14" spans="1:20" x14ac:dyDescent="0.3">
      <c r="A14" s="8" t="s">
        <v>13</v>
      </c>
      <c r="B14" s="1">
        <v>173.4</v>
      </c>
      <c r="D14" s="5" t="s">
        <v>13</v>
      </c>
      <c r="E14" s="3">
        <v>173.4</v>
      </c>
      <c r="G14" s="18" t="s">
        <v>23</v>
      </c>
      <c r="H14" s="2">
        <f>K6</f>
        <v>370.9</v>
      </c>
      <c r="I14" s="19">
        <f t="shared" si="0"/>
        <v>7.9688037126160181</v>
      </c>
    </row>
    <row r="15" spans="1:20" x14ac:dyDescent="0.3">
      <c r="A15" s="8" t="s">
        <v>14</v>
      </c>
      <c r="B15" s="1">
        <v>194.2</v>
      </c>
      <c r="D15" s="5" t="s">
        <v>14</v>
      </c>
      <c r="E15" s="3">
        <v>194.2</v>
      </c>
      <c r="G15" s="18" t="s">
        <v>160</v>
      </c>
      <c r="H15" s="2">
        <f>N7</f>
        <v>553.20000000000005</v>
      </c>
      <c r="I15" s="19">
        <f t="shared" si="0"/>
        <v>11.885527672739773</v>
      </c>
    </row>
    <row r="16" spans="1:20" x14ac:dyDescent="0.3">
      <c r="A16" s="8" t="s">
        <v>15</v>
      </c>
      <c r="B16" s="1">
        <v>179.1</v>
      </c>
      <c r="D16" s="5" t="s">
        <v>15</v>
      </c>
      <c r="E16" s="3">
        <v>179.1</v>
      </c>
      <c r="G16" s="18" t="s">
        <v>165</v>
      </c>
      <c r="H16" s="2">
        <f>Q6</f>
        <v>348.29999999999995</v>
      </c>
      <c r="I16" s="19">
        <f t="shared" si="0"/>
        <v>7.4832416638019916</v>
      </c>
    </row>
    <row r="17" spans="1:9" x14ac:dyDescent="0.3">
      <c r="A17" s="8" t="s">
        <v>16</v>
      </c>
      <c r="B17" s="1">
        <v>201</v>
      </c>
      <c r="D17" s="14" t="s">
        <v>163</v>
      </c>
      <c r="E17" s="13">
        <f>SUM(E4:E16)</f>
        <v>2306.9</v>
      </c>
      <c r="G17" s="18" t="s">
        <v>162</v>
      </c>
      <c r="H17" s="2">
        <f>T6</f>
        <v>376.7</v>
      </c>
      <c r="I17" s="19">
        <f t="shared" si="0"/>
        <v>8.0934169817806794</v>
      </c>
    </row>
    <row r="18" spans="1:9" ht="15" thickBot="1" x14ac:dyDescent="0.35">
      <c r="A18" s="8" t="s">
        <v>17</v>
      </c>
      <c r="B18" s="1">
        <v>187.3</v>
      </c>
      <c r="G18" s="20" t="s">
        <v>163</v>
      </c>
      <c r="H18" s="21">
        <f>SUM(H12:H17)</f>
        <v>4654.4000000000005</v>
      </c>
      <c r="I18" s="22">
        <f t="shared" si="0"/>
        <v>100</v>
      </c>
    </row>
    <row r="19" spans="1:9" x14ac:dyDescent="0.3">
      <c r="A19" s="8" t="s">
        <v>18</v>
      </c>
      <c r="B19" s="1">
        <v>179.7</v>
      </c>
    </row>
    <row r="20" spans="1:9" x14ac:dyDescent="0.3">
      <c r="A20" s="8" t="s">
        <v>19</v>
      </c>
      <c r="B20" s="1">
        <v>186.2</v>
      </c>
    </row>
    <row r="21" spans="1:9" x14ac:dyDescent="0.3">
      <c r="A21" s="8" t="s">
        <v>20</v>
      </c>
      <c r="B21" s="1">
        <v>175.6</v>
      </c>
    </row>
    <row r="22" spans="1:9" x14ac:dyDescent="0.3">
      <c r="A22" s="8" t="s">
        <v>21</v>
      </c>
      <c r="B22" s="1">
        <v>182.8</v>
      </c>
    </row>
    <row r="23" spans="1:9" x14ac:dyDescent="0.3">
      <c r="A23" s="8" t="s">
        <v>22</v>
      </c>
      <c r="B23" s="1">
        <v>175.2</v>
      </c>
    </row>
    <row r="24" spans="1:9" x14ac:dyDescent="0.3">
      <c r="A24" s="8" t="s">
        <v>23</v>
      </c>
      <c r="B24" s="1">
        <v>185.7</v>
      </c>
    </row>
    <row r="25" spans="1:9" x14ac:dyDescent="0.3">
      <c r="A25" s="8" t="s">
        <v>24</v>
      </c>
      <c r="B25" s="1">
        <v>164.8</v>
      </c>
    </row>
    <row r="26" spans="1:9" x14ac:dyDescent="0.3">
      <c r="A26" s="8" t="s">
        <v>25</v>
      </c>
      <c r="B26" s="1">
        <v>171.2</v>
      </c>
    </row>
    <row r="27" spans="1:9" x14ac:dyDescent="0.3">
      <c r="A27" s="8" t="s">
        <v>26</v>
      </c>
      <c r="B27" s="1">
        <v>177.1</v>
      </c>
    </row>
    <row r="28" spans="1:9" x14ac:dyDescent="0.3">
      <c r="A28" s="8" t="s">
        <v>27</v>
      </c>
      <c r="B28" s="1">
        <v>185.2</v>
      </c>
    </row>
    <row r="29" spans="1:9" x14ac:dyDescent="0.3">
      <c r="A29" s="8" t="s">
        <v>28</v>
      </c>
      <c r="B29" s="1">
        <v>175.7</v>
      </c>
    </row>
    <row r="30" spans="1:9" x14ac:dyDescent="0.3">
      <c r="A30" s="9" t="s">
        <v>29</v>
      </c>
      <c r="B30" s="10">
        <v>179.1</v>
      </c>
    </row>
  </sheetData>
  <conditionalFormatting sqref="E4:E16">
    <cfRule type="colorScale" priority="2">
      <colorScale>
        <cfvo type="min"/>
        <cfvo type="max"/>
        <color rgb="FFFCFCFF"/>
        <color rgb="FFF8696B"/>
      </colorScale>
    </cfRule>
  </conditionalFormatting>
  <conditionalFormatting sqref="I12:I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1DEC-0C13-41E8-8F97-CF2C887D18C5}">
  <dimension ref="A2:G14"/>
  <sheetViews>
    <sheetView workbookViewId="0">
      <selection activeCell="L2" sqref="L2"/>
    </sheetView>
  </sheetViews>
  <sheetFormatPr defaultRowHeight="14.4" x14ac:dyDescent="0.3"/>
  <cols>
    <col min="1" max="1" width="12.44140625" bestFit="1" customWidth="1"/>
    <col min="2" max="2" width="21.5546875" bestFit="1" customWidth="1"/>
    <col min="3" max="4" width="6" bestFit="1" customWidth="1"/>
    <col min="5" max="5" width="17.33203125" bestFit="1" customWidth="1"/>
    <col min="6" max="6" width="17" bestFit="1" customWidth="1"/>
    <col min="7" max="7" width="22.6640625" bestFit="1" customWidth="1"/>
    <col min="8" max="8" width="4" bestFit="1" customWidth="1"/>
    <col min="9" max="27" width="6" bestFit="1" customWidth="1"/>
    <col min="28" max="28" width="4" bestFit="1" customWidth="1"/>
    <col min="29" max="31" width="6" bestFit="1" customWidth="1"/>
    <col min="32" max="32" width="4" bestFit="1" customWidth="1"/>
    <col min="33" max="45" width="6" bestFit="1" customWidth="1"/>
    <col min="46" max="46" width="4" bestFit="1" customWidth="1"/>
    <col min="47" max="66" width="6" bestFit="1" customWidth="1"/>
    <col min="67" max="67" width="4" bestFit="1" customWidth="1"/>
    <col min="68" max="69" width="6" bestFit="1" customWidth="1"/>
    <col min="70" max="70" width="4" bestFit="1" customWidth="1"/>
    <col min="71" max="75" width="6" bestFit="1" customWidth="1"/>
    <col min="76" max="76" width="9" bestFit="1" customWidth="1"/>
    <col min="77" max="77" width="6" bestFit="1" customWidth="1"/>
    <col min="78" max="78" width="12" bestFit="1" customWidth="1"/>
    <col min="79" max="110" width="6" bestFit="1" customWidth="1"/>
    <col min="111" max="111" width="10.5546875" bestFit="1" customWidth="1"/>
  </cols>
  <sheetData>
    <row r="2" spans="1:7" x14ac:dyDescent="0.3">
      <c r="A2" s="23" t="s">
        <v>170</v>
      </c>
      <c r="B2" t="s">
        <v>172</v>
      </c>
      <c r="D2" s="15" t="s">
        <v>1</v>
      </c>
      <c r="E2" s="15" t="s">
        <v>174</v>
      </c>
      <c r="F2" s="15" t="s">
        <v>173</v>
      </c>
      <c r="G2" s="15" t="s">
        <v>175</v>
      </c>
    </row>
    <row r="3" spans="1:7" x14ac:dyDescent="0.3">
      <c r="A3" s="24">
        <v>2013</v>
      </c>
      <c r="B3" s="25">
        <v>110.03333333333332</v>
      </c>
      <c r="D3" s="2">
        <v>2017</v>
      </c>
      <c r="E3" s="17">
        <v>133.5</v>
      </c>
      <c r="F3" s="17">
        <v>129.20000000000002</v>
      </c>
      <c r="G3" s="27">
        <f t="shared" ref="G3:G8" si="0">(E3/F3-1)</f>
        <v>3.3281733746129971E-2</v>
      </c>
    </row>
    <row r="4" spans="1:7" x14ac:dyDescent="0.3">
      <c r="A4" s="24">
        <v>2014</v>
      </c>
      <c r="B4" s="25">
        <v>117.34999999999998</v>
      </c>
      <c r="D4" s="2">
        <v>2018</v>
      </c>
      <c r="E4" s="17">
        <v>138.77500000000001</v>
      </c>
      <c r="F4" s="17">
        <v>133.5</v>
      </c>
      <c r="G4" s="27">
        <f t="shared" si="0"/>
        <v>3.9513108614232184E-2</v>
      </c>
    </row>
    <row r="5" spans="1:7" x14ac:dyDescent="0.3">
      <c r="A5" s="24">
        <v>2015</v>
      </c>
      <c r="B5" s="25">
        <v>123.10833333333331</v>
      </c>
      <c r="D5" s="2">
        <v>2019</v>
      </c>
      <c r="E5" s="17">
        <v>143.93333333333331</v>
      </c>
      <c r="F5" s="17">
        <v>138.77500000000001</v>
      </c>
      <c r="G5" s="27">
        <f t="shared" si="0"/>
        <v>3.7170479793430466E-2</v>
      </c>
    </row>
    <row r="6" spans="1:7" x14ac:dyDescent="0.3">
      <c r="A6" s="24">
        <v>2016</v>
      </c>
      <c r="B6" s="25">
        <v>129.20000000000002</v>
      </c>
      <c r="D6" s="2">
        <v>2020</v>
      </c>
      <c r="E6" s="17">
        <v>152.91892361111113</v>
      </c>
      <c r="F6" s="17">
        <v>143.93333333333331</v>
      </c>
      <c r="G6" s="27">
        <f t="shared" si="0"/>
        <v>6.2428834722865867E-2</v>
      </c>
    </row>
    <row r="7" spans="1:7" x14ac:dyDescent="0.3">
      <c r="A7" s="24">
        <v>2017</v>
      </c>
      <c r="B7" s="25">
        <v>133.5</v>
      </c>
      <c r="D7" s="2">
        <v>2021</v>
      </c>
      <c r="E7" s="17">
        <v>161.45833333333334</v>
      </c>
      <c r="F7" s="17">
        <v>152.91892361111113</v>
      </c>
      <c r="G7" s="27">
        <f t="shared" si="0"/>
        <v>5.5842727116879542E-2</v>
      </c>
    </row>
    <row r="8" spans="1:7" x14ac:dyDescent="0.3">
      <c r="A8" s="24">
        <v>2018</v>
      </c>
      <c r="B8" s="25">
        <v>138.77500000000001</v>
      </c>
      <c r="D8" s="2">
        <v>2022</v>
      </c>
      <c r="E8" s="17">
        <v>172.14999999999998</v>
      </c>
      <c r="F8" s="17">
        <v>161.45833333333334</v>
      </c>
      <c r="G8" s="27">
        <f t="shared" si="0"/>
        <v>6.6219354838709554E-2</v>
      </c>
    </row>
    <row r="9" spans="1:7" x14ac:dyDescent="0.3">
      <c r="A9" s="24">
        <v>2019</v>
      </c>
      <c r="B9" s="25">
        <v>143.93333333333331</v>
      </c>
    </row>
    <row r="10" spans="1:7" x14ac:dyDescent="0.3">
      <c r="A10" s="24">
        <v>2020</v>
      </c>
      <c r="B10" s="25">
        <v>152.91892361111113</v>
      </c>
    </row>
    <row r="11" spans="1:7" x14ac:dyDescent="0.3">
      <c r="A11" s="24">
        <v>2021</v>
      </c>
      <c r="B11" s="25">
        <v>161.45833333333334</v>
      </c>
    </row>
    <row r="12" spans="1:7" x14ac:dyDescent="0.3">
      <c r="A12" s="24">
        <v>2022</v>
      </c>
      <c r="B12" s="25">
        <v>172.14999999999998</v>
      </c>
    </row>
    <row r="13" spans="1:7" x14ac:dyDescent="0.3">
      <c r="A13" s="24">
        <v>2023</v>
      </c>
      <c r="B13" s="25">
        <v>177.62</v>
      </c>
    </row>
    <row r="14" spans="1:7" x14ac:dyDescent="0.3">
      <c r="A14" s="24" t="s">
        <v>171</v>
      </c>
      <c r="B14" s="25">
        <v>139.81781666666669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81DB-581E-41B7-9ECE-7CBF3ABF5574}">
  <dimension ref="A1:R47"/>
  <sheetViews>
    <sheetView workbookViewId="0">
      <selection activeCell="Q26" sqref="Q26"/>
    </sheetView>
  </sheetViews>
  <sheetFormatPr defaultRowHeight="14.4" x14ac:dyDescent="0.3"/>
  <cols>
    <col min="1" max="1" width="16.33203125" bestFit="1" customWidth="1"/>
    <col min="2" max="2" width="21.88671875" bestFit="1" customWidth="1"/>
  </cols>
  <sheetData>
    <row r="1" spans="1:18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28" t="s">
        <v>176</v>
      </c>
      <c r="R1" s="28" t="s">
        <v>177</v>
      </c>
    </row>
    <row r="2" spans="1:18" x14ac:dyDescent="0.3">
      <c r="A2" s="29" t="s">
        <v>32</v>
      </c>
      <c r="B2" s="30">
        <v>2022</v>
      </c>
      <c r="C2" s="30" t="s">
        <v>39</v>
      </c>
      <c r="D2" s="30">
        <v>155</v>
      </c>
      <c r="E2" s="30">
        <v>219.4</v>
      </c>
      <c r="F2" s="30">
        <v>170.8</v>
      </c>
      <c r="G2" s="30">
        <v>165.8</v>
      </c>
      <c r="H2" s="30">
        <v>200.9</v>
      </c>
      <c r="I2" s="30">
        <v>169.7</v>
      </c>
      <c r="J2" s="30">
        <v>182.3</v>
      </c>
      <c r="K2" s="30">
        <v>164.3</v>
      </c>
      <c r="L2" s="30">
        <v>119.9</v>
      </c>
      <c r="M2" s="30">
        <v>187.1</v>
      </c>
      <c r="N2" s="30">
        <v>167.9</v>
      </c>
      <c r="O2" s="30">
        <v>183.9</v>
      </c>
      <c r="P2" s="30">
        <v>174.9</v>
      </c>
      <c r="Q2" s="26">
        <f>AVERAGE(D2:P2)</f>
        <v>173.99230769230769</v>
      </c>
      <c r="R2" s="31" t="s">
        <v>178</v>
      </c>
    </row>
    <row r="3" spans="1:18" x14ac:dyDescent="0.3">
      <c r="A3" s="11" t="s">
        <v>32</v>
      </c>
      <c r="B3" s="1">
        <v>2022</v>
      </c>
      <c r="C3" s="1" t="s">
        <v>41</v>
      </c>
      <c r="D3" s="1">
        <v>156.5</v>
      </c>
      <c r="E3" s="1">
        <v>213</v>
      </c>
      <c r="F3" s="1">
        <v>175.2</v>
      </c>
      <c r="G3" s="1">
        <v>166.6</v>
      </c>
      <c r="H3" s="1">
        <v>195.8</v>
      </c>
      <c r="I3" s="1">
        <v>174.2</v>
      </c>
      <c r="J3" s="1">
        <v>182.1</v>
      </c>
      <c r="K3" s="1">
        <v>164.3</v>
      </c>
      <c r="L3" s="1">
        <v>120</v>
      </c>
      <c r="M3" s="1">
        <v>190</v>
      </c>
      <c r="N3" s="1">
        <v>168.4</v>
      </c>
      <c r="O3" s="1">
        <v>185.2</v>
      </c>
      <c r="P3" s="1">
        <v>175</v>
      </c>
      <c r="Q3" s="26">
        <f t="shared" ref="Q3:Q13" si="0">AVERAGE(D3:P3)</f>
        <v>174.33076923076925</v>
      </c>
      <c r="R3" s="32">
        <f>Q3/Q2-1</f>
        <v>1.9452672531943271E-3</v>
      </c>
    </row>
    <row r="4" spans="1:18" x14ac:dyDescent="0.3">
      <c r="A4" s="29" t="s">
        <v>32</v>
      </c>
      <c r="B4" s="30">
        <v>2022</v>
      </c>
      <c r="C4" s="30" t="s">
        <v>43</v>
      </c>
      <c r="D4" s="30">
        <v>160.30000000000001</v>
      </c>
      <c r="E4" s="30">
        <v>206.5</v>
      </c>
      <c r="F4" s="30">
        <v>169.2</v>
      </c>
      <c r="G4" s="30">
        <v>168.1</v>
      </c>
      <c r="H4" s="30">
        <v>192.4</v>
      </c>
      <c r="I4" s="30">
        <v>172.9</v>
      </c>
      <c r="J4" s="30">
        <v>186.7</v>
      </c>
      <c r="K4" s="30">
        <v>167.2</v>
      </c>
      <c r="L4" s="30">
        <v>120.9</v>
      </c>
      <c r="M4" s="30">
        <v>193.6</v>
      </c>
      <c r="N4" s="30">
        <v>168.8</v>
      </c>
      <c r="O4" s="30">
        <v>186.3</v>
      </c>
      <c r="P4" s="30">
        <v>176.3</v>
      </c>
      <c r="Q4" s="26">
        <f t="shared" si="0"/>
        <v>174.55384615384617</v>
      </c>
      <c r="R4" s="32">
        <f t="shared" ref="R4:R13" si="1">Q4/Q3-1</f>
        <v>1.2796187618584476E-3</v>
      </c>
    </row>
    <row r="5" spans="1:18" x14ac:dyDescent="0.3">
      <c r="A5" s="11" t="s">
        <v>32</v>
      </c>
      <c r="B5" s="1">
        <v>2022</v>
      </c>
      <c r="C5" s="1" t="s">
        <v>45</v>
      </c>
      <c r="D5" s="1">
        <v>163.5</v>
      </c>
      <c r="E5" s="1">
        <v>209.2</v>
      </c>
      <c r="F5" s="1">
        <v>169.7</v>
      </c>
      <c r="G5" s="1">
        <v>169.7</v>
      </c>
      <c r="H5" s="1">
        <v>188.7</v>
      </c>
      <c r="I5" s="1">
        <v>165.7</v>
      </c>
      <c r="J5" s="1">
        <v>191.8</v>
      </c>
      <c r="K5" s="1">
        <v>169.1</v>
      </c>
      <c r="L5" s="1">
        <v>121.6</v>
      </c>
      <c r="M5" s="1">
        <v>197.3</v>
      </c>
      <c r="N5" s="1">
        <v>169.4</v>
      </c>
      <c r="O5" s="1">
        <v>187.4</v>
      </c>
      <c r="P5" s="1">
        <v>177.8</v>
      </c>
      <c r="Q5" s="26">
        <f t="shared" si="0"/>
        <v>175.45384615384617</v>
      </c>
      <c r="R5" s="32">
        <f t="shared" si="1"/>
        <v>5.1560021152829982E-3</v>
      </c>
    </row>
    <row r="6" spans="1:18" x14ac:dyDescent="0.3">
      <c r="A6" s="29" t="s">
        <v>32</v>
      </c>
      <c r="B6" s="30">
        <v>2022</v>
      </c>
      <c r="C6" s="30" t="s">
        <v>47</v>
      </c>
      <c r="D6" s="30">
        <v>165.2</v>
      </c>
      <c r="E6" s="30">
        <v>210.9</v>
      </c>
      <c r="F6" s="30">
        <v>170.9</v>
      </c>
      <c r="G6" s="30">
        <v>170.9</v>
      </c>
      <c r="H6" s="30">
        <v>186.5</v>
      </c>
      <c r="I6" s="30">
        <v>163.80000000000001</v>
      </c>
      <c r="J6" s="30">
        <v>199.7</v>
      </c>
      <c r="K6" s="30">
        <v>169.8</v>
      </c>
      <c r="L6" s="30">
        <v>121.9</v>
      </c>
      <c r="M6" s="30">
        <v>199.9</v>
      </c>
      <c r="N6" s="30">
        <v>169.9</v>
      </c>
      <c r="O6" s="30">
        <v>188.3</v>
      </c>
      <c r="P6" s="30">
        <v>179.6</v>
      </c>
      <c r="Q6" s="26">
        <f t="shared" si="0"/>
        <v>176.71538461538464</v>
      </c>
      <c r="R6" s="32">
        <f t="shared" si="1"/>
        <v>7.1901442413082606E-3</v>
      </c>
    </row>
    <row r="7" spans="1:18" x14ac:dyDescent="0.3">
      <c r="A7" s="11" t="s">
        <v>32</v>
      </c>
      <c r="B7" s="1">
        <v>2022</v>
      </c>
      <c r="C7" s="1" t="s">
        <v>49</v>
      </c>
      <c r="D7" s="1">
        <v>167.4</v>
      </c>
      <c r="E7" s="1">
        <v>209.4</v>
      </c>
      <c r="F7" s="1">
        <v>181.4</v>
      </c>
      <c r="G7" s="1">
        <v>172.3</v>
      </c>
      <c r="H7" s="1">
        <v>188.9</v>
      </c>
      <c r="I7" s="1">
        <v>160.69999999999999</v>
      </c>
      <c r="J7" s="1">
        <v>183.1</v>
      </c>
      <c r="K7" s="1">
        <v>170.5</v>
      </c>
      <c r="L7" s="1">
        <v>122.1</v>
      </c>
      <c r="M7" s="1">
        <v>202.8</v>
      </c>
      <c r="N7" s="1">
        <v>170.4</v>
      </c>
      <c r="O7" s="1">
        <v>189.5</v>
      </c>
      <c r="P7" s="1">
        <v>178.3</v>
      </c>
      <c r="Q7" s="26">
        <f t="shared" si="0"/>
        <v>176.67692307692309</v>
      </c>
      <c r="R7" s="32">
        <f t="shared" si="1"/>
        <v>-2.1764680276847859E-4</v>
      </c>
    </row>
    <row r="8" spans="1:18" x14ac:dyDescent="0.3">
      <c r="A8" s="29" t="s">
        <v>32</v>
      </c>
      <c r="B8" s="30">
        <v>2022</v>
      </c>
      <c r="C8" s="30" t="s">
        <v>51</v>
      </c>
      <c r="D8" s="30">
        <v>169.2</v>
      </c>
      <c r="E8" s="30">
        <v>209</v>
      </c>
      <c r="F8" s="30">
        <v>190.2</v>
      </c>
      <c r="G8" s="30">
        <v>173.6</v>
      </c>
      <c r="H8" s="30">
        <v>188.5</v>
      </c>
      <c r="I8" s="30">
        <v>158</v>
      </c>
      <c r="J8" s="30">
        <v>159.9</v>
      </c>
      <c r="K8" s="30">
        <v>170.8</v>
      </c>
      <c r="L8" s="30">
        <v>121.8</v>
      </c>
      <c r="M8" s="30">
        <v>205.2</v>
      </c>
      <c r="N8" s="30">
        <v>171</v>
      </c>
      <c r="O8" s="30">
        <v>190.3</v>
      </c>
      <c r="P8" s="30">
        <v>175.9</v>
      </c>
      <c r="Q8" s="26">
        <f t="shared" si="0"/>
        <v>175.64615384615385</v>
      </c>
      <c r="R8" s="32">
        <f t="shared" si="1"/>
        <v>-5.8342041100661879E-3</v>
      </c>
    </row>
    <row r="9" spans="1:18" x14ac:dyDescent="0.3">
      <c r="A9" s="11" t="s">
        <v>32</v>
      </c>
      <c r="B9" s="1">
        <v>2023</v>
      </c>
      <c r="C9" s="1" t="s">
        <v>30</v>
      </c>
      <c r="D9" s="1">
        <v>173.8</v>
      </c>
      <c r="E9" s="1">
        <v>210.7</v>
      </c>
      <c r="F9" s="1">
        <v>194.5</v>
      </c>
      <c r="G9" s="1">
        <v>174.6</v>
      </c>
      <c r="H9" s="1">
        <v>187.2</v>
      </c>
      <c r="I9" s="1">
        <v>158.30000000000001</v>
      </c>
      <c r="J9" s="1">
        <v>153.9</v>
      </c>
      <c r="K9" s="1">
        <v>170.9</v>
      </c>
      <c r="L9" s="1">
        <v>121.1</v>
      </c>
      <c r="M9" s="1">
        <v>208.4</v>
      </c>
      <c r="N9" s="1">
        <v>171.4</v>
      </c>
      <c r="O9" s="1">
        <v>191.2</v>
      </c>
      <c r="P9" s="1">
        <v>176.7</v>
      </c>
      <c r="Q9" s="26">
        <f t="shared" si="0"/>
        <v>176.36153846153846</v>
      </c>
      <c r="R9" s="32">
        <f t="shared" si="1"/>
        <v>4.0728737847068874E-3</v>
      </c>
    </row>
    <row r="10" spans="1:18" x14ac:dyDescent="0.3">
      <c r="A10" s="29" t="s">
        <v>32</v>
      </c>
      <c r="B10" s="30">
        <v>2023</v>
      </c>
      <c r="C10" s="30" t="s">
        <v>33</v>
      </c>
      <c r="D10" s="30">
        <v>174.4</v>
      </c>
      <c r="E10" s="30">
        <v>207.7</v>
      </c>
      <c r="F10" s="30">
        <v>175.2</v>
      </c>
      <c r="G10" s="30">
        <v>177.3</v>
      </c>
      <c r="H10" s="30">
        <v>179.3</v>
      </c>
      <c r="I10" s="30">
        <v>169.5</v>
      </c>
      <c r="J10" s="30">
        <v>152.69999999999999</v>
      </c>
      <c r="K10" s="30">
        <v>171</v>
      </c>
      <c r="L10" s="30">
        <v>120</v>
      </c>
      <c r="M10" s="30">
        <v>209.7</v>
      </c>
      <c r="N10" s="30">
        <v>172.3</v>
      </c>
      <c r="O10" s="30">
        <v>193</v>
      </c>
      <c r="P10" s="30">
        <v>177</v>
      </c>
      <c r="Q10" s="26">
        <f t="shared" si="0"/>
        <v>175.3153846153846</v>
      </c>
      <c r="R10" s="32">
        <f t="shared" si="1"/>
        <v>-5.9318707201116982E-3</v>
      </c>
    </row>
    <row r="11" spans="1:18" x14ac:dyDescent="0.3">
      <c r="A11" s="11" t="s">
        <v>32</v>
      </c>
      <c r="B11" s="1">
        <v>2023</v>
      </c>
      <c r="C11" s="1" t="s">
        <v>35</v>
      </c>
      <c r="D11" s="1">
        <v>174.4</v>
      </c>
      <c r="E11" s="1">
        <v>207.7</v>
      </c>
      <c r="F11" s="1">
        <v>175.2</v>
      </c>
      <c r="G11" s="1">
        <v>177.3</v>
      </c>
      <c r="H11" s="1">
        <v>179.2</v>
      </c>
      <c r="I11" s="1">
        <v>169.5</v>
      </c>
      <c r="J11" s="1">
        <v>152.80000000000001</v>
      </c>
      <c r="K11" s="1">
        <v>171.1</v>
      </c>
      <c r="L11" s="1">
        <v>120</v>
      </c>
      <c r="M11" s="1">
        <v>209.7</v>
      </c>
      <c r="N11" s="1">
        <v>172.3</v>
      </c>
      <c r="O11" s="1">
        <v>193</v>
      </c>
      <c r="P11" s="1">
        <v>177</v>
      </c>
      <c r="Q11" s="26">
        <f t="shared" si="0"/>
        <v>175.32307692307691</v>
      </c>
      <c r="R11" s="32">
        <f t="shared" si="1"/>
        <v>4.3876968979006392E-5</v>
      </c>
    </row>
    <row r="12" spans="1:18" x14ac:dyDescent="0.3">
      <c r="A12" s="29" t="s">
        <v>32</v>
      </c>
      <c r="B12" s="30">
        <v>2023</v>
      </c>
      <c r="C12" s="30" t="s">
        <v>36</v>
      </c>
      <c r="D12" s="30">
        <v>173.8</v>
      </c>
      <c r="E12" s="30">
        <v>209.3</v>
      </c>
      <c r="F12" s="30">
        <v>169.6</v>
      </c>
      <c r="G12" s="30">
        <v>178.4</v>
      </c>
      <c r="H12" s="30">
        <v>174.9</v>
      </c>
      <c r="I12" s="30">
        <v>176.3</v>
      </c>
      <c r="J12" s="30">
        <v>155.4</v>
      </c>
      <c r="K12" s="30">
        <v>173.4</v>
      </c>
      <c r="L12" s="30">
        <v>121.3</v>
      </c>
      <c r="M12" s="30">
        <v>212.9</v>
      </c>
      <c r="N12" s="30">
        <v>172.9</v>
      </c>
      <c r="O12" s="30">
        <v>193.5</v>
      </c>
      <c r="P12" s="30">
        <v>177.9</v>
      </c>
      <c r="Q12" s="26">
        <f t="shared" si="0"/>
        <v>176.12307692307695</v>
      </c>
      <c r="R12" s="32">
        <f t="shared" si="1"/>
        <v>4.5630045630047356E-3</v>
      </c>
    </row>
    <row r="13" spans="1:18" x14ac:dyDescent="0.3">
      <c r="A13" s="11" t="s">
        <v>32</v>
      </c>
      <c r="B13" s="1">
        <v>2023</v>
      </c>
      <c r="C13" s="1" t="s">
        <v>38</v>
      </c>
      <c r="D13" s="1">
        <v>173.7</v>
      </c>
      <c r="E13" s="1">
        <v>214.3</v>
      </c>
      <c r="F13" s="1">
        <v>173.2</v>
      </c>
      <c r="G13" s="1">
        <v>179.5</v>
      </c>
      <c r="H13" s="1">
        <v>170</v>
      </c>
      <c r="I13" s="1">
        <v>172.2</v>
      </c>
      <c r="J13" s="1">
        <v>161</v>
      </c>
      <c r="K13" s="1">
        <v>175.6</v>
      </c>
      <c r="L13" s="1">
        <v>122.7</v>
      </c>
      <c r="M13" s="1">
        <v>218</v>
      </c>
      <c r="N13" s="1">
        <v>173.4</v>
      </c>
      <c r="O13" s="1">
        <v>194.2</v>
      </c>
      <c r="P13" s="1">
        <v>179.1</v>
      </c>
      <c r="Q13" s="26">
        <f t="shared" si="0"/>
        <v>177.45384615384617</v>
      </c>
      <c r="R13" s="32">
        <f t="shared" si="1"/>
        <v>7.5559049615652185E-3</v>
      </c>
    </row>
    <row r="15" spans="1:18" x14ac:dyDescent="0.3">
      <c r="A15" t="s">
        <v>179</v>
      </c>
      <c r="B15" t="s">
        <v>177</v>
      </c>
    </row>
    <row r="16" spans="1:18" x14ac:dyDescent="0.3">
      <c r="A16" t="s">
        <v>180</v>
      </c>
      <c r="B16" s="32">
        <v>1.9452672531943271E-3</v>
      </c>
    </row>
    <row r="17" spans="1:5" x14ac:dyDescent="0.3">
      <c r="A17" t="s">
        <v>181</v>
      </c>
      <c r="B17" s="32">
        <v>1.2796187618584476E-3</v>
      </c>
    </row>
    <row r="18" spans="1:5" x14ac:dyDescent="0.3">
      <c r="A18" t="s">
        <v>182</v>
      </c>
      <c r="B18" s="32">
        <v>5.1560021152829982E-3</v>
      </c>
    </row>
    <row r="19" spans="1:5" x14ac:dyDescent="0.3">
      <c r="A19" t="s">
        <v>183</v>
      </c>
      <c r="B19" s="32">
        <v>7.1901442413082606E-3</v>
      </c>
    </row>
    <row r="20" spans="1:5" x14ac:dyDescent="0.3">
      <c r="A20" t="s">
        <v>184</v>
      </c>
      <c r="B20" s="32">
        <v>-2.1764680276847859E-4</v>
      </c>
    </row>
    <row r="21" spans="1:5" x14ac:dyDescent="0.3">
      <c r="A21" t="s">
        <v>185</v>
      </c>
      <c r="B21" s="32">
        <v>-5.8342041100661879E-3</v>
      </c>
    </row>
    <row r="22" spans="1:5" x14ac:dyDescent="0.3">
      <c r="A22" t="s">
        <v>186</v>
      </c>
      <c r="B22" s="32">
        <v>4.0728737847068874E-3</v>
      </c>
    </row>
    <row r="23" spans="1:5" x14ac:dyDescent="0.3">
      <c r="A23" t="s">
        <v>187</v>
      </c>
      <c r="B23" s="32">
        <v>-5.9318707201116982E-3</v>
      </c>
    </row>
    <row r="24" spans="1:5" x14ac:dyDescent="0.3">
      <c r="A24" t="s">
        <v>188</v>
      </c>
      <c r="B24" s="32">
        <v>4.3876968979006392E-5</v>
      </c>
    </row>
    <row r="25" spans="1:5" x14ac:dyDescent="0.3">
      <c r="A25" t="s">
        <v>189</v>
      </c>
      <c r="B25" s="32">
        <v>4.5630045630047356E-3</v>
      </c>
    </row>
    <row r="26" spans="1:5" x14ac:dyDescent="0.3">
      <c r="A26" t="s">
        <v>190</v>
      </c>
      <c r="B26" s="32">
        <v>7.5559049615652185E-3</v>
      </c>
    </row>
    <row r="32" spans="1:5" x14ac:dyDescent="0.3">
      <c r="A32" s="12" t="s">
        <v>191</v>
      </c>
      <c r="B32" s="12" t="s">
        <v>192</v>
      </c>
      <c r="C32" s="12" t="s">
        <v>193</v>
      </c>
      <c r="D32" s="12" t="s">
        <v>194</v>
      </c>
      <c r="E32" s="12" t="s">
        <v>195</v>
      </c>
    </row>
    <row r="33" spans="1:5" x14ac:dyDescent="0.3">
      <c r="A33" t="s">
        <v>7</v>
      </c>
      <c r="B33">
        <v>200.9</v>
      </c>
      <c r="C33">
        <v>170</v>
      </c>
      <c r="D33">
        <f>Table11[[#This Row],[May_2023]]-Table11[[#This Row],[June_2022]]</f>
        <v>-30.900000000000006</v>
      </c>
      <c r="E33" s="32">
        <f>Table11[[#This Row],[May_2023]]/Table11[[#This Row],[June_2022]]-1</f>
        <v>-0.15380786460925833</v>
      </c>
    </row>
    <row r="34" spans="1:5" x14ac:dyDescent="0.3">
      <c r="A34" t="s">
        <v>9</v>
      </c>
      <c r="B34">
        <v>182.3</v>
      </c>
      <c r="C34">
        <v>161</v>
      </c>
      <c r="D34">
        <f>Table11[[#This Row],[May_2023]]-Table11[[#This Row],[June_2022]]</f>
        <v>-21.300000000000011</v>
      </c>
      <c r="E34" s="32">
        <f>Table11[[#This Row],[May_2023]]/Table11[[#This Row],[June_2022]]-1</f>
        <v>-0.1168403730115195</v>
      </c>
    </row>
    <row r="35" spans="1:5" x14ac:dyDescent="0.3">
      <c r="A35" t="s">
        <v>4</v>
      </c>
      <c r="B35">
        <v>219.4</v>
      </c>
      <c r="C35">
        <v>214.3</v>
      </c>
      <c r="D35">
        <f>Table11[[#This Row],[May_2023]]-Table11[[#This Row],[June_2022]]</f>
        <v>-5.0999999999999943</v>
      </c>
      <c r="E35" s="32">
        <f>Table11[[#This Row],[May_2023]]/Table11[[#This Row],[June_2022]]-1</f>
        <v>-2.3245214220601662E-2</v>
      </c>
    </row>
    <row r="36" spans="1:5" x14ac:dyDescent="0.3">
      <c r="A36" t="s">
        <v>5</v>
      </c>
      <c r="B36">
        <v>170.8</v>
      </c>
      <c r="C36">
        <v>173.2</v>
      </c>
      <c r="D36">
        <f>Table11[[#This Row],[May_2023]]-Table11[[#This Row],[June_2022]]</f>
        <v>2.3999999999999773</v>
      </c>
      <c r="E36" s="32">
        <f>Table11[[#This Row],[May_2023]]/Table11[[#This Row],[June_2022]]-1</f>
        <v>1.4051522248243353E-2</v>
      </c>
    </row>
    <row r="37" spans="1:5" x14ac:dyDescent="0.3">
      <c r="A37" t="s">
        <v>8</v>
      </c>
      <c r="B37">
        <v>169.7</v>
      </c>
      <c r="C37">
        <v>172.2</v>
      </c>
      <c r="D37">
        <f>Table11[[#This Row],[May_2023]]-Table11[[#This Row],[June_2022]]</f>
        <v>2.5</v>
      </c>
      <c r="E37" s="32">
        <f>Table11[[#This Row],[May_2023]]/Table11[[#This Row],[June_2022]]-1</f>
        <v>1.4731879787860835E-2</v>
      </c>
    </row>
    <row r="38" spans="1:5" x14ac:dyDescent="0.3">
      <c r="A38" t="s">
        <v>11</v>
      </c>
      <c r="B38">
        <v>119.9</v>
      </c>
      <c r="C38">
        <v>122.7</v>
      </c>
      <c r="D38">
        <f>Table11[[#This Row],[May_2023]]-Table11[[#This Row],[June_2022]]</f>
        <v>2.7999999999999972</v>
      </c>
      <c r="E38" s="32">
        <f>Table11[[#This Row],[May_2023]]/Table11[[#This Row],[June_2022]]-1</f>
        <v>2.3352793994995791E-2</v>
      </c>
    </row>
    <row r="39" spans="1:5" x14ac:dyDescent="0.3">
      <c r="A39" t="s">
        <v>15</v>
      </c>
      <c r="B39">
        <v>174.9</v>
      </c>
      <c r="C39">
        <v>179.1</v>
      </c>
      <c r="D39">
        <f>Table11[[#This Row],[May_2023]]-Table11[[#This Row],[June_2022]]</f>
        <v>4.1999999999999886</v>
      </c>
      <c r="E39" s="32">
        <f>Table11[[#This Row],[May_2023]]/Table11[[#This Row],[June_2022]]-1</f>
        <v>2.4013722126929649E-2</v>
      </c>
    </row>
    <row r="40" spans="1:5" x14ac:dyDescent="0.3">
      <c r="A40" t="s">
        <v>13</v>
      </c>
      <c r="B40">
        <v>167.9</v>
      </c>
      <c r="C40">
        <v>173.4</v>
      </c>
      <c r="D40">
        <f>Table11[[#This Row],[May_2023]]-Table11[[#This Row],[June_2022]]</f>
        <v>5.5</v>
      </c>
      <c r="E40" s="32">
        <f>Table11[[#This Row],[May_2023]]/Table11[[#This Row],[June_2022]]-1</f>
        <v>3.2757593805836871E-2</v>
      </c>
    </row>
    <row r="41" spans="1:5" x14ac:dyDescent="0.3">
      <c r="A41" t="s">
        <v>14</v>
      </c>
      <c r="B41">
        <v>183.9</v>
      </c>
      <c r="C41">
        <v>194.2</v>
      </c>
      <c r="D41">
        <f>Table11[[#This Row],[May_2023]]-Table11[[#This Row],[June_2022]]</f>
        <v>10.299999999999983</v>
      </c>
      <c r="E41" s="32">
        <f>Table11[[#This Row],[May_2023]]/Table11[[#This Row],[June_2022]]-1</f>
        <v>5.6008700380641541E-2</v>
      </c>
    </row>
    <row r="42" spans="1:5" x14ac:dyDescent="0.3">
      <c r="A42" t="s">
        <v>10</v>
      </c>
      <c r="B42">
        <v>164.3</v>
      </c>
      <c r="C42">
        <v>175.6</v>
      </c>
      <c r="D42">
        <f>Table11[[#This Row],[May_2023]]-Table11[[#This Row],[June_2022]]</f>
        <v>11.299999999999983</v>
      </c>
      <c r="E42" s="32">
        <f>Table11[[#This Row],[May_2023]]/Table11[[#This Row],[June_2022]]-1</f>
        <v>6.8776628119293859E-2</v>
      </c>
    </row>
    <row r="43" spans="1:5" x14ac:dyDescent="0.3">
      <c r="A43" t="s">
        <v>6</v>
      </c>
      <c r="B43">
        <v>165.8</v>
      </c>
      <c r="C43">
        <v>179.5</v>
      </c>
      <c r="D43">
        <f>Table11[[#This Row],[May_2023]]-Table11[[#This Row],[June_2022]]</f>
        <v>13.699999999999989</v>
      </c>
      <c r="E43" s="32">
        <f>Table11[[#This Row],[May_2023]]/Table11[[#This Row],[June_2022]]-1</f>
        <v>8.262967430639323E-2</v>
      </c>
    </row>
    <row r="44" spans="1:5" x14ac:dyDescent="0.3">
      <c r="A44" t="s">
        <v>3</v>
      </c>
      <c r="B44">
        <v>155</v>
      </c>
      <c r="C44">
        <v>173.7</v>
      </c>
      <c r="D44">
        <f>Table11[[#This Row],[May_2023]]-Table11[[#This Row],[June_2022]]</f>
        <v>18.699999999999989</v>
      </c>
      <c r="E44" s="32">
        <f>Table11[[#This Row],[May_2023]]/Table11[[#This Row],[June_2022]]-1</f>
        <v>0.12064516129032254</v>
      </c>
    </row>
    <row r="45" spans="1:5" x14ac:dyDescent="0.3">
      <c r="A45" t="s">
        <v>12</v>
      </c>
      <c r="B45">
        <v>187.1</v>
      </c>
      <c r="C45">
        <v>218</v>
      </c>
      <c r="D45">
        <f>Table11[[#This Row],[May_2023]]-Table11[[#This Row],[June_2022]]</f>
        <v>30.900000000000006</v>
      </c>
      <c r="E45" s="32">
        <f>Table11[[#This Row],[May_2023]]/Table11[[#This Row],[June_2022]]-1</f>
        <v>0.1651523249599145</v>
      </c>
    </row>
    <row r="47" spans="1:5" x14ac:dyDescent="0.3">
      <c r="A47" s="33" t="s">
        <v>196</v>
      </c>
      <c r="B47" s="33"/>
      <c r="C47" s="33"/>
      <c r="D47" s="33">
        <f>MAX(Table11[Absolute CPI change])</f>
        <v>30.900000000000006</v>
      </c>
      <c r="E47" s="33" t="str">
        <f>_xlfn.XLOOKUP(D47,Table11[Absolute CPI change],Table11[Sub Category],"",0,1)</f>
        <v>Spices</v>
      </c>
    </row>
  </sheetData>
  <conditionalFormatting sqref="B16:B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9522-AF66-441A-A3C9-17250E3752B0}">
  <dimension ref="B3:K28"/>
  <sheetViews>
    <sheetView workbookViewId="0">
      <selection activeCell="P26" sqref="P26"/>
    </sheetView>
  </sheetViews>
  <sheetFormatPr defaultRowHeight="14.4" x14ac:dyDescent="0.3"/>
  <cols>
    <col min="1" max="1" width="10.5546875" bestFit="1" customWidth="1"/>
    <col min="2" max="2" width="7.33203125" bestFit="1" customWidth="1"/>
    <col min="3" max="3" width="10.33203125" bestFit="1" customWidth="1"/>
    <col min="4" max="4" width="7.6640625" bestFit="1" customWidth="1"/>
    <col min="5" max="5" width="9.33203125" bestFit="1" customWidth="1"/>
    <col min="6" max="6" width="19.88671875" bestFit="1" customWidth="1"/>
    <col min="7" max="7" width="8" customWidth="1"/>
    <col min="8" max="8" width="24.33203125" bestFit="1" customWidth="1"/>
    <col min="9" max="9" width="7.6640625" bestFit="1" customWidth="1"/>
    <col min="10" max="10" width="9.33203125" bestFit="1" customWidth="1"/>
    <col min="11" max="11" width="19.88671875" bestFit="1" customWidth="1"/>
    <col min="12" max="14" width="7" bestFit="1" customWidth="1"/>
    <col min="15" max="15" width="12.44140625" bestFit="1" customWidth="1"/>
    <col min="16" max="16" width="27.6640625" bestFit="1" customWidth="1"/>
    <col min="17" max="17" width="14" bestFit="1" customWidth="1"/>
    <col min="18" max="18" width="17.33203125" bestFit="1" customWidth="1"/>
    <col min="19" max="19" width="24.44140625" bestFit="1" customWidth="1"/>
    <col min="20" max="20" width="27.44140625" bestFit="1" customWidth="1"/>
    <col min="21" max="21" width="18.6640625" customWidth="1"/>
    <col min="22" max="22" width="18" bestFit="1" customWidth="1"/>
    <col min="23" max="23" width="27.44140625" bestFit="1" customWidth="1"/>
    <col min="24" max="24" width="7.5546875" customWidth="1"/>
    <col min="25" max="25" width="8.88671875" customWidth="1"/>
    <col min="26" max="26" width="18.6640625" customWidth="1"/>
    <col min="27" max="27" width="7" bestFit="1" customWidth="1"/>
    <col min="28" max="28" width="12.44140625" bestFit="1" customWidth="1"/>
    <col min="29" max="29" width="16.44140625" bestFit="1" customWidth="1"/>
    <col min="30" max="30" width="18" bestFit="1" customWidth="1"/>
    <col min="31" max="31" width="27.44140625" bestFit="1" customWidth="1"/>
    <col min="32" max="36" width="7" bestFit="1" customWidth="1"/>
    <col min="37" max="37" width="5" bestFit="1" customWidth="1"/>
    <col min="38" max="50" width="7" bestFit="1" customWidth="1"/>
    <col min="51" max="51" width="5" bestFit="1" customWidth="1"/>
    <col min="52" max="61" width="7" bestFit="1" customWidth="1"/>
    <col min="62" max="62" width="5" bestFit="1" customWidth="1"/>
    <col min="63" max="73" width="7" bestFit="1" customWidth="1"/>
    <col min="74" max="74" width="5" bestFit="1" customWidth="1"/>
    <col min="75" max="87" width="7" bestFit="1" customWidth="1"/>
    <col min="88" max="88" width="12" bestFit="1" customWidth="1"/>
    <col min="89" max="89" width="10" bestFit="1" customWidth="1"/>
    <col min="90" max="91" width="7" bestFit="1" customWidth="1"/>
    <col min="92" max="92" width="5" bestFit="1" customWidth="1"/>
    <col min="93" max="101" width="7" bestFit="1" customWidth="1"/>
    <col min="102" max="103" width="5" bestFit="1" customWidth="1"/>
    <col min="104" max="123" width="7" bestFit="1" customWidth="1"/>
    <col min="124" max="124" width="10.5546875" bestFit="1" customWidth="1"/>
  </cols>
  <sheetData>
    <row r="3" spans="2:11" x14ac:dyDescent="0.3">
      <c r="B3" t="s">
        <v>1</v>
      </c>
      <c r="C3" t="s">
        <v>2</v>
      </c>
      <c r="D3" t="s">
        <v>158</v>
      </c>
      <c r="E3" t="s">
        <v>23</v>
      </c>
      <c r="F3" t="s">
        <v>197</v>
      </c>
      <c r="H3" t="s">
        <v>1</v>
      </c>
      <c r="I3" t="s">
        <v>158</v>
      </c>
      <c r="J3" t="s">
        <v>23</v>
      </c>
      <c r="K3" t="s">
        <v>197</v>
      </c>
    </row>
    <row r="4" spans="2:11" x14ac:dyDescent="0.3">
      <c r="B4">
        <v>2019</v>
      </c>
      <c r="C4" t="s">
        <v>35</v>
      </c>
      <c r="D4" s="26">
        <v>135.6076923076923</v>
      </c>
      <c r="E4" s="26">
        <v>139.80000000000001</v>
      </c>
      <c r="F4" s="26">
        <v>136.03333333333333</v>
      </c>
      <c r="H4" t="s">
        <v>228</v>
      </c>
      <c r="I4" s="32">
        <f>D15/D4-1</f>
        <v>8.4349651143002857E-2</v>
      </c>
      <c r="J4" s="32">
        <f>E15/E4-1</f>
        <v>5.5436337625178744E-2</v>
      </c>
      <c r="K4" s="32">
        <f>F15/F4-1</f>
        <v>3.8716000980151932E-2</v>
      </c>
    </row>
    <row r="5" spans="2:11" x14ac:dyDescent="0.3">
      <c r="B5">
        <v>2019</v>
      </c>
      <c r="C5" t="s">
        <v>36</v>
      </c>
      <c r="D5" s="26">
        <v>136.72307692307692</v>
      </c>
      <c r="E5" s="26">
        <v>139.97500000000002</v>
      </c>
      <c r="F5" s="26">
        <v>136.16666666666666</v>
      </c>
      <c r="H5" t="s">
        <v>229</v>
      </c>
      <c r="I5" s="32">
        <f>D28/D17-1</f>
        <v>3.8834024182919258E-2</v>
      </c>
      <c r="J5" s="32">
        <f>E28/E17-1</f>
        <v>5.5536968885915083E-2</v>
      </c>
      <c r="K5" s="32">
        <f>F28/F17-1</f>
        <v>7.0653940486392175E-2</v>
      </c>
    </row>
    <row r="6" spans="2:11" x14ac:dyDescent="0.3">
      <c r="B6">
        <v>2019</v>
      </c>
      <c r="C6" t="s">
        <v>38</v>
      </c>
      <c r="D6" s="26">
        <v>137.83846153846156</v>
      </c>
      <c r="E6" s="26">
        <v>140.15</v>
      </c>
      <c r="F6" s="26">
        <v>136.29999999999998</v>
      </c>
    </row>
    <row r="7" spans="2:11" x14ac:dyDescent="0.3">
      <c r="B7">
        <v>2019</v>
      </c>
      <c r="C7" t="s">
        <v>39</v>
      </c>
      <c r="D7" s="26">
        <v>139.54615384615386</v>
      </c>
      <c r="E7" s="26">
        <v>140.85000000000002</v>
      </c>
      <c r="F7" s="26">
        <v>136.53333333333333</v>
      </c>
    </row>
    <row r="8" spans="2:11" x14ac:dyDescent="0.3">
      <c r="B8">
        <v>2019</v>
      </c>
      <c r="C8" t="s">
        <v>41</v>
      </c>
      <c r="D8" s="26">
        <v>141.34615384615384</v>
      </c>
      <c r="E8" s="26">
        <v>141.80000000000001</v>
      </c>
      <c r="F8" s="26">
        <v>136.36666666666667</v>
      </c>
    </row>
    <row r="9" spans="2:11" x14ac:dyDescent="0.3">
      <c r="B9">
        <v>2019</v>
      </c>
      <c r="C9" t="s">
        <v>43</v>
      </c>
      <c r="D9" s="26">
        <v>142.03846153846155</v>
      </c>
      <c r="E9" s="26">
        <v>143.44999999999999</v>
      </c>
      <c r="F9" s="26">
        <v>136.26666666666668</v>
      </c>
    </row>
    <row r="10" spans="2:11" x14ac:dyDescent="0.3">
      <c r="B10">
        <v>2019</v>
      </c>
      <c r="C10" t="s">
        <v>45</v>
      </c>
      <c r="D10" s="26">
        <v>142.89999999999998</v>
      </c>
      <c r="E10" s="26">
        <v>144.35</v>
      </c>
      <c r="F10" s="26">
        <v>136.63333333333333</v>
      </c>
    </row>
    <row r="11" spans="2:11" x14ac:dyDescent="0.3">
      <c r="B11">
        <v>2019</v>
      </c>
      <c r="C11" t="s">
        <v>47</v>
      </c>
      <c r="D11" s="26">
        <v>145.04615384615383</v>
      </c>
      <c r="E11" s="26">
        <v>144.69999999999999</v>
      </c>
      <c r="F11" s="26">
        <v>137.30000000000001</v>
      </c>
    </row>
    <row r="12" spans="2:11" x14ac:dyDescent="0.3">
      <c r="B12">
        <v>2019</v>
      </c>
      <c r="C12" t="s">
        <v>49</v>
      </c>
      <c r="D12" s="26">
        <v>146.99230769230769</v>
      </c>
      <c r="E12" s="26">
        <v>145.10000000000002</v>
      </c>
      <c r="F12" s="26">
        <v>138.06666666666669</v>
      </c>
    </row>
    <row r="13" spans="2:11" x14ac:dyDescent="0.3">
      <c r="B13">
        <v>2019</v>
      </c>
      <c r="C13" t="s">
        <v>51</v>
      </c>
      <c r="D13" s="26">
        <v>149.70000000000002</v>
      </c>
      <c r="E13" s="26">
        <v>145.4</v>
      </c>
      <c r="F13" s="26">
        <v>139.76666666666668</v>
      </c>
    </row>
    <row r="14" spans="2:11" x14ac:dyDescent="0.3">
      <c r="B14">
        <v>2020</v>
      </c>
      <c r="C14" t="s">
        <v>30</v>
      </c>
      <c r="D14" s="26">
        <v>149.26153846153846</v>
      </c>
      <c r="E14" s="26">
        <v>146.75</v>
      </c>
      <c r="F14" s="26">
        <v>140.56666666666663</v>
      </c>
    </row>
    <row r="15" spans="2:11" x14ac:dyDescent="0.3">
      <c r="B15">
        <v>2020</v>
      </c>
      <c r="C15" t="s">
        <v>33</v>
      </c>
      <c r="D15" s="26">
        <v>147.04615384615383</v>
      </c>
      <c r="E15" s="26">
        <v>147.55000000000001</v>
      </c>
      <c r="F15" s="26">
        <v>141.30000000000001</v>
      </c>
    </row>
    <row r="16" spans="2:11" x14ac:dyDescent="0.3">
      <c r="B16">
        <v>2020</v>
      </c>
      <c r="C16" t="s">
        <v>35</v>
      </c>
      <c r="D16" s="26">
        <v>145.80000000000001</v>
      </c>
      <c r="E16" s="26">
        <v>148.75</v>
      </c>
      <c r="F16" s="26">
        <v>141.73333333333335</v>
      </c>
    </row>
    <row r="17" spans="2:6" x14ac:dyDescent="0.3">
      <c r="B17">
        <v>2020</v>
      </c>
      <c r="C17" t="s">
        <v>36</v>
      </c>
      <c r="D17" s="26">
        <v>151.01249999999999</v>
      </c>
      <c r="E17" s="26">
        <v>149.44999999999999</v>
      </c>
      <c r="F17" s="26">
        <v>141.00416666666669</v>
      </c>
    </row>
    <row r="18" spans="2:6" x14ac:dyDescent="0.3">
      <c r="B18">
        <v>2020</v>
      </c>
      <c r="C18" t="s">
        <v>38</v>
      </c>
      <c r="D18" s="26">
        <v>150.82003205128206</v>
      </c>
      <c r="E18" s="26">
        <v>151.07499999999999</v>
      </c>
      <c r="F18" s="26">
        <v>141.05763888888887</v>
      </c>
    </row>
    <row r="19" spans="2:6" x14ac:dyDescent="0.3">
      <c r="B19">
        <v>2020</v>
      </c>
      <c r="C19" t="s">
        <v>39</v>
      </c>
      <c r="D19" s="26">
        <v>151.2923076923077</v>
      </c>
      <c r="E19" s="26">
        <v>153</v>
      </c>
      <c r="F19" s="26">
        <v>141.1</v>
      </c>
    </row>
    <row r="20" spans="2:6" x14ac:dyDescent="0.3">
      <c r="B20">
        <v>2020</v>
      </c>
      <c r="C20" t="s">
        <v>41</v>
      </c>
      <c r="D20" s="26">
        <v>151.2923076923077</v>
      </c>
      <c r="E20" s="26">
        <v>153</v>
      </c>
      <c r="F20" s="26">
        <v>141.1</v>
      </c>
    </row>
    <row r="21" spans="2:6" x14ac:dyDescent="0.3">
      <c r="B21">
        <v>2020</v>
      </c>
      <c r="C21" t="s">
        <v>43</v>
      </c>
      <c r="D21" s="26">
        <v>153.47692307692307</v>
      </c>
      <c r="E21" s="26">
        <v>154.65</v>
      </c>
      <c r="F21" s="26">
        <v>143.29999999999998</v>
      </c>
    </row>
    <row r="22" spans="2:6" x14ac:dyDescent="0.3">
      <c r="B22">
        <v>2020</v>
      </c>
      <c r="C22" t="s">
        <v>45</v>
      </c>
      <c r="D22" s="26">
        <v>154.38461538461539</v>
      </c>
      <c r="E22" s="26">
        <v>157</v>
      </c>
      <c r="F22" s="26">
        <v>143.73333333333335</v>
      </c>
    </row>
    <row r="23" spans="2:6" x14ac:dyDescent="0.3">
      <c r="B23">
        <v>2020</v>
      </c>
      <c r="C23" t="s">
        <v>47</v>
      </c>
      <c r="D23" s="26">
        <v>157.5846153846154</v>
      </c>
      <c r="E23" s="26">
        <v>156.65</v>
      </c>
      <c r="F23" s="26">
        <v>144.13333333333333</v>
      </c>
    </row>
    <row r="24" spans="2:6" x14ac:dyDescent="0.3">
      <c r="B24">
        <v>2020</v>
      </c>
      <c r="C24" t="s">
        <v>49</v>
      </c>
      <c r="D24" s="26">
        <v>161.19999999999999</v>
      </c>
      <c r="E24" s="26">
        <v>157.05000000000001</v>
      </c>
      <c r="F24" s="26">
        <v>144.39999999999998</v>
      </c>
    </row>
    <row r="25" spans="2:6" x14ac:dyDescent="0.3">
      <c r="B25">
        <v>2020</v>
      </c>
      <c r="C25" t="s">
        <v>51</v>
      </c>
      <c r="D25" s="26">
        <v>162.23846153846154</v>
      </c>
      <c r="E25" s="26">
        <v>157.69999999999999</v>
      </c>
      <c r="F25" s="26">
        <v>144.99999999999997</v>
      </c>
    </row>
    <row r="26" spans="2:6" x14ac:dyDescent="0.3">
      <c r="B26">
        <v>2021</v>
      </c>
      <c r="C26" t="s">
        <v>30</v>
      </c>
      <c r="D26" s="26">
        <v>159.73076923076923</v>
      </c>
      <c r="E26" s="26">
        <v>158.05000000000001</v>
      </c>
      <c r="F26" s="26">
        <v>146.6</v>
      </c>
    </row>
    <row r="27" spans="2:6" x14ac:dyDescent="0.3">
      <c r="B27">
        <v>2021</v>
      </c>
      <c r="C27" t="s">
        <v>33</v>
      </c>
      <c r="D27" s="26">
        <v>156.8692307692308</v>
      </c>
      <c r="E27" s="26">
        <v>158.55000000000001</v>
      </c>
      <c r="F27" s="26">
        <v>149.46666666666667</v>
      </c>
    </row>
    <row r="28" spans="2:6" x14ac:dyDescent="0.3">
      <c r="B28">
        <v>2021</v>
      </c>
      <c r="C28" t="s">
        <v>35</v>
      </c>
      <c r="D28" s="26">
        <v>156.87692307692308</v>
      </c>
      <c r="E28" s="26">
        <v>157.75</v>
      </c>
      <c r="F28" s="26">
        <v>150.96666666666667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82D2-4C81-4E89-9809-FCC4909FBAD5}">
  <dimension ref="A1:G43"/>
  <sheetViews>
    <sheetView workbookViewId="0"/>
  </sheetViews>
  <sheetFormatPr defaultRowHeight="14.4" x14ac:dyDescent="0.3"/>
  <cols>
    <col min="2" max="2" width="11.109375" customWidth="1"/>
    <col min="3" max="3" width="12" customWidth="1"/>
    <col min="4" max="4" width="10.33203125" bestFit="1" customWidth="1"/>
    <col min="6" max="6" width="12.44140625" bestFit="1" customWidth="1"/>
    <col min="7" max="7" width="17.6640625" bestFit="1" customWidth="1"/>
    <col min="8" max="9" width="6" bestFit="1" customWidth="1"/>
    <col min="10" max="10" width="5.5546875" bestFit="1" customWidth="1"/>
    <col min="11" max="13" width="6" bestFit="1" customWidth="1"/>
    <col min="14" max="14" width="5.6640625" bestFit="1" customWidth="1"/>
    <col min="15" max="17" width="6" bestFit="1" customWidth="1"/>
    <col min="18" max="18" width="5.88671875" bestFit="1" customWidth="1"/>
    <col min="19" max="19" width="9.44140625" bestFit="1" customWidth="1"/>
    <col min="20" max="20" width="6.6640625" bestFit="1" customWidth="1"/>
    <col min="21" max="21" width="6" bestFit="1" customWidth="1"/>
    <col min="22" max="26" width="7" bestFit="1" customWidth="1"/>
    <col min="27" max="27" width="5.6640625" bestFit="1" customWidth="1"/>
    <col min="28" max="28" width="6" bestFit="1" customWidth="1"/>
    <col min="29" max="29" width="5.6640625" bestFit="1" customWidth="1"/>
    <col min="30" max="31" width="6" bestFit="1" customWidth="1"/>
    <col min="32" max="32" width="9.44140625" bestFit="1" customWidth="1"/>
    <col min="33" max="33" width="6.6640625" bestFit="1" customWidth="1"/>
    <col min="34" max="44" width="6" bestFit="1" customWidth="1"/>
    <col min="45" max="45" width="9.44140625" bestFit="1" customWidth="1"/>
    <col min="46" max="46" width="10.5546875" bestFit="1" customWidth="1"/>
  </cols>
  <sheetData>
    <row r="1" spans="1:7" ht="18" x14ac:dyDescent="0.3">
      <c r="A1" s="36" t="s">
        <v>221</v>
      </c>
    </row>
    <row r="3" spans="1:7" x14ac:dyDescent="0.3">
      <c r="A3" s="37" t="s">
        <v>1</v>
      </c>
      <c r="B3" s="37" t="s">
        <v>2</v>
      </c>
      <c r="C3" s="37" t="s">
        <v>222</v>
      </c>
      <c r="D3" s="37" t="s">
        <v>198</v>
      </c>
      <c r="F3" s="23" t="s">
        <v>170</v>
      </c>
      <c r="G3" t="s">
        <v>224</v>
      </c>
    </row>
    <row r="4" spans="1:7" x14ac:dyDescent="0.3">
      <c r="A4" s="37">
        <v>2021</v>
      </c>
      <c r="B4" s="37" t="s">
        <v>30</v>
      </c>
      <c r="C4" s="37">
        <v>54.79</v>
      </c>
      <c r="D4" s="38">
        <f>DATE(Table3[[#This Row],[Year]],MATCH(Table3[[#This Row],[Month]],{"January","February","March","April","May","June","July","August","September","October","November","December"},0),1)</f>
        <v>44197</v>
      </c>
      <c r="F4" s="24" t="s">
        <v>207</v>
      </c>
      <c r="G4">
        <v>837.97</v>
      </c>
    </row>
    <row r="5" spans="1:7" x14ac:dyDescent="0.3">
      <c r="A5" s="37">
        <v>2021</v>
      </c>
      <c r="B5" s="37" t="s">
        <v>33</v>
      </c>
      <c r="C5" s="37">
        <v>61.22</v>
      </c>
      <c r="D5" s="38">
        <f>DATE(Table3[[#This Row],[Year]],MATCH(Table3[[#This Row],[Month]],{"January","February","March","April","May","June","July","August","September","October","November","December"},0),1)</f>
        <v>44228</v>
      </c>
      <c r="F5" s="35" t="s">
        <v>210</v>
      </c>
      <c r="G5">
        <v>54.79</v>
      </c>
    </row>
    <row r="6" spans="1:7" x14ac:dyDescent="0.3">
      <c r="A6" s="37">
        <v>2021</v>
      </c>
      <c r="B6" s="37" t="s">
        <v>35</v>
      </c>
      <c r="C6" s="37">
        <v>64.73</v>
      </c>
      <c r="D6" s="38">
        <f>DATE(Table3[[#This Row],[Year]],MATCH(Table3[[#This Row],[Month]],{"January","February","March","April","May","June","July","August","September","October","November","December"},0),1)</f>
        <v>44256</v>
      </c>
      <c r="F6" s="35" t="s">
        <v>211</v>
      </c>
      <c r="G6">
        <v>61.22</v>
      </c>
    </row>
    <row r="7" spans="1:7" x14ac:dyDescent="0.3">
      <c r="A7" s="37">
        <v>2021</v>
      </c>
      <c r="B7" s="37" t="s">
        <v>36</v>
      </c>
      <c r="C7" s="37">
        <v>63.4</v>
      </c>
      <c r="D7" s="38">
        <f>DATE(Table3[[#This Row],[Year]],MATCH(Table3[[#This Row],[Month]],{"January","February","March","April","May","June","July","August","September","October","November","December"},0),1)</f>
        <v>44287</v>
      </c>
      <c r="F7" s="35" t="s">
        <v>212</v>
      </c>
      <c r="G7">
        <v>64.73</v>
      </c>
    </row>
    <row r="8" spans="1:7" x14ac:dyDescent="0.3">
      <c r="A8" s="37">
        <v>2021</v>
      </c>
      <c r="B8" s="37" t="s">
        <v>38</v>
      </c>
      <c r="C8" s="37">
        <v>66.95</v>
      </c>
      <c r="D8" s="38">
        <f>DATE(Table3[[#This Row],[Year]],MATCH(Table3[[#This Row],[Month]],{"January","February","March","April","May","June","July","August","September","October","November","December"},0),1)</f>
        <v>44317</v>
      </c>
      <c r="F8" s="35" t="s">
        <v>213</v>
      </c>
      <c r="G8">
        <v>63.4</v>
      </c>
    </row>
    <row r="9" spans="1:7" x14ac:dyDescent="0.3">
      <c r="A9" s="37">
        <v>2021</v>
      </c>
      <c r="B9" s="37" t="s">
        <v>39</v>
      </c>
      <c r="C9" s="37">
        <v>71.98</v>
      </c>
      <c r="D9" s="38">
        <f>DATE(Table3[[#This Row],[Year]],MATCH(Table3[[#This Row],[Month]],{"January","February","March","April","May","June","July","August","September","October","November","December"},0),1)</f>
        <v>44348</v>
      </c>
      <c r="F9" s="35" t="s">
        <v>38</v>
      </c>
      <c r="G9">
        <v>66.95</v>
      </c>
    </row>
    <row r="10" spans="1:7" x14ac:dyDescent="0.3">
      <c r="A10" s="37">
        <v>2021</v>
      </c>
      <c r="B10" s="37" t="s">
        <v>41</v>
      </c>
      <c r="C10" s="37">
        <v>73.540000000000006</v>
      </c>
      <c r="D10" s="38">
        <f>DATE(Table3[[#This Row],[Year]],MATCH(Table3[[#This Row],[Month]],{"January","February","March","April","May","June","July","August","September","October","November","December"},0),1)</f>
        <v>44378</v>
      </c>
      <c r="F10" s="35" t="s">
        <v>214</v>
      </c>
      <c r="G10">
        <v>71.98</v>
      </c>
    </row>
    <row r="11" spans="1:7" x14ac:dyDescent="0.3">
      <c r="A11" s="37">
        <v>2021</v>
      </c>
      <c r="B11" s="37" t="s">
        <v>43</v>
      </c>
      <c r="C11" s="37">
        <v>71.5</v>
      </c>
      <c r="D11" s="38">
        <f>DATE(Table3[[#This Row],[Year]],MATCH(Table3[[#This Row],[Month]],{"January","February","March","April","May","June","July","August","September","October","November","December"},0),1)</f>
        <v>44409</v>
      </c>
      <c r="F11" s="35" t="s">
        <v>215</v>
      </c>
      <c r="G11">
        <v>73.540000000000006</v>
      </c>
    </row>
    <row r="12" spans="1:7" x14ac:dyDescent="0.3">
      <c r="A12" s="37">
        <v>2021</v>
      </c>
      <c r="B12" s="37" t="s">
        <v>45</v>
      </c>
      <c r="C12" s="37">
        <v>74.319999999999993</v>
      </c>
      <c r="D12" s="38">
        <f>DATE(Table3[[#This Row],[Year]],MATCH(Table3[[#This Row],[Month]],{"January","February","March","April","May","June","July","August","September","October","November","December"},0),1)</f>
        <v>44440</v>
      </c>
      <c r="F12" s="35" t="s">
        <v>216</v>
      </c>
      <c r="G12">
        <v>71.5</v>
      </c>
    </row>
    <row r="13" spans="1:7" x14ac:dyDescent="0.3">
      <c r="A13" s="37">
        <v>2021</v>
      </c>
      <c r="B13" s="37" t="s">
        <v>47</v>
      </c>
      <c r="C13" s="37">
        <v>81.650000000000006</v>
      </c>
      <c r="D13" s="38">
        <f>DATE(Table3[[#This Row],[Year]],MATCH(Table3[[#This Row],[Month]],{"January","February","March","April","May","June","July","August","September","October","November","December"},0),1)</f>
        <v>44470</v>
      </c>
      <c r="F13" s="35" t="s">
        <v>217</v>
      </c>
      <c r="G13">
        <v>74.319999999999993</v>
      </c>
    </row>
    <row r="14" spans="1:7" x14ac:dyDescent="0.3">
      <c r="A14" s="37">
        <v>2021</v>
      </c>
      <c r="B14" s="37" t="s">
        <v>49</v>
      </c>
      <c r="C14" s="37">
        <v>80.59</v>
      </c>
      <c r="D14" s="38">
        <f>DATE(Table3[[#This Row],[Year]],MATCH(Table3[[#This Row],[Month]],{"January","February","March","April","May","June","July","August","September","October","November","December"},0),1)</f>
        <v>44501</v>
      </c>
      <c r="F14" s="35" t="s">
        <v>218</v>
      </c>
      <c r="G14">
        <v>81.650000000000006</v>
      </c>
    </row>
    <row r="15" spans="1:7" x14ac:dyDescent="0.3">
      <c r="A15" s="37">
        <v>2021</v>
      </c>
      <c r="B15" s="37" t="s">
        <v>51</v>
      </c>
      <c r="C15" s="37">
        <v>73.3</v>
      </c>
      <c r="D15" s="38">
        <f>DATE(Table3[[#This Row],[Year]],MATCH(Table3[[#This Row],[Month]],{"January","February","March","April","May","June","July","August","September","October","November","December"},0),1)</f>
        <v>44531</v>
      </c>
      <c r="F15" s="35" t="s">
        <v>219</v>
      </c>
      <c r="G15">
        <v>80.59</v>
      </c>
    </row>
    <row r="16" spans="1:7" x14ac:dyDescent="0.3">
      <c r="A16" s="37">
        <v>2022</v>
      </c>
      <c r="B16" s="37" t="s">
        <v>30</v>
      </c>
      <c r="C16" s="37">
        <v>84.67</v>
      </c>
      <c r="D16" s="38">
        <f>DATE(Table3[[#This Row],[Year]],MATCH(Table3[[#This Row],[Month]],{"January","February","March","April","May","June","July","August","September","October","November","December"},0),1)</f>
        <v>44562</v>
      </c>
      <c r="F16" s="35" t="s">
        <v>220</v>
      </c>
      <c r="G16">
        <v>73.3</v>
      </c>
    </row>
    <row r="17" spans="1:7" x14ac:dyDescent="0.3">
      <c r="A17" s="37">
        <v>2022</v>
      </c>
      <c r="B17" s="37" t="s">
        <v>33</v>
      </c>
      <c r="C17" s="37">
        <v>94.07</v>
      </c>
      <c r="D17" s="38">
        <f>DATE(Table3[[#This Row],[Year]],MATCH(Table3[[#This Row],[Month]],{"January","February","March","April","May","June","July","August","September","October","November","December"},0),1)</f>
        <v>44593</v>
      </c>
      <c r="F17" s="24" t="s">
        <v>208</v>
      </c>
      <c r="G17">
        <v>1171.06</v>
      </c>
    </row>
    <row r="18" spans="1:7" x14ac:dyDescent="0.3">
      <c r="A18" s="37">
        <v>2022</v>
      </c>
      <c r="B18" s="37" t="s">
        <v>35</v>
      </c>
      <c r="C18" s="37">
        <v>112.87</v>
      </c>
      <c r="D18" s="38">
        <f>DATE(Table3[[#This Row],[Year]],MATCH(Table3[[#This Row],[Month]],{"January","February","March","April","May","June","July","August","September","October","November","December"},0),1)</f>
        <v>44621</v>
      </c>
      <c r="F18" s="35" t="s">
        <v>210</v>
      </c>
      <c r="G18">
        <v>84.67</v>
      </c>
    </row>
    <row r="19" spans="1:7" x14ac:dyDescent="0.3">
      <c r="A19" s="37">
        <v>2022</v>
      </c>
      <c r="B19" s="37" t="s">
        <v>36</v>
      </c>
      <c r="C19" s="37">
        <v>102.97</v>
      </c>
      <c r="D19" s="38">
        <f>DATE(Table3[[#This Row],[Year]],MATCH(Table3[[#This Row],[Month]],{"January","February","March","April","May","June","July","August","September","October","November","December"},0),1)</f>
        <v>44652</v>
      </c>
      <c r="F19" s="35" t="s">
        <v>211</v>
      </c>
      <c r="G19">
        <v>94.07</v>
      </c>
    </row>
    <row r="20" spans="1:7" x14ac:dyDescent="0.3">
      <c r="A20" s="37">
        <v>2022</v>
      </c>
      <c r="B20" s="37" t="s">
        <v>38</v>
      </c>
      <c r="C20" s="37">
        <v>109.51</v>
      </c>
      <c r="D20" s="38">
        <f>DATE(Table3[[#This Row],[Year]],MATCH(Table3[[#This Row],[Month]],{"January","February","March","April","May","June","July","August","September","October","November","December"},0),1)</f>
        <v>44682</v>
      </c>
      <c r="F20" s="35" t="s">
        <v>212</v>
      </c>
      <c r="G20">
        <v>112.87</v>
      </c>
    </row>
    <row r="21" spans="1:7" x14ac:dyDescent="0.3">
      <c r="A21" s="37">
        <v>2022</v>
      </c>
      <c r="B21" s="37" t="s">
        <v>39</v>
      </c>
      <c r="C21" s="37">
        <v>116.01</v>
      </c>
      <c r="D21" s="38">
        <f>DATE(Table3[[#This Row],[Year]],MATCH(Table3[[#This Row],[Month]],{"January","February","March","April","May","June","July","August","September","October","November","December"},0),1)</f>
        <v>44713</v>
      </c>
      <c r="F21" s="35" t="s">
        <v>213</v>
      </c>
      <c r="G21">
        <v>102.97</v>
      </c>
    </row>
    <row r="22" spans="1:7" x14ac:dyDescent="0.3">
      <c r="A22" s="37">
        <v>2022</v>
      </c>
      <c r="B22" s="37" t="s">
        <v>41</v>
      </c>
      <c r="C22" s="37">
        <v>105.49</v>
      </c>
      <c r="D22" s="38">
        <f>DATE(Table3[[#This Row],[Year]],MATCH(Table3[[#This Row],[Month]],{"January","February","March","April","May","June","July","August","September","October","November","December"},0),1)</f>
        <v>44743</v>
      </c>
      <c r="F22" s="35" t="s">
        <v>38</v>
      </c>
      <c r="G22">
        <v>109.51</v>
      </c>
    </row>
    <row r="23" spans="1:7" x14ac:dyDescent="0.3">
      <c r="A23" s="37">
        <v>2022</v>
      </c>
      <c r="B23" s="37" t="s">
        <v>43</v>
      </c>
      <c r="C23" s="37">
        <v>97.4</v>
      </c>
      <c r="D23" s="38">
        <f>DATE(Table3[[#This Row],[Year]],MATCH(Table3[[#This Row],[Month]],{"January","February","March","April","May","June","July","August","September","October","November","December"},0),1)</f>
        <v>44774</v>
      </c>
      <c r="F23" s="35" t="s">
        <v>214</v>
      </c>
      <c r="G23">
        <v>116.01</v>
      </c>
    </row>
    <row r="24" spans="1:7" x14ac:dyDescent="0.3">
      <c r="A24" s="37">
        <v>2022</v>
      </c>
      <c r="B24" s="37" t="s">
        <v>45</v>
      </c>
      <c r="C24" s="37">
        <v>90.71</v>
      </c>
      <c r="D24" s="38">
        <f>DATE(Table3[[#This Row],[Year]],MATCH(Table3[[#This Row],[Month]],{"January","February","March","April","May","June","July","August","September","October","November","December"},0),1)</f>
        <v>44805</v>
      </c>
      <c r="F24" s="35" t="s">
        <v>215</v>
      </c>
      <c r="G24">
        <v>105.49</v>
      </c>
    </row>
    <row r="25" spans="1:7" x14ac:dyDescent="0.3">
      <c r="A25" s="37">
        <v>2022</v>
      </c>
      <c r="B25" s="37" t="s">
        <v>47</v>
      </c>
      <c r="C25" s="37">
        <v>91.7</v>
      </c>
      <c r="D25" s="38">
        <f>DATE(Table3[[#This Row],[Year]],MATCH(Table3[[#This Row],[Month]],{"January","February","March","April","May","June","July","August","September","October","November","December"},0),1)</f>
        <v>44835</v>
      </c>
      <c r="F25" s="35" t="s">
        <v>216</v>
      </c>
      <c r="G25">
        <v>97.4</v>
      </c>
    </row>
    <row r="26" spans="1:7" x14ac:dyDescent="0.3">
      <c r="A26" s="37">
        <v>2022</v>
      </c>
      <c r="B26" s="37" t="s">
        <v>49</v>
      </c>
      <c r="C26" s="37">
        <v>87.55</v>
      </c>
      <c r="D26" s="38">
        <f>DATE(Table3[[#This Row],[Year]],MATCH(Table3[[#This Row],[Month]],{"January","February","March","April","May","June","July","August","September","October","November","December"},0),1)</f>
        <v>44866</v>
      </c>
      <c r="F26" s="35" t="s">
        <v>217</v>
      </c>
      <c r="G26">
        <v>90.71</v>
      </c>
    </row>
    <row r="27" spans="1:7" x14ac:dyDescent="0.3">
      <c r="A27" s="37">
        <v>2022</v>
      </c>
      <c r="B27" s="37" t="s">
        <v>51</v>
      </c>
      <c r="C27" s="37">
        <v>78.11</v>
      </c>
      <c r="D27" s="38">
        <f>DATE(Table3[[#This Row],[Year]],MATCH(Table3[[#This Row],[Month]],{"January","February","March","April","May","June","July","August","September","October","November","December"},0),1)</f>
        <v>44896</v>
      </c>
      <c r="F27" s="35" t="s">
        <v>218</v>
      </c>
      <c r="G27">
        <v>91.7</v>
      </c>
    </row>
    <row r="28" spans="1:7" x14ac:dyDescent="0.3">
      <c r="A28" s="37">
        <v>2023</v>
      </c>
      <c r="B28" s="37" t="s">
        <v>30</v>
      </c>
      <c r="C28" s="37">
        <v>80.92</v>
      </c>
      <c r="D28" s="38">
        <f>DATE(Table3[[#This Row],[Year]],MATCH(Table3[[#This Row],[Month]],{"January","February","March","April","May","June","July","August","September","October","November","December"},0),1)</f>
        <v>44927</v>
      </c>
      <c r="F28" s="35" t="s">
        <v>219</v>
      </c>
      <c r="G28">
        <v>87.55</v>
      </c>
    </row>
    <row r="29" spans="1:7" x14ac:dyDescent="0.3">
      <c r="A29" s="37">
        <v>2023</v>
      </c>
      <c r="B29" s="37" t="s">
        <v>33</v>
      </c>
      <c r="C29" s="37">
        <v>81.62</v>
      </c>
      <c r="D29" s="38">
        <f>DATE(Table3[[#This Row],[Year]],MATCH(Table3[[#This Row],[Month]],{"January","February","March","April","May","June","July","August","September","October","November","December"},0),1)</f>
        <v>44958</v>
      </c>
      <c r="F29" s="35" t="s">
        <v>220</v>
      </c>
      <c r="G29">
        <v>78.11</v>
      </c>
    </row>
    <row r="30" spans="1:7" x14ac:dyDescent="0.3">
      <c r="A30" s="37">
        <v>2023</v>
      </c>
      <c r="B30" s="37" t="s">
        <v>35</v>
      </c>
      <c r="C30" s="37">
        <v>78.540000000000006</v>
      </c>
      <c r="D30" s="38">
        <f>DATE(Table3[[#This Row],[Year]],MATCH(Table3[[#This Row],[Month]],{"January","February","March","April","May","June","July","August","September","October","November","December"},0),1)</f>
        <v>44986</v>
      </c>
      <c r="F30" s="24" t="s">
        <v>209</v>
      </c>
      <c r="G30">
        <v>984.87</v>
      </c>
    </row>
    <row r="31" spans="1:7" x14ac:dyDescent="0.3">
      <c r="A31" s="37">
        <v>2023</v>
      </c>
      <c r="B31" s="37" t="s">
        <v>36</v>
      </c>
      <c r="C31" s="37">
        <v>83.95</v>
      </c>
      <c r="D31" s="38">
        <f>DATE(Table3[[#This Row],[Year]],MATCH(Table3[[#This Row],[Month]],{"January","February","March","April","May","June","July","August","September","October","November","December"},0),1)</f>
        <v>45017</v>
      </c>
      <c r="F31" s="35" t="s">
        <v>210</v>
      </c>
      <c r="G31">
        <v>80.92</v>
      </c>
    </row>
    <row r="32" spans="1:7" x14ac:dyDescent="0.3">
      <c r="A32" s="37">
        <v>2023</v>
      </c>
      <c r="B32" s="37" t="s">
        <v>38</v>
      </c>
      <c r="C32" s="37">
        <v>74.930000000000007</v>
      </c>
      <c r="D32" s="38">
        <f>DATE(Table3[[#This Row],[Year]],MATCH(Table3[[#This Row],[Month]],{"January","February","March","April","May","June","July","August","September","October","November","December"},0),1)</f>
        <v>45047</v>
      </c>
      <c r="F32" s="35" t="s">
        <v>211</v>
      </c>
      <c r="G32">
        <v>81.62</v>
      </c>
    </row>
    <row r="33" spans="1:7" x14ac:dyDescent="0.3">
      <c r="A33" s="37">
        <v>2023</v>
      </c>
      <c r="B33" s="37" t="s">
        <v>39</v>
      </c>
      <c r="C33" s="37">
        <v>74.94</v>
      </c>
      <c r="D33" s="38">
        <f>DATE(Table3[[#This Row],[Year]],MATCH(Table3[[#This Row],[Month]],{"January","February","March","April","May","June","July","August","September","October","November","December"},0),1)</f>
        <v>45078</v>
      </c>
      <c r="F33" s="35" t="s">
        <v>212</v>
      </c>
      <c r="G33">
        <v>78.540000000000006</v>
      </c>
    </row>
    <row r="34" spans="1:7" x14ac:dyDescent="0.3">
      <c r="A34" s="37">
        <v>2023</v>
      </c>
      <c r="B34" s="37" t="s">
        <v>41</v>
      </c>
      <c r="C34" s="37">
        <v>80.37</v>
      </c>
      <c r="D34" s="38">
        <f>DATE(Table3[[#This Row],[Year]],MATCH(Table3[[#This Row],[Month]],{"January","February","March","April","May","June","July","August","September","October","November","December"},0),1)</f>
        <v>45108</v>
      </c>
      <c r="F34" s="35" t="s">
        <v>213</v>
      </c>
      <c r="G34">
        <v>83.95</v>
      </c>
    </row>
    <row r="35" spans="1:7" x14ac:dyDescent="0.3">
      <c r="A35" s="37">
        <v>2023</v>
      </c>
      <c r="B35" s="37" t="s">
        <v>43</v>
      </c>
      <c r="C35" s="37">
        <v>86.43</v>
      </c>
      <c r="D35" s="38">
        <f>DATE(Table3[[#This Row],[Year]],MATCH(Table3[[#This Row],[Month]],{"January","February","March","April","May","June","July","August","September","October","November","December"},0),1)</f>
        <v>45139</v>
      </c>
      <c r="F35" s="35" t="s">
        <v>38</v>
      </c>
      <c r="G35">
        <v>74.930000000000007</v>
      </c>
    </row>
    <row r="36" spans="1:7" x14ac:dyDescent="0.3">
      <c r="A36" s="37">
        <v>2023</v>
      </c>
      <c r="B36" s="37" t="s">
        <v>45</v>
      </c>
      <c r="C36" s="37">
        <v>93.54</v>
      </c>
      <c r="D36" s="38">
        <f>DATE(Table3[[#This Row],[Year]],MATCH(Table3[[#This Row],[Month]],{"January","February","March","April","May","June","July","August","September","October","November","December"},0),1)</f>
        <v>45170</v>
      </c>
      <c r="F36" s="35" t="s">
        <v>214</v>
      </c>
      <c r="G36">
        <v>74.94</v>
      </c>
    </row>
    <row r="37" spans="1:7" x14ac:dyDescent="0.3">
      <c r="A37" s="37">
        <v>2023</v>
      </c>
      <c r="B37" s="37" t="s">
        <v>47</v>
      </c>
      <c r="C37" s="37">
        <v>90.08</v>
      </c>
      <c r="D37" s="38">
        <f>DATE(Table3[[#This Row],[Year]],MATCH(Table3[[#This Row],[Month]],{"January","February","March","April","May","June","July","August","September","October","November","December"},0),1)</f>
        <v>45200</v>
      </c>
      <c r="F37" s="35" t="s">
        <v>215</v>
      </c>
      <c r="G37">
        <v>80.37</v>
      </c>
    </row>
    <row r="38" spans="1:7" x14ac:dyDescent="0.3">
      <c r="A38" s="37">
        <v>2023</v>
      </c>
      <c r="B38" s="37" t="s">
        <v>49</v>
      </c>
      <c r="C38" s="37">
        <v>82.13</v>
      </c>
      <c r="D38" s="38">
        <f>DATE(Table3[[#This Row],[Year]],MATCH(Table3[[#This Row],[Month]],{"January","February","March","April","May","June","July","August","September","October","November","December"},0),1)</f>
        <v>45231</v>
      </c>
      <c r="F38" s="35" t="s">
        <v>216</v>
      </c>
      <c r="G38">
        <v>86.43</v>
      </c>
    </row>
    <row r="39" spans="1:7" x14ac:dyDescent="0.3">
      <c r="A39" s="37">
        <v>2023</v>
      </c>
      <c r="B39" s="37" t="s">
        <v>51</v>
      </c>
      <c r="C39" s="37">
        <v>77.42</v>
      </c>
      <c r="D39" s="38">
        <f>DATE(Table3[[#This Row],[Year]],MATCH(Table3[[#This Row],[Month]],{"January","February","March","April","May","June","July","August","September","October","November","December"},0),1)</f>
        <v>45261</v>
      </c>
      <c r="F39" s="35" t="s">
        <v>217</v>
      </c>
      <c r="G39">
        <v>93.54</v>
      </c>
    </row>
    <row r="40" spans="1:7" x14ac:dyDescent="0.3">
      <c r="F40" s="35" t="s">
        <v>218</v>
      </c>
      <c r="G40">
        <v>90.08</v>
      </c>
    </row>
    <row r="41" spans="1:7" x14ac:dyDescent="0.3">
      <c r="A41" s="12" t="s">
        <v>223</v>
      </c>
      <c r="F41" s="35" t="s">
        <v>219</v>
      </c>
      <c r="G41">
        <v>82.13</v>
      </c>
    </row>
    <row r="42" spans="1:7" x14ac:dyDescent="0.3">
      <c r="F42" s="35" t="s">
        <v>220</v>
      </c>
      <c r="G42">
        <v>77.42</v>
      </c>
    </row>
    <row r="43" spans="1:7" x14ac:dyDescent="0.3">
      <c r="F43" s="24" t="s">
        <v>171</v>
      </c>
      <c r="G43">
        <v>2993.8999999999992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8FC7-A1DE-462A-BC58-562AA8C2DBE0}">
  <dimension ref="A1:AD62"/>
  <sheetViews>
    <sheetView topLeftCell="A28" workbookViewId="0">
      <selection activeCell="C41" sqref="C41"/>
    </sheetView>
  </sheetViews>
  <sheetFormatPr defaultRowHeight="14.4" x14ac:dyDescent="0.3"/>
  <cols>
    <col min="1" max="1" width="6.88671875" bestFit="1" customWidth="1"/>
    <col min="2" max="2" width="9.6640625" bestFit="1" customWidth="1"/>
    <col min="3" max="3" width="33.44140625" bestFit="1" customWidth="1"/>
    <col min="4" max="4" width="21" bestFit="1" customWidth="1"/>
    <col min="5" max="5" width="14.109375" bestFit="1" customWidth="1"/>
    <col min="6" max="6" width="6" bestFit="1" customWidth="1"/>
    <col min="7" max="7" width="18.109375" bestFit="1" customWidth="1"/>
    <col min="8" max="8" width="13.44140625" bestFit="1" customWidth="1"/>
    <col min="9" max="9" width="8" bestFit="1" customWidth="1"/>
    <col min="10" max="10" width="12.44140625" bestFit="1" customWidth="1"/>
    <col min="11" max="11" width="20.109375" bestFit="1" customWidth="1"/>
    <col min="12" max="12" width="23.5546875" bestFit="1" customWidth="1"/>
    <col min="14" max="14" width="24" bestFit="1" customWidth="1"/>
    <col min="15" max="15" width="33.6640625" bestFit="1" customWidth="1"/>
    <col min="16" max="16" width="19.6640625" bestFit="1" customWidth="1"/>
    <col min="17" max="17" width="27.33203125" bestFit="1" customWidth="1"/>
    <col min="18" max="18" width="10.109375" bestFit="1" customWidth="1"/>
    <col min="19" max="19" width="10.88671875" bestFit="1" customWidth="1"/>
    <col min="20" max="20" width="21.33203125" bestFit="1" customWidth="1"/>
    <col min="21" max="21" width="9.88671875" bestFit="1" customWidth="1"/>
    <col min="22" max="22" width="14.33203125" bestFit="1" customWidth="1"/>
    <col min="23" max="23" width="28.44140625" bestFit="1" customWidth="1"/>
    <col min="24" max="24" width="8.6640625" bestFit="1" customWidth="1"/>
    <col min="25" max="25" width="28.44140625" bestFit="1" customWidth="1"/>
    <col min="26" max="26" width="26.33203125" bestFit="1" customWidth="1"/>
    <col min="27" max="27" width="11.5546875" bestFit="1" customWidth="1"/>
    <col min="28" max="28" width="24.33203125" bestFit="1" customWidth="1"/>
    <col min="29" max="29" width="15.109375" bestFit="1" customWidth="1"/>
    <col min="30" max="30" width="14.6640625" bestFit="1" customWidth="1"/>
  </cols>
  <sheetData>
    <row r="1" spans="1:30" x14ac:dyDescent="0.3">
      <c r="A1" t="s">
        <v>1</v>
      </c>
      <c r="B1" t="s">
        <v>2</v>
      </c>
      <c r="C1" t="s">
        <v>225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>
        <v>2021</v>
      </c>
      <c r="B2" t="s">
        <v>30</v>
      </c>
      <c r="C2">
        <v>54.79</v>
      </c>
      <c r="D2">
        <v>144.9</v>
      </c>
      <c r="E2">
        <v>190.1</v>
      </c>
      <c r="F2">
        <v>175.3</v>
      </c>
      <c r="G2">
        <v>154.1</v>
      </c>
      <c r="H2">
        <v>150.9</v>
      </c>
      <c r="I2">
        <v>149.6</v>
      </c>
      <c r="J2">
        <v>194.2</v>
      </c>
      <c r="K2">
        <v>160.4</v>
      </c>
      <c r="L2">
        <v>114.6</v>
      </c>
      <c r="M2">
        <v>164</v>
      </c>
      <c r="N2">
        <v>151.80000000000001</v>
      </c>
      <c r="O2">
        <v>165.6</v>
      </c>
      <c r="P2">
        <v>161</v>
      </c>
      <c r="Q2">
        <v>186.5</v>
      </c>
      <c r="R2">
        <v>155.5</v>
      </c>
      <c r="S2">
        <v>146.1</v>
      </c>
      <c r="T2">
        <v>154.19999999999999</v>
      </c>
      <c r="U2">
        <v>157.69999999999999</v>
      </c>
      <c r="V2">
        <v>147.9</v>
      </c>
      <c r="W2">
        <v>150</v>
      </c>
      <c r="X2">
        <v>159.30000000000001</v>
      </c>
      <c r="Y2">
        <v>141.9</v>
      </c>
      <c r="Z2">
        <v>149.6</v>
      </c>
      <c r="AA2">
        <v>159.19999999999999</v>
      </c>
      <c r="AB2">
        <v>156.80000000000001</v>
      </c>
      <c r="AC2">
        <v>151.9</v>
      </c>
      <c r="AD2">
        <v>157.30000000000001</v>
      </c>
    </row>
    <row r="3" spans="1:30" x14ac:dyDescent="0.3">
      <c r="A3">
        <v>2021</v>
      </c>
      <c r="B3" t="s">
        <v>33</v>
      </c>
      <c r="C3">
        <v>61.22</v>
      </c>
      <c r="D3">
        <v>144.30000000000001</v>
      </c>
      <c r="E3">
        <v>186.5</v>
      </c>
      <c r="F3">
        <v>168.7</v>
      </c>
      <c r="G3">
        <v>154.69999999999999</v>
      </c>
      <c r="H3">
        <v>158.69999999999999</v>
      </c>
      <c r="I3">
        <v>150.69999999999999</v>
      </c>
      <c r="J3">
        <v>160</v>
      </c>
      <c r="K3">
        <v>158.80000000000001</v>
      </c>
      <c r="L3">
        <v>112.8</v>
      </c>
      <c r="M3">
        <v>164.2</v>
      </c>
      <c r="N3">
        <v>155.5</v>
      </c>
      <c r="O3">
        <v>167.5</v>
      </c>
      <c r="P3">
        <v>156.9</v>
      </c>
      <c r="Q3">
        <v>188.3</v>
      </c>
      <c r="R3">
        <v>157.19999999999999</v>
      </c>
      <c r="S3">
        <v>147.4</v>
      </c>
      <c r="T3">
        <v>155.80000000000001</v>
      </c>
      <c r="U3">
        <v>159.80000000000001</v>
      </c>
      <c r="V3">
        <v>152.4</v>
      </c>
      <c r="W3">
        <v>150.9</v>
      </c>
      <c r="X3">
        <v>161.30000000000001</v>
      </c>
      <c r="Y3">
        <v>145.1</v>
      </c>
      <c r="Z3">
        <v>151.5</v>
      </c>
      <c r="AA3">
        <v>159.5</v>
      </c>
      <c r="AB3">
        <v>155.80000000000001</v>
      </c>
      <c r="AC3">
        <v>153.4</v>
      </c>
      <c r="AD3">
        <v>156.6</v>
      </c>
    </row>
    <row r="4" spans="1:30" x14ac:dyDescent="0.3">
      <c r="A4">
        <v>2021</v>
      </c>
      <c r="B4" t="s">
        <v>35</v>
      </c>
      <c r="C4">
        <v>64.73</v>
      </c>
      <c r="D4">
        <v>144.1</v>
      </c>
      <c r="E4">
        <v>192.2</v>
      </c>
      <c r="F4">
        <v>163.80000000000001</v>
      </c>
      <c r="G4">
        <v>154.9</v>
      </c>
      <c r="H4">
        <v>163.9</v>
      </c>
      <c r="I4">
        <v>153.69999999999999</v>
      </c>
      <c r="J4">
        <v>149.5</v>
      </c>
      <c r="K4">
        <v>159.80000000000001</v>
      </c>
      <c r="L4">
        <v>112.6</v>
      </c>
      <c r="M4">
        <v>163.5</v>
      </c>
      <c r="N4">
        <v>156.5</v>
      </c>
      <c r="O4">
        <v>168.2</v>
      </c>
      <c r="P4">
        <v>156.69999999999999</v>
      </c>
      <c r="Q4">
        <v>188.1</v>
      </c>
      <c r="R4">
        <v>157.80000000000001</v>
      </c>
      <c r="S4">
        <v>147.9</v>
      </c>
      <c r="T4">
        <v>156.4</v>
      </c>
      <c r="U4">
        <v>159.9</v>
      </c>
      <c r="V4">
        <v>155.5</v>
      </c>
      <c r="W4">
        <v>151.19999999999999</v>
      </c>
      <c r="X4">
        <v>161.69999999999999</v>
      </c>
      <c r="Y4">
        <v>146.19999999999999</v>
      </c>
      <c r="Z4">
        <v>152.6</v>
      </c>
      <c r="AA4">
        <v>160.19999999999999</v>
      </c>
      <c r="AB4">
        <v>153.80000000000001</v>
      </c>
      <c r="AC4">
        <v>153.80000000000001</v>
      </c>
      <c r="AD4">
        <v>156.80000000000001</v>
      </c>
    </row>
    <row r="5" spans="1:30" x14ac:dyDescent="0.3">
      <c r="A5">
        <v>2021</v>
      </c>
      <c r="B5" t="s">
        <v>36</v>
      </c>
      <c r="C5">
        <v>63.4</v>
      </c>
      <c r="D5">
        <v>144.30000000000001</v>
      </c>
      <c r="E5">
        <v>198</v>
      </c>
      <c r="F5">
        <v>164.6</v>
      </c>
      <c r="G5">
        <v>155.4</v>
      </c>
      <c r="H5">
        <v>170.1</v>
      </c>
      <c r="I5">
        <v>164.4</v>
      </c>
      <c r="J5">
        <v>144.1</v>
      </c>
      <c r="K5">
        <v>161.69999999999999</v>
      </c>
      <c r="L5">
        <v>113.1</v>
      </c>
      <c r="M5">
        <v>163.9</v>
      </c>
      <c r="N5">
        <v>157.6</v>
      </c>
      <c r="O5">
        <v>168.9</v>
      </c>
      <c r="P5">
        <v>158</v>
      </c>
      <c r="Q5">
        <v>188.8</v>
      </c>
      <c r="R5">
        <v>158.80000000000001</v>
      </c>
      <c r="S5">
        <v>148.5</v>
      </c>
      <c r="T5">
        <v>157.30000000000001</v>
      </c>
      <c r="U5">
        <v>161.4</v>
      </c>
      <c r="V5">
        <v>155.6</v>
      </c>
      <c r="W5">
        <v>151.80000000000001</v>
      </c>
      <c r="X5">
        <v>162.30000000000001</v>
      </c>
      <c r="Y5">
        <v>146.6</v>
      </c>
      <c r="Z5">
        <v>153.19999999999999</v>
      </c>
      <c r="AA5">
        <v>160.30000000000001</v>
      </c>
      <c r="AB5">
        <v>155.4</v>
      </c>
      <c r="AC5">
        <v>154.4</v>
      </c>
      <c r="AD5">
        <v>157.80000000000001</v>
      </c>
    </row>
    <row r="6" spans="1:30" x14ac:dyDescent="0.3">
      <c r="A6">
        <v>2021</v>
      </c>
      <c r="B6" t="s">
        <v>38</v>
      </c>
      <c r="C6">
        <v>66.95</v>
      </c>
      <c r="D6">
        <v>146.30000000000001</v>
      </c>
      <c r="E6">
        <v>200.5</v>
      </c>
      <c r="F6">
        <v>170.3</v>
      </c>
      <c r="G6">
        <v>156.1</v>
      </c>
      <c r="H6">
        <v>178.7</v>
      </c>
      <c r="I6">
        <v>167.1</v>
      </c>
      <c r="J6">
        <v>147.9</v>
      </c>
      <c r="K6">
        <v>165.4</v>
      </c>
      <c r="L6">
        <v>114.8</v>
      </c>
      <c r="M6">
        <v>168.2</v>
      </c>
      <c r="N6">
        <v>159.30000000000001</v>
      </c>
      <c r="O6">
        <v>170.4</v>
      </c>
      <c r="P6">
        <v>160.69999999999999</v>
      </c>
      <c r="Q6">
        <v>191.9</v>
      </c>
      <c r="R6">
        <v>161.80000000000001</v>
      </c>
      <c r="S6">
        <v>152.1</v>
      </c>
      <c r="T6">
        <v>160.4</v>
      </c>
      <c r="U6">
        <v>161.6</v>
      </c>
      <c r="V6">
        <v>159.4</v>
      </c>
      <c r="W6">
        <v>154.69999999999999</v>
      </c>
      <c r="X6">
        <v>165.8</v>
      </c>
      <c r="Y6">
        <v>148.9</v>
      </c>
      <c r="Z6">
        <v>155.80000000000001</v>
      </c>
      <c r="AA6">
        <v>161.19999999999999</v>
      </c>
      <c r="AB6">
        <v>158.6</v>
      </c>
      <c r="AC6">
        <v>156.80000000000001</v>
      </c>
      <c r="AD6">
        <v>160.4</v>
      </c>
    </row>
    <row r="7" spans="1:30" x14ac:dyDescent="0.3">
      <c r="A7">
        <v>2021</v>
      </c>
      <c r="B7" t="s">
        <v>39</v>
      </c>
      <c r="C7">
        <v>71.98</v>
      </c>
      <c r="D7">
        <v>146.69999999999999</v>
      </c>
      <c r="E7">
        <v>202</v>
      </c>
      <c r="F7">
        <v>180.7</v>
      </c>
      <c r="G7">
        <v>156.19999999999999</v>
      </c>
      <c r="H7">
        <v>183.7</v>
      </c>
      <c r="I7">
        <v>164.6</v>
      </c>
      <c r="J7">
        <v>155.4</v>
      </c>
      <c r="K7">
        <v>166</v>
      </c>
      <c r="L7">
        <v>115.1</v>
      </c>
      <c r="M7">
        <v>168.5</v>
      </c>
      <c r="N7">
        <v>160</v>
      </c>
      <c r="O7">
        <v>172.4</v>
      </c>
      <c r="P7">
        <v>162.6</v>
      </c>
      <c r="Q7">
        <v>190.8</v>
      </c>
      <c r="R7">
        <v>162.19999999999999</v>
      </c>
      <c r="S7">
        <v>151.80000000000001</v>
      </c>
      <c r="T7">
        <v>160.69999999999999</v>
      </c>
      <c r="U7">
        <v>160.5</v>
      </c>
      <c r="V7">
        <v>159.80000000000001</v>
      </c>
      <c r="W7">
        <v>154.80000000000001</v>
      </c>
      <c r="X7">
        <v>166.3</v>
      </c>
      <c r="Y7">
        <v>150.69999999999999</v>
      </c>
      <c r="Z7">
        <v>154.9</v>
      </c>
      <c r="AA7">
        <v>161.69999999999999</v>
      </c>
      <c r="AB7">
        <v>158.80000000000001</v>
      </c>
      <c r="AC7">
        <v>157.6</v>
      </c>
      <c r="AD7">
        <v>161.30000000000001</v>
      </c>
    </row>
    <row r="8" spans="1:30" x14ac:dyDescent="0.3">
      <c r="A8">
        <v>2021</v>
      </c>
      <c r="B8" t="s">
        <v>41</v>
      </c>
      <c r="C8">
        <v>73.540000000000006</v>
      </c>
      <c r="D8">
        <v>146.4</v>
      </c>
      <c r="E8">
        <v>206.8</v>
      </c>
      <c r="F8">
        <v>182.2</v>
      </c>
      <c r="G8">
        <v>157.5</v>
      </c>
      <c r="H8">
        <v>182.1</v>
      </c>
      <c r="I8">
        <v>163.9</v>
      </c>
      <c r="J8">
        <v>164.2</v>
      </c>
      <c r="K8">
        <v>164</v>
      </c>
      <c r="L8">
        <v>114.5</v>
      </c>
      <c r="M8">
        <v>168.3</v>
      </c>
      <c r="N8">
        <v>160.9</v>
      </c>
      <c r="O8">
        <v>172.2</v>
      </c>
      <c r="P8">
        <v>164</v>
      </c>
      <c r="Q8">
        <v>191.2</v>
      </c>
      <c r="R8">
        <v>162.80000000000001</v>
      </c>
      <c r="S8">
        <v>153.1</v>
      </c>
      <c r="T8">
        <v>161.4</v>
      </c>
      <c r="U8">
        <v>161.5</v>
      </c>
      <c r="V8">
        <v>160.69999999999999</v>
      </c>
      <c r="W8">
        <v>155.80000000000001</v>
      </c>
      <c r="X8">
        <v>167</v>
      </c>
      <c r="Y8">
        <v>153.1</v>
      </c>
      <c r="Z8">
        <v>155.30000000000001</v>
      </c>
      <c r="AA8">
        <v>163.19999999999999</v>
      </c>
      <c r="AB8">
        <v>160.1</v>
      </c>
      <c r="AC8">
        <v>159</v>
      </c>
      <c r="AD8">
        <v>162.5</v>
      </c>
    </row>
    <row r="9" spans="1:30" x14ac:dyDescent="0.3">
      <c r="A9">
        <v>2021</v>
      </c>
      <c r="B9" t="s">
        <v>43</v>
      </c>
      <c r="C9">
        <v>71.5</v>
      </c>
      <c r="D9">
        <v>146.6</v>
      </c>
      <c r="E9">
        <v>204</v>
      </c>
      <c r="F9">
        <v>172.8</v>
      </c>
      <c r="G9">
        <v>158.4</v>
      </c>
      <c r="H9">
        <v>188</v>
      </c>
      <c r="I9">
        <v>156.80000000000001</v>
      </c>
      <c r="J9">
        <v>162.19999999999999</v>
      </c>
      <c r="K9">
        <v>164.1</v>
      </c>
      <c r="L9">
        <v>119.7</v>
      </c>
      <c r="M9">
        <v>168.8</v>
      </c>
      <c r="N9">
        <v>162.69999999999999</v>
      </c>
      <c r="O9">
        <v>173.9</v>
      </c>
      <c r="P9">
        <v>164</v>
      </c>
      <c r="Q9">
        <v>192.1</v>
      </c>
      <c r="R9">
        <v>164.5</v>
      </c>
      <c r="S9">
        <v>155.30000000000001</v>
      </c>
      <c r="T9">
        <v>163.19999999999999</v>
      </c>
      <c r="U9">
        <v>162.1</v>
      </c>
      <c r="V9">
        <v>162.6</v>
      </c>
      <c r="W9">
        <v>157.5</v>
      </c>
      <c r="X9">
        <v>168.4</v>
      </c>
      <c r="Y9">
        <v>154</v>
      </c>
      <c r="Z9">
        <v>157.6</v>
      </c>
      <c r="AA9">
        <v>163.80000000000001</v>
      </c>
      <c r="AB9">
        <v>160</v>
      </c>
      <c r="AC9">
        <v>160</v>
      </c>
      <c r="AD9">
        <v>163.19999999999999</v>
      </c>
    </row>
    <row r="10" spans="1:30" x14ac:dyDescent="0.3">
      <c r="A10">
        <v>2021</v>
      </c>
      <c r="B10" t="s">
        <v>45</v>
      </c>
      <c r="C10">
        <v>74.319999999999993</v>
      </c>
      <c r="D10">
        <v>146.6</v>
      </c>
      <c r="E10">
        <v>204</v>
      </c>
      <c r="F10">
        <v>172.8</v>
      </c>
      <c r="G10">
        <v>158.4</v>
      </c>
      <c r="H10">
        <v>188</v>
      </c>
      <c r="I10">
        <v>156.69999999999999</v>
      </c>
      <c r="J10">
        <v>162.30000000000001</v>
      </c>
      <c r="K10">
        <v>164.1</v>
      </c>
      <c r="L10">
        <v>119.7</v>
      </c>
      <c r="M10">
        <v>168.8</v>
      </c>
      <c r="N10">
        <v>162.69999999999999</v>
      </c>
      <c r="O10">
        <v>173.9</v>
      </c>
      <c r="P10">
        <v>164</v>
      </c>
      <c r="Q10">
        <v>192.1</v>
      </c>
      <c r="R10">
        <v>164.6</v>
      </c>
      <c r="S10">
        <v>155.30000000000001</v>
      </c>
      <c r="T10">
        <v>163.30000000000001</v>
      </c>
      <c r="U10">
        <v>162.1</v>
      </c>
      <c r="V10">
        <v>162.6</v>
      </c>
      <c r="W10">
        <v>157.5</v>
      </c>
      <c r="X10">
        <v>168.4</v>
      </c>
      <c r="Y10">
        <v>154</v>
      </c>
      <c r="Z10">
        <v>157.69999999999999</v>
      </c>
      <c r="AA10">
        <v>163.69999999999999</v>
      </c>
      <c r="AB10">
        <v>160</v>
      </c>
      <c r="AC10">
        <v>160</v>
      </c>
      <c r="AD10">
        <v>163.19999999999999</v>
      </c>
    </row>
    <row r="11" spans="1:30" x14ac:dyDescent="0.3">
      <c r="A11">
        <v>2021</v>
      </c>
      <c r="B11" t="s">
        <v>47</v>
      </c>
      <c r="C11">
        <v>81.650000000000006</v>
      </c>
      <c r="D11">
        <v>147.4</v>
      </c>
      <c r="E11">
        <v>204.6</v>
      </c>
      <c r="F11">
        <v>171.2</v>
      </c>
      <c r="G11">
        <v>158.69999999999999</v>
      </c>
      <c r="H11">
        <v>190.6</v>
      </c>
      <c r="I11">
        <v>155.69999999999999</v>
      </c>
      <c r="J11">
        <v>185.3</v>
      </c>
      <c r="K11">
        <v>165.2</v>
      </c>
      <c r="L11">
        <v>121.9</v>
      </c>
      <c r="M11">
        <v>169.3</v>
      </c>
      <c r="N11">
        <v>163.19999999999999</v>
      </c>
      <c r="O11">
        <v>174.7</v>
      </c>
      <c r="P11">
        <v>167.7</v>
      </c>
      <c r="Q11">
        <v>192.7</v>
      </c>
      <c r="R11">
        <v>165.7</v>
      </c>
      <c r="S11">
        <v>156.30000000000001</v>
      </c>
      <c r="T11">
        <v>164.3</v>
      </c>
      <c r="U11">
        <v>163.6</v>
      </c>
      <c r="V11">
        <v>164.2</v>
      </c>
      <c r="W11">
        <v>158.4</v>
      </c>
      <c r="X11">
        <v>169.1</v>
      </c>
      <c r="Y11">
        <v>155.69999999999999</v>
      </c>
      <c r="Z11">
        <v>158.6</v>
      </c>
      <c r="AA11">
        <v>163.9</v>
      </c>
      <c r="AB11">
        <v>160.80000000000001</v>
      </c>
      <c r="AC11">
        <v>161</v>
      </c>
      <c r="AD11">
        <v>165.5</v>
      </c>
    </row>
    <row r="12" spans="1:30" x14ac:dyDescent="0.3">
      <c r="A12">
        <v>2021</v>
      </c>
      <c r="B12" t="s">
        <v>49</v>
      </c>
      <c r="C12">
        <v>80.59</v>
      </c>
      <c r="D12">
        <v>148.19999999999999</v>
      </c>
      <c r="E12">
        <v>201.6</v>
      </c>
      <c r="F12">
        <v>173</v>
      </c>
      <c r="G12">
        <v>159.30000000000001</v>
      </c>
      <c r="H12">
        <v>190.1</v>
      </c>
      <c r="I12">
        <v>156.5</v>
      </c>
      <c r="J12">
        <v>199.2</v>
      </c>
      <c r="K12">
        <v>165.3</v>
      </c>
      <c r="L12">
        <v>122.4</v>
      </c>
      <c r="M12">
        <v>169.6</v>
      </c>
      <c r="N12">
        <v>163.69999999999999</v>
      </c>
      <c r="O12">
        <v>175.5</v>
      </c>
      <c r="P12">
        <v>169.7</v>
      </c>
      <c r="Q12">
        <v>192.9</v>
      </c>
      <c r="R12">
        <v>167.2</v>
      </c>
      <c r="S12">
        <v>157.4</v>
      </c>
      <c r="T12">
        <v>165.8</v>
      </c>
      <c r="U12">
        <v>164.2</v>
      </c>
      <c r="V12">
        <v>163.9</v>
      </c>
      <c r="W12">
        <v>159.30000000000001</v>
      </c>
      <c r="X12">
        <v>169.9</v>
      </c>
      <c r="Y12">
        <v>154.80000000000001</v>
      </c>
      <c r="Z12">
        <v>159.80000000000001</v>
      </c>
      <c r="AA12">
        <v>164.3</v>
      </c>
      <c r="AB12">
        <v>162.19999999999999</v>
      </c>
      <c r="AC12">
        <v>161.4</v>
      </c>
      <c r="AD12">
        <v>166.7</v>
      </c>
    </row>
    <row r="13" spans="1:30" x14ac:dyDescent="0.3">
      <c r="A13">
        <v>2021</v>
      </c>
      <c r="B13" t="s">
        <v>51</v>
      </c>
      <c r="C13">
        <v>73.3</v>
      </c>
      <c r="D13">
        <v>148.69999999999999</v>
      </c>
      <c r="E13">
        <v>198.8</v>
      </c>
      <c r="F13">
        <v>177.9</v>
      </c>
      <c r="G13">
        <v>159.9</v>
      </c>
      <c r="H13">
        <v>187.6</v>
      </c>
      <c r="I13">
        <v>154.9</v>
      </c>
      <c r="J13">
        <v>188.3</v>
      </c>
      <c r="K13">
        <v>164.4</v>
      </c>
      <c r="L13">
        <v>121</v>
      </c>
      <c r="M13">
        <v>170.5</v>
      </c>
      <c r="N13">
        <v>164.2</v>
      </c>
      <c r="O13">
        <v>176.5</v>
      </c>
      <c r="P13">
        <v>168.2</v>
      </c>
      <c r="Q13">
        <v>192.4</v>
      </c>
      <c r="R13">
        <v>168.5</v>
      </c>
      <c r="S13">
        <v>158.69999999999999</v>
      </c>
      <c r="T13">
        <v>167</v>
      </c>
      <c r="U13">
        <v>163.4</v>
      </c>
      <c r="V13">
        <v>164.1</v>
      </c>
      <c r="W13">
        <v>160.19999999999999</v>
      </c>
      <c r="X13">
        <v>170.6</v>
      </c>
      <c r="Y13">
        <v>155.69999999999999</v>
      </c>
      <c r="Z13">
        <v>160.6</v>
      </c>
      <c r="AA13">
        <v>164.4</v>
      </c>
      <c r="AB13">
        <v>162.6</v>
      </c>
      <c r="AC13">
        <v>162</v>
      </c>
      <c r="AD13">
        <v>166.2</v>
      </c>
    </row>
    <row r="14" spans="1:30" x14ac:dyDescent="0.3">
      <c r="A14">
        <v>2022</v>
      </c>
      <c r="B14" t="s">
        <v>30</v>
      </c>
      <c r="C14">
        <v>84.67</v>
      </c>
      <c r="D14">
        <v>149.5</v>
      </c>
      <c r="E14">
        <v>198.7</v>
      </c>
      <c r="F14">
        <v>178.8</v>
      </c>
      <c r="G14">
        <v>160.5</v>
      </c>
      <c r="H14">
        <v>184.7</v>
      </c>
      <c r="I14">
        <v>153.69999999999999</v>
      </c>
      <c r="J14">
        <v>174.3</v>
      </c>
      <c r="K14">
        <v>163.9</v>
      </c>
      <c r="L14">
        <v>120</v>
      </c>
      <c r="M14">
        <v>172.1</v>
      </c>
      <c r="N14">
        <v>164.3</v>
      </c>
      <c r="O14">
        <v>177.3</v>
      </c>
      <c r="P14">
        <v>166.4</v>
      </c>
      <c r="Q14">
        <v>192.2</v>
      </c>
      <c r="R14">
        <v>169.9</v>
      </c>
      <c r="S14">
        <v>160.69999999999999</v>
      </c>
      <c r="T14">
        <v>168.5</v>
      </c>
      <c r="U14">
        <v>164.5</v>
      </c>
      <c r="V14">
        <v>164.2</v>
      </c>
      <c r="W14">
        <v>161.1</v>
      </c>
      <c r="X14">
        <v>171.4</v>
      </c>
      <c r="Y14">
        <v>156.5</v>
      </c>
      <c r="Z14">
        <v>161.19999999999999</v>
      </c>
      <c r="AA14">
        <v>164.7</v>
      </c>
      <c r="AB14">
        <v>163</v>
      </c>
      <c r="AC14">
        <v>162.69999999999999</v>
      </c>
      <c r="AD14">
        <v>165.7</v>
      </c>
    </row>
    <row r="15" spans="1:30" x14ac:dyDescent="0.3">
      <c r="A15">
        <v>2022</v>
      </c>
      <c r="B15" t="s">
        <v>33</v>
      </c>
      <c r="C15">
        <v>94.07</v>
      </c>
      <c r="D15">
        <v>150</v>
      </c>
      <c r="E15">
        <v>200.6</v>
      </c>
      <c r="F15">
        <v>175.8</v>
      </c>
      <c r="G15">
        <v>160.69999999999999</v>
      </c>
      <c r="H15">
        <v>184.9</v>
      </c>
      <c r="I15">
        <v>153.69999999999999</v>
      </c>
      <c r="J15">
        <v>169.7</v>
      </c>
      <c r="K15">
        <v>163.69999999999999</v>
      </c>
      <c r="L15">
        <v>118.9</v>
      </c>
      <c r="M15">
        <v>174.3</v>
      </c>
      <c r="N15">
        <v>164.7</v>
      </c>
      <c r="O15">
        <v>178</v>
      </c>
      <c r="P15">
        <v>166.2</v>
      </c>
      <c r="Q15">
        <v>192.8</v>
      </c>
      <c r="R15">
        <v>170.8</v>
      </c>
      <c r="S15">
        <v>162.4</v>
      </c>
      <c r="T15">
        <v>169.6</v>
      </c>
      <c r="U15">
        <v>165.5</v>
      </c>
      <c r="V15">
        <v>165.7</v>
      </c>
      <c r="W15">
        <v>161.80000000000001</v>
      </c>
      <c r="X15">
        <v>172.2</v>
      </c>
      <c r="Y15">
        <v>156.9</v>
      </c>
      <c r="Z15">
        <v>162.1</v>
      </c>
      <c r="AA15">
        <v>165.4</v>
      </c>
      <c r="AB15">
        <v>164.4</v>
      </c>
      <c r="AC15">
        <v>163.5</v>
      </c>
      <c r="AD15">
        <v>166.1</v>
      </c>
    </row>
    <row r="16" spans="1:30" x14ac:dyDescent="0.3">
      <c r="A16">
        <v>2022</v>
      </c>
      <c r="B16" t="s">
        <v>35</v>
      </c>
      <c r="C16">
        <v>112.87</v>
      </c>
      <c r="D16">
        <v>151.30000000000001</v>
      </c>
      <c r="E16">
        <v>210.7</v>
      </c>
      <c r="F16">
        <v>167.8</v>
      </c>
      <c r="G16">
        <v>162.19999999999999</v>
      </c>
      <c r="H16">
        <v>194.6</v>
      </c>
      <c r="I16">
        <v>157.6</v>
      </c>
      <c r="J16">
        <v>166.9</v>
      </c>
      <c r="K16">
        <v>163.9</v>
      </c>
      <c r="L16">
        <v>118.8</v>
      </c>
      <c r="M16">
        <v>177.4</v>
      </c>
      <c r="N16">
        <v>165.3</v>
      </c>
      <c r="O16">
        <v>179.3</v>
      </c>
      <c r="P16">
        <v>168.4</v>
      </c>
      <c r="Q16">
        <v>193.7</v>
      </c>
      <c r="R16">
        <v>172.1</v>
      </c>
      <c r="S16">
        <v>164.6</v>
      </c>
      <c r="T16">
        <v>171.1</v>
      </c>
      <c r="U16">
        <v>165.3</v>
      </c>
      <c r="V16">
        <v>167.2</v>
      </c>
      <c r="W16">
        <v>162.80000000000001</v>
      </c>
      <c r="X16">
        <v>173</v>
      </c>
      <c r="Y16">
        <v>157.9</v>
      </c>
      <c r="Z16">
        <v>163.30000000000001</v>
      </c>
      <c r="AA16">
        <v>166</v>
      </c>
      <c r="AB16">
        <v>167.2</v>
      </c>
      <c r="AC16">
        <v>164.6</v>
      </c>
      <c r="AD16">
        <v>167.7</v>
      </c>
    </row>
    <row r="17" spans="1:30" x14ac:dyDescent="0.3">
      <c r="A17">
        <v>2022</v>
      </c>
      <c r="B17" t="s">
        <v>36</v>
      </c>
      <c r="C17">
        <v>102.97</v>
      </c>
      <c r="D17">
        <v>152.9</v>
      </c>
      <c r="E17">
        <v>211.8</v>
      </c>
      <c r="F17">
        <v>164.5</v>
      </c>
      <c r="G17">
        <v>163.9</v>
      </c>
      <c r="H17">
        <v>199.5</v>
      </c>
      <c r="I17">
        <v>172.6</v>
      </c>
      <c r="J17">
        <v>166.2</v>
      </c>
      <c r="K17">
        <v>164.7</v>
      </c>
      <c r="L17">
        <v>119</v>
      </c>
      <c r="M17">
        <v>181.3</v>
      </c>
      <c r="N17">
        <v>166.2</v>
      </c>
      <c r="O17">
        <v>180.9</v>
      </c>
      <c r="P17">
        <v>170.8</v>
      </c>
      <c r="Q17">
        <v>193.9</v>
      </c>
      <c r="R17">
        <v>173.9</v>
      </c>
      <c r="S17">
        <v>166.5</v>
      </c>
      <c r="T17">
        <v>172.8</v>
      </c>
      <c r="U17">
        <v>167</v>
      </c>
      <c r="V17">
        <v>172.2</v>
      </c>
      <c r="W17">
        <v>164</v>
      </c>
      <c r="X17">
        <v>174</v>
      </c>
      <c r="Y17">
        <v>162.6</v>
      </c>
      <c r="Z17">
        <v>164.4</v>
      </c>
      <c r="AA17">
        <v>166.9</v>
      </c>
      <c r="AB17">
        <v>168.8</v>
      </c>
      <c r="AC17">
        <v>166.8</v>
      </c>
      <c r="AD17">
        <v>170.1</v>
      </c>
    </row>
    <row r="18" spans="1:30" x14ac:dyDescent="0.3">
      <c r="A18">
        <v>2022</v>
      </c>
      <c r="B18" t="s">
        <v>38</v>
      </c>
      <c r="C18">
        <v>109.51</v>
      </c>
      <c r="D18">
        <v>154.1</v>
      </c>
      <c r="E18">
        <v>217</v>
      </c>
      <c r="F18">
        <v>162.4</v>
      </c>
      <c r="G18">
        <v>164.9</v>
      </c>
      <c r="H18">
        <v>202.4</v>
      </c>
      <c r="I18">
        <v>171</v>
      </c>
      <c r="J18">
        <v>174.9</v>
      </c>
      <c r="K18">
        <v>164.7</v>
      </c>
      <c r="L18">
        <v>119.7</v>
      </c>
      <c r="M18">
        <v>184.9</v>
      </c>
      <c r="N18">
        <v>167.1</v>
      </c>
      <c r="O18">
        <v>182.5</v>
      </c>
      <c r="P18">
        <v>173.3</v>
      </c>
      <c r="Q18">
        <v>194.1</v>
      </c>
      <c r="R18">
        <v>175.6</v>
      </c>
      <c r="S18">
        <v>168.4</v>
      </c>
      <c r="T18">
        <v>174.6</v>
      </c>
      <c r="U18">
        <v>167.5</v>
      </c>
      <c r="V18">
        <v>174.6</v>
      </c>
      <c r="W18">
        <v>165.2</v>
      </c>
      <c r="X18">
        <v>174.8</v>
      </c>
      <c r="Y18">
        <v>163</v>
      </c>
      <c r="Z18">
        <v>165.1</v>
      </c>
      <c r="AA18">
        <v>167.9</v>
      </c>
      <c r="AB18">
        <v>168.4</v>
      </c>
      <c r="AC18">
        <v>167.5</v>
      </c>
      <c r="AD18">
        <v>171.7</v>
      </c>
    </row>
    <row r="19" spans="1:30" x14ac:dyDescent="0.3">
      <c r="A19">
        <v>2022</v>
      </c>
      <c r="B19" t="s">
        <v>39</v>
      </c>
      <c r="C19">
        <v>116.01</v>
      </c>
      <c r="D19">
        <v>155</v>
      </c>
      <c r="E19">
        <v>219.4</v>
      </c>
      <c r="F19">
        <v>170.8</v>
      </c>
      <c r="G19">
        <v>165.8</v>
      </c>
      <c r="H19">
        <v>200.9</v>
      </c>
      <c r="I19">
        <v>169.7</v>
      </c>
      <c r="J19">
        <v>182.3</v>
      </c>
      <c r="K19">
        <v>164.3</v>
      </c>
      <c r="L19">
        <v>119.9</v>
      </c>
      <c r="M19">
        <v>187.1</v>
      </c>
      <c r="N19">
        <v>167.9</v>
      </c>
      <c r="O19">
        <v>183.9</v>
      </c>
      <c r="P19">
        <v>174.9</v>
      </c>
      <c r="Q19">
        <v>194.3</v>
      </c>
      <c r="R19">
        <v>177.1</v>
      </c>
      <c r="S19">
        <v>169.9</v>
      </c>
      <c r="T19">
        <v>176</v>
      </c>
      <c r="U19">
        <v>166.8</v>
      </c>
      <c r="V19">
        <v>176</v>
      </c>
      <c r="W19">
        <v>166.4</v>
      </c>
      <c r="X19">
        <v>175.4</v>
      </c>
      <c r="Y19">
        <v>161.1</v>
      </c>
      <c r="Z19">
        <v>165.8</v>
      </c>
      <c r="AA19">
        <v>169</v>
      </c>
      <c r="AB19">
        <v>169.4</v>
      </c>
      <c r="AC19">
        <v>167.5</v>
      </c>
      <c r="AD19">
        <v>172.6</v>
      </c>
    </row>
    <row r="20" spans="1:30" x14ac:dyDescent="0.3">
      <c r="A20">
        <v>2022</v>
      </c>
      <c r="B20" t="s">
        <v>41</v>
      </c>
      <c r="C20">
        <v>105.49</v>
      </c>
      <c r="D20">
        <v>156.5</v>
      </c>
      <c r="E20">
        <v>213</v>
      </c>
      <c r="F20">
        <v>175.2</v>
      </c>
      <c r="G20">
        <v>166.6</v>
      </c>
      <c r="H20">
        <v>195.8</v>
      </c>
      <c r="I20">
        <v>174.2</v>
      </c>
      <c r="J20">
        <v>182.1</v>
      </c>
      <c r="K20">
        <v>164.3</v>
      </c>
      <c r="L20">
        <v>120</v>
      </c>
      <c r="M20">
        <v>190</v>
      </c>
      <c r="N20">
        <v>168.4</v>
      </c>
      <c r="O20">
        <v>185.2</v>
      </c>
      <c r="P20">
        <v>175</v>
      </c>
      <c r="Q20">
        <v>194.6</v>
      </c>
      <c r="R20">
        <v>178.3</v>
      </c>
      <c r="S20">
        <v>171.3</v>
      </c>
      <c r="T20">
        <v>177.3</v>
      </c>
      <c r="U20">
        <v>167.8</v>
      </c>
      <c r="V20">
        <v>179.6</v>
      </c>
      <c r="W20">
        <v>167.4</v>
      </c>
      <c r="X20">
        <v>176.1</v>
      </c>
      <c r="Y20">
        <v>161.6</v>
      </c>
      <c r="Z20">
        <v>166.3</v>
      </c>
      <c r="AA20">
        <v>171.4</v>
      </c>
      <c r="AB20">
        <v>169.7</v>
      </c>
      <c r="AC20">
        <v>168.4</v>
      </c>
      <c r="AD20">
        <v>173.4</v>
      </c>
    </row>
    <row r="21" spans="1:30" x14ac:dyDescent="0.3">
      <c r="A21">
        <v>2022</v>
      </c>
      <c r="B21" t="s">
        <v>43</v>
      </c>
      <c r="C21">
        <v>97.4</v>
      </c>
      <c r="D21">
        <v>160.30000000000001</v>
      </c>
      <c r="E21">
        <v>206.5</v>
      </c>
      <c r="F21">
        <v>169.2</v>
      </c>
      <c r="G21">
        <v>168.1</v>
      </c>
      <c r="H21">
        <v>192.4</v>
      </c>
      <c r="I21">
        <v>172.9</v>
      </c>
      <c r="J21">
        <v>186.7</v>
      </c>
      <c r="K21">
        <v>167.2</v>
      </c>
      <c r="L21">
        <v>120.9</v>
      </c>
      <c r="M21">
        <v>193.6</v>
      </c>
      <c r="N21">
        <v>168.8</v>
      </c>
      <c r="O21">
        <v>186.3</v>
      </c>
      <c r="P21">
        <v>176.3</v>
      </c>
      <c r="Q21">
        <v>195</v>
      </c>
      <c r="R21">
        <v>179.5</v>
      </c>
      <c r="S21">
        <v>172.7</v>
      </c>
      <c r="T21">
        <v>178.5</v>
      </c>
      <c r="U21">
        <v>169</v>
      </c>
      <c r="V21">
        <v>178.8</v>
      </c>
      <c r="W21">
        <v>168.5</v>
      </c>
      <c r="X21">
        <v>176.8</v>
      </c>
      <c r="Y21">
        <v>161.9</v>
      </c>
      <c r="Z21">
        <v>166.9</v>
      </c>
      <c r="AA21">
        <v>172.3</v>
      </c>
      <c r="AB21">
        <v>171.2</v>
      </c>
      <c r="AC21">
        <v>169.1</v>
      </c>
      <c r="AD21">
        <v>174.3</v>
      </c>
    </row>
    <row r="22" spans="1:30" x14ac:dyDescent="0.3">
      <c r="A22">
        <v>2022</v>
      </c>
      <c r="B22" t="s">
        <v>45</v>
      </c>
      <c r="C22">
        <v>90.71</v>
      </c>
      <c r="D22">
        <v>163.5</v>
      </c>
      <c r="E22">
        <v>209.2</v>
      </c>
      <c r="F22">
        <v>169.7</v>
      </c>
      <c r="G22">
        <v>169.7</v>
      </c>
      <c r="H22">
        <v>188.7</v>
      </c>
      <c r="I22">
        <v>165.7</v>
      </c>
      <c r="J22">
        <v>191.8</v>
      </c>
      <c r="K22">
        <v>169.1</v>
      </c>
      <c r="L22">
        <v>121.6</v>
      </c>
      <c r="M22">
        <v>197.3</v>
      </c>
      <c r="N22">
        <v>169.4</v>
      </c>
      <c r="O22">
        <v>187.4</v>
      </c>
      <c r="P22">
        <v>177.8</v>
      </c>
      <c r="Q22">
        <v>195.9</v>
      </c>
      <c r="R22">
        <v>180.9</v>
      </c>
      <c r="S22">
        <v>174.3</v>
      </c>
      <c r="T22">
        <v>179.9</v>
      </c>
      <c r="U22">
        <v>169.5</v>
      </c>
      <c r="V22">
        <v>179.5</v>
      </c>
      <c r="W22">
        <v>169.5</v>
      </c>
      <c r="X22">
        <v>177.8</v>
      </c>
      <c r="Y22">
        <v>162.30000000000001</v>
      </c>
      <c r="Z22">
        <v>167.6</v>
      </c>
      <c r="AA22">
        <v>173.1</v>
      </c>
      <c r="AB22">
        <v>170.9</v>
      </c>
      <c r="AC22">
        <v>169.7</v>
      </c>
      <c r="AD22">
        <v>175.3</v>
      </c>
    </row>
    <row r="23" spans="1:30" x14ac:dyDescent="0.3">
      <c r="A23">
        <v>2022</v>
      </c>
      <c r="B23" t="s">
        <v>47</v>
      </c>
      <c r="C23">
        <v>91.7</v>
      </c>
      <c r="D23">
        <v>165.2</v>
      </c>
      <c r="E23">
        <v>210.9</v>
      </c>
      <c r="F23">
        <v>170.9</v>
      </c>
      <c r="G23">
        <v>170.9</v>
      </c>
      <c r="H23">
        <v>186.5</v>
      </c>
      <c r="I23">
        <v>163.80000000000001</v>
      </c>
      <c r="J23">
        <v>199.7</v>
      </c>
      <c r="K23">
        <v>169.8</v>
      </c>
      <c r="L23">
        <v>121.9</v>
      </c>
      <c r="M23">
        <v>199.9</v>
      </c>
      <c r="N23">
        <v>169.9</v>
      </c>
      <c r="O23">
        <v>188.3</v>
      </c>
      <c r="P23">
        <v>179.6</v>
      </c>
      <c r="Q23">
        <v>196.3</v>
      </c>
      <c r="R23">
        <v>181.9</v>
      </c>
      <c r="S23">
        <v>175.3</v>
      </c>
      <c r="T23">
        <v>181</v>
      </c>
      <c r="U23">
        <v>171.2</v>
      </c>
      <c r="V23">
        <v>180.5</v>
      </c>
      <c r="W23">
        <v>170.4</v>
      </c>
      <c r="X23">
        <v>178.7</v>
      </c>
      <c r="Y23">
        <v>162.9</v>
      </c>
      <c r="Z23">
        <v>168.2</v>
      </c>
      <c r="AA23">
        <v>173.4</v>
      </c>
      <c r="AB23">
        <v>172.1</v>
      </c>
      <c r="AC23">
        <v>170.5</v>
      </c>
      <c r="AD23">
        <v>176.7</v>
      </c>
    </row>
    <row r="24" spans="1:30" x14ac:dyDescent="0.3">
      <c r="A24">
        <v>2022</v>
      </c>
      <c r="B24" t="s">
        <v>49</v>
      </c>
      <c r="C24">
        <v>87.55</v>
      </c>
      <c r="D24">
        <v>167.4</v>
      </c>
      <c r="E24">
        <v>209.4</v>
      </c>
      <c r="F24">
        <v>181.4</v>
      </c>
      <c r="G24">
        <v>172.3</v>
      </c>
      <c r="H24">
        <v>188.9</v>
      </c>
      <c r="I24">
        <v>160.69999999999999</v>
      </c>
      <c r="J24">
        <v>183.1</v>
      </c>
      <c r="K24">
        <v>170.5</v>
      </c>
      <c r="L24">
        <v>122.1</v>
      </c>
      <c r="M24">
        <v>202.8</v>
      </c>
      <c r="N24">
        <v>170.4</v>
      </c>
      <c r="O24">
        <v>189.5</v>
      </c>
      <c r="P24">
        <v>178.3</v>
      </c>
      <c r="Q24">
        <v>196.9</v>
      </c>
      <c r="R24">
        <v>183.1</v>
      </c>
      <c r="S24">
        <v>176.2</v>
      </c>
      <c r="T24">
        <v>182.1</v>
      </c>
      <c r="U24">
        <v>171.8</v>
      </c>
      <c r="V24">
        <v>181.3</v>
      </c>
      <c r="W24">
        <v>171.4</v>
      </c>
      <c r="X24">
        <v>179.8</v>
      </c>
      <c r="Y24">
        <v>163</v>
      </c>
      <c r="Z24">
        <v>168.5</v>
      </c>
      <c r="AA24">
        <v>173.7</v>
      </c>
      <c r="AB24">
        <v>173.6</v>
      </c>
      <c r="AC24">
        <v>171.1</v>
      </c>
      <c r="AD24">
        <v>176.5</v>
      </c>
    </row>
    <row r="25" spans="1:30" x14ac:dyDescent="0.3">
      <c r="A25">
        <v>2022</v>
      </c>
      <c r="B25" t="s">
        <v>51</v>
      </c>
      <c r="C25">
        <v>78.11</v>
      </c>
      <c r="D25">
        <v>169.2</v>
      </c>
      <c r="E25">
        <v>209</v>
      </c>
      <c r="F25">
        <v>190.2</v>
      </c>
      <c r="G25">
        <v>173.6</v>
      </c>
      <c r="H25">
        <v>188.5</v>
      </c>
      <c r="I25">
        <v>158</v>
      </c>
      <c r="J25">
        <v>159.9</v>
      </c>
      <c r="K25">
        <v>170.8</v>
      </c>
      <c r="L25">
        <v>121.8</v>
      </c>
      <c r="M25">
        <v>205.2</v>
      </c>
      <c r="N25">
        <v>171</v>
      </c>
      <c r="O25">
        <v>190.3</v>
      </c>
      <c r="P25">
        <v>175.9</v>
      </c>
      <c r="Q25">
        <v>197.3</v>
      </c>
      <c r="R25">
        <v>184</v>
      </c>
      <c r="S25">
        <v>177</v>
      </c>
      <c r="T25">
        <v>183</v>
      </c>
      <c r="U25">
        <v>170.7</v>
      </c>
      <c r="V25">
        <v>182</v>
      </c>
      <c r="W25">
        <v>172.1</v>
      </c>
      <c r="X25">
        <v>181.1</v>
      </c>
      <c r="Y25">
        <v>163.4</v>
      </c>
      <c r="Z25">
        <v>168.9</v>
      </c>
      <c r="AA25">
        <v>174.1</v>
      </c>
      <c r="AB25">
        <v>175.8</v>
      </c>
      <c r="AC25">
        <v>172</v>
      </c>
      <c r="AD25">
        <v>175.7</v>
      </c>
    </row>
    <row r="26" spans="1:30" x14ac:dyDescent="0.3">
      <c r="A26">
        <v>2023</v>
      </c>
      <c r="B26" t="s">
        <v>30</v>
      </c>
      <c r="C26">
        <v>80.92</v>
      </c>
      <c r="D26">
        <v>173.8</v>
      </c>
      <c r="E26">
        <v>210.7</v>
      </c>
      <c r="F26">
        <v>194.5</v>
      </c>
      <c r="G26">
        <v>174.6</v>
      </c>
      <c r="H26">
        <v>187.2</v>
      </c>
      <c r="I26">
        <v>158.30000000000001</v>
      </c>
      <c r="J26">
        <v>153.9</v>
      </c>
      <c r="K26">
        <v>170.9</v>
      </c>
      <c r="L26">
        <v>121.1</v>
      </c>
      <c r="M26">
        <v>208.4</v>
      </c>
      <c r="N26">
        <v>171.4</v>
      </c>
      <c r="O26">
        <v>191.2</v>
      </c>
      <c r="P26">
        <v>176.7</v>
      </c>
      <c r="Q26">
        <v>198.2</v>
      </c>
      <c r="R26">
        <v>184.9</v>
      </c>
      <c r="S26">
        <v>177.6</v>
      </c>
      <c r="T26">
        <v>183.8</v>
      </c>
      <c r="U26">
        <v>172.1</v>
      </c>
      <c r="V26">
        <v>182</v>
      </c>
      <c r="W26">
        <v>172.9</v>
      </c>
      <c r="X26">
        <v>182.3</v>
      </c>
      <c r="Y26">
        <v>163.6</v>
      </c>
      <c r="Z26">
        <v>169.5</v>
      </c>
      <c r="AA26">
        <v>174.3</v>
      </c>
      <c r="AB26">
        <v>178.6</v>
      </c>
      <c r="AC26">
        <v>172.8</v>
      </c>
      <c r="AD26">
        <v>176.5</v>
      </c>
    </row>
    <row r="27" spans="1:30" x14ac:dyDescent="0.3">
      <c r="A27">
        <v>2023</v>
      </c>
      <c r="B27" t="s">
        <v>33</v>
      </c>
      <c r="C27">
        <v>81.62</v>
      </c>
      <c r="D27">
        <v>174.4</v>
      </c>
      <c r="E27">
        <v>207.7</v>
      </c>
      <c r="F27">
        <v>175.2</v>
      </c>
      <c r="G27">
        <v>177.3</v>
      </c>
      <c r="H27">
        <v>179.3</v>
      </c>
      <c r="I27">
        <v>169.5</v>
      </c>
      <c r="J27">
        <v>152.69999999999999</v>
      </c>
      <c r="K27">
        <v>171</v>
      </c>
      <c r="L27">
        <v>120</v>
      </c>
      <c r="M27">
        <v>209.7</v>
      </c>
      <c r="N27">
        <v>172.3</v>
      </c>
      <c r="O27">
        <v>193</v>
      </c>
      <c r="P27">
        <v>177</v>
      </c>
      <c r="Q27">
        <v>199.5</v>
      </c>
      <c r="R27">
        <v>186.2</v>
      </c>
      <c r="S27">
        <v>178.7</v>
      </c>
      <c r="T27">
        <v>185.1</v>
      </c>
      <c r="U27">
        <v>173.5</v>
      </c>
      <c r="V27">
        <v>182.1</v>
      </c>
      <c r="W27">
        <v>174.2</v>
      </c>
      <c r="X27">
        <v>184.4</v>
      </c>
      <c r="Y27">
        <v>164.2</v>
      </c>
      <c r="Z27">
        <v>170.3</v>
      </c>
      <c r="AA27">
        <v>175</v>
      </c>
      <c r="AB27">
        <v>181</v>
      </c>
      <c r="AC27">
        <v>174.1</v>
      </c>
      <c r="AD27">
        <v>177.2</v>
      </c>
    </row>
    <row r="28" spans="1:30" x14ac:dyDescent="0.3">
      <c r="A28">
        <v>2023</v>
      </c>
      <c r="B28" t="s">
        <v>35</v>
      </c>
      <c r="C28">
        <v>78.540000000000006</v>
      </c>
      <c r="D28">
        <v>174.4</v>
      </c>
      <c r="E28">
        <v>207.7</v>
      </c>
      <c r="F28">
        <v>175.2</v>
      </c>
      <c r="G28">
        <v>177.3</v>
      </c>
      <c r="H28">
        <v>179.2</v>
      </c>
      <c r="I28">
        <v>169.5</v>
      </c>
      <c r="J28">
        <v>152.80000000000001</v>
      </c>
      <c r="K28">
        <v>171.1</v>
      </c>
      <c r="L28">
        <v>120</v>
      </c>
      <c r="M28">
        <v>209.7</v>
      </c>
      <c r="N28">
        <v>172.3</v>
      </c>
      <c r="O28">
        <v>193</v>
      </c>
      <c r="P28">
        <v>177</v>
      </c>
      <c r="Q28">
        <v>199.5</v>
      </c>
      <c r="R28">
        <v>186.1</v>
      </c>
      <c r="S28">
        <v>178.7</v>
      </c>
      <c r="T28">
        <v>185.1</v>
      </c>
      <c r="U28">
        <v>173.5</v>
      </c>
      <c r="V28">
        <v>181.9</v>
      </c>
      <c r="W28">
        <v>174.2</v>
      </c>
      <c r="X28">
        <v>184.4</v>
      </c>
      <c r="Y28">
        <v>164.2</v>
      </c>
      <c r="Z28">
        <v>170.3</v>
      </c>
      <c r="AA28">
        <v>175</v>
      </c>
      <c r="AB28">
        <v>181</v>
      </c>
      <c r="AC28">
        <v>174.1</v>
      </c>
      <c r="AD28">
        <v>177.2</v>
      </c>
    </row>
    <row r="29" spans="1:30" x14ac:dyDescent="0.3">
      <c r="A29">
        <v>2023</v>
      </c>
      <c r="B29" t="s">
        <v>36</v>
      </c>
      <c r="C29">
        <v>83.95</v>
      </c>
      <c r="D29">
        <v>173.8</v>
      </c>
      <c r="E29">
        <v>209.3</v>
      </c>
      <c r="F29">
        <v>169.6</v>
      </c>
      <c r="G29">
        <v>178.4</v>
      </c>
      <c r="H29">
        <v>174.9</v>
      </c>
      <c r="I29">
        <v>176.3</v>
      </c>
      <c r="J29">
        <v>155.4</v>
      </c>
      <c r="K29">
        <v>173.4</v>
      </c>
      <c r="L29">
        <v>121.3</v>
      </c>
      <c r="M29">
        <v>212.9</v>
      </c>
      <c r="N29">
        <v>172.9</v>
      </c>
      <c r="O29">
        <v>193.5</v>
      </c>
      <c r="P29">
        <v>177.9</v>
      </c>
      <c r="Q29">
        <v>200.6</v>
      </c>
      <c r="R29">
        <v>186.9</v>
      </c>
      <c r="S29">
        <v>179.2</v>
      </c>
      <c r="T29">
        <v>185.7</v>
      </c>
      <c r="U29">
        <v>175.2</v>
      </c>
      <c r="V29">
        <v>181.7</v>
      </c>
      <c r="W29">
        <v>174.6</v>
      </c>
      <c r="X29">
        <v>185</v>
      </c>
      <c r="Y29">
        <v>164.5</v>
      </c>
      <c r="Z29">
        <v>170.7</v>
      </c>
      <c r="AA29">
        <v>176.4</v>
      </c>
      <c r="AB29">
        <v>184</v>
      </c>
      <c r="AC29">
        <v>175</v>
      </c>
      <c r="AD29">
        <v>178.1</v>
      </c>
    </row>
    <row r="30" spans="1:30" x14ac:dyDescent="0.3">
      <c r="A30">
        <v>2023</v>
      </c>
      <c r="B30" t="s">
        <v>38</v>
      </c>
      <c r="C30">
        <v>74.930000000000007</v>
      </c>
      <c r="D30">
        <v>173.7</v>
      </c>
      <c r="E30">
        <v>214.3</v>
      </c>
      <c r="F30">
        <v>173.2</v>
      </c>
      <c r="G30">
        <v>179.5</v>
      </c>
      <c r="H30">
        <v>170</v>
      </c>
      <c r="I30">
        <v>172.2</v>
      </c>
      <c r="J30">
        <v>161</v>
      </c>
      <c r="K30">
        <v>175.6</v>
      </c>
      <c r="L30">
        <v>122.7</v>
      </c>
      <c r="M30">
        <v>218</v>
      </c>
      <c r="N30">
        <v>173.4</v>
      </c>
      <c r="O30">
        <v>194.2</v>
      </c>
      <c r="P30">
        <v>179.1</v>
      </c>
      <c r="Q30">
        <v>201</v>
      </c>
      <c r="R30">
        <v>187.3</v>
      </c>
      <c r="S30">
        <v>179.7</v>
      </c>
      <c r="T30">
        <v>186.2</v>
      </c>
      <c r="U30">
        <v>175.6</v>
      </c>
      <c r="V30">
        <v>182.8</v>
      </c>
      <c r="W30">
        <v>175.2</v>
      </c>
      <c r="X30">
        <v>185.7</v>
      </c>
      <c r="Y30">
        <v>164.8</v>
      </c>
      <c r="Z30">
        <v>171.2</v>
      </c>
      <c r="AA30">
        <v>177.1</v>
      </c>
      <c r="AB30">
        <v>185.2</v>
      </c>
      <c r="AC30">
        <v>175.7</v>
      </c>
      <c r="AD30">
        <v>179.1</v>
      </c>
    </row>
    <row r="32" spans="1:30" x14ac:dyDescent="0.3">
      <c r="D32">
        <f t="shared" ref="D32:AD32" si="0">CORREL($C$2:$C$30,D2:D30)</f>
        <v>0.25159381567705869</v>
      </c>
      <c r="E32">
        <f t="shared" si="0"/>
        <v>0.76593315434561271</v>
      </c>
      <c r="F32">
        <f t="shared" si="0"/>
        <v>-0.18811651608858893</v>
      </c>
      <c r="G32">
        <f t="shared" si="0"/>
        <v>0.34873435316698959</v>
      </c>
      <c r="H32">
        <f t="shared" si="0"/>
        <v>0.8149797886036384</v>
      </c>
      <c r="I32">
        <f t="shared" si="0"/>
        <v>0.4698627040911863</v>
      </c>
      <c r="J32">
        <f t="shared" si="0"/>
        <v>0.34495952101190236</v>
      </c>
      <c r="K32">
        <f t="shared" si="0"/>
        <v>0.17258268372684724</v>
      </c>
      <c r="L32">
        <f t="shared" si="0"/>
        <v>0.50419360803267621</v>
      </c>
      <c r="M32">
        <f t="shared" si="0"/>
        <v>0.33199779144862196</v>
      </c>
      <c r="N32">
        <f t="shared" si="0"/>
        <v>0.55283657369824024</v>
      </c>
      <c r="O32">
        <f t="shared" si="0"/>
        <v>0.47976253226075105</v>
      </c>
      <c r="P32">
        <f t="shared" si="0"/>
        <v>0.57223106755796693</v>
      </c>
      <c r="Q32">
        <f t="shared" si="0"/>
        <v>0.39610049041612511</v>
      </c>
      <c r="R32">
        <f t="shared" si="0"/>
        <v>0.51592664529550947</v>
      </c>
      <c r="S32">
        <f t="shared" si="0"/>
        <v>0.54369114564086207</v>
      </c>
      <c r="T32">
        <f t="shared" si="0"/>
        <v>0.52055884691496501</v>
      </c>
      <c r="U32">
        <f t="shared" si="0"/>
        <v>0.42327155103177805</v>
      </c>
      <c r="V32">
        <f t="shared" si="0"/>
        <v>0.56762759013321684</v>
      </c>
      <c r="W32">
        <f t="shared" si="0"/>
        <v>0.50259186325962535</v>
      </c>
      <c r="X32">
        <f t="shared" si="0"/>
        <v>0.47327073224056737</v>
      </c>
      <c r="Y32">
        <f t="shared" si="0"/>
        <v>0.66644679029234144</v>
      </c>
      <c r="Z32">
        <f t="shared" si="0"/>
        <v>0.58657488751510212</v>
      </c>
      <c r="AA32">
        <f t="shared" si="0"/>
        <v>0.43462157950905372</v>
      </c>
      <c r="AB32">
        <f t="shared" si="0"/>
        <v>0.39331221833146635</v>
      </c>
      <c r="AC32">
        <f t="shared" si="0"/>
        <v>0.53096620013193785</v>
      </c>
      <c r="AD32">
        <f t="shared" si="0"/>
        <v>0.54982877487861426</v>
      </c>
    </row>
    <row r="35" spans="3:4" x14ac:dyDescent="0.3">
      <c r="C35" s="45" t="s">
        <v>226</v>
      </c>
      <c r="D35" s="46" t="s">
        <v>227</v>
      </c>
    </row>
    <row r="36" spans="3:4" x14ac:dyDescent="0.3">
      <c r="C36" s="47" t="s">
        <v>7</v>
      </c>
      <c r="D36" s="48">
        <v>0.81497978860363796</v>
      </c>
    </row>
    <row r="37" spans="3:4" x14ac:dyDescent="0.3">
      <c r="C37" s="47" t="s">
        <v>4</v>
      </c>
      <c r="D37" s="48">
        <v>0.76593315434561271</v>
      </c>
    </row>
    <row r="38" spans="3:4" x14ac:dyDescent="0.3">
      <c r="C38" s="47" t="s">
        <v>24</v>
      </c>
      <c r="D38" s="48">
        <v>0.66644679029234144</v>
      </c>
    </row>
    <row r="39" spans="3:4" x14ac:dyDescent="0.3">
      <c r="C39" s="47" t="s">
        <v>25</v>
      </c>
      <c r="D39" s="48">
        <v>0.58657488751510212</v>
      </c>
    </row>
    <row r="40" spans="3:4" x14ac:dyDescent="0.3">
      <c r="C40" s="47" t="s">
        <v>15</v>
      </c>
      <c r="D40" s="48">
        <v>0.57223106755796693</v>
      </c>
    </row>
    <row r="41" spans="3:4" x14ac:dyDescent="0.3">
      <c r="C41" s="47" t="s">
        <v>21</v>
      </c>
      <c r="D41" s="48">
        <v>0.56762759013321684</v>
      </c>
    </row>
    <row r="42" spans="3:4" x14ac:dyDescent="0.3">
      <c r="C42" s="47" t="s">
        <v>13</v>
      </c>
      <c r="D42" s="48">
        <v>0.55283657369824024</v>
      </c>
    </row>
    <row r="43" spans="3:4" x14ac:dyDescent="0.3">
      <c r="C43" s="47" t="s">
        <v>29</v>
      </c>
      <c r="D43" s="48">
        <v>0.54982877487861426</v>
      </c>
    </row>
    <row r="44" spans="3:4" x14ac:dyDescent="0.3">
      <c r="C44" s="47" t="s">
        <v>18</v>
      </c>
      <c r="D44" s="48">
        <v>0.54369114564086207</v>
      </c>
    </row>
    <row r="45" spans="3:4" x14ac:dyDescent="0.3">
      <c r="C45" s="47" t="s">
        <v>28</v>
      </c>
      <c r="D45" s="48">
        <v>0.53096620013193785</v>
      </c>
    </row>
    <row r="46" spans="3:4" x14ac:dyDescent="0.3">
      <c r="C46" s="47" t="s">
        <v>19</v>
      </c>
      <c r="D46" s="48">
        <v>0.52055884691496501</v>
      </c>
    </row>
    <row r="47" spans="3:4" x14ac:dyDescent="0.3">
      <c r="C47" s="47" t="s">
        <v>17</v>
      </c>
      <c r="D47" s="48">
        <v>0.51592664529550947</v>
      </c>
    </row>
    <row r="48" spans="3:4" x14ac:dyDescent="0.3">
      <c r="C48" s="47" t="s">
        <v>11</v>
      </c>
      <c r="D48" s="48">
        <v>0.50419360803267621</v>
      </c>
    </row>
    <row r="49" spans="3:4" x14ac:dyDescent="0.3">
      <c r="C49" s="47" t="s">
        <v>22</v>
      </c>
      <c r="D49" s="48">
        <v>0.50259186325962535</v>
      </c>
    </row>
    <row r="50" spans="3:4" x14ac:dyDescent="0.3">
      <c r="C50" s="47" t="s">
        <v>14</v>
      </c>
      <c r="D50" s="48">
        <v>0.47976253226075105</v>
      </c>
    </row>
    <row r="51" spans="3:4" x14ac:dyDescent="0.3">
      <c r="C51" s="47" t="s">
        <v>23</v>
      </c>
      <c r="D51" s="48">
        <v>0.47327073224056737</v>
      </c>
    </row>
    <row r="52" spans="3:4" x14ac:dyDescent="0.3">
      <c r="C52" s="47" t="s">
        <v>8</v>
      </c>
      <c r="D52" s="48">
        <v>0.4698627040911863</v>
      </c>
    </row>
    <row r="53" spans="3:4" x14ac:dyDescent="0.3">
      <c r="C53" s="47" t="s">
        <v>26</v>
      </c>
      <c r="D53" s="48">
        <v>0.43462157950905372</v>
      </c>
    </row>
    <row r="54" spans="3:4" x14ac:dyDescent="0.3">
      <c r="C54" s="47" t="s">
        <v>20</v>
      </c>
      <c r="D54" s="48">
        <v>0.42327155103177805</v>
      </c>
    </row>
    <row r="55" spans="3:4" x14ac:dyDescent="0.3">
      <c r="C55" s="47" t="s">
        <v>16</v>
      </c>
      <c r="D55" s="48">
        <v>0.39610049041612511</v>
      </c>
    </row>
    <row r="56" spans="3:4" x14ac:dyDescent="0.3">
      <c r="C56" s="47" t="s">
        <v>27</v>
      </c>
      <c r="D56" s="48">
        <v>0.39331221833146635</v>
      </c>
    </row>
    <row r="57" spans="3:4" x14ac:dyDescent="0.3">
      <c r="C57" s="47" t="s">
        <v>6</v>
      </c>
      <c r="D57" s="48">
        <v>0.34873435316698959</v>
      </c>
    </row>
    <row r="58" spans="3:4" x14ac:dyDescent="0.3">
      <c r="C58" s="47" t="s">
        <v>9</v>
      </c>
      <c r="D58" s="48">
        <v>0.34495952101190236</v>
      </c>
    </row>
    <row r="59" spans="3:4" x14ac:dyDescent="0.3">
      <c r="C59" s="47" t="s">
        <v>12</v>
      </c>
      <c r="D59" s="48">
        <v>0.33199779144862196</v>
      </c>
    </row>
    <row r="60" spans="3:4" x14ac:dyDescent="0.3">
      <c r="C60" s="47" t="s">
        <v>3</v>
      </c>
      <c r="D60" s="48">
        <v>0.25159381567705869</v>
      </c>
    </row>
    <row r="61" spans="3:4" x14ac:dyDescent="0.3">
      <c r="C61" s="47" t="s">
        <v>10</v>
      </c>
      <c r="D61" s="48">
        <v>0.17258268372684724</v>
      </c>
    </row>
    <row r="62" spans="3:4" x14ac:dyDescent="0.3">
      <c r="C62" s="49" t="s">
        <v>5</v>
      </c>
      <c r="D62" s="50">
        <v>-0.18811651608858893</v>
      </c>
    </row>
  </sheetData>
  <conditionalFormatting sqref="D36:D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H A A B Q S w M E F A A C A A g A Y L L U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g s t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L U W n 5 D t R 8 F B A A A + B Y A A B M A H A B G b 3 J t d W x h c y 9 T Z W N 0 a W 9 u M S 5 t I K I Y A C i g F A A A A A A A A A A A A A A A A A A A A A A A A A A A A O 1 X T W / j N h C 9 B 8 h / I L Q t Y K O q W y f b H r r w I X C S 7 h 6 y z c Z J i 8 I J D J q a 2 E Q o 0 i C p f C D I f + 9 Q k i 3 Z I u U m 2 L a H 2 g d / c I Y z 5 M x 7 T 2 M D z H I l y a j 4 7 H / Y 3 9 v f M 3 O q I S H v o i M h J p 9 k w q l 7 h 8 f J 1 c K q y d F C c 3 F w S D r 9 b k Q G R I D d 3 y P 4 G q l M M 8 C V o b n v H S u W p S B t 5 5 Q L 6 A 2 V t P j D d K L h L 9 d X B r S 5 n l F N F 9 f H 6 k E K R R N z v S 1 V j 5 n 7 q B u P j 0 H w l F v Q g y i O Y j J U I k u l G R z + G J M T y V T C 5 W z Q P / j p I C Z f M m V h Z J 8 E D K q v v c 9 K w k 0 3 L o 7 8 L j r X K k V b Q j 4 C T f B c 7 k a X d I q O p a V c 7 x S 3 i 8 m 4 X M f z j h g V V J u B 1 V k 9 5 H B O 5 Q w j X j 4 t o A p 3 q a k 0 t 0 q n x Y m d 0 X Q 8 + e P n 5 8 g 1 Q 2 m 8 n U U v Y u H R v s T k O f o T q F v 8 J O 3 P 7 3 s u Q L 5 6 h r W d N 3 y H o I E K Q 6 h M y E K r J G P W L J 1 k l k 5 B F 5 u B 2 t z n l p u 5 x 3 4 y m / l 2 c X G 3 L f J v v M x + S 7 3 2 U 5 1 x r + F 3 m I F 1 J f M Z z z N h Y O u t R h m i K 3 d C 4 N 0 W y A b 9 5 P N c c O Z N h D D 5 n g q m 5 k p w R q Z w D 5 r O / E f S s M j p k r q C x 8 R I y u 7 c 5 w O A N Q Q s 6 / m u r 1 S S n 7 A 1 N J W 4 q K a U M Z U 7 c 2 n V I 2 d U e q 8 9 F M r O E f / + d P a h g E 9 o V 9 G s s N 9 H l Z l a 8 B X S T j M Q + V 7 B Z 3 M b 2 A h Y x 4 T M 8 N J F 8 1 A C 7 g O V R y I I 6 8 N i z q C F 0 g V g m U r T T G I t X H M 9 3 h f A k A G 5 t j l 3 m u I h n C D 5 Q I 4 4 C o U 5 R 0 4 q S Q V h 2 O M 8 E t w 6 R H n J x A 0 D I a g E v L H H / i s g C j E U d w K 3 Y X / p 7 u 9 x 6 Z W Q u i Q P B W D 4 5 J h a 6 p X e k 0 c 8 Q W + Y a Y 1 X / U P p u 6 l S d 5 3 u 8 / g z T W H Q q u e T S T + 6 e R m X U n 3 z F j k r N X K n Y D s F 2 y n Y / 0 / B V p K B M x 8 O a A i o C / V Q m 6 h G I D C v W + t s y E p M g L I 5 6 Y w L 3 b j B L d F F h p m + u 9 J T K q P u m j q u h 6 / L Y 5 6 n f / A W a S y 3 f j 0 J f I 3 W O S 6 9 B k g n x u A B O X a i B Y Y r U O R N r 9 A U 6 L t n + W j h d E G 8 F g n O j k 8 o W C 4 n + N 3 y F J Z w 5 N V l 1 y p A z t Q Z + T Z Y h 6 C 5 W Y 2 w a 6 A m w Q 2 u M k H j s j 5 B h 2 W V 8 q d t 0 O t c 4 5 l J 5 5 s f p l P R D b P q A p R O c t y X f 3 o q K J a m c r 3 B r h U Y V / B r 5 F x C s M K c H 2 R t q F r C q I 6 b B l C W y K i A s N 7 7 z W a 3 d X d 7 O 9 f 7 1 2 y Y t 0 N r N Z e o D t 6 K O 0 N V 8 G Z z n A Y 0 q j z U W Q I E J w u y b t q Y / z b T N j X u 8 O 0 a d / j f a N x u n t v N c / / o P F c P v p v o v s J E l / c i I F j / z l M q n D 0 k J w 3 9 K A X D q x A N S a g 0 Y J 3 0 A Z a 3 0 L r i c Q t x / y Z T / d T c x s U 6 + e p s C 9 K r x q c m g b Y x p j Y 3 t H O i j Q R r q G + F e Q P X G 0 D e f J x u Y v L D X 1 B L A Q I t A B Q A A g A I A G C y 1 F o Q T L w G p g A A A P Y A A A A S A A A A A A A A A A A A A A A A A A A A A A B D b 2 5 m a W c v U G F j a 2 F n Z S 5 4 b W x Q S w E C L Q A U A A I A C A B g s t R a D 8 r p q 6 Q A A A D p A A A A E w A A A A A A A A A A A A A A A A D y A A A A W 0 N v b n R l b n R f V H l w Z X N d L n h t b F B L A Q I t A B Q A A g A I A G C y 1 F p + Q 7 U f B Q Q A A P g W A A A T A A A A A A A A A A A A A A A A A O M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s A A A A A A A A +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M T l k Z T E y Z S 0 w O G Y x L T Q x Y z M t Y m J m N y 0 3 N 2 V k N 2 Q z Z j Z m Z G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N S 0 w N i 0 x M 1 Q w N T o z N T o 0 M C 4 1 N D k w M D k 5 W i I g L z 4 8 R W 5 0 c n k g V H l w Z T 0 i R m l s b E N v b H V t b l R 5 c G V z I i B W Y W x 1 Z T 0 i c 0 J n T U d C U V V G Q l F V R k J R V U Z C U V V G Q l F V R k J R V U d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N l c m V h b H M g Y W 5 k I H B y b 2 R 1 Y 3 R z L D N 9 J n F 1 b 3 Q 7 L C Z x d W 9 0 O 1 N l Y 3 R p b 2 4 x L 0 F s b F 9 J b m R p Y V 9 J b m R l e F 9 V c H R v X 0 F w c m l s M j M g K D E p L 0 F 1 d G 9 S Z W 1 v d m V k Q 2 9 s d W 1 u c z E u e 0 1 l Y X Q g Y W 5 k I G Z p c 2 g s N H 0 m c X V v d D s s J n F 1 b 3 Q 7 U 2 V j d G l v b j E v Q W x s X 0 l u Z G l h X 0 l u Z G V 4 X 1 V w d G 9 f Q X B y a W w y M y A o M S k v Q X V 0 b 1 J l b W 9 2 Z W R D b 2 x 1 b W 5 z M S 5 7 R W d n L D V 9 J n F 1 b 3 Q 7 L C Z x d W 9 0 O 1 N l Y 3 R p b 2 4 x L 0 F s b F 9 J b m R p Y V 9 J b m R l e F 9 V c H R v X 0 F w c m l s M j M g K D E p L 0 F 1 d G 9 S Z W 1 v d m V k Q 2 9 s d W 1 u c z E u e 0 1 p b G s g Y W 5 k I H B y b 2 R 1 Y 3 R z L D Z 9 J n F 1 b 3 Q 7 L C Z x d W 9 0 O 1 N l Y 3 R p b 2 4 x L 0 F s b F 9 J b m R p Y V 9 J b m R l e F 9 V c H R v X 0 F w c m l s M j M g K D E p L 0 F 1 d G 9 S Z W 1 v d m V k Q 2 9 s d W 1 u c z E u e 0 9 p b H M g Y W 5 k I G Z h d H M s N 3 0 m c X V v d D s s J n F 1 b 3 Q 7 U 2 V j d G l v b j E v Q W x s X 0 l u Z G l h X 0 l u Z G V 4 X 1 V w d G 9 f Q X B y a W w y M y A o M S k v Q X V 0 b 1 J l b W 9 2 Z W R D b 2 x 1 b W 5 z M S 5 7 R n J 1 a X R z L D h 9 J n F 1 b 3 Q 7 L C Z x d W 9 0 O 1 N l Y 3 R p b 2 4 x L 0 F s b F 9 J b m R p Y V 9 J b m R l e F 9 V c H R v X 0 F w c m l s M j M g K D E p L 0 F 1 d G 9 S Z W 1 v d m V k Q 2 9 s d W 1 u c z E u e 1 Z l Z 2 V 0 Y W J s Z X M s O X 0 m c X V v d D s s J n F 1 b 3 Q 7 U 2 V j d G l v b j E v Q W x s X 0 l u Z G l h X 0 l u Z G V 4 X 1 V w d G 9 f Q X B y a W w y M y A o M S k v Q X V 0 b 1 J l b W 9 2 Z W R D b 2 x 1 b W 5 z M S 5 7 U H V s c 2 V z I G F u Z C B w c m 9 k d W N 0 c y w x M H 0 m c X V v d D s s J n F 1 b 3 Q 7 U 2 V j d G l v b j E v Q W x s X 0 l u Z G l h X 0 l u Z G V 4 X 1 V w d G 9 f Q X B y a W w y M y A o M S k v Q X V 0 b 1 J l b W 9 2 Z W R D b 2 x 1 b W 5 z M S 5 7 U 3 V n Y X I g Y W 5 k I E N v b m Z l Y 3 R p b 2 5 l c n k s M T F 9 J n F 1 b 3 Q 7 L C Z x d W 9 0 O 1 N l Y 3 R p b 2 4 x L 0 F s b F 9 J b m R p Y V 9 J b m R l e F 9 V c H R v X 0 F w c m l s M j M g K D E p L 0 F 1 d G 9 S Z W 1 v d m V k Q 2 9 s d W 1 u c z E u e 1 N w a W N l c y w x M n 0 m c X V v d D s s J n F 1 b 3 Q 7 U 2 V j d G l v b j E v Q W x s X 0 l u Z G l h X 0 l u Z G V 4 X 1 V w d G 9 f Q X B y a W w y M y A o M S k v Q X V 0 b 1 J l b W 9 2 Z W R D b 2 x 1 b W 5 z M S 5 7 T m 9 u L W F s Y 2 9 o b 2 x p Y y B i Z X Z l c m F n Z X M s M T N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x K S 9 B d X R v U m V t b 3 Z l Z E N v b H V t b n M x L n t G b 2 9 k I G F u Z C B i Z X Z l c m F n Z X M s M T V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E p L 0 F 1 d G 9 S Z W 1 v d m V k Q 2 9 s d W 1 u c z E u e 0 N s b 3 R o a W 5 n L D E 3 f S Z x d W 9 0 O y w m c X V v d D t T Z W N 0 a W 9 u M S 9 B b G x f S W 5 k a W F f S W 5 k Z X h f V X B 0 b 1 9 B c H J p b D I z I C g x K S 9 B d X R v U m V t b 3 Z l Z E N v b H V t b n M x L n t G b 2 9 0 d 2 V h c i w x O H 0 m c X V v d D s s J n F 1 b 3 Q 7 U 2 V j d G l v b j E v Q W x s X 0 l u Z G l h X 0 l u Z G V 4 X 1 V w d G 9 f Q X B y a W w y M y A o M S k v Q X V 0 b 1 J l b W 9 2 Z W R D b 2 x 1 b W 5 z M S 5 7 Q 2 x v d G h p b m c g Y W 5 k I G Z v b 3 R 3 Z W F y L D E 5 f S Z x d W 9 0 O y w m c X V v d D t T Z W N 0 a W 9 u M S 9 B b G x f S W 5 k a W F f S W 5 k Z X h f V X B 0 b 1 9 B c H J p b D I z I C g x K S 9 B d X R v U m V t b 3 Z l Z E N v b H V t b n M x L n t I b 3 V z a W 5 n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Y T V i N 2 M 2 L T c 2 O T c t N D A 1 Y y 0 5 Y T E w L W N k M j Z i O T R i Y T M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s Z W F u Z W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1 Q w N j o y M T o w M i 4 x M T Q 0 O T I 5 W i I g L z 4 8 R W 5 0 c n k g V H l w Z T 0 i R m l s b E N v b H V t b l R 5 c G V z I i B W Y W x 1 Z T 0 i c 0 J n T U d C U V V G Q l F V R k J R V U Z C U V V G Q l F V R k J R V U d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R G F 0 Y S 9 B d X R v U m V t b 3 Z l Z E N v b H V t b n M x L n t T Z W N 0 b 3 I s M H 0 m c X V v d D s s J n F 1 b 3 Q 7 U 2 V j d G l v b j E v Q 2 x l Y W 5 l Z E R h d G E v Q X V 0 b 1 J l b W 9 2 Z W R D b 2 x 1 b W 5 z M S 5 7 W W V h c i w x f S Z x d W 9 0 O y w m c X V v d D t T Z W N 0 a W 9 u M S 9 D b G V h b m V k R G F 0 Y S 9 B d X R v U m V t b 3 Z l Z E N v b H V t b n M x L n t N b 2 5 0 a C w y f S Z x d W 9 0 O y w m c X V v d D t T Z W N 0 a W 9 u M S 9 D b G V h b m V k R G F 0 Y S 9 B d X R v U m V t b 3 Z l Z E N v b H V t b n M x L n t D Z X J l Y W x z I G F u Z C B w c m 9 k d W N 0 c y w z f S Z x d W 9 0 O y w m c X V v d D t T Z W N 0 a W 9 u M S 9 D b G V h b m V k R G F 0 Y S 9 B d X R v U m V t b 3 Z l Z E N v b H V t b n M x L n t N Z W F 0 I G F u Z C B m a X N o L D R 9 J n F 1 b 3 Q 7 L C Z x d W 9 0 O 1 N l Y 3 R p b 2 4 x L 0 N s Z W F u Z W R E Y X R h L 0 F 1 d G 9 S Z W 1 v d m V k Q 2 9 s d W 1 u c z E u e 0 V n Z y w 1 f S Z x d W 9 0 O y w m c X V v d D t T Z W N 0 a W 9 u M S 9 D b G V h b m V k R G F 0 Y S 9 B d X R v U m V t b 3 Z l Z E N v b H V t b n M x L n t N a W x r I G F u Z C B w c m 9 k d W N 0 c y w 2 f S Z x d W 9 0 O y w m c X V v d D t T Z W N 0 a W 9 u M S 9 D b G V h b m V k R G F 0 Y S 9 B d X R v U m V t b 3 Z l Z E N v b H V t b n M x L n t P a W x z I G F u Z C B m Y X R z L D d 9 J n F 1 b 3 Q 7 L C Z x d W 9 0 O 1 N l Y 3 R p b 2 4 x L 0 N s Z W F u Z W R E Y X R h L 0 F 1 d G 9 S Z W 1 v d m V k Q 2 9 s d W 1 u c z E u e 0 Z y d W l 0 c y w 4 f S Z x d W 9 0 O y w m c X V v d D t T Z W N 0 a W 9 u M S 9 D b G V h b m V k R G F 0 Y S 9 B d X R v U m V t b 3 Z l Z E N v b H V t b n M x L n t W Z W d l d G F i b G V z L D l 9 J n F 1 b 3 Q 7 L C Z x d W 9 0 O 1 N l Y 3 R p b 2 4 x L 0 N s Z W F u Z W R E Y X R h L 0 F 1 d G 9 S Z W 1 v d m V k Q 2 9 s d W 1 u c z E u e 1 B 1 b H N l c y B h b m Q g c H J v Z H V j d H M s M T B 9 J n F 1 b 3 Q 7 L C Z x d W 9 0 O 1 N l Y 3 R p b 2 4 x L 0 N s Z W F u Z W R E Y X R h L 0 F 1 d G 9 S Z W 1 v d m V k Q 2 9 s d W 1 u c z E u e 1 N 1 Z 2 F y I G F u Z C B D b 2 5 m Z W N 0 a W 9 u Z X J 5 L D E x f S Z x d W 9 0 O y w m c X V v d D t T Z W N 0 a W 9 u M S 9 D b G V h b m V k R G F 0 Y S 9 B d X R v U m V t b 3 Z l Z E N v b H V t b n M x L n t T c G l j Z X M s M T J 9 J n F 1 b 3 Q 7 L C Z x d W 9 0 O 1 N l Y 3 R p b 2 4 x L 0 N s Z W F u Z W R E Y X R h L 0 F 1 d G 9 S Z W 1 v d m V k Q 2 9 s d W 1 u c z E u e 0 5 v b i 1 h b G N v a G 9 s a W M g Y m V 2 Z X J h Z 2 V z L D E z f S Z x d W 9 0 O y w m c X V v d D t T Z W N 0 a W 9 u M S 9 D b G V h b m V k R G F 0 Y S 9 B d X R v U m V t b 3 Z l Z E N v b H V t b n M x L n t Q c m V w Y X J l Z C B t Z W F s c y w g c 2 5 h Y 2 t z L C B z d 2 V l d H M g Z X R j L i w x N H 0 m c X V v d D s s J n F 1 b 3 Q 7 U 2 V j d G l v b j E v Q 2 x l Y W 5 l Z E R h d G E v Q X V 0 b 1 J l b W 9 2 Z W R D b 2 x 1 b W 5 z M S 5 7 R m 9 v Z C B h b m Q g Y m V 2 Z X J h Z 2 V z L D E 1 f S Z x d W 9 0 O y w m c X V v d D t T Z W N 0 a W 9 u M S 9 D b G V h b m V k R G F 0 Y S 9 B d X R v U m V t b 3 Z l Z E N v b H V t b n M x L n t Q Y W 4 s I H R v Y m F j Y 2 8 g Y W 5 k I G l u d G 9 4 a W N h b n R z L D E 2 f S Z x d W 9 0 O y w m c X V v d D t T Z W N 0 a W 9 u M S 9 D b G V h b m V k R G F 0 Y S 9 B d X R v U m V t b 3 Z l Z E N v b H V t b n M x L n t D b G 9 0 a G l u Z y w x N 3 0 m c X V v d D s s J n F 1 b 3 Q 7 U 2 V j d G l v b j E v Q 2 x l Y W 5 l Z E R h d G E v Q X V 0 b 1 J l b W 9 2 Z W R D b 2 x 1 b W 5 z M S 5 7 R m 9 v d H d l Y X I s M T h 9 J n F 1 b 3 Q 7 L C Z x d W 9 0 O 1 N l Y 3 R p b 2 4 x L 0 N s Z W F u Z W R E Y X R h L 0 F 1 d G 9 S Z W 1 v d m V k Q 2 9 s d W 1 u c z E u e 0 N s b 3 R o a W 5 n I G F u Z C B m b 2 9 0 d 2 V h c i w x O X 0 m c X V v d D s s J n F 1 b 3 Q 7 U 2 V j d G l v b j E v Q 2 x l Y W 5 l Z E R h d G E v Q X V 0 b 1 J l b W 9 2 Z W R D b 2 x 1 b W 5 z M S 5 7 S G 9 1 c 2 l u Z y w y M H 0 m c X V v d D s s J n F 1 b 3 Q 7 U 2 V j d G l v b j E v Q 2 x l Y W 5 l Z E R h d G E v Q X V 0 b 1 J l b W 9 2 Z W R D b 2 x 1 b W 5 z M S 5 7 R n V l b C B h b m Q g b G l n a H Q s M j F 9 J n F 1 b 3 Q 7 L C Z x d W 9 0 O 1 N l Y 3 R p b 2 4 x L 0 N s Z W F u Z W R E Y X R h L 0 F 1 d G 9 S Z W 1 v d m V k Q 2 9 s d W 1 u c z E u e 0 h v d X N l a G 9 s Z C B n b 2 9 k c y B h b m Q g c 2 V y d m l j Z X M s M j J 9 J n F 1 b 3 Q 7 L C Z x d W 9 0 O 1 N l Y 3 R p b 2 4 x L 0 N s Z W F u Z W R E Y X R h L 0 F 1 d G 9 S Z W 1 v d m V k Q 2 9 s d W 1 u c z E u e 0 h l Y W x 0 a C w y M 3 0 m c X V v d D s s J n F 1 b 3 Q 7 U 2 V j d G l v b j E v Q 2 x l Y W 5 l Z E R h d G E v Q X V 0 b 1 J l b W 9 2 Z W R D b 2 x 1 b W 5 z M S 5 7 V H J h b n N w b 3 J 0 I G F u Z C B j b 2 1 t d W 5 p Y 2 F 0 a W 9 u L D I 0 f S Z x d W 9 0 O y w m c X V v d D t T Z W N 0 a W 9 u M S 9 D b G V h b m V k R G F 0 Y S 9 B d X R v U m V t b 3 Z l Z E N v b H V t b n M x L n t S Z W N y Z W F 0 a W 9 u I G F u Z C B h b X V z Z W 1 l b n Q s M j V 9 J n F 1 b 3 Q 7 L C Z x d W 9 0 O 1 N l Y 3 R p b 2 4 x L 0 N s Z W F u Z W R E Y X R h L 0 F 1 d G 9 S Z W 1 v d m V k Q 2 9 s d W 1 u c z E u e 0 V k d W N h d G l v b i w y N n 0 m c X V v d D s s J n F 1 b 3 Q 7 U 2 V j d G l v b j E v Q 2 x l Y W 5 l Z E R h d G E v Q X V 0 b 1 J l b W 9 2 Z W R D b 2 x 1 b W 5 z M S 5 7 U G V y c 2 9 u Y W w g Y 2 F y Z S B h b m Q g Z W Z m Z W N 0 c y w y N 3 0 m c X V v d D s s J n F 1 b 3 Q 7 U 2 V j d G l v b j E v Q 2 x l Y W 5 l Z E R h d G E v Q X V 0 b 1 J l b W 9 2 Z W R D b 2 x 1 b W 5 z M S 5 7 T W l z Y 2 V s b G F u Z W 9 1 c y w y O H 0 m c X V v d D s s J n F 1 b 3 Q 7 U 2 V j d G l v b j E v Q 2 x l Y W 5 l Z E R h d G E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N s Z W F u Z W R E Y X R h L 0 F 1 d G 9 S Z W 1 v d m V k Q 2 9 s d W 1 u c z E u e 1 N l Y 3 R v c i w w f S Z x d W 9 0 O y w m c X V v d D t T Z W N 0 a W 9 u M S 9 D b G V h b m V k R G F 0 Y S 9 B d X R v U m V t b 3 Z l Z E N v b H V t b n M x L n t Z Z W F y L D F 9 J n F 1 b 3 Q 7 L C Z x d W 9 0 O 1 N l Y 3 R p b 2 4 x L 0 N s Z W F u Z W R E Y X R h L 0 F 1 d G 9 S Z W 1 v d m V k Q 2 9 s d W 1 u c z E u e 0 1 v b n R o L D J 9 J n F 1 b 3 Q 7 L C Z x d W 9 0 O 1 N l Y 3 R p b 2 4 x L 0 N s Z W F u Z W R E Y X R h L 0 F 1 d G 9 S Z W 1 v d m V k Q 2 9 s d W 1 u c z E u e 0 N l c m V h b H M g Y W 5 k I H B y b 2 R 1 Y 3 R z L D N 9 J n F 1 b 3 Q 7 L C Z x d W 9 0 O 1 N l Y 3 R p b 2 4 x L 0 N s Z W F u Z W R E Y X R h L 0 F 1 d G 9 S Z W 1 v d m V k Q 2 9 s d W 1 u c z E u e 0 1 l Y X Q g Y W 5 k I G Z p c 2 g s N H 0 m c X V v d D s s J n F 1 b 3 Q 7 U 2 V j d G l v b j E v Q 2 x l Y W 5 l Z E R h d G E v Q X V 0 b 1 J l b W 9 2 Z W R D b 2 x 1 b W 5 z M S 5 7 R W d n L D V 9 J n F 1 b 3 Q 7 L C Z x d W 9 0 O 1 N l Y 3 R p b 2 4 x L 0 N s Z W F u Z W R E Y X R h L 0 F 1 d G 9 S Z W 1 v d m V k Q 2 9 s d W 1 u c z E u e 0 1 p b G s g Y W 5 k I H B y b 2 R 1 Y 3 R z L D Z 9 J n F 1 b 3 Q 7 L C Z x d W 9 0 O 1 N l Y 3 R p b 2 4 x L 0 N s Z W F u Z W R E Y X R h L 0 F 1 d G 9 S Z W 1 v d m V k Q 2 9 s d W 1 u c z E u e 0 9 p b H M g Y W 5 k I G Z h d H M s N 3 0 m c X V v d D s s J n F 1 b 3 Q 7 U 2 V j d G l v b j E v Q 2 x l Y W 5 l Z E R h d G E v Q X V 0 b 1 J l b W 9 2 Z W R D b 2 x 1 b W 5 z M S 5 7 R n J 1 a X R z L D h 9 J n F 1 b 3 Q 7 L C Z x d W 9 0 O 1 N l Y 3 R p b 2 4 x L 0 N s Z W F u Z W R E Y X R h L 0 F 1 d G 9 S Z W 1 v d m V k Q 2 9 s d W 1 u c z E u e 1 Z l Z 2 V 0 Y W J s Z X M s O X 0 m c X V v d D s s J n F 1 b 3 Q 7 U 2 V j d G l v b j E v Q 2 x l Y W 5 l Z E R h d G E v Q X V 0 b 1 J l b W 9 2 Z W R D b 2 x 1 b W 5 z M S 5 7 U H V s c 2 V z I G F u Z C B w c m 9 k d W N 0 c y w x M H 0 m c X V v d D s s J n F 1 b 3 Q 7 U 2 V j d G l v b j E v Q 2 x l Y W 5 l Z E R h d G E v Q X V 0 b 1 J l b W 9 2 Z W R D b 2 x 1 b W 5 z M S 5 7 U 3 V n Y X I g Y W 5 k I E N v b m Z l Y 3 R p b 2 5 l c n k s M T F 9 J n F 1 b 3 Q 7 L C Z x d W 9 0 O 1 N l Y 3 R p b 2 4 x L 0 N s Z W F u Z W R E Y X R h L 0 F 1 d G 9 S Z W 1 v d m V k Q 2 9 s d W 1 u c z E u e 1 N w a W N l c y w x M n 0 m c X V v d D s s J n F 1 b 3 Q 7 U 2 V j d G l v b j E v Q 2 x l Y W 5 l Z E R h d G E v Q X V 0 b 1 J l b W 9 2 Z W R D b 2 x 1 b W 5 z M S 5 7 T m 9 u L W F s Y 2 9 o b 2 x p Y y B i Z X Z l c m F n Z X M s M T N 9 J n F 1 b 3 Q 7 L C Z x d W 9 0 O 1 N l Y 3 R p b 2 4 x L 0 N s Z W F u Z W R E Y X R h L 0 F 1 d G 9 S Z W 1 v d m V k Q 2 9 s d W 1 u c z E u e 1 B y Z X B h c m V k I G 1 l Y W x z L C B z b m F j a 3 M s I H N 3 Z W V 0 c y B l d G M u L D E 0 f S Z x d W 9 0 O y w m c X V v d D t T Z W N 0 a W 9 u M S 9 D b G V h b m V k R G F 0 Y S 9 B d X R v U m V t b 3 Z l Z E N v b H V t b n M x L n t G b 2 9 k I G F u Z C B i Z X Z l c m F n Z X M s M T V 9 J n F 1 b 3 Q 7 L C Z x d W 9 0 O 1 N l Y 3 R p b 2 4 x L 0 N s Z W F u Z W R E Y X R h L 0 F 1 d G 9 S Z W 1 v d m V k Q 2 9 s d W 1 u c z E u e 1 B h b i w g d G 9 i Y W N j b y B h b m Q g a W 5 0 b 3 h p Y 2 F u d H M s M T Z 9 J n F 1 b 3 Q 7 L C Z x d W 9 0 O 1 N l Y 3 R p b 2 4 x L 0 N s Z W F u Z W R E Y X R h L 0 F 1 d G 9 S Z W 1 v d m V k Q 2 9 s d W 1 u c z E u e 0 N s b 3 R o a W 5 n L D E 3 f S Z x d W 9 0 O y w m c X V v d D t T Z W N 0 a W 9 u M S 9 D b G V h b m V k R G F 0 Y S 9 B d X R v U m V t b 3 Z l Z E N v b H V t b n M x L n t G b 2 9 0 d 2 V h c i w x O H 0 m c X V v d D s s J n F 1 b 3 Q 7 U 2 V j d G l v b j E v Q 2 x l Y W 5 l Z E R h d G E v Q X V 0 b 1 J l b W 9 2 Z W R D b 2 x 1 b W 5 z M S 5 7 Q 2 x v d G h p b m c g Y W 5 k I G Z v b 3 R 3 Z W F y L D E 5 f S Z x d W 9 0 O y w m c X V v d D t T Z W N 0 a W 9 u M S 9 D b G V h b m V k R G F 0 Y S 9 B d X R v U m V t b 3 Z l Z E N v b H V t b n M x L n t I b 3 V z a W 5 n L D I w f S Z x d W 9 0 O y w m c X V v d D t T Z W N 0 a W 9 u M S 9 D b G V h b m V k R G F 0 Y S 9 B d X R v U m V t b 3 Z l Z E N v b H V t b n M x L n t G d W V s I G F u Z C B s a W d o d C w y M X 0 m c X V v d D s s J n F 1 b 3 Q 7 U 2 V j d G l v b j E v Q 2 x l Y W 5 l Z E R h d G E v Q X V 0 b 1 J l b W 9 2 Z W R D b 2 x 1 b W 5 z M S 5 7 S G 9 1 c 2 V o b 2 x k I G d v b 2 R z I G F u Z C B z Z X J 2 a W N l c y w y M n 0 m c X V v d D s s J n F 1 b 3 Q 7 U 2 V j d G l v b j E v Q 2 x l Y W 5 l Z E R h d G E v Q X V 0 b 1 J l b W 9 2 Z W R D b 2 x 1 b W 5 z M S 5 7 S G V h b H R o L D I z f S Z x d W 9 0 O y w m c X V v d D t T Z W N 0 a W 9 u M S 9 D b G V h b m V k R G F 0 Y S 9 B d X R v U m V t b 3 Z l Z E N v b H V t b n M x L n t U c m F u c 3 B v c n Q g Y W 5 k I G N v b W 1 1 b m l j Y X R p b 2 4 s M j R 9 J n F 1 b 3 Q 7 L C Z x d W 9 0 O 1 N l Y 3 R p b 2 4 x L 0 N s Z W F u Z W R E Y X R h L 0 F 1 d G 9 S Z W 1 v d m V k Q 2 9 s d W 1 u c z E u e 1 J l Y 3 J l Y X R p b 2 4 g Y W 5 k I G F t d X N l b W V u d C w y N X 0 m c X V v d D s s J n F 1 b 3 Q 7 U 2 V j d G l v b j E v Q 2 x l Y W 5 l Z E R h d G E v Q X V 0 b 1 J l b W 9 2 Z W R D b 2 x 1 b W 5 z M S 5 7 R W R 1 Y 2 F 0 a W 9 u L D I 2 f S Z x d W 9 0 O y w m c X V v d D t T Z W N 0 a W 9 u M S 9 D b G V h b m V k R G F 0 Y S 9 B d X R v U m V t b 3 Z l Z E N v b H V t b n M x L n t Q Z X J z b 2 5 h b C B j Y X J l I G F u Z C B l Z m Z l Y 3 R z L D I 3 f S Z x d W 9 0 O y w m c X V v d D t T Z W N 0 a W 9 u M S 9 D b G V h b m V k R G F 0 Y S 9 B d X R v U m V t b 3 Z l Z E N v b H V t b n M x L n t N a X N j Z W x s Y W 5 l b 3 V z L D I 4 f S Z x d W 9 0 O y w m c X V v d D t T Z W N 0 a W 9 u M S 9 D b G V h b m V k R G F 0 Y S 9 B d X R v U m V t b 3 Z l Z E N v b H V t b n M x L n t H Z W 5 l c m F s I G l u Z G V 4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U 3 O T A x N D U t O D Q 3 N C 0 0 O T N k L W E w Z T c t Z T Y 3 Y 2 M 3 O D R h N z c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D U 6 M z A 6 N D E u N z M 4 M D g 0 M 1 o i I C 8 + P E V u d H J 5 I F R 5 c G U 9 I k Z p b G x D b 2 x 1 b W 5 U e X B l c y I g V m F s d W U 9 I n N B d 1 l G Q l F V R k J R V U Z C U W N H Q l F V R k J R V U Z C U T 0 9 I i A v P j x F b n R y e S B U e X B l P S J G a W x s Q 2 9 s d W 1 u T m F t Z X M i I F Z h b H V l P S J z W y Z x d W 9 0 O 1 l l Y X I m c X V v d D s s J n F 1 b 3 Q 7 T W 9 u d G g m c X V v d D s s J n F 1 b 3 Q 7 Q 3 J 1 Z G U g T 2 l s I F B y a W N l I C g k L 2 J i b C k m c X V v d D s s J n F 1 b 3 Q 7 R m 9 v Z C Z x d W 9 0 O y w m c X V v d D t I Z W F s d G g m c X V v d D s s J n F 1 b 3 Q 7 R X N z Z W 5 0 a W F s I H N l c n Z p Y 2 V z J n F 1 b 3 Q 7 L C Z x d W 9 0 O 0 V k d W N h d G l v b i B h b m Q g U m V j c m V h d G l v b i Z x d W 9 0 O y w m c X V v d D t N a X N j J n F 1 b 3 Q 7 L C Z x d W 9 0 O 0 F w c G F y Z W x z J n F 1 b 3 Q 7 L C Z x d W 9 0 O 0 d l b m V y Y W w g a W 5 k Z X g m c X V v d D s s J n F 1 b 3 Q 7 R G F 0 Z S Z x d W 9 0 O y w m c X V v d D t Q Z X J p b 2 Q m c X V v d D s s J n F 1 b 3 Q 7 R m 9 v Z C B N b 0 0 g J S Z x d W 9 0 O y w m c X V v d D t I Z W F s d G g g T W 9 N I C U m c X V v d D s s J n F 1 b 3 Q 7 R X N z Z W 5 0 a W F s I H N l c n Z p Y 2 V z I E 1 v T S A l J n F 1 b 3 Q 7 L C Z x d W 9 0 O 0 V k d W N h d G l v b i B h b m Q g U m V j c m V h d G l v b i B N b 0 0 g J S Z x d W 9 0 O y w m c X V v d D t N a X N j I E 1 v T S A l J n F 1 b 3 Q 7 L C Z x d W 9 0 O 0 F w c G F y Z W x z I E 1 v T S A l J n F 1 b 3 Q 7 L C Z x d W 9 0 O 0 d l b m V y Y W w g S W 5 k Z X g g T W 9 N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i 9 B d X R v U m V t b 3 Z l Z E N v b H V t b n M x L n t Z Z W F y L D B 9 J n F 1 b 3 Q 7 L C Z x d W 9 0 O 1 N l Y 3 R p b 2 4 x L 1 R h Y m x l M T I v Q X V 0 b 1 J l b W 9 2 Z W R D b 2 x 1 b W 5 z M S 5 7 T W 9 u d G g s M X 0 m c X V v d D s s J n F 1 b 3 Q 7 U 2 V j d G l v b j E v V G F i b G U x M i 9 B d X R v U m V t b 3 Z l Z E N v b H V t b n M x L n t D c n V k Z S B P a W w g U H J p Y 2 U g K C Q v Y m J s K S w y f S Z x d W 9 0 O y w m c X V v d D t T Z W N 0 a W 9 u M S 9 U Y W J s Z T E y L 0 F 1 d G 9 S Z W 1 v d m V k Q 2 9 s d W 1 u c z E u e 0 Z v b 2 Q s M 3 0 m c X V v d D s s J n F 1 b 3 Q 7 U 2 V j d G l v b j E v V G F i b G U x M i 9 B d X R v U m V t b 3 Z l Z E N v b H V t b n M x L n t I Z W F s d G g s N H 0 m c X V v d D s s J n F 1 b 3 Q 7 U 2 V j d G l v b j E v V G F i b G U x M i 9 B d X R v U m V t b 3 Z l Z E N v b H V t b n M x L n t F c 3 N l b n R p Y W w g c 2 V y d m l j Z X M s N X 0 m c X V v d D s s J n F 1 b 3 Q 7 U 2 V j d G l v b j E v V G F i b G U x M i 9 B d X R v U m V t b 3 Z l Z E N v b H V t b n M x L n t F Z H V j Y X R p b 2 4 g Y W 5 k I F J l Y 3 J l Y X R p b 2 4 s N n 0 m c X V v d D s s J n F 1 b 3 Q 7 U 2 V j d G l v b j E v V G F i b G U x M i 9 B d X R v U m V t b 3 Z l Z E N v b H V t b n M x L n t N a X N j L D d 9 J n F 1 b 3 Q 7 L C Z x d W 9 0 O 1 N l Y 3 R p b 2 4 x L 1 R h Y m x l M T I v Q X V 0 b 1 J l b W 9 2 Z W R D b 2 x 1 b W 5 z M S 5 7 Q X B w Y X J l b H M s O H 0 m c X V v d D s s J n F 1 b 3 Q 7 U 2 V j d G l v b j E v V G F i b G U x M i 9 B d X R v U m V t b 3 Z l Z E N v b H V t b n M x L n t H Z W 5 l c m F s I G l u Z G V 4 L D l 9 J n F 1 b 3 Q 7 L C Z x d W 9 0 O 1 N l Y 3 R p b 2 4 x L 1 R h Y m x l M T I v Q X V 0 b 1 J l b W 9 2 Z W R D b 2 x 1 b W 5 z M S 5 7 R G F 0 Z S w x M H 0 m c X V v d D s s J n F 1 b 3 Q 7 U 2 V j d G l v b j E v V G F i b G U x M i 9 B d X R v U m V t b 3 Z l Z E N v b H V t b n M x L n t Q Z X J p b 2 Q s M T F 9 J n F 1 b 3 Q 7 L C Z x d W 9 0 O 1 N l Y 3 R p b 2 4 x L 1 R h Y m x l M T I v Q X V 0 b 1 J l b W 9 2 Z W R D b 2 x 1 b W 5 z M S 5 7 R m 9 v Z C B N b 0 0 g J S w x M n 0 m c X V v d D s s J n F 1 b 3 Q 7 U 2 V j d G l v b j E v V G F i b G U x M i 9 B d X R v U m V t b 3 Z l Z E N v b H V t b n M x L n t I Z W F s d G g g T W 9 N I C U s M T N 9 J n F 1 b 3 Q 7 L C Z x d W 9 0 O 1 N l Y 3 R p b 2 4 x L 1 R h Y m x l M T I v Q X V 0 b 1 J l b W 9 2 Z W R D b 2 x 1 b W 5 z M S 5 7 R X N z Z W 5 0 a W F s I H N l c n Z p Y 2 V z I E 1 v T S A l L D E 0 f S Z x d W 9 0 O y w m c X V v d D t T Z W N 0 a W 9 u M S 9 U Y W J s Z T E y L 0 F 1 d G 9 S Z W 1 v d m V k Q 2 9 s d W 1 u c z E u e 0 V k d W N h d G l v b i B h b m Q g U m V j c m V h d G l v b i B N b 0 0 g J S w x N X 0 m c X V v d D s s J n F 1 b 3 Q 7 U 2 V j d G l v b j E v V G F i b G U x M i 9 B d X R v U m V t b 3 Z l Z E N v b H V t b n M x L n t N a X N j I E 1 v T S A l L D E 2 f S Z x d W 9 0 O y w m c X V v d D t T Z W N 0 a W 9 u M S 9 U Y W J s Z T E y L 0 F 1 d G 9 S Z W 1 v d m V k Q 2 9 s d W 1 u c z E u e 0 F w c G F y Z W x z I E 1 v T S A l L D E 3 f S Z x d W 9 0 O y w m c X V v d D t T Z W N 0 a W 9 u M S 9 U Y W J s Z T E y L 0 F 1 d G 9 S Z W 1 v d m V k Q 2 9 s d W 1 u c z E u e 0 d l b m V y Y W w g S W 5 k Z X g g T W 9 N I C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E y L 0 F 1 d G 9 S Z W 1 v d m V k Q 2 9 s d W 1 u c z E u e 1 l l Y X I s M H 0 m c X V v d D s s J n F 1 b 3 Q 7 U 2 V j d G l v b j E v V G F i b G U x M i 9 B d X R v U m V t b 3 Z l Z E N v b H V t b n M x L n t N b 2 5 0 a C w x f S Z x d W 9 0 O y w m c X V v d D t T Z W N 0 a W 9 u M S 9 U Y W J s Z T E y L 0 F 1 d G 9 S Z W 1 v d m V k Q 2 9 s d W 1 u c z E u e 0 N y d W R l I E 9 p b C B Q c m l j Z S A o J C 9 i Y m w p L D J 9 J n F 1 b 3 Q 7 L C Z x d W 9 0 O 1 N l Y 3 R p b 2 4 x L 1 R h Y m x l M T I v Q X V 0 b 1 J l b W 9 2 Z W R D b 2 x 1 b W 5 z M S 5 7 R m 9 v Z C w z f S Z x d W 9 0 O y w m c X V v d D t T Z W N 0 a W 9 u M S 9 U Y W J s Z T E y L 0 F 1 d G 9 S Z W 1 v d m V k Q 2 9 s d W 1 u c z E u e 0 h l Y W x 0 a C w 0 f S Z x d W 9 0 O y w m c X V v d D t T Z W N 0 a W 9 u M S 9 U Y W J s Z T E y L 0 F 1 d G 9 S Z W 1 v d m V k Q 2 9 s d W 1 u c z E u e 0 V z c 2 V u d G l h b C B z Z X J 2 a W N l c y w 1 f S Z x d W 9 0 O y w m c X V v d D t T Z W N 0 a W 9 u M S 9 U Y W J s Z T E y L 0 F 1 d G 9 S Z W 1 v d m V k Q 2 9 s d W 1 u c z E u e 0 V k d W N h d G l v b i B h b m Q g U m V j c m V h d G l v b i w 2 f S Z x d W 9 0 O y w m c X V v d D t T Z W N 0 a W 9 u M S 9 U Y W J s Z T E y L 0 F 1 d G 9 S Z W 1 v d m V k Q 2 9 s d W 1 u c z E u e 0 1 p c 2 M s N 3 0 m c X V v d D s s J n F 1 b 3 Q 7 U 2 V j d G l v b j E v V G F i b G U x M i 9 B d X R v U m V t b 3 Z l Z E N v b H V t b n M x L n t B c H B h c m V s c y w 4 f S Z x d W 9 0 O y w m c X V v d D t T Z W N 0 a W 9 u M S 9 U Y W J s Z T E y L 0 F 1 d G 9 S Z W 1 v d m V k Q 2 9 s d W 1 u c z E u e 0 d l b m V y Y W w g a W 5 k Z X g s O X 0 m c X V v d D s s J n F 1 b 3 Q 7 U 2 V j d G l v b j E v V G F i b G U x M i 9 B d X R v U m V t b 3 Z l Z E N v b H V t b n M x L n t E Y X R l L D E w f S Z x d W 9 0 O y w m c X V v d D t T Z W N 0 a W 9 u M S 9 U Y W J s Z T E y L 0 F 1 d G 9 S Z W 1 v d m V k Q 2 9 s d W 1 u c z E u e 1 B l c m l v Z C w x M X 0 m c X V v d D s s J n F 1 b 3 Q 7 U 2 V j d G l v b j E v V G F i b G U x M i 9 B d X R v U m V t b 3 Z l Z E N v b H V t b n M x L n t G b 2 9 k I E 1 v T S A l L D E y f S Z x d W 9 0 O y w m c X V v d D t T Z W N 0 a W 9 u M S 9 U Y W J s Z T E y L 0 F 1 d G 9 S Z W 1 v d m V k Q 2 9 s d W 1 u c z E u e 0 h l Y W x 0 a C B N b 0 0 g J S w x M 3 0 m c X V v d D s s J n F 1 b 3 Q 7 U 2 V j d G l v b j E v V G F i b G U x M i 9 B d X R v U m V t b 3 Z l Z E N v b H V t b n M x L n t F c 3 N l b n R p Y W w g c 2 V y d m l j Z X M g T W 9 N I C U s M T R 9 J n F 1 b 3 Q 7 L C Z x d W 9 0 O 1 N l Y 3 R p b 2 4 x L 1 R h Y m x l M T I v Q X V 0 b 1 J l b W 9 2 Z W R D b 2 x 1 b W 5 z M S 5 7 R W R 1 Y 2 F 0 a W 9 u I G F u Z C B S Z W N y Z W F 0 a W 9 u I E 1 v T S A l L D E 1 f S Z x d W 9 0 O y w m c X V v d D t T Z W N 0 a W 9 u M S 9 U Y W J s Z T E y L 0 F 1 d G 9 S Z W 1 v d m V k Q 2 9 s d W 1 u c z E u e 0 1 p c 2 M g T W 9 N I C U s M T Z 9 J n F 1 b 3 Q 7 L C Z x d W 9 0 O 1 N l Y 3 R p b 2 4 x L 1 R h Y m x l M T I v Q X V 0 b 1 J l b W 9 2 Z W R D b 2 x 1 b W 5 z M S 5 7 Q X B w Y X J l b H M g T W 9 N I C U s M T d 9 J n F 1 b 3 Q 7 L C Z x d W 9 0 O 1 N l Y 3 R p b 2 4 x L 1 R h Y m x l M T I v Q X V 0 b 1 J l b W 9 2 Z W R D b 2 x 1 b W 5 z M S 5 7 R 2 V u Z X J h b C B J b m R l e C B N b 0 0 g J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N i N m I 2 N D E t N 2 E x N C 0 0 M 2 E 4 L W I z N D A t N T k x Z j E y Y T h k M G U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E 6 N T g 6 N D k u M z A x M z Y y N V o i I C 8 + P E V u d H J 5 I F R 5 c G U 9 I k Z p b G x D b 2 x 1 b W 5 U e X B l c y I g V m F s d W U 9 I n N B d 1 l G Q l F V R k J R V U Z C U V V G Q l F V R k J R V U Z C U V V G Q l F V R k J R V U Z C U V V G I i A v P j x F b n R y e S B U e X B l P S J G a W x s Q 2 9 s d W 1 u T m F t Z X M i I F Z h b H V l P S J z W y Z x d W 9 0 O 1 l l Y X I m c X V v d D s s J n F 1 b 3 Q 7 T W 9 u d G g m c X V v d D s s J n F 1 b 3 Q 7 Q 3 J 1 Z G U g T 2 l s I F B y a W N l I C g k L 2 J i b C k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z L 0 F 1 d G 9 S Z W 1 v d m V k Q 2 9 s d W 1 u c z E u e 1 l l Y X I s M H 0 m c X V v d D s s J n F 1 b 3 Q 7 U 2 V j d G l v b j E v V G F i b G U x M y 9 B d X R v U m V t b 3 Z l Z E N v b H V t b n M x L n t N b 2 5 0 a C w x f S Z x d W 9 0 O y w m c X V v d D t T Z W N 0 a W 9 u M S 9 U Y W J s Z T E z L 0 F 1 d G 9 S Z W 1 v d m V k Q 2 9 s d W 1 u c z E u e 0 N y d W R l I E 9 p b C B Q c m l j Z S A o J C 9 i Y m w p L D J 9 J n F 1 b 3 Q 7 L C Z x d W 9 0 O 1 N l Y 3 R p b 2 4 x L 1 R h Y m x l M T M v Q X V 0 b 1 J l b W 9 2 Z W R D b 2 x 1 b W 5 z M S 5 7 Q 2 V y Z W F s c y B h b m Q g c H J v Z H V j d H M s M 3 0 m c X V v d D s s J n F 1 b 3 Q 7 U 2 V j d G l v b j E v V G F i b G U x M y 9 B d X R v U m V t b 3 Z l Z E N v b H V t b n M x L n t N Z W F 0 I G F u Z C B m a X N o L D R 9 J n F 1 b 3 Q 7 L C Z x d W 9 0 O 1 N l Y 3 R p b 2 4 x L 1 R h Y m x l M T M v Q X V 0 b 1 J l b W 9 2 Z W R D b 2 x 1 b W 5 z M S 5 7 R W d n L D V 9 J n F 1 b 3 Q 7 L C Z x d W 9 0 O 1 N l Y 3 R p b 2 4 x L 1 R h Y m x l M T M v Q X V 0 b 1 J l b W 9 2 Z W R D b 2 x 1 b W 5 z M S 5 7 T W l s a y B h b m Q g c H J v Z H V j d H M s N n 0 m c X V v d D s s J n F 1 b 3 Q 7 U 2 V j d G l v b j E v V G F i b G U x M y 9 B d X R v U m V t b 3 Z l Z E N v b H V t b n M x L n t P a W x z I G F u Z C B m Y X R z L D d 9 J n F 1 b 3 Q 7 L C Z x d W 9 0 O 1 N l Y 3 R p b 2 4 x L 1 R h Y m x l M T M v Q X V 0 b 1 J l b W 9 2 Z W R D b 2 x 1 b W 5 z M S 5 7 R n J 1 a X R z L D h 9 J n F 1 b 3 Q 7 L C Z x d W 9 0 O 1 N l Y 3 R p b 2 4 x L 1 R h Y m x l M T M v Q X V 0 b 1 J l b W 9 2 Z W R D b 2 x 1 b W 5 z M S 5 7 V m V n Z X R h Y m x l c y w 5 f S Z x d W 9 0 O y w m c X V v d D t T Z W N 0 a W 9 u M S 9 U Y W J s Z T E z L 0 F 1 d G 9 S Z W 1 v d m V k Q 2 9 s d W 1 u c z E u e 1 B 1 b H N l c y B h b m Q g c H J v Z H V j d H M s M T B 9 J n F 1 b 3 Q 7 L C Z x d W 9 0 O 1 N l Y 3 R p b 2 4 x L 1 R h Y m x l M T M v Q X V 0 b 1 J l b W 9 2 Z W R D b 2 x 1 b W 5 z M S 5 7 U 3 V n Y X I g Y W 5 k I E N v b m Z l Y 3 R p b 2 5 l c n k s M T F 9 J n F 1 b 3 Q 7 L C Z x d W 9 0 O 1 N l Y 3 R p b 2 4 x L 1 R h Y m x l M T M v Q X V 0 b 1 J l b W 9 2 Z W R D b 2 x 1 b W 5 z M S 5 7 U 3 B p Y 2 V z L D E y f S Z x d W 9 0 O y w m c X V v d D t T Z W N 0 a W 9 u M S 9 U Y W J s Z T E z L 0 F 1 d G 9 S Z W 1 v d m V k Q 2 9 s d W 1 u c z E u e 0 5 v b i 1 h b G N v a G 9 s a W M g Y m V 2 Z X J h Z 2 V z L D E z f S Z x d W 9 0 O y w m c X V v d D t T Z W N 0 a W 9 u M S 9 U Y W J s Z T E z L 0 F 1 d G 9 S Z W 1 v d m V k Q 2 9 s d W 1 u c z E u e 1 B y Z X B h c m V k I G 1 l Y W x z L C B z b m F j a 3 M s I H N 3 Z W V 0 c y B l d G M u L D E 0 f S Z x d W 9 0 O y w m c X V v d D t T Z W N 0 a W 9 u M S 9 U Y W J s Z T E z L 0 F 1 d G 9 S Z W 1 v d m V k Q 2 9 s d W 1 u c z E u e 0 Z v b 2 Q g Y W 5 k I G J l d m V y Y W d l c y w x N X 0 m c X V v d D s s J n F 1 b 3 Q 7 U 2 V j d G l v b j E v V G F i b G U x M y 9 B d X R v U m V t b 3 Z l Z E N v b H V t b n M x L n t Q Y W 4 s I H R v Y m F j Y 2 8 g Y W 5 k I G l u d G 9 4 a W N h b n R z L D E 2 f S Z x d W 9 0 O y w m c X V v d D t T Z W N 0 a W 9 u M S 9 U Y W J s Z T E z L 0 F 1 d G 9 S Z W 1 v d m V k Q 2 9 s d W 1 u c z E u e 0 N s b 3 R o a W 5 n L D E 3 f S Z x d W 9 0 O y w m c X V v d D t T Z W N 0 a W 9 u M S 9 U Y W J s Z T E z L 0 F 1 d G 9 S Z W 1 v d m V k Q 2 9 s d W 1 u c z E u e 0 Z v b 3 R 3 Z W F y L D E 4 f S Z x d W 9 0 O y w m c X V v d D t T Z W N 0 a W 9 u M S 9 U Y W J s Z T E z L 0 F 1 d G 9 S Z W 1 v d m V k Q 2 9 s d W 1 u c z E u e 0 N s b 3 R o a W 5 n I G F u Z C B m b 2 9 0 d 2 V h c i w x O X 0 m c X V v d D s s J n F 1 b 3 Q 7 U 2 V j d G l v b j E v V G F i b G U x M y 9 B d X R v U m V t b 3 Z l Z E N v b H V t b n M x L n t I b 3 V z a W 5 n L D I w f S Z x d W 9 0 O y w m c X V v d D t T Z W N 0 a W 9 u M S 9 U Y W J s Z T E z L 0 F 1 d G 9 S Z W 1 v d m V k Q 2 9 s d W 1 u c z E u e 0 Z 1 Z W w g Y W 5 k I G x p Z 2 h 0 L D I x f S Z x d W 9 0 O y w m c X V v d D t T Z W N 0 a W 9 u M S 9 U Y W J s Z T E z L 0 F 1 d G 9 S Z W 1 v d m V k Q 2 9 s d W 1 u c z E u e 0 h v d X N l a G 9 s Z C B n b 2 9 k c y B h b m Q g c 2 V y d m l j Z X M s M j J 9 J n F 1 b 3 Q 7 L C Z x d W 9 0 O 1 N l Y 3 R p b 2 4 x L 1 R h Y m x l M T M v Q X V 0 b 1 J l b W 9 2 Z W R D b 2 x 1 b W 5 z M S 5 7 S G V h b H R o L D I z f S Z x d W 9 0 O y w m c X V v d D t T Z W N 0 a W 9 u M S 9 U Y W J s Z T E z L 0 F 1 d G 9 S Z W 1 v d m V k Q 2 9 s d W 1 u c z E u e 1 R y Y W 5 z c G 9 y d C B h b m Q g Y 2 9 t b X V u a W N h d G l v b i w y N H 0 m c X V v d D s s J n F 1 b 3 Q 7 U 2 V j d G l v b j E v V G F i b G U x M y 9 B d X R v U m V t b 3 Z l Z E N v b H V t b n M x L n t S Z W N y Z W F 0 a W 9 u I G F u Z C B h b X V z Z W 1 l b n Q s M j V 9 J n F 1 b 3 Q 7 L C Z x d W 9 0 O 1 N l Y 3 R p b 2 4 x L 1 R h Y m x l M T M v Q X V 0 b 1 J l b W 9 2 Z W R D b 2 x 1 b W 5 z M S 5 7 R W R 1 Y 2 F 0 a W 9 u L D I 2 f S Z x d W 9 0 O y w m c X V v d D t T Z W N 0 a W 9 u M S 9 U Y W J s Z T E z L 0 F 1 d G 9 S Z W 1 v d m V k Q 2 9 s d W 1 u c z E u e 1 B l c n N v b m F s I G N h c m U g Y W 5 k I G V m Z m V j d H M s M j d 9 J n F 1 b 3 Q 7 L C Z x d W 9 0 O 1 N l Y 3 R p b 2 4 x L 1 R h Y m x l M T M v Q X V 0 b 1 J l b W 9 2 Z W R D b 2 x 1 b W 5 z M S 5 7 T W l z Y 2 V s b G F u Z W 9 1 c y w y O H 0 m c X V v d D s s J n F 1 b 3 Q 7 U 2 V j d G l v b j E v V G F i b G U x M y 9 B d X R v U m V t b 3 Z l Z E N v b H V t b n M x L n t H Z W 5 l c m F s I G l u Z G V 4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V G F i b G U x M y 9 B d X R v U m V t b 3 Z l Z E N v b H V t b n M x L n t Z Z W F y L D B 9 J n F 1 b 3 Q 7 L C Z x d W 9 0 O 1 N l Y 3 R p b 2 4 x L 1 R h Y m x l M T M v Q X V 0 b 1 J l b W 9 2 Z W R D b 2 x 1 b W 5 z M S 5 7 T W 9 u d G g s M X 0 m c X V v d D s s J n F 1 b 3 Q 7 U 2 V j d G l v b j E v V G F i b G U x M y 9 B d X R v U m V t b 3 Z l Z E N v b H V t b n M x L n t D c n V k Z S B P a W w g U H J p Y 2 U g K C Q v Y m J s K S w y f S Z x d W 9 0 O y w m c X V v d D t T Z W N 0 a W 9 u M S 9 U Y W J s Z T E z L 0 F 1 d G 9 S Z W 1 v d m V k Q 2 9 s d W 1 u c z E u e 0 N l c m V h b H M g Y W 5 k I H B y b 2 R 1 Y 3 R z L D N 9 J n F 1 b 3 Q 7 L C Z x d W 9 0 O 1 N l Y 3 R p b 2 4 x L 1 R h Y m x l M T M v Q X V 0 b 1 J l b W 9 2 Z W R D b 2 x 1 b W 5 z M S 5 7 T W V h d C B h b m Q g Z m l z a C w 0 f S Z x d W 9 0 O y w m c X V v d D t T Z W N 0 a W 9 u M S 9 U Y W J s Z T E z L 0 F 1 d G 9 S Z W 1 v d m V k Q 2 9 s d W 1 u c z E u e 0 V n Z y w 1 f S Z x d W 9 0 O y w m c X V v d D t T Z W N 0 a W 9 u M S 9 U Y W J s Z T E z L 0 F 1 d G 9 S Z W 1 v d m V k Q 2 9 s d W 1 u c z E u e 0 1 p b G s g Y W 5 k I H B y b 2 R 1 Y 3 R z L D Z 9 J n F 1 b 3 Q 7 L C Z x d W 9 0 O 1 N l Y 3 R p b 2 4 x L 1 R h Y m x l M T M v Q X V 0 b 1 J l b W 9 2 Z W R D b 2 x 1 b W 5 z M S 5 7 T 2 l s c y B h b m Q g Z m F 0 c y w 3 f S Z x d W 9 0 O y w m c X V v d D t T Z W N 0 a W 9 u M S 9 U Y W J s Z T E z L 0 F 1 d G 9 S Z W 1 v d m V k Q 2 9 s d W 1 u c z E u e 0 Z y d W l 0 c y w 4 f S Z x d W 9 0 O y w m c X V v d D t T Z W N 0 a W 9 u M S 9 U Y W J s Z T E z L 0 F 1 d G 9 S Z W 1 v d m V k Q 2 9 s d W 1 u c z E u e 1 Z l Z 2 V 0 Y W J s Z X M s O X 0 m c X V v d D s s J n F 1 b 3 Q 7 U 2 V j d G l v b j E v V G F i b G U x M y 9 B d X R v U m V t b 3 Z l Z E N v b H V t b n M x L n t Q d W x z Z X M g Y W 5 k I H B y b 2 R 1 Y 3 R z L D E w f S Z x d W 9 0 O y w m c X V v d D t T Z W N 0 a W 9 u M S 9 U Y W J s Z T E z L 0 F 1 d G 9 S Z W 1 v d m V k Q 2 9 s d W 1 u c z E u e 1 N 1 Z 2 F y I G F u Z C B D b 2 5 m Z W N 0 a W 9 u Z X J 5 L D E x f S Z x d W 9 0 O y w m c X V v d D t T Z W N 0 a W 9 u M S 9 U Y W J s Z T E z L 0 F 1 d G 9 S Z W 1 v d m V k Q 2 9 s d W 1 u c z E u e 1 N w a W N l c y w x M n 0 m c X V v d D s s J n F 1 b 3 Q 7 U 2 V j d G l v b j E v V G F i b G U x M y 9 B d X R v U m V t b 3 Z l Z E N v b H V t b n M x L n t O b 2 4 t Y W x j b 2 h v b G l j I G J l d m V y Y W d l c y w x M 3 0 m c X V v d D s s J n F 1 b 3 Q 7 U 2 V j d G l v b j E v V G F i b G U x M y 9 B d X R v U m V t b 3 Z l Z E N v b H V t b n M x L n t Q c m V w Y X J l Z C B t Z W F s c y w g c 2 5 h Y 2 t z L C B z d 2 V l d H M g Z X R j L i w x N H 0 m c X V v d D s s J n F 1 b 3 Q 7 U 2 V j d G l v b j E v V G F i b G U x M y 9 B d X R v U m V t b 3 Z l Z E N v b H V t b n M x L n t G b 2 9 k I G F u Z C B i Z X Z l c m F n Z X M s M T V 9 J n F 1 b 3 Q 7 L C Z x d W 9 0 O 1 N l Y 3 R p b 2 4 x L 1 R h Y m x l M T M v Q X V 0 b 1 J l b W 9 2 Z W R D b 2 x 1 b W 5 z M S 5 7 U G F u L C B 0 b 2 J h Y 2 N v I G F u Z C B p b n R v e G l j Y W 5 0 c y w x N n 0 m c X V v d D s s J n F 1 b 3 Q 7 U 2 V j d G l v b j E v V G F i b G U x M y 9 B d X R v U m V t b 3 Z l Z E N v b H V t b n M x L n t D b G 9 0 a G l u Z y w x N 3 0 m c X V v d D s s J n F 1 b 3 Q 7 U 2 V j d G l v b j E v V G F i b G U x M y 9 B d X R v U m V t b 3 Z l Z E N v b H V t b n M x L n t G b 2 9 0 d 2 V h c i w x O H 0 m c X V v d D s s J n F 1 b 3 Q 7 U 2 V j d G l v b j E v V G F i b G U x M y 9 B d X R v U m V t b 3 Z l Z E N v b H V t b n M x L n t D b G 9 0 a G l u Z y B h b m Q g Z m 9 v d H d l Y X I s M T l 9 J n F 1 b 3 Q 7 L C Z x d W 9 0 O 1 N l Y 3 R p b 2 4 x L 1 R h Y m x l M T M v Q X V 0 b 1 J l b W 9 2 Z W R D b 2 x 1 b W 5 z M S 5 7 S G 9 1 c 2 l u Z y w y M H 0 m c X V v d D s s J n F 1 b 3 Q 7 U 2 V j d G l v b j E v V G F i b G U x M y 9 B d X R v U m V t b 3 Z l Z E N v b H V t b n M x L n t G d W V s I G F u Z C B s a W d o d C w y M X 0 m c X V v d D s s J n F 1 b 3 Q 7 U 2 V j d G l v b j E v V G F i b G U x M y 9 B d X R v U m V t b 3 Z l Z E N v b H V t b n M x L n t I b 3 V z Z W h v b G Q g Z 2 9 v Z H M g Y W 5 k I H N l c n Z p Y 2 V z L D I y f S Z x d W 9 0 O y w m c X V v d D t T Z W N 0 a W 9 u M S 9 U Y W J s Z T E z L 0 F 1 d G 9 S Z W 1 v d m V k Q 2 9 s d W 1 u c z E u e 0 h l Y W x 0 a C w y M 3 0 m c X V v d D s s J n F 1 b 3 Q 7 U 2 V j d G l v b j E v V G F i b G U x M y 9 B d X R v U m V t b 3 Z l Z E N v b H V t b n M x L n t U c m F u c 3 B v c n Q g Y W 5 k I G N v b W 1 1 b m l j Y X R p b 2 4 s M j R 9 J n F 1 b 3 Q 7 L C Z x d W 9 0 O 1 N l Y 3 R p b 2 4 x L 1 R h Y m x l M T M v Q X V 0 b 1 J l b W 9 2 Z W R D b 2 x 1 b W 5 z M S 5 7 U m V j c m V h d G l v b i B h b m Q g Y W 1 1 c 2 V t Z W 5 0 L D I 1 f S Z x d W 9 0 O y w m c X V v d D t T Z W N 0 a W 9 u M S 9 U Y W J s Z T E z L 0 F 1 d G 9 S Z W 1 v d m V k Q 2 9 s d W 1 u c z E u e 0 V k d W N h d G l v b i w y N n 0 m c X V v d D s s J n F 1 b 3 Q 7 U 2 V j d G l v b j E v V G F i b G U x M y 9 B d X R v U m V t b 3 Z l Z E N v b H V t b n M x L n t Q Z X J z b 2 5 h b C B j Y X J l I G F u Z C B l Z m Z l Y 3 R z L D I 3 f S Z x d W 9 0 O y w m c X V v d D t T Z W N 0 a W 9 u M S 9 U Y W J s Z T E z L 0 F 1 d G 9 S Z W 1 v d m V k Q 2 9 s d W 1 u c z E u e 0 1 p c 2 N l b G x h b m V v d X M s M j h 9 J n F 1 b 3 Q 7 L C Z x d W 9 0 O 1 N l Y 3 R p b 2 4 x L 1 R h Y m x l M T M v Q X V 0 b 1 J l b W 9 2 Z W R D b 2 x 1 b W 5 z M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Y z v E X j k R R o E 1 z 3 g 2 o a 0 F A A A A A A I A A A A A A B B m A A A A A Q A A I A A A A B s c S S 8 9 d 9 h 3 h v C d O K H n e N S 7 4 F 8 A Z I H U t A 5 f V v f 4 c k Z j A A A A A A 6 A A A A A A g A A I A A A A I 6 3 2 Z G y q J c t l d Q u 8 g N M L L 0 a 9 8 X u Q F + V g W e / M 0 n 9 y r 5 U U A A A A C Y Q x z 4 G r m G h 6 j l 3 P e L Q o e o z 0 9 q H o n S O Z S y h 7 a e 3 z U 7 m M Z a R O q Q L F h j Z j V / e M z k O K e / M k e N U W 0 Q k 5 F f F 7 k k V o D O k X R l K O Q A r f d C W k T W T r S U a Q A A A A K 2 A 6 / E e 9 Y f A B t r V u s o M E Z 6 p 7 s f F I s 5 n 8 b K 3 m H Q G i l 1 H g G t X F W o L H d i 9 j C / d 5 5 L S k d k m o H L Q r X o Y z m h H 8 K q X H W I = < / D a t a M a s h u p > 
</file>

<file path=customXml/itemProps1.xml><?xml version="1.0" encoding="utf-8"?>
<ds:datastoreItem xmlns:ds="http://schemas.openxmlformats.org/officeDocument/2006/customXml" ds:itemID="{7EB0CB62-F5D2-4A2D-93B9-887E69871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CleanedData</vt:lpstr>
      <vt:lpstr>Broader_Categories</vt:lpstr>
      <vt:lpstr>Categories_Data</vt:lpstr>
      <vt:lpstr>P1</vt:lpstr>
      <vt:lpstr>P2</vt:lpstr>
      <vt:lpstr>P3</vt:lpstr>
      <vt:lpstr>P4</vt:lpstr>
      <vt:lpstr>Crude_Oil_Prices</vt:lpstr>
      <vt:lpstr>P5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 PREM KUMAR</dc:creator>
  <cp:lastModifiedBy>GARA PREM KUMAR</cp:lastModifiedBy>
  <dcterms:created xsi:type="dcterms:W3CDTF">2025-06-13T05:34:36Z</dcterms:created>
  <dcterms:modified xsi:type="dcterms:W3CDTF">2025-06-24T08:51:58Z</dcterms:modified>
</cp:coreProperties>
</file>