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dré\Desktop\Universität\Universität\Master\Masterarbeit\gis\locations\"/>
    </mc:Choice>
  </mc:AlternateContent>
  <xr:revisionPtr revIDLastSave="0" documentId="13_ncr:1_{C966A998-4392-46BC-955C-C75DE2E296B9}" xr6:coauthVersionLast="47" xr6:coauthVersionMax="47" xr10:uidLastSave="{00000000-0000-0000-0000-000000000000}"/>
  <bookViews>
    <workbookView xWindow="15360" yWindow="0" windowWidth="15360" windowHeight="16680" xr2:uid="{00000000-000D-0000-FFFF-FFFF00000000}"/>
  </bookViews>
  <sheets>
    <sheet name="Sheet1" sheetId="1" r:id="rId1"/>
  </sheets>
  <definedNames>
    <definedName name="_xlnm._FilterDatabase" localSheetId="0" hidden="1">Sheet1!$A$1:$I$367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4" i="1" l="1"/>
  <c r="A354" i="1"/>
  <c r="B295" i="1"/>
  <c r="A295" i="1"/>
  <c r="B273" i="1"/>
  <c r="A273" i="1"/>
  <c r="B265" i="1"/>
  <c r="A265" i="1"/>
  <c r="B264" i="1"/>
  <c r="A264" i="1"/>
  <c r="B249" i="1"/>
  <c r="A249" i="1"/>
  <c r="B223" i="1"/>
  <c r="A223" i="1"/>
  <c r="B218" i="1"/>
  <c r="A218" i="1"/>
  <c r="B182" i="1"/>
  <c r="A182" i="1"/>
  <c r="B181" i="1"/>
  <c r="A181" i="1"/>
  <c r="B180" i="1"/>
  <c r="A180" i="1"/>
  <c r="B117" i="1"/>
  <c r="A117" i="1"/>
  <c r="B85" i="1"/>
  <c r="A85" i="1"/>
  <c r="B21" i="1"/>
  <c r="A21" i="1"/>
  <c r="B364" i="1"/>
  <c r="A364" i="1"/>
  <c r="B350" i="1"/>
  <c r="A350" i="1"/>
  <c r="B349" i="1"/>
  <c r="A349" i="1"/>
  <c r="B348" i="1"/>
  <c r="A348" i="1"/>
  <c r="B346" i="1"/>
  <c r="A346" i="1"/>
  <c r="B343" i="1"/>
  <c r="A343" i="1"/>
  <c r="B340" i="1"/>
  <c r="A340" i="1"/>
  <c r="B337" i="1"/>
  <c r="A337" i="1"/>
  <c r="B336" i="1"/>
  <c r="A336" i="1"/>
  <c r="B335" i="1"/>
  <c r="A335" i="1"/>
  <c r="B327" i="1"/>
  <c r="A327" i="1"/>
  <c r="B323" i="1"/>
  <c r="A323" i="1"/>
  <c r="B317" i="1"/>
  <c r="A317" i="1"/>
  <c r="B308" i="1"/>
  <c r="A308" i="1"/>
  <c r="B296" i="1"/>
  <c r="A296" i="1"/>
  <c r="B285" i="1"/>
  <c r="A285" i="1"/>
  <c r="B283" i="1"/>
  <c r="A283" i="1"/>
  <c r="B280" i="1"/>
  <c r="A280" i="1"/>
  <c r="B274" i="1"/>
  <c r="A274" i="1"/>
  <c r="B270" i="1"/>
  <c r="A270" i="1"/>
  <c r="B263" i="1"/>
  <c r="A263" i="1"/>
  <c r="B262" i="1"/>
  <c r="A262" i="1"/>
  <c r="B260" i="1"/>
  <c r="A260" i="1"/>
  <c r="B258" i="1"/>
  <c r="A258" i="1"/>
  <c r="B254" i="1"/>
  <c r="A254" i="1"/>
  <c r="B251" i="1"/>
  <c r="A251" i="1"/>
  <c r="B248" i="1"/>
  <c r="A248" i="1"/>
  <c r="B247" i="1"/>
  <c r="A247" i="1"/>
  <c r="B242" i="1"/>
  <c r="A242" i="1"/>
  <c r="B239" i="1"/>
  <c r="A239" i="1"/>
  <c r="B228" i="1"/>
  <c r="A228" i="1"/>
  <c r="B225" i="1"/>
  <c r="A225" i="1"/>
  <c r="B202" i="1"/>
  <c r="A202" i="1"/>
  <c r="B200" i="1"/>
  <c r="A200" i="1"/>
  <c r="B194" i="1"/>
  <c r="A194" i="1"/>
  <c r="B188" i="1"/>
  <c r="A188" i="1"/>
  <c r="B187" i="1"/>
  <c r="A187" i="1"/>
  <c r="B185" i="1"/>
  <c r="A185" i="1"/>
  <c r="B184" i="1"/>
  <c r="A184" i="1"/>
  <c r="B167" i="1"/>
  <c r="A167" i="1"/>
  <c r="B164" i="1"/>
  <c r="A164" i="1"/>
  <c r="B163" i="1"/>
  <c r="A163" i="1"/>
  <c r="B158" i="1"/>
  <c r="A158" i="1"/>
  <c r="B135" i="1"/>
  <c r="A135" i="1"/>
  <c r="B128" i="1"/>
  <c r="A128" i="1"/>
  <c r="B126" i="1"/>
  <c r="A126" i="1"/>
  <c r="B125" i="1"/>
  <c r="A125" i="1"/>
  <c r="B122" i="1"/>
  <c r="A122" i="1"/>
  <c r="B115" i="1"/>
  <c r="A115" i="1"/>
  <c r="B110" i="1"/>
  <c r="A110" i="1"/>
  <c r="B89" i="1"/>
  <c r="A89" i="1"/>
  <c r="B88" i="1"/>
  <c r="A88" i="1"/>
  <c r="B67" i="1"/>
  <c r="A67" i="1"/>
  <c r="B66" i="1"/>
  <c r="A66" i="1"/>
  <c r="B63" i="1"/>
  <c r="A63" i="1"/>
  <c r="B62" i="1"/>
  <c r="A62" i="1"/>
  <c r="B59" i="1"/>
  <c r="A59" i="1"/>
  <c r="B56" i="1"/>
  <c r="A56" i="1"/>
  <c r="B54" i="1"/>
  <c r="A54" i="1"/>
  <c r="B51" i="1"/>
  <c r="A51" i="1"/>
  <c r="B50" i="1"/>
  <c r="A50" i="1"/>
  <c r="B47" i="1"/>
  <c r="A47" i="1"/>
  <c r="B20" i="1"/>
  <c r="A20" i="1"/>
  <c r="B36" i="1"/>
  <c r="A36" i="1"/>
  <c r="B3" i="1"/>
  <c r="A3" i="1"/>
</calcChain>
</file>

<file path=xl/sharedStrings.xml><?xml version="1.0" encoding="utf-8"?>
<sst xmlns="http://schemas.openxmlformats.org/spreadsheetml/2006/main" count="1221" uniqueCount="813">
  <si>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</si>
  <si>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</si>
  <si>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</si>
  <si>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</si>
  <si>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</si>
  <si>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</si>
  <si>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</si>
  <si>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</si>
  <si>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</si>
  <si>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?ukasiewicz – Institute of Electrical Engineering (IEL)</t>
  </si>
  <si>
    <t>Mieczysława Pożaryskiego 28, 04-703 Warszawa, Poland</t>
  </si>
  <si>
    <t>Mieczys?awa Po?aryskiego 28</t>
  </si>
  <si>
    <t>04-703 Warsaw</t>
  </si>
  <si>
    <t>Hydrogen Poland</t>
  </si>
  <si>
    <t>2G Energy</t>
  </si>
  <si>
    <t>Unit 1 Sycamore Ct, Warrington Rd, Runcorn WA7 1RS, United Kingdom</t>
  </si>
  <si>
    <t>Hydrogen UK</t>
  </si>
  <si>
    <t>A.R.BROWN,MCFARLANE &amp; COMPANY, LIMITED</t>
  </si>
  <si>
    <t>Maxium 3, 2 Parklands Ave, Holytown, Motherwell ML1 4WQ, United Kingdom</t>
  </si>
  <si>
    <t>Amadeus</t>
  </si>
  <si>
    <t>ABB E-MOBILITY GMBH</t>
  </si>
  <si>
    <t>Heertjeslaan 6, 2629JG, 2629 JD Delft, Netherlands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</si>
  <si>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</si>
  <si>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</si>
  <si>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</si>
  <si>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</si>
  <si>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AFRY Management Consulting</t>
  </si>
  <si>
    <t>Pl. del Marqués de Salamanca, 3, Salamanca, 28006 Madrid, Spain</t>
  </si>
  <si>
    <t>Hydrogen Spain</t>
  </si>
  <si>
    <t>AIMEN Centro Tecnológico</t>
  </si>
  <si>
    <t>Edificio Armando Priegue, C/ Relva, 27 A, 36410 O Porriño, Pontevedra, Spain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</si>
  <si>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</si>
  <si>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</si>
  <si>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</si>
  <si>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</si>
  <si>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PRODUCTS SLOVAKIA, S.R.O.</t>
  </si>
  <si>
    <t>Pribinova 4, 811 09 Bratislava, Slovakia</t>
  </si>
  <si>
    <t>Air Products UK</t>
  </si>
  <si>
    <t>Hersham Place Technology Park, Molesey Road, Hersham, Walton-on-Thames KT12 4RZ, United Kingdom</t>
  </si>
  <si>
    <t>AKER CARBON CAPTURE SWEDEN AB</t>
  </si>
  <si>
    <t>Eriksbergsgatan 10, 114 30 Stockholm, Sweden</t>
  </si>
  <si>
    <t>Akershus Energi AS</t>
  </si>
  <si>
    <t>Brogata 7, 2000 Lillestrøm, Norway</t>
  </si>
  <si>
    <t>ALCOHOLES MONTPLET SAU</t>
  </si>
  <si>
    <t>Vía Trajana, 53-59, Sant Martí, 08020 Barcelona, Spain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</si>
  <si>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</si>
  <si>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</si>
  <si>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</si>
  <si>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</si>
  <si>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Hydrogen France</t>
  </si>
  <si>
    <t>Alfa Laval Iberia SA</t>
  </si>
  <si>
    <t>C. de Francisco Gervás, 4, 2ª planta, 28108 Alcobendas, Madrid, Spain</t>
  </si>
  <si>
    <t>Alkmaar</t>
  </si>
  <si>
    <t>Diamantweg 32</t>
  </si>
  <si>
    <t>1812</t>
  </si>
  <si>
    <t>Niederlande</t>
  </si>
  <si>
    <t>Hydrogen Refuelling Stations | European Hydrogen Observatory (europa.eu)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</si>
  <si>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</si>
  <si>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</si>
  <si>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</si>
  <si>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</si>
  <si>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ALPHASENSE LIMITED</t>
  </si>
  <si>
    <t>Sensor Technology House 300 Avenue West, Skyline 120, Great Notley, Braintree CM77 7AA, United Kingdom</t>
  </si>
  <si>
    <t>Ames Goldsmith Ceimig</t>
  </si>
  <si>
    <t>1-3, Wester Gourdie Industrial Estate, Smeaton Rd, West Gourdie Industrial Estate, Dundee DD2 4UT, United Kingdom</t>
  </si>
  <si>
    <t>ÅNDBERG VIND AB</t>
  </si>
  <si>
    <t>504, 842 95 Lillhärdal, Sweden</t>
  </si>
  <si>
    <t>Andersen</t>
  </si>
  <si>
    <t>C. de Velázquez, 108, 110, Salamanca, 28006 Madrid, Spain</t>
  </si>
  <si>
    <t>Aon</t>
  </si>
  <si>
    <t>C. de Velázquez, 86D, Salamanca, 28006 Madrid, Spain</t>
  </si>
  <si>
    <t>APEMIN ZIZIN SA</t>
  </si>
  <si>
    <t>Strada Horea 13, Zizin 507223, Romania</t>
  </si>
  <si>
    <t>APS - Administração dos Portos de Sines e do Algarve, SA</t>
  </si>
  <si>
    <t>Rua do Porto Industrial 12, Sines, Portugal</t>
  </si>
  <si>
    <t>Portugal</t>
  </si>
  <si>
    <t>Hydrogen Europe</t>
  </si>
  <si>
    <t>AQUAVENTUS FÖRDERVEREIN E.V.</t>
  </si>
  <si>
    <t>Lung Wai 28, 27498 Helgoland, Germany</t>
  </si>
  <si>
    <t>ARCAMO GROUP</t>
  </si>
  <si>
    <t>Carrer del Coure 1, Polígono Industrial Riu Clar, Apt. 3077, 43006 Tarragona, Spain</t>
  </si>
  <si>
    <t>ARHYZE Angers</t>
  </si>
  <si>
    <t>22 Rue Roger Groizeleau, 49100 Angers, France</t>
  </si>
  <si>
    <t>ArianeGroup</t>
  </si>
  <si>
    <t>3 Rue de Touban, 33185 Le Haillan, France</t>
  </si>
  <si>
    <t>Ash Group</t>
  </si>
  <si>
    <t>Unit 16 Clywedog Rd S, Wrexham LL13 9AE, United Kingdom</t>
  </si>
  <si>
    <t>AVANSURE UG (HAFTUNGSBESCHRÄNKT)</t>
  </si>
  <si>
    <t>Bahnhofstraße 1, 67655 Kaiserslautern, Germany</t>
  </si>
  <si>
    <t>AXELERA</t>
  </si>
  <si>
    <t>Rond-point de l'Échangeur, Les Levées, 69360 Solaize, France</t>
  </si>
  <si>
    <t>BAHARI CARBON PARTNERS AS</t>
  </si>
  <si>
    <t>Henrik Wergelands gate 27, 4612 Kristiansand, Norway</t>
  </si>
  <si>
    <t>BAYWARE</t>
  </si>
  <si>
    <t>C. de Sagasta, 31, planta 4, Chamberí, 28004 Madrid, Spain</t>
  </si>
  <si>
    <t>BJ ATLANTHY SOCIEDAD LIMITADA.</t>
  </si>
  <si>
    <t>Rúa da Coruña, 25, Coia, 36208 Vigo, Pontevedra, Spain</t>
  </si>
  <si>
    <t>Blunomy Advisory</t>
  </si>
  <si>
    <t>17-21 Rue Saint-Fiacre, 75002 Paris, France</t>
  </si>
  <si>
    <t>France</t>
  </si>
  <si>
    <t>BOC GASES IRELAND HOLDINGS LIMITED</t>
  </si>
  <si>
    <t>John F Kennedy Dr, Bluebell, Dublin, Ireland</t>
  </si>
  <si>
    <t>Bosch España</t>
  </si>
  <si>
    <t>C. de los Hermanos García Noblejas, 19, San Blas-Canillejas, 28037 Madrid, Spain</t>
  </si>
  <si>
    <t>Bosch Germany</t>
  </si>
  <si>
    <t>Wernerstraße 51, 70469 Stuttgart, Germany</t>
  </si>
  <si>
    <t>BOSTIK ADHESIVES LIMITED</t>
  </si>
  <si>
    <t>Common Rd, Stafford ST16 3EH, United Kingdom</t>
  </si>
  <si>
    <t>BOTNIA HYDROGEN AB</t>
  </si>
  <si>
    <t>Cylindervägen 18, 131 52 Nacka Strand, Sweden</t>
  </si>
  <si>
    <t>Bowman Power</t>
  </si>
  <si>
    <t>Ocean Quay, Belvidere Rd, Southampton SO14 5QY, United Kingdom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</si>
  <si>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</si>
  <si>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</si>
  <si>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</si>
  <si>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</si>
  <si>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Bramble Energy</t>
  </si>
  <si>
    <t>Atrium Court, Tilgate Business Park, Brighton Rd, Crawley RH11 9BP, United Kingdom</t>
  </si>
  <si>
    <t>United Kingdom</t>
  </si>
  <si>
    <t>British Solar Renewables</t>
  </si>
  <si>
    <t>35 and 35a, The Maltings, Lower Charlton Trading Estate, Shepton Mallet BA4 5QE, United Kingdom</t>
  </si>
  <si>
    <t>Bulgarian Academy of Science (BAS)</t>
  </si>
  <si>
    <t>Hydrogen Europe Research</t>
  </si>
  <si>
    <t>Bulgarian Hydrogen Institute</t>
  </si>
  <si>
    <t>Sofia Center, ul. "15-ti noemvri" 1, 1000 Sofia, Bulgaria</t>
  </si>
  <si>
    <t>Bulgaria</t>
  </si>
  <si>
    <t>CAPITAL ENERGY</t>
  </si>
  <si>
    <t>P.º Club Deportivo, 1, Edificio 13, 28223 Pozuelo de Alarcón, Madrid, Spain</t>
  </si>
  <si>
    <t>Chile</t>
  </si>
  <si>
    <t>CARTIF Foundation</t>
  </si>
  <si>
    <t>Catagen</t>
  </si>
  <si>
    <t>Channel Commercial Park, Unit 5 Elmbank, Queens Rd, Belfast BT3 9DT, United Kingdom</t>
  </si>
  <si>
    <t>CATIM - Portuguese Technological Center for the Metal Working Industry</t>
  </si>
  <si>
    <t>Rua dos Plátanos, 197, 4100-414 - Porto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</si>
  <si>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</si>
  <si>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</si>
  <si>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</si>
  <si>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</si>
  <si>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Greece</t>
  </si>
  <si>
    <t>Centre for Hydrogen Energy Systems Sweden - CH2ESS - Luleå University of Technology</t>
  </si>
  <si>
    <t>971 87, Sweden</t>
  </si>
  <si>
    <t>Centrica</t>
  </si>
  <si>
    <t>Millstream, Maidenhead Rd, Windsor SL4 5GD, United Kingdom</t>
  </si>
  <si>
    <t>Centro Ibérico de Investigación en Almacenamiento Energético</t>
  </si>
  <si>
    <t>Polígono 13, Parcela 31, "El Cuartillo", 10004 Cáceres</t>
  </si>
  <si>
    <t>Centro Nacional del Hidrógeno (CNH2)</t>
  </si>
  <si>
    <t>Centro Tecnológico Energylab</t>
  </si>
  <si>
    <t>Rúa Fonte das Abelleiras, s/n, 36310 Vigo, Pontevedra, Pontevedra, Spain</t>
  </si>
  <si>
    <t>CHEMATUR TECHNOLOGIES AB</t>
  </si>
  <si>
    <t>Baggängsvägen 43, 691 46 Karlskoga, Sweden</t>
  </si>
  <si>
    <t>CHEMOURS FRANCE</t>
  </si>
  <si>
    <t>Rue Frédéric Kuhlmann, 60870 Rieux, France</t>
  </si>
  <si>
    <t>ZI Portuaire des Mielles, 50110, Tourlaville, France</t>
  </si>
  <si>
    <t>ZI Portuaire des Mielles</t>
  </si>
  <si>
    <t>50110</t>
  </si>
  <si>
    <t>Tourlaville</t>
  </si>
  <si>
    <t>Chereau</t>
  </si>
  <si>
    <t>Zoning Industriel Le Domaine, 50220 Ducey-les-Chéris, France</t>
  </si>
  <si>
    <t>CLEAN POWER HYDROGEN LIMITED</t>
  </si>
  <si>
    <t>Unit D, Parkside Business Park, Spinners Rd, Doncaster DN2 4BL, United Kingdom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</si>
  <si>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</si>
  <si>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</si>
  <si>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</si>
  <si>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</si>
  <si>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CMC MATERIALS UPC SAS</t>
  </si>
  <si>
    <t>4 Hameau Vieilles Hayes, 50620 Saint-Fromond, France</t>
  </si>
  <si>
    <t>CNES</t>
  </si>
  <si>
    <t>18 Av. Edouard Belin, 31400 Toulouse, France</t>
  </si>
  <si>
    <t>COMCHIM CHEMICAL SRL</t>
  </si>
  <si>
    <t>Strada Timiș 2, Râmnicu Vâlcea 247065, Romania</t>
  </si>
  <si>
    <t>COMEVAL VALVE SYSTEMS</t>
  </si>
  <si>
    <t>Carrer les Rotés, 15, 46540 El Puig de Santa Maria, Valencia, Spain</t>
  </si>
  <si>
    <t>Communauté d'Agglomération du Grand Albigeois</t>
  </si>
  <si>
    <t>Parc François Mitterrand, 81160 Saint-Juéry, France</t>
  </si>
  <si>
    <t>Communauté de Communes Du Golfe de Saint-Tropez</t>
  </si>
  <si>
    <t>Quartier Pampelonne, 83350 Ramatuelle, France</t>
  </si>
  <si>
    <t>Community Wind Power</t>
  </si>
  <si>
    <t>Godscroft Ln, Frodsham WA6 6XU, United Kingdom</t>
  </si>
  <si>
    <t>CONSEJO SUPERIOR DE INVESTIGACIONES CIENTÍFICAS (CSIC)</t>
  </si>
  <si>
    <t>C. de Serrano, 117, Chamartín, 28006 Madrid, Spain</t>
  </si>
  <si>
    <t>Copenhaguen Infrastructure Partners</t>
  </si>
  <si>
    <t>P.º de la Castellana, 40 bis, Planta 2, Salamanca, 28046 Madrid, Spain</t>
  </si>
  <si>
    <t>DAFCOCHIM SRL</t>
  </si>
  <si>
    <t>Strada Budiului 68, Târgu Mureș 540390, Romania</t>
  </si>
  <si>
    <t>DEKRA Spain</t>
  </si>
  <si>
    <t>C. Calabozos, 12, 28108 Alcobendas, Madrid, Spain</t>
  </si>
  <si>
    <t>DEPA</t>
  </si>
  <si>
    <t>Marinou Antipa 92, Iraklio 141 21, Greece</t>
  </si>
  <si>
    <t>Linde Gas Rubi</t>
  </si>
  <si>
    <t>C/ de Balmes, 89 5º - Módulo 1, L'Eixample, 08008 Barcelona, Spain</t>
  </si>
  <si>
    <t>Spain</t>
  </si>
  <si>
    <t>Recherche</t>
  </si>
  <si>
    <t>Diverxia Infrastructure</t>
  </si>
  <si>
    <t>Carrer Botiguers, 3, 46988 Paterna, Valencia, Spain</t>
  </si>
  <si>
    <t>ECOMB OCEAN RECYCLE AB</t>
  </si>
  <si>
    <t>Tallvägen 2, 151 38 Södertälje, Sweden</t>
  </si>
  <si>
    <t>EFFICIENT HYDROGEN MOTORS</t>
  </si>
  <si>
    <t>2 Rue François Verny, 29200 Brest, France</t>
  </si>
  <si>
    <t>EIFFAGE ENERGIE SYSTEMES</t>
  </si>
  <si>
    <t>3-7 Pl. de l'Europe, 78140 Vélizy-Villacoublay, France</t>
  </si>
  <si>
    <t>Eindhoven | Eisenhouwerlaan</t>
  </si>
  <si>
    <t>Eisenhouwerlaan 11, 5631 NR, Eindhoven, Niederlande</t>
  </si>
  <si>
    <t>Eisenhouwerlaan 11</t>
  </si>
  <si>
    <t>5631 NR</t>
  </si>
  <si>
    <t>Eindhoven</t>
  </si>
  <si>
    <t>Eindhoven University of Technology</t>
  </si>
  <si>
    <t>Elawan Energy SL</t>
  </si>
  <si>
    <t>C. del Ombú, 3, Arganzuela, 28045 Madrid, Spain</t>
  </si>
  <si>
    <t>ELECNOR SERVICIOS Y PROYECTOS</t>
  </si>
  <si>
    <t>C. del Marqués de Mondéjar, 33, Salamanca, 28028 Madrid, Spain</t>
  </si>
  <si>
    <t>ELEMENT 2 LIMITED</t>
  </si>
  <si>
    <t>Unit 3, Enterprise Way Airedale Business Centre, Acorn Business Park, Skipton BD23 2UE, United Kingdom</t>
  </si>
  <si>
    <t>Element Materials Technology</t>
  </si>
  <si>
    <t>Unit C6, Emery Court, Heaton Mersey, Cheshire, Stockport SK4 3GL, United Kingdom</t>
  </si>
  <si>
    <t>Elgar Middleton</t>
  </si>
  <si>
    <t>1 Lancaster Pl, London WC2E 7ED, United Kingdom</t>
  </si>
  <si>
    <t>ELME MESSER GAAS AS</t>
  </si>
  <si>
    <t>Kopli 103-11d, 11712 Tallinn, Estonia</t>
  </si>
  <si>
    <t>Elytt Energy S.L</t>
  </si>
  <si>
    <t>C. de Orense, 11, 2º B, Tetuán, 28020 Madrid, Spain</t>
  </si>
  <si>
    <t>Emerson UK</t>
  </si>
  <si>
    <t>Accurist House, 44 Baker St, London W1U 7AL, United Kingdom</t>
  </si>
  <si>
    <t>Emmett Green</t>
  </si>
  <si>
    <t>Professor Snijdersstraat 2, 2628 RA Delft, Netherlands</t>
  </si>
  <si>
    <t>Hydrogen Netherlands</t>
  </si>
  <si>
    <t>ENAGÁS RENOVABLE</t>
  </si>
  <si>
    <t>C. Titán, 8, Arganzuela, 28045 Madrid, Spain</t>
  </si>
  <si>
    <t>ENAGAS SA</t>
  </si>
  <si>
    <t>P.º de los Olmos, 19, Arganzuela, 28005 Madrid, Spain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</si>
  <si>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</si>
  <si>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</si>
  <si>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</si>
  <si>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</si>
  <si>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Energigas Sverige (Swedish Gas Association)</t>
  </si>
  <si>
    <t>Kilsgatan 4, 411 04 Göteborg, Sweden</t>
  </si>
  <si>
    <t>Sweden</t>
  </si>
  <si>
    <t>Energy Capital</t>
  </si>
  <si>
    <t>Calle de García de Paredes, 42, Chamberí, 28010 Madrid, Spain</t>
  </si>
  <si>
    <t>ENERTRAG HYPHEN HOLDING GMBH</t>
  </si>
  <si>
    <t>Gut, Dauerthal, 17291 Schenkenberg, Germany</t>
  </si>
  <si>
    <t>ENERTRAG SE</t>
  </si>
  <si>
    <t>C/ de Francisco Silvela, 42, Salamanca, 28028 Madrid, Spain</t>
  </si>
  <si>
    <t>Eni Energy Evolution</t>
  </si>
  <si>
    <t>Viale Giorgio Ribotta, 51, 00144 Roma RM, Italy</t>
  </si>
  <si>
    <t>ENOGIA</t>
  </si>
  <si>
    <t>19 Av. Paul Héroult, 13015 Marseille, France</t>
  </si>
  <si>
    <t>ENWL Maintenance and Construction</t>
  </si>
  <si>
    <t>Unit 22 Island Centre Way, Enfield EN3 6GS, United Kingdom</t>
  </si>
  <si>
    <t>EPM GAS TECHNOLOGY</t>
  </si>
  <si>
    <t>Carrer de la Mora, 52 Polígono Industrial Granland-Badalona Sud, 08918 Badalona, Barcelona, Spain</t>
  </si>
  <si>
    <t>ESI Process UK Ltd</t>
  </si>
  <si>
    <t>Unit 1, Lakeside House, Llantarnam Industrial Estate, Lakeside Park, Cwmbran NP44 3XS, United Kingdom</t>
  </si>
  <si>
    <t>EUBUY NEW ENERGY GMBH</t>
  </si>
  <si>
    <t>Herzogstraße 6A, 70176 Stuttgart, Germany</t>
  </si>
  <si>
    <t>EUNICE GREEN ENERGY SA</t>
  </si>
  <si>
    <t>Chimarras 5, Athina 151 25, Greece</t>
  </si>
  <si>
    <t>EVARM INNOVACIÓN, S.L.</t>
  </si>
  <si>
    <t>Avinguda de la Torre de la Vila, 63B, 08830 Sant Boi de Llobregat, Barcelona, Spain</t>
  </si>
  <si>
    <t>Everfuel</t>
  </si>
  <si>
    <t>Øst Høgildvej 4A, 7400 Herning, Denmark</t>
  </si>
  <si>
    <t>Denmark</t>
  </si>
  <si>
    <t>EVERFUEL NORWAY AS</t>
  </si>
  <si>
    <t>Nedre Kalbakkvei 96, 1081 Oslo, Norway</t>
  </si>
  <si>
    <t>EVISHAGARAN WIND FARM LTD</t>
  </si>
  <si>
    <t>W5QC+Q7, Londonderry BT47 4QY, United Kingdom</t>
  </si>
  <si>
    <t>EVOLEN</t>
  </si>
  <si>
    <t>13 Rue Jean Jaurès, 92800 Puteaux, France</t>
  </si>
  <si>
    <t>EY TRANSFORMA SERVICIOS DE CONSULTORÍA, S.L.</t>
  </si>
  <si>
    <t>Av. de Sarrià, 102, 106, Sarrià-Sant Gervasi, 08017 Barcelona, Spain</t>
  </si>
  <si>
    <t>Finning</t>
  </si>
  <si>
    <t>Watling St, Cannock WS11 1SL, United Kingdom</t>
  </si>
  <si>
    <t>First Hydrogen</t>
  </si>
  <si>
    <t>30 Crown Pl, London EC2A 4EB, United Kingdom</t>
  </si>
  <si>
    <t>Flensburg | Handewitt</t>
  </si>
  <si>
    <t>Lecker Chausee 36, 24983, Handewitt, Germany</t>
  </si>
  <si>
    <t>Lecker Chausee 36</t>
  </si>
  <si>
    <t>24983</t>
  </si>
  <si>
    <t>Handewitt</t>
  </si>
  <si>
    <t>Germany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</si>
  <si>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</si>
  <si>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</si>
  <si>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</si>
  <si>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</si>
  <si>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Fuel Cell Systems</t>
  </si>
  <si>
    <t>Station Yard, Hungerford RG17 0DY, United Kingdom</t>
  </si>
  <si>
    <t>Fundación Asturiana de la Energía</t>
  </si>
  <si>
    <t>C. Frai Paulino Álvarez, s/n, 33600 Mieres, Asturias, Spain</t>
  </si>
  <si>
    <t>FUNDACIÓN TEKNIKER</t>
  </si>
  <si>
    <t>C. Iñaki Goenaga, 5, 20600, Gipuzkoa, Spain</t>
  </si>
  <si>
    <t>Fusion Fuel</t>
  </si>
  <si>
    <t>R. da Fábrica, 2715-376 Almargem do Bpo., Portugal</t>
  </si>
  <si>
    <t>GAEVE EXP IMP SL</t>
  </si>
  <si>
    <t>Av. Corts Catalanes, 5, 08173 Sant Cugat del Vallès, Barcelona, Spain</t>
  </si>
  <si>
    <t>Gas Transmission Operator GAZ-SYSTEM</t>
  </si>
  <si>
    <t>Mszczonowska 4, 02-337 Warszawa, Poland</t>
  </si>
  <si>
    <t>Poland</t>
  </si>
  <si>
    <t>GASUM CLEAN GAS SOLUTIONS AB</t>
  </si>
  <si>
    <t>Gjuterigatan 5, 582 73 Linköping, Sweden</t>
  </si>
  <si>
    <t>Gasunie</t>
  </si>
  <si>
    <t>Concourslaan 17, 9727 KC Groningen, Netherlands</t>
  </si>
  <si>
    <t>Netherlands</t>
  </si>
  <si>
    <t>GAZ DOM</t>
  </si>
  <si>
    <t>ZI de Champigny, Ducos 97224, Martinique</t>
  </si>
  <si>
    <t>GD TECH FRANCE</t>
  </si>
  <si>
    <t>Site Aeropolis, Rue Hélène Boucher, 64510 Bordes, France</t>
  </si>
  <si>
    <t>Genesal Energy IB SA</t>
  </si>
  <si>
    <t>Rúa Parroquia de Rois, Parcela B28, 15165 Poligono Industrial Bergondo, A Coruña, Spain</t>
  </si>
  <si>
    <t>GEOMETHANE</t>
  </si>
  <si>
    <t>2 Rue des Martinets, 92500 Rueil-Malmaison, France</t>
  </si>
  <si>
    <t>GEOPURA LTD</t>
  </si>
  <si>
    <t>Green Barn, Costock Rd, Wysall NG12 5QT, United Kingdom</t>
  </si>
  <si>
    <t>GHD</t>
  </si>
  <si>
    <t>10th Floor, 25 Farringdon St, London EC4A 4AB, United Kingdom</t>
  </si>
  <si>
    <t>GIP Chemparc</t>
  </si>
  <si>
    <t>2 Allée le Corbusier, 64170 Lacq, France</t>
  </si>
  <si>
    <t>GLOBAL ENERGY TECHNOLOGY LTD</t>
  </si>
  <si>
    <t>Avery House, 8 Avery Hill Rd, London SE9 2BD, United Kingdom</t>
  </si>
  <si>
    <t>Green Cat Hydrogen</t>
  </si>
  <si>
    <t>Stobo House, Midlothian Innovation Centre, Roslin EH25 9RE, United Kingdom</t>
  </si>
  <si>
    <t>Green Hydrogen Technology</t>
  </si>
  <si>
    <t>Koblenzer Str. 2, 86156 Augsburg, Germany</t>
  </si>
  <si>
    <t>GREENPOWER (INTERNATIONAL) LTD.</t>
  </si>
  <si>
    <t>The E Centre, Cooperage Way, Alloa FK10 3LP, United Kingdom</t>
  </si>
  <si>
    <t>Grenergy Renovables</t>
  </si>
  <si>
    <t>C/ de Rafael Botí, 26, Moncloa - Aravaca, 28023 Madrid, Spain</t>
  </si>
  <si>
    <t>H2 CLIPPER INC.</t>
  </si>
  <si>
    <t>1101 Anacapa St, Santa Barbara, CA 93101, United States</t>
  </si>
  <si>
    <t>H2 PRODUCTION AS</t>
  </si>
  <si>
    <t>Ljøsøyvegen 20, 5337 Rong, Norway</t>
  </si>
  <si>
    <t>H2 T8 AB</t>
  </si>
  <si>
    <t>Brantmovägen 6, 762 97 Edsbro, Sweden</t>
  </si>
  <si>
    <t>H2 WESTKÜSTE GMBH</t>
  </si>
  <si>
    <t>Meldorfer Str. 43, 25770 Hemmingstedt, Germany</t>
  </si>
  <si>
    <t>H2e POWER SYSTEMS LIMITED</t>
  </si>
  <si>
    <t>h2e Power Systems Pvt. Ltd.20, Sangam Project Phase II,Wellesley Road, Near RTO office, Pune 411001.</t>
  </si>
  <si>
    <t>H2GO POWER LTD</t>
  </si>
  <si>
    <t>84 Wood Ln, London W12, United Kingdom</t>
  </si>
  <si>
    <t>H2-MAIN-TAUBER GMBH</t>
  </si>
  <si>
    <t>Siemensstraße 7, 97941 Tauberbischofsheim, Germany</t>
  </si>
  <si>
    <t>H2site</t>
  </si>
  <si>
    <t>Gogorrena Bidea, 2, 48180 Loiu, Bizkaia, Spain</t>
  </si>
  <si>
    <t>HASKEL SISTEMAS DE FLUIDOS ESPAÑA, S.R.L.</t>
  </si>
  <si>
    <t>Ubarburu Pasealekua, 81, Pabellón 4, 20115 Astigarraga, Gipuzkoa, Spain</t>
  </si>
  <si>
    <t>Helbio</t>
  </si>
  <si>
    <t>Andrea Papandreou 9, Παραλία Πατρών 263 33, Greece</t>
  </si>
  <si>
    <t>Hellenic Fuels</t>
  </si>
  <si>
    <t>Chimarras 8a, Marousi 151 25, Greece</t>
  </si>
  <si>
    <t>HELLENIC HYDROGEN S.A.</t>
  </si>
  <si>
    <t>Leof. Mesogeion 357, Chalandri 152 31, Greece</t>
  </si>
  <si>
    <t>HEROSE IBERICA, S.L.</t>
  </si>
  <si>
    <t>C/ de Cristóbal de Moura, 49, Sant Martí, 08019 Barcelona, Spain</t>
  </si>
  <si>
    <t>Herten</t>
  </si>
  <si>
    <t>Marie-Curie-Straße / Albert-Einstein-Allee</t>
  </si>
  <si>
    <t>45699</t>
  </si>
  <si>
    <t>HH2E AG</t>
  </si>
  <si>
    <t>Gebäude H Tegel Flughafen 1, 13405 Berlin, Germany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</si>
  <si>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</si>
  <si>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</si>
  <si>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</si>
  <si>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</si>
  <si>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</si>
  <si>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</si>
  <si>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HiiROC</t>
  </si>
  <si>
    <t>303 National Ave, Hull HU5 4JB, United Kingdom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</si>
  <si>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</si>
  <si>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</si>
  <si>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</si>
  <si>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</si>
  <si>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</si>
  <si>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</si>
  <si>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Huesca</t>
  </si>
  <si>
    <t>Walqa Technology Park, 22197, Huesca, Spain</t>
  </si>
  <si>
    <t>Walqa Technology Park</t>
  </si>
  <si>
    <t>22197</t>
  </si>
  <si>
    <t>HYCHEM, QUÍMICA SUSTENTÁVEL, S.A.</t>
  </si>
  <si>
    <t>R. Eng. Clément Dumoulin, 2625-106 Póvoa de Santa Iria, Portugal</t>
  </si>
  <si>
    <t>HYDRODRIVE AS</t>
  </si>
  <si>
    <t>Székesfehérvár, 12570 33, 8000 Hungary</t>
  </si>
  <si>
    <t>HYDROGENONE CAPITAL GROWTH PLC</t>
  </si>
  <si>
    <t>1 Poultry, London EC2R 8EJ, United Kingdom</t>
  </si>
  <si>
    <t>HYDROMAR AS</t>
  </si>
  <si>
    <t>Poolsterweg 2, 8938 AN Leeuwarden, Netherlands</t>
  </si>
  <si>
    <t>Hydrotechnik UK Test Engineering Ltd</t>
  </si>
  <si>
    <t>Central Park, 1 Lenton Ln., Nottingham NG7 2NR, United Kingdom</t>
  </si>
  <si>
    <t>Hydrus Engineering</t>
  </si>
  <si>
    <t>Leof. Mesogeion 515, Athina 153 43, Greece</t>
  </si>
  <si>
    <t>HYEX SAFETY AS</t>
  </si>
  <si>
    <t>Grindhaugvegen 57, 5259 Hjellestad, Norway</t>
  </si>
  <si>
    <t>HyGear BV</t>
  </si>
  <si>
    <t>Westervoortsedijk 73, 6827 AV Arnhem, Netherlands</t>
  </si>
  <si>
    <t>Westervoortsedijk 73BF</t>
  </si>
  <si>
    <t>6827 AV</t>
  </si>
  <si>
    <t>Arnhem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</si>
  <si>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</si>
  <si>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</si>
  <si>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</si>
  <si>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</si>
  <si>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HYPERION RENEWABLES</t>
  </si>
  <si>
    <t>Av. Eng. Duarte Pacheco 26 5º, 1070-110 Lisboa, Portugal</t>
  </si>
  <si>
    <t>HYREN RENOVABLES, S.L.U.</t>
  </si>
  <si>
    <t>C. de Alcalá, 81, 1ª Planta, Salamanca, 28009 Madrid, Spain</t>
  </si>
  <si>
    <t>HYSYTECH S.R.L.</t>
  </si>
  <si>
    <t>V. Iᵒ Maggio, 5, 10043 Orbassano TO, Italy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</si>
  <si>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</si>
  <si>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</si>
  <si>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</si>
  <si>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</si>
  <si>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</si>
  <si>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</si>
  <si>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IGNIS ENERGÍA</t>
  </si>
  <si>
    <t>C. de Cardenal Marcelo Spínola, 8, Chamartín, 28016 Madrid, Spain</t>
  </si>
  <si>
    <t>IMDEA Energia</t>
  </si>
  <si>
    <t>Avenida de Ramón de la Sagra, 28935 Móstoles, Community of Madrid Spain</t>
  </si>
  <si>
    <t>INAEL Electrical Systems, S.A.</t>
  </si>
  <si>
    <t>C. Río Jarama, 7, 45007 Toledo, Spain</t>
  </si>
  <si>
    <t>INDOX ENERGY SYSTEM SL</t>
  </si>
  <si>
    <t>INEGI - Institute of Science and Innovation in Mechanical and Industrial Engineering</t>
  </si>
  <si>
    <t>Rua Dr. Roberto Frias 400, 4200-465 Porto</t>
  </si>
  <si>
    <t>INERC BV</t>
  </si>
  <si>
    <t>J.F. Ankersmitstraat 3, 1068 JX Amsterdam, Netherlands</t>
  </si>
  <si>
    <t>INERCO</t>
  </si>
  <si>
    <t>A-2, 512, 7, 25218 Fonolleres, Lleida, Spain</t>
  </si>
  <si>
    <t>INGENOSTRUM S.L</t>
  </si>
  <si>
    <t>Av. de la Constitución, 34, 1º Izq, Casco Antiguo, 41001 Sevilla, Spain</t>
  </si>
  <si>
    <t>Innovation Norway</t>
  </si>
  <si>
    <t>Grev Wedels Plass 9, 0151 Oslo, Norway</t>
  </si>
  <si>
    <t>Norway</t>
  </si>
  <si>
    <t>INSTITUTUL NATIONAL DE CERCETARE-DEZVOLTARE PENTRU TEHNOLOGII CRIOGENICE SI IZOTOPICE - I.C.S.I. RAMNICU VALCEA</t>
  </si>
  <si>
    <t>Strada Uzinei, Râmnicu Vâlcea 240002, Romania</t>
  </si>
  <si>
    <t>International Iberian Nanotechnology Laboratory (INL)</t>
  </si>
  <si>
    <t>Avda. Mestre José Veiga s/n, 4715-330 Braga, Portugal</t>
  </si>
  <si>
    <t>International Platinum Group Metals Association</t>
  </si>
  <si>
    <t>Schießstättstraße 30, 80339 München, Germany</t>
  </si>
  <si>
    <t>INTHY</t>
  </si>
  <si>
    <t>15 Bd de Brosses, 21000 Dijon, France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</si>
  <si>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</si>
  <si>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</si>
  <si>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</si>
  <si>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</si>
  <si>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</si>
  <si>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</si>
  <si>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JC FÁBRICA DE VÁLVULAS, S.A.U</t>
  </si>
  <si>
    <t>Av. del Segle XXI, 75, 08830 Sant Boi de Llobregat, Barcelona, Spain</t>
  </si>
  <si>
    <t>John Cockerill</t>
  </si>
  <si>
    <t>Rue Jean Potier 1, 4100 Seraing, Belgium</t>
  </si>
  <si>
    <t>Belgium</t>
  </si>
  <si>
    <t>Johnson Matthey Hydrogen Technologies</t>
  </si>
  <si>
    <t>Lydiard Fields, Great Western Way, Swindon SN5 8AT, United Kingdom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</si>
  <si>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</si>
  <si>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</si>
  <si>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</si>
  <si>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</si>
  <si>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</si>
  <si>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</si>
  <si>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</si>
  <si>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</si>
  <si>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</si>
  <si>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</si>
  <si>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</si>
  <si>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</si>
  <si>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</si>
  <si>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</si>
  <si>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</si>
  <si>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</si>
  <si>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</si>
  <si>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</si>
  <si>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KWR Water</t>
  </si>
  <si>
    <t>Groningenhaven 7, 3433 PE Nieuwegein, Netherlands</t>
  </si>
  <si>
    <t>La Métropole Européenne de Lille</t>
  </si>
  <si>
    <t>2, boulevard des Cités Unies CS 70043 59040, Cedex, 59800 Lille, France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</si>
  <si>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</si>
  <si>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</si>
  <si>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</si>
  <si>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</si>
  <si>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LAUGUICONCEPT</t>
  </si>
  <si>
    <t>47 bis Rue Benoît Malon, 76300 Sotteville-lès-Rouen, France</t>
  </si>
  <si>
    <t>LCH Ventures</t>
  </si>
  <si>
    <t>International House, 36-38 Cornhill, London EC3V 3NG, United Kingdom</t>
  </si>
  <si>
    <t>Leak Control Benelux</t>
  </si>
  <si>
    <t>Leerparkpromenade 40, 3312 KW Dordrecht, Netherlands</t>
  </si>
  <si>
    <t>LESS COMMON METALS LIMITED</t>
  </si>
  <si>
    <t>Unit 2 Hooton Park, North Road, Ellesmere Port CH65 1BL, United Kingdom</t>
  </si>
  <si>
    <t>Linde Gas Abello</t>
  </si>
  <si>
    <t>Camino vecinal de Montmeló a Parets, s/n, 08150 Parets del Vallès, Barcelona, Spain</t>
  </si>
  <si>
    <t>Linde Hellas Ltd</t>
  </si>
  <si>
    <t>ΒΙ.ΠΕ. Σίνδου, 57022, 570 22, Greece</t>
  </si>
  <si>
    <t>Litvinov</t>
  </si>
  <si>
    <t>silnice č. 27, Záluží, 43601, Litvinov, Tschechien</t>
  </si>
  <si>
    <t>silnice č. 27, Záluží</t>
  </si>
  <si>
    <t>43601</t>
  </si>
  <si>
    <t>Tschechien</t>
  </si>
  <si>
    <t>Logan Energy</t>
  </si>
  <si>
    <t>Wallyford Industrial Estate, 7, Edinburgh, Wallyford EH21 8QJ, United Kingdom</t>
  </si>
  <si>
    <t>LOTUS ENGINEERING LIMITED</t>
  </si>
  <si>
    <t>Potash Ln, Hethel, Norwich NR14 8EZ, United Kingdom</t>
  </si>
  <si>
    <t>LUXFER GERMANY GMBH</t>
  </si>
  <si>
    <t>Breitscheider Weg 117A, 40885 Ratingen, Germany</t>
  </si>
  <si>
    <t>Maché</t>
  </si>
  <si>
    <t>ZA de Bel Air, 85190, Maché, Frankreich</t>
  </si>
  <si>
    <t>ZA de Bel Air</t>
  </si>
  <si>
    <t>85190</t>
  </si>
  <si>
    <t>Frankreich</t>
  </si>
  <si>
    <t>MAN Energy Solutions France SAS</t>
  </si>
  <si>
    <t>8 Av. Antoine Bourdelle, 44600 Saint-Nazaire, France</t>
  </si>
  <si>
    <t>AXA</t>
  </si>
  <si>
    <t>25 Avenue Matignon, Paris, Ile-de-France, 75008</t>
  </si>
  <si>
    <t>Médio Tejo 21</t>
  </si>
  <si>
    <t>R. Dom António Prior do Crato 115, 2200-086 Abrantes, Portugal</t>
  </si>
  <si>
    <t>Hydrogen Advisors</t>
  </si>
  <si>
    <t>231 rue Saint Honoré 75001 Paris</t>
  </si>
  <si>
    <t>STEP-HYPE</t>
  </si>
  <si>
    <t>103 rue Charles Michels 93200 Saint Denis</t>
  </si>
  <si>
    <t>MESSER INDUSTRIE GMBH</t>
  </si>
  <si>
    <t>In d. Steinwiese 5, 57074 Siegen, Germany</t>
  </si>
  <si>
    <t>MESSER SE &amp; CO. KGAA</t>
  </si>
  <si>
    <t>Kleinewefersstraße 1, 47803 Krefeld, Germany</t>
  </si>
  <si>
    <t>METKA EGN SPAIN HOLDING 2 SL</t>
  </si>
  <si>
    <t>C. Dinamarca, 2, Bajo 2-B, Centro, 10005 Cáceres, Spain</t>
  </si>
  <si>
    <t>MMM Energy</t>
  </si>
  <si>
    <t>Carrer de Miquel Torelló i Pagès, 25, 27, 08750 Molins de Rei, Barcelona, Spain</t>
  </si>
  <si>
    <t>Motive Fuels</t>
  </si>
  <si>
    <t>Advanced Manufacturing Park Technology Centre, Brunel Way, Catcliffe, Rotherham S60 5WG, United Kingdom</t>
  </si>
  <si>
    <t>MOTUSA</t>
  </si>
  <si>
    <t>Bo. Requejada, 11, 39312 Requejada, Cantabria, Spain</t>
  </si>
  <si>
    <t>MY BAG RENEWABLE ENERGIES S.R.L.</t>
  </si>
  <si>
    <t>Via Ulloa, 5, 30100 Marghera VE, Italy</t>
  </si>
  <si>
    <t>NANO4ENERGY SL</t>
  </si>
  <si>
    <t>C. de José Gutiérrez Abascal, 2, Chamartín, 28006 Madrid, Spain</t>
  </si>
  <si>
    <t>NCSR Demokritos - INRASTES</t>
  </si>
  <si>
    <t>Patr. Gregoriou E &amp;amp; 27 Neapoleos Str, 15341 Agia Paraskevi, GREECE</t>
  </si>
  <si>
    <t>Neoelectra Green</t>
  </si>
  <si>
    <t>Carrer de Frederic Mompou, 5, 08960 Sant Just Desvern, Barcelona, Spain</t>
  </si>
  <si>
    <t>NEUWALME S.L.U</t>
  </si>
  <si>
    <t>Estrada Fragosiño, 32, 34, Sárdoma, 36214 Vigo, Pontevedra, Spain</t>
  </si>
  <si>
    <t>Newcastle University</t>
  </si>
  <si>
    <t>Newcastle upon Tyne NE1 7RU, United Kingdom</t>
  </si>
  <si>
    <t>NORD POWER AS</t>
  </si>
  <si>
    <t>Tulipanveien 57, 1475 Finstadjordet, Norway</t>
  </si>
  <si>
    <t>North Ammonia Arendal</t>
  </si>
  <si>
    <t>Langbryggen 9, 4841 Arendal, Norway</t>
  </si>
  <si>
    <t>NORTH AMMONIA AS</t>
  </si>
  <si>
    <t xml:space="preserve">Bryggegata 6, 0250 Oslo, Norway </t>
  </si>
  <si>
    <t>Northern Gas Networks</t>
  </si>
  <si>
    <t>1st Floor, 1 Emperor Way, Sunderland SR3 3XR, United Kingdom</t>
  </si>
  <si>
    <t>NORVENTO ENERXÍA</t>
  </si>
  <si>
    <t>Edificio CIne., Ramón Mª Aller Ulloa, 23, Pol. Ind. As Gándaras, 27003 Lugo, Spain</t>
  </si>
  <si>
    <t>Norwegian Research Centre (NORCE)</t>
  </si>
  <si>
    <t>NOVICHEM SP. Z O.O.</t>
  </si>
  <si>
    <t>Główna 4, 41-503 Chorzów, Poland</t>
  </si>
  <si>
    <t>ODENRA XXI SL</t>
  </si>
  <si>
    <t>C. Salcillo, 1, Local 2 Bis, 28932 Móstoles, Madrid, Spain</t>
  </si>
  <si>
    <t>OTRAS PRODUCCIONES DE ENERGIA FOTOVOLTAICA SL</t>
  </si>
  <si>
    <t>Torre Spinola, Planta 5, C. de Cardenal Marcelo Spínola, 42, 28016 Madrid, Spain</t>
  </si>
  <si>
    <t>Pannell Hayes Consulting</t>
  </si>
  <si>
    <t>Unit 4 Wilmington Cl, Watford WD18 0FQ, United Kingdom</t>
  </si>
  <si>
    <t>Paris | Charles de Gaulle Airport</t>
  </si>
  <si>
    <t>Station de recharge Hydrogène Roissy CDG, 77290, Mitry-Mory, France</t>
  </si>
  <si>
    <t>Station de recharge Hydrogène Roissy CDG</t>
  </si>
  <si>
    <t>77290</t>
  </si>
  <si>
    <t>Mitry-Mory</t>
  </si>
  <si>
    <t>Permascand AB</t>
  </si>
  <si>
    <t>Folkets husvägen 50, 841 99 Ljungaverk, Sweden</t>
  </si>
  <si>
    <t>PETRO ALACANT S.L.U.</t>
  </si>
  <si>
    <t>N-330, 7, 03007 Alicante, Spain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</si>
  <si>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</si>
  <si>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</si>
  <si>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</si>
  <si>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</si>
  <si>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PHINIA Inc.</t>
  </si>
  <si>
    <t>Brunel Way, Stonehouse GL10 3SX, United Kingdom</t>
  </si>
  <si>
    <t>PLAGAZI SWITZERLAND GMBH</t>
  </si>
  <si>
    <t>Technikumstrasse 92/94, 8400 Winterthur, Switzerland</t>
  </si>
  <si>
    <t>Plocan - Oceanic Platform of the Canary Islands</t>
  </si>
  <si>
    <t>Carretera de Taliarte, s/n, 35214 Telde, Las Palmas, Spagna</t>
  </si>
  <si>
    <t>PLUG POWER EUROPE</t>
  </si>
  <si>
    <t>Im Freihafen 8a, 47138 Duisburg, Germany</t>
  </si>
  <si>
    <t>Polenergia Elektrociep?ownia Nowa Sarzyna Sp. z o.o.</t>
  </si>
  <si>
    <t>ks. Popiełuszki 2, 37-310 Nowa Sarzyna, Poland</t>
  </si>
  <si>
    <t>ks. J. Popie?uszki 2</t>
  </si>
  <si>
    <t>37-310 Nowa Sarzyna</t>
  </si>
  <si>
    <t>Port Talbot</t>
  </si>
  <si>
    <t>Baglan, SA12 7AX, Port Talbot, United Kingdom</t>
  </si>
  <si>
    <t>Baglan</t>
  </si>
  <si>
    <t>SA12 7AX</t>
  </si>
  <si>
    <t>POWER TO GREEN HYDROGEN MALLORCA SL.</t>
  </si>
  <si>
    <t>Carrer Sabaters, S/N, 07360 Lloseta, Illes Balears, Spain</t>
  </si>
  <si>
    <t>POWERHOUSE ENERGY GROUP PLC</t>
  </si>
  <si>
    <t>Russell Court, Cottingley Business Park, 10b Wool Gate, Cottingley, Bingley BD16 1PE, United Kingdom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</si>
  <si>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</si>
  <si>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</si>
  <si>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</si>
  <si>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</si>
  <si>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</si>
  <si>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</si>
  <si>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Productos de Instrumentación S.A.</t>
  </si>
  <si>
    <t>C. Montejo, 11, Nave 9, Villaverde, 28021 Madrid, Spain</t>
  </si>
  <si>
    <t>PROTIO POWER SL</t>
  </si>
  <si>
    <t>Camí Solicrup, 19, 08800 Vilanova i la Geltrú, Barcelona, Spain</t>
  </si>
  <si>
    <t>PSA INGENIEROS CHEMICAL SERVICES &amp; SYSTEMS S.L</t>
  </si>
  <si>
    <t>C. Agustina de Aragón, 147, 28342 Valdemoro, Madrid, Spain</t>
  </si>
  <si>
    <t>PUBLIC POWER CORPORATION</t>
  </si>
  <si>
    <t>Chalkokondili 30, Athina 104 32, Greece</t>
  </si>
  <si>
    <t>PYROTEK SCANDINAVIA AB</t>
  </si>
  <si>
    <t>Hökedalen 41, 668 92 Ed, Sweden</t>
  </si>
  <si>
    <t>R E Thompson</t>
  </si>
  <si>
    <t>51 Evingar Rd, Whitchurch RG28 7EU, United Kingdom</t>
  </si>
  <si>
    <t>RAACH SOLAR PROJECTS GMBH</t>
  </si>
  <si>
    <t>Sandgrubenweg 1, 88453 Erolzheim, Germany</t>
  </si>
  <si>
    <t>REDEXIS</t>
  </si>
  <si>
    <t>Calle Mahonia, 2, Planta Jardín, Edificio Pórtico, 28043 Madrid, Spain</t>
  </si>
  <si>
    <t>REGION NORMANDIE</t>
  </si>
  <si>
    <t>Abbaye-aux-Dames, Pl. Reine Mathilde, 14000 Caen, France</t>
  </si>
  <si>
    <t>Regione Piemonte</t>
  </si>
  <si>
    <t>Piazza piemonte 1, Via Nizza, 330, 10122 Torino TO, Italy</t>
  </si>
  <si>
    <t>Italy</t>
  </si>
  <si>
    <t>REN</t>
  </si>
  <si>
    <t>Av. dos Estados Unidos da América 55, 1000-003 Lisboa, Portugal</t>
  </si>
  <si>
    <t>Renishaw Ibérica S.A.U.</t>
  </si>
  <si>
    <t>Carrer de la Recerca, 7, 08850 Gavà, Barcelona, Spain</t>
  </si>
  <si>
    <t>REUTER CHEMISCHE APPARATEBAU E.K.</t>
  </si>
  <si>
    <t>Engesserstraße 4B, 79108 Freiburg im Breisgau, Germany</t>
  </si>
  <si>
    <t>Rijngas BV</t>
  </si>
  <si>
    <t>Anholtseweg 24, 7091 HA Dinxperlo, Netherlands</t>
  </si>
  <si>
    <t>Riversimple Movement</t>
  </si>
  <si>
    <t>32, Ddole Road Industrial Estate, Unit 32 Ddole Rd Enterprise Park, Llandrindod Wells LD1 6DF, United Kingdom</t>
  </si>
  <si>
    <t>Rolls Royce Fuel Cell Systems Ltd</t>
  </si>
  <si>
    <t>2b Tealgate, Hungerford RG17 0YT, United Kingdom</t>
  </si>
  <si>
    <t>Roosendaal</t>
  </si>
  <si>
    <t>Aanwas 4, 4704, Roosendaal, Niederlande</t>
  </si>
  <si>
    <t>Aanwas 4</t>
  </si>
  <si>
    <t>4704</t>
  </si>
  <si>
    <t>S2H2+BM CONCEPT AB</t>
  </si>
  <si>
    <t>Holländargatan 13, 111 36 Stockholm, Sweden</t>
  </si>
  <si>
    <t>SABIC UK PETROCHEMICALS LIMITED</t>
  </si>
  <si>
    <t>The Wilton Centre, Lazenby, Redcar TS10 4YA, United Kingdom</t>
  </si>
  <si>
    <t>SAPAIC MOTEURS BERNARD</t>
  </si>
  <si>
    <t>17 Chem. de Champ Grillet, 69650 Quincieux, France</t>
  </si>
  <si>
    <t>Schwer Fittings</t>
  </si>
  <si>
    <t>Pol Indust Malpica Gregorio Quejido, Polígono Malpica, Nave, 31, 50016 Zaragoza, Spain</t>
  </si>
  <si>
    <t>Schwer Fittings Ltd.</t>
  </si>
  <si>
    <t>20 Wharf St, Warrington WA1 2HT, United Kingdom</t>
  </si>
  <si>
    <t>SEEIT GAS SLU</t>
  </si>
  <si>
    <t>P.º de la Castellana, 74, PISO 1 A, Chamartín, 28046 Madrid, Spain</t>
  </si>
  <si>
    <t>Semardel</t>
  </si>
  <si>
    <t>Rue Montaubert, 91810 Vert-le-Grand, France</t>
  </si>
  <si>
    <t>SES Hydrogen Energy Sp. z o.o.</t>
  </si>
  <si>
    <t>Gdański Park Naukowo-Technologiczny, Trzy Lipy 3/budynek B, 80-172 Gdańsk, Poland</t>
  </si>
  <si>
    <t>al. Grunwaldzka 82</t>
  </si>
  <si>
    <t>Siemens S.A.</t>
  </si>
  <si>
    <t>C. de Ramírez de Arellano, 37, Cdad. Lineal, 28043 Madrid, Spain</t>
  </si>
  <si>
    <t>SIMON CARVES ENGINEERING LIMITED</t>
  </si>
  <si>
    <t>3A &amp; 3B, 2nd Floor, M.I.O.C, Styal Rd, Heald Green, Wythenshawe, Manchester M22 5WB, United Kingdom</t>
  </si>
  <si>
    <t>SMA ALTENSO GMBH</t>
  </si>
  <si>
    <t>Sonnenallee 1, 34266 Niestetal, Germany</t>
  </si>
  <si>
    <t>Smartal Engineering OÜ</t>
  </si>
  <si>
    <t>Õismäe tee 80, 15513 Tallinn, Estonia</t>
  </si>
  <si>
    <t>Estonia</t>
  </si>
  <si>
    <t>SOGESTRAN</t>
  </si>
  <si>
    <t>3401 Rue du Pont V, 76080 Le Havre, France</t>
  </si>
  <si>
    <t>SOLARIG GLOBAL SERVICES</t>
  </si>
  <si>
    <t>C. de la Ribera del Loira, 28, Barajas, 28042 Madrid, Spain</t>
  </si>
  <si>
    <t>SOLHIDROGENO S.L.</t>
  </si>
  <si>
    <t>Calle Rio Sil, 32, Lugo, 27003, Lugo</t>
  </si>
  <si>
    <t>SOLUTIO INGENIERIA</t>
  </si>
  <si>
    <t>EDIFICIO SINGULAR 2, CENTRO RESIDENCIAL OLIVEROS, C. Maestro Serrano, 9, 04004 Almería, Spain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</si>
  <si>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</si>
  <si>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</si>
  <si>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</si>
  <si>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</si>
  <si>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Sonnedix España Management S.L.U.</t>
  </si>
  <si>
    <t>C. del Príncipe de Vergara, 108, 6º &amp; 12º Piso, Chamartín, 28002 Madrid, Spain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</si>
  <si>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</si>
  <si>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</si>
  <si>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</si>
  <si>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</si>
  <si>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</si>
  <si>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</si>
  <si>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SteelHy</t>
  </si>
  <si>
    <t>ZAC du Saut du Moine, 38800 Champagnier, France</t>
  </si>
  <si>
    <t>STONY ENERGY STORAGE LTD</t>
  </si>
  <si>
    <t>100 Bishopsgate, London EC2N 4AG, UK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</si>
  <si>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</si>
  <si>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</si>
  <si>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</si>
  <si>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</si>
  <si>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SUMINISTROS INDUSTRIALES DIVERSOS SA</t>
  </si>
  <si>
    <t>C. Valportillo Segunda, 10, 28108 Alcobendas, Madrid, Spain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</si>
  <si>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</si>
  <si>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</si>
  <si>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</si>
  <si>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</si>
  <si>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SUSGEN</t>
  </si>
  <si>
    <t>33 Cavendish Square, London W1G 0PW, United Kingdom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</si>
  <si>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</si>
  <si>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</si>
  <si>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</si>
  <si>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</si>
  <si>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</si>
  <si>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</si>
  <si>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SWITCH2 B.V.</t>
  </si>
  <si>
    <t>Stationsplein 45, 3013 AK Rotterdam, Netherlands</t>
  </si>
  <si>
    <t>SYSTEM C</t>
  </si>
  <si>
    <t>2 allée de Chamillé ZI du, Bois des Lots BP 60038, 26130 Saint-Paul-Trois-Châteaux, France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</si>
  <si>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</si>
  <si>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</si>
  <si>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</si>
  <si>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</si>
  <si>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Technical Research Centre of Finland (VTT)</t>
  </si>
  <si>
    <t>TechnipEnergies</t>
  </si>
  <si>
    <t>2126 Bd de la Défense CS 10266, 92000 Nanterre, France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</si>
  <si>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</si>
  <si>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</si>
  <si>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</si>
  <si>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</si>
  <si>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Teddington</t>
  </si>
  <si>
    <t>Essen Way, off Dora Jordan Road, TW11 0LY, Teddington, United Kingdom</t>
  </si>
  <si>
    <t>Essen Way, off Dora Jordan Road</t>
  </si>
  <si>
    <t>TW11 0LY</t>
  </si>
  <si>
    <t>Teesing BV</t>
  </si>
  <si>
    <t>Verrijn Stuartlaan 7, 2288 EK Rijswijk, Netherlands</t>
  </si>
  <si>
    <t>TEIGA TMI SL</t>
  </si>
  <si>
    <t>Rúa Parroquia de Guísamo, 7B, 15166 Bergondo, A Coruña, Spain</t>
  </si>
  <si>
    <t>Telam Partners</t>
  </si>
  <si>
    <t>bis, Av. Diagonal, 463, 08036 Barcelona, Spain</t>
  </si>
  <si>
    <t>TEREGA SOLUTIONS</t>
  </si>
  <si>
    <t>40 Av. de l'Europe, 64000 Pau, France</t>
  </si>
  <si>
    <t>THE EUROPEAN MARINE ENERGY CENTRE LIMITED</t>
  </si>
  <si>
    <t>The Charles Clouston Building ORIC, Back Rd, Stromness KW16 3AW, United Kingdom</t>
  </si>
  <si>
    <t>Theoreme - A Howden Company</t>
  </si>
  <si>
    <t>13 Rue La Fayette, 75009 Paris, France</t>
  </si>
  <si>
    <t>THIOT INGENIERIE</t>
  </si>
  <si>
    <t>830 Rue nationale, 46130 Puybrun, France</t>
  </si>
  <si>
    <t>TRANSPORTES LASARTE, S.A.</t>
  </si>
  <si>
    <t>Bo. San Pedro, V-2, 39312 Rumoroso, Cantabria, Spain</t>
  </si>
  <si>
    <t>TRAPIL</t>
  </si>
  <si>
    <t>2-3 Cr du Triangle, 92800 Puteaux, France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</si>
  <si>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</si>
  <si>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</si>
  <si>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</si>
  <si>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</si>
  <si>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TUNUR (UK) LTD</t>
  </si>
  <si>
    <t>Peachey &amp; Co, 95 Aldwych, London, WC2B 4JF</t>
  </si>
  <si>
    <t>Ulemco</t>
  </si>
  <si>
    <t>Aintree Retail &amp; Business Park, Unit 7F Topham Dr, Aintree, Liverpool L9 5AL, United Kingdom</t>
  </si>
  <si>
    <t>UMWELT MANAGEMENT AKTIENGESELLSCHAFT UMAAG</t>
  </si>
  <si>
    <t>Alter Weg 23, 27478 Cuxhaven, Germany</t>
  </si>
  <si>
    <t>UNIVERGY SOLAR</t>
  </si>
  <si>
    <t>C. de Serrano, 41, Salamanca, 28001 Madrid, Spain</t>
  </si>
  <si>
    <t>Universidad de Burgos</t>
  </si>
  <si>
    <t>C. Prta Romeros, 5, 09001 Burgos, Spain</t>
  </si>
  <si>
    <t>Universidad Loyola</t>
  </si>
  <si>
    <t>Av. de las Universidades, 2, 41704 Dos Hermanas, Sevilla, Spain</t>
  </si>
  <si>
    <t>UNIVERSITAT ROVIRA I VIRGILI</t>
  </si>
  <si>
    <t>Carrer de l'Escorxador, 43003 Tarragona, Spain</t>
  </si>
  <si>
    <t>University of Alicante</t>
  </si>
  <si>
    <t>University of Birmingham</t>
  </si>
  <si>
    <t>Summer Row, Birmingham B3 1JB, United Kingdom</t>
  </si>
  <si>
    <t>University of Groningen</t>
  </si>
  <si>
    <t>University of Nottingham</t>
  </si>
  <si>
    <t>Nottingham NG7 2RD, United Kingdom</t>
  </si>
  <si>
    <t>University of the Basque Country</t>
  </si>
  <si>
    <t>Barrio Sarriena, s/n, 48940 Leioa, Biscay, Spagna</t>
  </si>
  <si>
    <t>URBAS ENERGY</t>
  </si>
  <si>
    <t>Calle del Prof. Potter, 126, Periurbano - Rural, 33394 Gijón, Asturias, Spain</t>
  </si>
  <si>
    <t>UST UMWELTSENSORTECHNIK GMBH</t>
  </si>
  <si>
    <t>Dieselstraße 2/4, 99331 Geratal, Germany</t>
  </si>
  <si>
    <t>UTAC UK</t>
  </si>
  <si>
    <t>Station Ln, Bedford MK45 2JQ, United Kingdom</t>
  </si>
  <si>
    <t>UTP D. O. O.</t>
  </si>
  <si>
    <t>Ul. Svetog Polikarpa 4, 52100, Pula, Croatia</t>
  </si>
  <si>
    <t>VECTOR RENEWABLES ITALIA S.R.L.</t>
  </si>
  <si>
    <t>Via Privata Miramare, 15, 20126 Milano MI</t>
  </si>
  <si>
    <t>VENETA MINERARIA S.P.A.</t>
  </si>
  <si>
    <t>Via Atheste, 16, 35042 Este PD</t>
  </si>
  <si>
    <t>VIAR VALVOLE S.R.L.</t>
  </si>
  <si>
    <t>Via Sandroni, 38/A, 21040 Sumirago VA, Italy</t>
  </si>
  <si>
    <t>Viro Vlaardingen BV</t>
  </si>
  <si>
    <t>Karel Doormanweg 27A, 3115 JD Schiedam, Netherlands</t>
  </si>
  <si>
    <t>VOLTH2 OPERATING GERMANY GMBH</t>
  </si>
  <si>
    <t>Het Groot Arsenaal, Rijtuigweg 44, 4611 EK Bergen op Zoom, Netherlands</t>
  </si>
  <si>
    <t>Volvo Group</t>
  </si>
  <si>
    <t>Gropegårdsgatan 2, 417 10 Göteborg, Sweden</t>
  </si>
  <si>
    <t>WALL COLMONOY LIMITED</t>
  </si>
  <si>
    <t>Alloy Industrial Estate, Pontardawe, Swansea SA8 4HL, United Kingdom</t>
  </si>
  <si>
    <t>WasaGroup Oy</t>
  </si>
  <si>
    <t>Kvartsikatu 2, 65300 Vaasa, Finland</t>
  </si>
  <si>
    <t>Finland</t>
  </si>
  <si>
    <t>Westfalen Gassen Nederland BV</t>
  </si>
  <si>
    <t>Rigastraat 20, 7418 EW Deventer, Netherlands</t>
  </si>
  <si>
    <t>Westre</t>
  </si>
  <si>
    <t>Grenzstraße 1, 25926, Westre, Germany</t>
  </si>
  <si>
    <t>Grenzstraße 1</t>
  </si>
  <si>
    <t>25926</t>
  </si>
  <si>
    <t>Wirtgen Limited</t>
  </si>
  <si>
    <t>Wirtgen Group House, Godfrey Dr, Coddington, Newark NG24 2UA, United Kingdom</t>
  </si>
  <si>
    <t>ZeroAvia</t>
  </si>
  <si>
    <t>Hangar 2, Cotswold Airport, Kemble, Cirencester GL7 6BA, United Kingdom</t>
  </si>
  <si>
    <t>ZN2H2 GMBH</t>
  </si>
  <si>
    <t>Kocherbachweg 42A, 50374 Erftstadt, Germany</t>
  </si>
  <si>
    <t>Diamantweg 36, 1812 RC Alkmaar, Netherlands</t>
  </si>
  <si>
    <t>SCW Energy Alkmaar B.V.</t>
  </si>
  <si>
    <t>Av. Francisco Vallés, 4, 47151 Boecillo, Valladolid, Spain</t>
  </si>
  <si>
    <t>C. Fernando el Santo, 13500 Puertollano, Ciudad Real, Spain</t>
  </si>
  <si>
    <t>ZI PORTUAIRE DES MIELLES</t>
  </si>
  <si>
    <t>De Groene Loper 5, 5612 AZ Eindhoven, Netherlands</t>
  </si>
  <si>
    <t>Doncaster Pl. 5, 45699 Herten, Germany</t>
  </si>
  <si>
    <t>Carrer dels Tres Tombs, s/n, 25320 Anglesola, Lleida, Spain</t>
  </si>
  <si>
    <t>Nygårdsgaten 112, 5008 Bergen, Norway</t>
  </si>
  <si>
    <t>Sem Sælands vei 11, 7034 Trondheim, Norway</t>
  </si>
  <si>
    <t>SINTEF Energy Research</t>
  </si>
  <si>
    <t>Tekniikantie 21, 02044 Espoo, Finland</t>
  </si>
  <si>
    <t>Carr. de San Vicente del Raspeig, s/n, 03690 San Vicente del Raspeig, Alicante, Spain</t>
  </si>
  <si>
    <t>Broerstraat 5, 9712 CP Groningen, 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</si>
</sst>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367"/>
  <sheetViews>
    <sheetView tabSelected="1" workbookViewId="0">
      <selection activeCell="C383" sqref="C383"/>
    </sheetView>
  </sheetViews>
  <sheetFormatPr baseColWidth="10" defaultColWidth="8.88671875" defaultRowHeight="14.4" x14ac:dyDescent="0.3"/>
  <cols>
    <col min="3" max="3" width="34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">
      <c r="A2">
        <v>52.207157100000003</v>
      </c>
      <c r="B2">
        <v>21.17392558119143</v>
      </c>
      <c r="C2" t="s">
        <v>9</v>
      </c>
      <c r="D2" t="s">
        <v>10</v>
      </c>
      <c r="E2" t="s">
        <v>11</v>
      </c>
      <c r="F2" t="s">
        <v>12</v>
      </c>
      <c r="I2" t="s">
        <v>13</v>
      </c>
    </row>
    <row r="3" spans="1:9" hidden="1" x14ac:dyDescent="0.3">
      <c r="A3" t="str">
        <f>"53.350566"</f>
        <v>53.350566</v>
      </c>
      <c r="B3" t="str">
        <f>"-2.664956"</f>
        <v>-2.664956</v>
      </c>
      <c r="C3" t="s">
        <v>14</v>
      </c>
      <c r="D3" t="s">
        <v>15</v>
      </c>
      <c r="I3" t="s">
        <v>16</v>
      </c>
    </row>
    <row r="4" spans="1:9" hidden="1" x14ac:dyDescent="0.3">
      <c r="A4">
        <v>55.8343469</v>
      </c>
      <c r="B4">
        <v>-3.9811721000000002</v>
      </c>
      <c r="C4" t="s">
        <v>17</v>
      </c>
      <c r="D4" t="s">
        <v>18</v>
      </c>
      <c r="I4" t="s">
        <v>19</v>
      </c>
    </row>
    <row r="5" spans="1:9" hidden="1" x14ac:dyDescent="0.3">
      <c r="A5">
        <v>51.9873926</v>
      </c>
      <c r="B5">
        <v>4.3798078</v>
      </c>
      <c r="C5" t="s">
        <v>20</v>
      </c>
      <c r="D5" t="s">
        <v>21</v>
      </c>
      <c r="I5" t="s">
        <v>19</v>
      </c>
    </row>
    <row r="6" spans="1:9" hidden="1" x14ac:dyDescent="0.3">
      <c r="A6">
        <v>51.619979100000002</v>
      </c>
      <c r="B6">
        <v>-1.249328</v>
      </c>
      <c r="C6" t="s">
        <v>22</v>
      </c>
      <c r="D6" t="s">
        <v>23</v>
      </c>
      <c r="I6" t="s">
        <v>16</v>
      </c>
    </row>
    <row r="7" spans="1:9" hidden="1" x14ac:dyDescent="0.3">
      <c r="A7">
        <v>53.76149135</v>
      </c>
      <c r="B7">
        <v>-2.6886781687795689</v>
      </c>
      <c r="C7" t="s">
        <v>24</v>
      </c>
      <c r="D7" t="s">
        <v>25</v>
      </c>
      <c r="I7" t="s">
        <v>16</v>
      </c>
    </row>
    <row r="8" spans="1:9" hidden="1" x14ac:dyDescent="0.3">
      <c r="A8">
        <v>40.419021499999999</v>
      </c>
      <c r="B8">
        <v>-3.7036459000000002</v>
      </c>
      <c r="C8" t="s">
        <v>26</v>
      </c>
      <c r="D8" t="s">
        <v>27</v>
      </c>
      <c r="I8" t="s">
        <v>28</v>
      </c>
    </row>
    <row r="9" spans="1:9" hidden="1" x14ac:dyDescent="0.3">
      <c r="A9">
        <v>38.393165000000003</v>
      </c>
      <c r="B9">
        <v>-6.4007370000000003</v>
      </c>
      <c r="C9" t="s">
        <v>29</v>
      </c>
      <c r="D9" t="s">
        <v>30</v>
      </c>
      <c r="I9" t="s">
        <v>28</v>
      </c>
    </row>
    <row r="10" spans="1:9" hidden="1" x14ac:dyDescent="0.3">
      <c r="A10">
        <v>45.481763800000003</v>
      </c>
      <c r="B10">
        <v>9.3275023000000008</v>
      </c>
      <c r="C10" t="s">
        <v>31</v>
      </c>
      <c r="D10" t="s">
        <v>32</v>
      </c>
      <c r="I10" t="s">
        <v>19</v>
      </c>
    </row>
    <row r="11" spans="1:9" hidden="1" x14ac:dyDescent="0.3">
      <c r="A11">
        <v>45.4518664</v>
      </c>
      <c r="B11">
        <v>9.1175917000000002</v>
      </c>
      <c r="C11" t="s">
        <v>33</v>
      </c>
      <c r="D11" t="s">
        <v>34</v>
      </c>
      <c r="I11" t="s">
        <v>19</v>
      </c>
    </row>
    <row r="12" spans="1:9" hidden="1" x14ac:dyDescent="0.3">
      <c r="A12">
        <v>48.140306899999999</v>
      </c>
      <c r="B12">
        <v>17.119688700000001</v>
      </c>
      <c r="C12" t="s">
        <v>35</v>
      </c>
      <c r="D12" t="s">
        <v>36</v>
      </c>
      <c r="I12" t="s">
        <v>19</v>
      </c>
    </row>
    <row r="13" spans="1:9" hidden="1" x14ac:dyDescent="0.3">
      <c r="A13">
        <v>51.367613499999997</v>
      </c>
      <c r="B13">
        <v>-0.39570730668859733</v>
      </c>
      <c r="C13" t="s">
        <v>37</v>
      </c>
      <c r="D13" t="s">
        <v>38</v>
      </c>
      <c r="I13" t="s">
        <v>16</v>
      </c>
    </row>
    <row r="14" spans="1:9" hidden="1" x14ac:dyDescent="0.3">
      <c r="A14">
        <v>59.340236300000001</v>
      </c>
      <c r="B14">
        <v>18.0688362</v>
      </c>
      <c r="C14" t="s">
        <v>39</v>
      </c>
      <c r="D14" t="s">
        <v>40</v>
      </c>
      <c r="I14" t="s">
        <v>19</v>
      </c>
    </row>
    <row r="15" spans="1:9" hidden="1" x14ac:dyDescent="0.3">
      <c r="A15">
        <v>59.954734000000002</v>
      </c>
      <c r="B15">
        <v>11.042120000000001</v>
      </c>
      <c r="C15" t="s">
        <v>41</v>
      </c>
      <c r="D15" t="s">
        <v>42</v>
      </c>
      <c r="I15" t="s">
        <v>19</v>
      </c>
    </row>
    <row r="16" spans="1:9" hidden="1" x14ac:dyDescent="0.3">
      <c r="A16">
        <v>41.428232600000001</v>
      </c>
      <c r="B16">
        <v>2.1984875000000001</v>
      </c>
      <c r="C16" t="s">
        <v>43</v>
      </c>
      <c r="D16" t="s">
        <v>44</v>
      </c>
      <c r="I16" t="s">
        <v>19</v>
      </c>
    </row>
    <row r="17" spans="1:9" hidden="1" x14ac:dyDescent="0.3">
      <c r="A17">
        <v>37.295675000000003</v>
      </c>
      <c r="B17">
        <v>-6.0466610000000003</v>
      </c>
      <c r="C17" t="s">
        <v>45</v>
      </c>
      <c r="D17" t="s">
        <v>46</v>
      </c>
      <c r="I17" t="s">
        <v>28</v>
      </c>
    </row>
    <row r="18" spans="1:9" hidden="1" x14ac:dyDescent="0.3">
      <c r="A18">
        <v>45.714294249999988</v>
      </c>
      <c r="B18">
        <v>4.9285671640437334</v>
      </c>
      <c r="C18" t="s">
        <v>47</v>
      </c>
      <c r="D18" t="s">
        <v>48</v>
      </c>
      <c r="I18" t="s">
        <v>49</v>
      </c>
    </row>
    <row r="19" spans="1:9" hidden="1" x14ac:dyDescent="0.3">
      <c r="A19">
        <v>40.530648999999997</v>
      </c>
      <c r="B19">
        <v>-3.650279107380586</v>
      </c>
      <c r="C19" t="s">
        <v>50</v>
      </c>
      <c r="D19" t="s">
        <v>51</v>
      </c>
      <c r="I19" t="s">
        <v>28</v>
      </c>
    </row>
    <row r="20" spans="1:9" hidden="1" x14ac:dyDescent="0.3">
      <c r="A20" t="str">
        <f>"52.596672"</f>
        <v>52.596672</v>
      </c>
      <c r="B20" t="str">
        <f>"4.752414"</f>
        <v>4.752414</v>
      </c>
      <c r="C20" t="s">
        <v>800</v>
      </c>
      <c r="D20" t="s">
        <v>799</v>
      </c>
      <c r="E20" t="s">
        <v>53</v>
      </c>
      <c r="F20" t="s">
        <v>54</v>
      </c>
      <c r="G20" t="s">
        <v>52</v>
      </c>
      <c r="H20" t="s">
        <v>55</v>
      </c>
      <c r="I20" t="s">
        <v>56</v>
      </c>
    </row>
    <row r="21" spans="1:9" hidden="1" x14ac:dyDescent="0.3">
      <c r="A21" t="str">
        <f>"60.383344"</f>
        <v>60.383344</v>
      </c>
      <c r="B21" t="str">
        <f>"17.258273"</f>
        <v>17.258273</v>
      </c>
      <c r="C21" t="s">
        <v>57</v>
      </c>
      <c r="D21" t="s">
        <v>58</v>
      </c>
      <c r="I21" t="s">
        <v>19</v>
      </c>
    </row>
    <row r="22" spans="1:9" hidden="1" x14ac:dyDescent="0.3">
      <c r="A22">
        <v>59.335217950000001</v>
      </c>
      <c r="B22">
        <v>18.08052650980451</v>
      </c>
      <c r="C22" t="s">
        <v>59</v>
      </c>
      <c r="D22" t="s">
        <v>60</v>
      </c>
      <c r="I22" t="s">
        <v>19</v>
      </c>
    </row>
    <row r="23" spans="1:9" hidden="1" x14ac:dyDescent="0.3">
      <c r="A23">
        <v>51.788364000000001</v>
      </c>
      <c r="B23">
        <v>1.1501718583717071</v>
      </c>
      <c r="C23" t="s">
        <v>61</v>
      </c>
      <c r="D23" t="s">
        <v>62</v>
      </c>
      <c r="I23" t="s">
        <v>19</v>
      </c>
    </row>
    <row r="24" spans="1:9" hidden="1" x14ac:dyDescent="0.3">
      <c r="A24">
        <v>56.466430350000003</v>
      </c>
      <c r="B24">
        <v>-2.998568263678814</v>
      </c>
      <c r="C24" t="s">
        <v>63</v>
      </c>
      <c r="D24" t="s">
        <v>64</v>
      </c>
      <c r="I24" t="s">
        <v>16</v>
      </c>
    </row>
    <row r="25" spans="1:9" hidden="1" x14ac:dyDescent="0.3">
      <c r="A25">
        <v>62.480360099999999</v>
      </c>
      <c r="B25">
        <v>14.78482398656268</v>
      </c>
      <c r="C25" t="s">
        <v>65</v>
      </c>
      <c r="D25" t="s">
        <v>66</v>
      </c>
      <c r="I25" t="s">
        <v>19</v>
      </c>
    </row>
    <row r="26" spans="1:9" hidden="1" x14ac:dyDescent="0.3">
      <c r="A26">
        <v>40.409317999999999</v>
      </c>
      <c r="B26">
        <v>-3.6702447</v>
      </c>
      <c r="C26" t="s">
        <v>67</v>
      </c>
      <c r="D26" t="s">
        <v>68</v>
      </c>
      <c r="I26" t="s">
        <v>28</v>
      </c>
    </row>
    <row r="27" spans="1:9" hidden="1" x14ac:dyDescent="0.3">
      <c r="A27">
        <v>40.4313894</v>
      </c>
      <c r="B27">
        <v>-3.6834395999999998</v>
      </c>
      <c r="C27" t="s">
        <v>69</v>
      </c>
      <c r="D27" t="s">
        <v>70</v>
      </c>
      <c r="I27" t="s">
        <v>28</v>
      </c>
    </row>
    <row r="28" spans="1:9" hidden="1" x14ac:dyDescent="0.3">
      <c r="A28">
        <v>46.54907575</v>
      </c>
      <c r="B28">
        <v>23.8836172</v>
      </c>
      <c r="C28" t="s">
        <v>71</v>
      </c>
      <c r="D28" t="s">
        <v>72</v>
      </c>
      <c r="I28" t="s">
        <v>19</v>
      </c>
    </row>
    <row r="29" spans="1:9" hidden="1" x14ac:dyDescent="0.3">
      <c r="A29">
        <v>37.954322099999999</v>
      </c>
      <c r="B29">
        <v>-8.8747083999999994</v>
      </c>
      <c r="C29" t="s">
        <v>73</v>
      </c>
      <c r="D29" t="s">
        <v>74</v>
      </c>
      <c r="H29" t="s">
        <v>75</v>
      </c>
      <c r="I29" t="s">
        <v>76</v>
      </c>
    </row>
    <row r="30" spans="1:9" hidden="1" x14ac:dyDescent="0.3">
      <c r="A30">
        <v>54.181738850000002</v>
      </c>
      <c r="B30">
        <v>7.8900802114250812</v>
      </c>
      <c r="C30" t="s">
        <v>77</v>
      </c>
      <c r="D30" t="s">
        <v>78</v>
      </c>
      <c r="I30" t="s">
        <v>19</v>
      </c>
    </row>
    <row r="31" spans="1:9" hidden="1" x14ac:dyDescent="0.3">
      <c r="A31">
        <v>41.116568600000001</v>
      </c>
      <c r="B31">
        <v>1.2557446000000001</v>
      </c>
      <c r="C31" t="s">
        <v>79</v>
      </c>
      <c r="D31" t="s">
        <v>80</v>
      </c>
      <c r="I31" t="s">
        <v>28</v>
      </c>
    </row>
    <row r="32" spans="1:9" hidden="1" x14ac:dyDescent="0.3">
      <c r="A32">
        <v>47.467443000000003</v>
      </c>
      <c r="B32">
        <v>-0.54081299999999999</v>
      </c>
      <c r="C32" t="s">
        <v>81</v>
      </c>
      <c r="D32" t="s">
        <v>82</v>
      </c>
      <c r="I32" t="s">
        <v>19</v>
      </c>
    </row>
    <row r="33" spans="1:9" hidden="1" x14ac:dyDescent="0.3">
      <c r="A33">
        <v>44.860911000000002</v>
      </c>
      <c r="B33">
        <v>-0.69971499999999998</v>
      </c>
      <c r="C33" t="s">
        <v>83</v>
      </c>
      <c r="D33" t="s">
        <v>84</v>
      </c>
      <c r="I33" t="s">
        <v>49</v>
      </c>
    </row>
    <row r="34" spans="1:9" hidden="1" x14ac:dyDescent="0.3">
      <c r="A34">
        <v>53.0369624</v>
      </c>
      <c r="B34">
        <v>-2.9395441</v>
      </c>
      <c r="C34" t="s">
        <v>85</v>
      </c>
      <c r="D34" t="s">
        <v>86</v>
      </c>
      <c r="I34" t="s">
        <v>16</v>
      </c>
    </row>
    <row r="35" spans="1:9" hidden="1" x14ac:dyDescent="0.3">
      <c r="A35">
        <v>49.4363083</v>
      </c>
      <c r="B35">
        <v>7.7685741999999998</v>
      </c>
      <c r="C35" t="s">
        <v>87</v>
      </c>
      <c r="D35" t="s">
        <v>88</v>
      </c>
      <c r="I35" t="s">
        <v>19</v>
      </c>
    </row>
    <row r="36" spans="1:9" hidden="1" x14ac:dyDescent="0.3">
      <c r="A36" t="str">
        <f>"45.643371"</f>
        <v>45.643371</v>
      </c>
      <c r="B36" t="str">
        <f>"4.827534"</f>
        <v>4.827534</v>
      </c>
      <c r="C36" t="s">
        <v>89</v>
      </c>
      <c r="D36" t="s">
        <v>90</v>
      </c>
      <c r="I36" t="s">
        <v>49</v>
      </c>
    </row>
    <row r="37" spans="1:9" hidden="1" x14ac:dyDescent="0.3">
      <c r="A37">
        <v>58.147561699999997</v>
      </c>
      <c r="B37">
        <v>7.9922494999999998</v>
      </c>
      <c r="C37" t="s">
        <v>91</v>
      </c>
      <c r="D37" t="s">
        <v>92</v>
      </c>
      <c r="I37" t="s">
        <v>19</v>
      </c>
    </row>
    <row r="38" spans="1:9" hidden="1" x14ac:dyDescent="0.3">
      <c r="A38">
        <v>40.428049799999997</v>
      </c>
      <c r="B38">
        <v>-3.6969517000000001</v>
      </c>
      <c r="C38" t="s">
        <v>93</v>
      </c>
      <c r="D38" t="s">
        <v>94</v>
      </c>
      <c r="I38" t="s">
        <v>28</v>
      </c>
    </row>
    <row r="39" spans="1:9" hidden="1" x14ac:dyDescent="0.3">
      <c r="A39">
        <v>42.225096350000001</v>
      </c>
      <c r="B39">
        <v>-8.7366684695623036</v>
      </c>
      <c r="C39" t="s">
        <v>95</v>
      </c>
      <c r="D39" t="s">
        <v>96</v>
      </c>
      <c r="I39" t="s">
        <v>19</v>
      </c>
    </row>
    <row r="40" spans="1:9" hidden="1" x14ac:dyDescent="0.3">
      <c r="A40">
        <v>48.870533600000002</v>
      </c>
      <c r="B40">
        <v>2.34565</v>
      </c>
      <c r="C40" t="s">
        <v>97</v>
      </c>
      <c r="D40" t="s">
        <v>98</v>
      </c>
      <c r="H40" t="s">
        <v>99</v>
      </c>
      <c r="I40" t="s">
        <v>49</v>
      </c>
    </row>
    <row r="41" spans="1:9" hidden="1" x14ac:dyDescent="0.3">
      <c r="A41">
        <v>53.340851499999999</v>
      </c>
      <c r="B41">
        <v>-6.2572229000000004</v>
      </c>
      <c r="C41" t="s">
        <v>100</v>
      </c>
      <c r="D41" t="s">
        <v>101</v>
      </c>
      <c r="I41" t="s">
        <v>19</v>
      </c>
    </row>
    <row r="42" spans="1:9" hidden="1" x14ac:dyDescent="0.3">
      <c r="A42">
        <v>40.427734100000002</v>
      </c>
      <c r="B42">
        <v>-3.6143632999999999</v>
      </c>
      <c r="C42" t="s">
        <v>102</v>
      </c>
      <c r="D42" t="s">
        <v>103</v>
      </c>
      <c r="I42" t="s">
        <v>28</v>
      </c>
    </row>
    <row r="43" spans="1:9" hidden="1" x14ac:dyDescent="0.3">
      <c r="A43">
        <v>48.817607000000002</v>
      </c>
      <c r="B43">
        <v>9.1660638999999993</v>
      </c>
      <c r="C43" t="s">
        <v>104</v>
      </c>
      <c r="D43" t="s">
        <v>105</v>
      </c>
      <c r="I43" t="s">
        <v>16</v>
      </c>
    </row>
    <row r="44" spans="1:9" hidden="1" x14ac:dyDescent="0.3">
      <c r="A44">
        <v>52.828321000000003</v>
      </c>
      <c r="B44">
        <v>-2.1167175</v>
      </c>
      <c r="C44" t="s">
        <v>106</v>
      </c>
      <c r="D44" t="s">
        <v>107</v>
      </c>
      <c r="I44" t="s">
        <v>19</v>
      </c>
    </row>
    <row r="45" spans="1:9" hidden="1" x14ac:dyDescent="0.3">
      <c r="A45">
        <v>59.316136100000001</v>
      </c>
      <c r="B45">
        <v>18.162535699999999</v>
      </c>
      <c r="C45" t="s">
        <v>108</v>
      </c>
      <c r="D45" t="s">
        <v>109</v>
      </c>
      <c r="I45" t="s">
        <v>19</v>
      </c>
    </row>
    <row r="46" spans="1:9" hidden="1" x14ac:dyDescent="0.3">
      <c r="A46">
        <v>50.910874049999997</v>
      </c>
      <c r="B46">
        <v>-1.3861193937699681</v>
      </c>
      <c r="C46" t="s">
        <v>110</v>
      </c>
      <c r="D46" t="s">
        <v>111</v>
      </c>
      <c r="I46" t="s">
        <v>16</v>
      </c>
    </row>
    <row r="47" spans="1:9" hidden="1" x14ac:dyDescent="0.3">
      <c r="A47" t="str">
        <f>"40.497024"</f>
        <v>40.497024</v>
      </c>
      <c r="B47" t="str">
        <f>"-3.671645"</f>
        <v>-3.671645</v>
      </c>
      <c r="C47" t="s">
        <v>112</v>
      </c>
      <c r="D47" t="s">
        <v>113</v>
      </c>
      <c r="I47" t="s">
        <v>28</v>
      </c>
    </row>
    <row r="48" spans="1:9" hidden="1" x14ac:dyDescent="0.3">
      <c r="A48">
        <v>52.560336</v>
      </c>
      <c r="B48">
        <v>7.295051</v>
      </c>
      <c r="C48" t="s">
        <v>114</v>
      </c>
      <c r="D48" t="s">
        <v>115</v>
      </c>
      <c r="I48" t="s">
        <v>19</v>
      </c>
    </row>
    <row r="49" spans="1:9" hidden="1" x14ac:dyDescent="0.3">
      <c r="A49">
        <v>51.1073801</v>
      </c>
      <c r="B49">
        <v>-0.1920473</v>
      </c>
      <c r="C49" t="s">
        <v>116</v>
      </c>
      <c r="D49" t="s">
        <v>117</v>
      </c>
      <c r="H49" t="s">
        <v>118</v>
      </c>
      <c r="I49" t="s">
        <v>76</v>
      </c>
    </row>
    <row r="50" spans="1:9" hidden="1" x14ac:dyDescent="0.3">
      <c r="A50" t="str">
        <f>"51.186863"</f>
        <v>51.186863</v>
      </c>
      <c r="B50" t="str">
        <f>"-2.528833"</f>
        <v>-2.528833</v>
      </c>
      <c r="C50" t="s">
        <v>119</v>
      </c>
      <c r="D50" t="s">
        <v>120</v>
      </c>
      <c r="I50" t="s">
        <v>16</v>
      </c>
    </row>
    <row r="51" spans="1:9" hidden="1" x14ac:dyDescent="0.3">
      <c r="A51" t="str">
        <f>"42.694624"</f>
        <v>42.694624</v>
      </c>
      <c r="B51" t="str">
        <f>"23.332307"</f>
        <v>23.332307</v>
      </c>
      <c r="C51" t="s">
        <v>121</v>
      </c>
      <c r="D51" t="s">
        <v>124</v>
      </c>
      <c r="I51" t="s">
        <v>122</v>
      </c>
    </row>
    <row r="52" spans="1:9" hidden="1" x14ac:dyDescent="0.3">
      <c r="A52">
        <v>42.694590150000003</v>
      </c>
      <c r="B52">
        <v>23.331993744822661</v>
      </c>
      <c r="C52" t="s">
        <v>123</v>
      </c>
      <c r="D52" t="s">
        <v>124</v>
      </c>
      <c r="H52" t="s">
        <v>125</v>
      </c>
      <c r="I52" t="s">
        <v>76</v>
      </c>
    </row>
    <row r="53" spans="1:9" hidden="1" x14ac:dyDescent="0.3">
      <c r="A53">
        <v>40.420088</v>
      </c>
      <c r="B53">
        <v>-3.807223</v>
      </c>
      <c r="C53" t="s">
        <v>126</v>
      </c>
      <c r="D53" t="s">
        <v>127</v>
      </c>
      <c r="H53" t="s">
        <v>128</v>
      </c>
      <c r="I53" t="s">
        <v>28</v>
      </c>
    </row>
    <row r="54" spans="1:9" hidden="1" x14ac:dyDescent="0.3">
      <c r="A54" t="str">
        <f>"41.519061"</f>
        <v>41.519061</v>
      </c>
      <c r="B54" t="str">
        <f>"-4.717164"</f>
        <v>-4.717164</v>
      </c>
      <c r="C54" t="s">
        <v>129</v>
      </c>
      <c r="D54" t="s">
        <v>801</v>
      </c>
      <c r="I54" t="s">
        <v>122</v>
      </c>
    </row>
    <row r="55" spans="1:9" hidden="1" x14ac:dyDescent="0.3">
      <c r="A55">
        <v>54.606299999999997</v>
      </c>
      <c r="B55">
        <v>-5.9093080000000002</v>
      </c>
      <c r="C55" t="s">
        <v>130</v>
      </c>
      <c r="D55" t="s">
        <v>131</v>
      </c>
      <c r="I55" t="s">
        <v>16</v>
      </c>
    </row>
    <row r="56" spans="1:9" hidden="1" x14ac:dyDescent="0.3">
      <c r="A56" t="str">
        <f>"41.173889"</f>
        <v>41.173889</v>
      </c>
      <c r="B56" t="str">
        <f>"-8.658576"</f>
        <v>-8.658576</v>
      </c>
      <c r="C56" t="s">
        <v>132</v>
      </c>
      <c r="D56" t="s">
        <v>133</v>
      </c>
      <c r="I56" t="s">
        <v>122</v>
      </c>
    </row>
    <row r="57" spans="1:9" hidden="1" x14ac:dyDescent="0.3">
      <c r="A57">
        <v>48.894939399999998</v>
      </c>
      <c r="B57">
        <v>2.2914384000000001</v>
      </c>
      <c r="C57" t="s">
        <v>134</v>
      </c>
      <c r="D57" t="s">
        <v>135</v>
      </c>
      <c r="I57" t="s">
        <v>49</v>
      </c>
    </row>
    <row r="58" spans="1:9" hidden="1" x14ac:dyDescent="0.3">
      <c r="A58">
        <v>59.12782</v>
      </c>
      <c r="B58">
        <v>12.90776</v>
      </c>
      <c r="C58" t="s">
        <v>136</v>
      </c>
      <c r="D58" t="s">
        <v>137</v>
      </c>
      <c r="I58" t="s">
        <v>19</v>
      </c>
    </row>
    <row r="59" spans="1:9" hidden="1" x14ac:dyDescent="0.3">
      <c r="A59" t="str">
        <f>"65.618151"</f>
        <v>65.618151</v>
      </c>
      <c r="B59" t="str">
        <f>"22.139983"</f>
        <v>22.139983</v>
      </c>
      <c r="C59" t="s">
        <v>139</v>
      </c>
      <c r="D59" t="s">
        <v>140</v>
      </c>
      <c r="I59" t="s">
        <v>122</v>
      </c>
    </row>
    <row r="60" spans="1:9" hidden="1" x14ac:dyDescent="0.3">
      <c r="A60">
        <v>51.483524500000001</v>
      </c>
      <c r="B60">
        <v>-0.62243839999999995</v>
      </c>
      <c r="C60" t="s">
        <v>141</v>
      </c>
      <c r="D60" t="s">
        <v>142</v>
      </c>
      <c r="I60" t="s">
        <v>16</v>
      </c>
    </row>
    <row r="61" spans="1:9" hidden="1" x14ac:dyDescent="0.3">
      <c r="A61">
        <v>39.504477999999999</v>
      </c>
      <c r="B61">
        <v>-6.3625579999999999</v>
      </c>
      <c r="C61" t="s">
        <v>143</v>
      </c>
      <c r="D61" t="s">
        <v>144</v>
      </c>
      <c r="I61" t="s">
        <v>28</v>
      </c>
    </row>
    <row r="62" spans="1:9" hidden="1" x14ac:dyDescent="0.3">
      <c r="A62" t="str">
        <f>"38.704194"</f>
        <v>38.704194</v>
      </c>
      <c r="B62" t="str">
        <f>"-4.121504"</f>
        <v>-4.121504</v>
      </c>
      <c r="C62" t="s">
        <v>145</v>
      </c>
      <c r="D62" t="s">
        <v>802</v>
      </c>
      <c r="I62" t="s">
        <v>122</v>
      </c>
    </row>
    <row r="63" spans="1:9" hidden="1" x14ac:dyDescent="0.3">
      <c r="A63" t="str">
        <f>"42.167485"</f>
        <v>42.167485</v>
      </c>
      <c r="B63" t="str">
        <f>"-8.681984"</f>
        <v>-8.681984</v>
      </c>
      <c r="C63" t="s">
        <v>146</v>
      </c>
      <c r="D63" t="s">
        <v>147</v>
      </c>
      <c r="I63" t="s">
        <v>28</v>
      </c>
    </row>
    <row r="64" spans="1:9" hidden="1" x14ac:dyDescent="0.3">
      <c r="A64">
        <v>59.315663200000003</v>
      </c>
      <c r="B64">
        <v>14.49785390167683</v>
      </c>
      <c r="C64" t="s">
        <v>148</v>
      </c>
      <c r="D64" t="s">
        <v>149</v>
      </c>
      <c r="I64" t="s">
        <v>19</v>
      </c>
    </row>
    <row r="65" spans="1:9" hidden="1" x14ac:dyDescent="0.3">
      <c r="A65">
        <v>49.291513999999999</v>
      </c>
      <c r="B65">
        <v>2.5082909999999998</v>
      </c>
      <c r="C65" t="s">
        <v>150</v>
      </c>
      <c r="D65" t="s">
        <v>151</v>
      </c>
      <c r="I65" t="s">
        <v>49</v>
      </c>
    </row>
    <row r="66" spans="1:9" hidden="1" x14ac:dyDescent="0.3">
      <c r="A66" t="str">
        <f>"49.645330"</f>
        <v>49.645330</v>
      </c>
      <c r="B66" t="str">
        <f>"-1.598354"</f>
        <v>-1.598354</v>
      </c>
      <c r="C66" t="s">
        <v>803</v>
      </c>
      <c r="D66" t="s">
        <v>152</v>
      </c>
      <c r="E66" t="s">
        <v>153</v>
      </c>
      <c r="F66" t="s">
        <v>154</v>
      </c>
      <c r="G66" t="s">
        <v>155</v>
      </c>
      <c r="H66" t="s">
        <v>99</v>
      </c>
      <c r="I66" t="s">
        <v>56</v>
      </c>
    </row>
    <row r="67" spans="1:9" hidden="1" x14ac:dyDescent="0.3">
      <c r="A67" t="str">
        <f>"48.627203"</f>
        <v>48.627203</v>
      </c>
      <c r="B67" t="str">
        <f>"-1.289786"</f>
        <v>-1.289786</v>
      </c>
      <c r="C67" t="s">
        <v>156</v>
      </c>
      <c r="D67" t="s">
        <v>157</v>
      </c>
      <c r="H67" t="s">
        <v>99</v>
      </c>
      <c r="I67" t="s">
        <v>76</v>
      </c>
    </row>
    <row r="68" spans="1:9" hidden="1" x14ac:dyDescent="0.3">
      <c r="A68">
        <v>53.526102799999997</v>
      </c>
      <c r="B68">
        <v>-1.1282681999999999</v>
      </c>
      <c r="C68" t="s">
        <v>158</v>
      </c>
      <c r="D68" t="s">
        <v>159</v>
      </c>
      <c r="I68" t="s">
        <v>19</v>
      </c>
    </row>
    <row r="69" spans="1:9" hidden="1" x14ac:dyDescent="0.3">
      <c r="A69">
        <v>40.305707300000002</v>
      </c>
      <c r="B69">
        <v>21.78828190196462</v>
      </c>
      <c r="C69" t="s">
        <v>160</v>
      </c>
      <c r="D69" t="s">
        <v>161</v>
      </c>
      <c r="H69" t="s">
        <v>138</v>
      </c>
      <c r="I69" t="s">
        <v>76</v>
      </c>
    </row>
    <row r="70" spans="1:9" hidden="1" x14ac:dyDescent="0.3">
      <c r="A70">
        <v>51.4918598</v>
      </c>
      <c r="B70">
        <v>-3.1343567000000001</v>
      </c>
      <c r="C70" t="s">
        <v>162</v>
      </c>
      <c r="D70" t="s">
        <v>163</v>
      </c>
      <c r="I70" t="s">
        <v>19</v>
      </c>
    </row>
    <row r="71" spans="1:9" hidden="1" x14ac:dyDescent="0.3">
      <c r="A71">
        <v>49.225144999999998</v>
      </c>
      <c r="B71">
        <v>-1.098214</v>
      </c>
      <c r="C71" t="s">
        <v>164</v>
      </c>
      <c r="D71" t="s">
        <v>165</v>
      </c>
      <c r="I71" t="s">
        <v>19</v>
      </c>
    </row>
    <row r="72" spans="1:9" hidden="1" x14ac:dyDescent="0.3">
      <c r="A72">
        <v>43.561910300000001</v>
      </c>
      <c r="B72">
        <v>1.4814860000000001</v>
      </c>
      <c r="C72" t="s">
        <v>166</v>
      </c>
      <c r="D72" t="s">
        <v>167</v>
      </c>
      <c r="I72" t="s">
        <v>49</v>
      </c>
    </row>
    <row r="73" spans="1:9" hidden="1" x14ac:dyDescent="0.3">
      <c r="A73">
        <v>45.131803400000003</v>
      </c>
      <c r="B73">
        <v>24.365366399999999</v>
      </c>
      <c r="C73" t="s">
        <v>168</v>
      </c>
      <c r="D73" t="s">
        <v>169</v>
      </c>
      <c r="I73" t="s">
        <v>19</v>
      </c>
    </row>
    <row r="74" spans="1:9" hidden="1" x14ac:dyDescent="0.3">
      <c r="A74">
        <v>39.5693111</v>
      </c>
      <c r="B74">
        <v>-0.32972040000000002</v>
      </c>
      <c r="C74" t="s">
        <v>170</v>
      </c>
      <c r="D74" t="s">
        <v>171</v>
      </c>
      <c r="I74" t="s">
        <v>28</v>
      </c>
    </row>
    <row r="75" spans="1:9" hidden="1" x14ac:dyDescent="0.3">
      <c r="A75">
        <v>45.042611000000001</v>
      </c>
      <c r="B75">
        <v>5.044092651463103</v>
      </c>
      <c r="C75" t="s">
        <v>172</v>
      </c>
      <c r="D75" t="s">
        <v>173</v>
      </c>
      <c r="I75" t="s">
        <v>49</v>
      </c>
    </row>
    <row r="76" spans="1:9" hidden="1" x14ac:dyDescent="0.3">
      <c r="A76">
        <v>43.220416999999998</v>
      </c>
      <c r="B76">
        <v>6.513153</v>
      </c>
      <c r="C76" t="s">
        <v>174</v>
      </c>
      <c r="D76" t="s">
        <v>175</v>
      </c>
      <c r="I76" t="s">
        <v>49</v>
      </c>
    </row>
    <row r="77" spans="1:9" hidden="1" x14ac:dyDescent="0.3">
      <c r="A77">
        <v>53.285472849999998</v>
      </c>
      <c r="B77">
        <v>-2.7463786605979661</v>
      </c>
      <c r="C77" t="s">
        <v>176</v>
      </c>
      <c r="D77" t="s">
        <v>177</v>
      </c>
      <c r="I77" t="s">
        <v>16</v>
      </c>
    </row>
    <row r="78" spans="1:9" hidden="1" x14ac:dyDescent="0.3">
      <c r="A78">
        <v>40.440994500000002</v>
      </c>
      <c r="B78">
        <v>-3.6878875999999998</v>
      </c>
      <c r="C78" t="s">
        <v>178</v>
      </c>
      <c r="D78" t="s">
        <v>179</v>
      </c>
      <c r="I78" t="s">
        <v>28</v>
      </c>
    </row>
    <row r="79" spans="1:9" hidden="1" x14ac:dyDescent="0.3">
      <c r="A79">
        <v>40.433219299999998</v>
      </c>
      <c r="B79">
        <v>-3.6876121999999998</v>
      </c>
      <c r="C79" t="s">
        <v>180</v>
      </c>
      <c r="D79" t="s">
        <v>181</v>
      </c>
      <c r="I79" t="s">
        <v>28</v>
      </c>
    </row>
    <row r="80" spans="1:9" hidden="1" x14ac:dyDescent="0.3">
      <c r="A80">
        <v>46.5244122</v>
      </c>
      <c r="B80">
        <v>24.547205300000002</v>
      </c>
      <c r="C80" t="s">
        <v>182</v>
      </c>
      <c r="D80" t="s">
        <v>183</v>
      </c>
      <c r="I80" t="s">
        <v>19</v>
      </c>
    </row>
    <row r="81" spans="1:9" hidden="1" x14ac:dyDescent="0.3">
      <c r="A81">
        <v>40.529857</v>
      </c>
      <c r="B81">
        <v>-3.652946</v>
      </c>
      <c r="C81" t="s">
        <v>184</v>
      </c>
      <c r="D81" t="s">
        <v>185</v>
      </c>
      <c r="I81" t="s">
        <v>28</v>
      </c>
    </row>
    <row r="82" spans="1:9" hidden="1" x14ac:dyDescent="0.3">
      <c r="A82">
        <v>38.041395199999997</v>
      </c>
      <c r="B82">
        <v>23.774958228652579</v>
      </c>
      <c r="C82" t="s">
        <v>186</v>
      </c>
      <c r="D82" t="s">
        <v>187</v>
      </c>
      <c r="H82" t="s">
        <v>138</v>
      </c>
      <c r="I82" t="s">
        <v>76</v>
      </c>
    </row>
    <row r="83" spans="1:9" hidden="1" x14ac:dyDescent="0.3">
      <c r="A83">
        <v>41.391329499999998</v>
      </c>
      <c r="B83">
        <v>2.1597233999999998</v>
      </c>
      <c r="C83" t="s">
        <v>188</v>
      </c>
      <c r="D83" t="s">
        <v>189</v>
      </c>
      <c r="H83" t="s">
        <v>190</v>
      </c>
      <c r="I83" t="s">
        <v>191</v>
      </c>
    </row>
    <row r="84" spans="1:9" hidden="1" x14ac:dyDescent="0.3">
      <c r="A84">
        <v>39.5282652</v>
      </c>
      <c r="B84">
        <v>-0.41557050000000001</v>
      </c>
      <c r="C84" t="s">
        <v>192</v>
      </c>
      <c r="D84" t="s">
        <v>193</v>
      </c>
      <c r="I84" t="s">
        <v>28</v>
      </c>
    </row>
    <row r="85" spans="1:9" hidden="1" x14ac:dyDescent="0.3">
      <c r="A85" t="str">
        <f>"59.174294"</f>
        <v>59.174294</v>
      </c>
      <c r="B85" t="str">
        <f>"17.650129"</f>
        <v>17.650129</v>
      </c>
      <c r="C85" t="s">
        <v>194</v>
      </c>
      <c r="D85" t="s">
        <v>195</v>
      </c>
      <c r="I85" t="s">
        <v>19</v>
      </c>
    </row>
    <row r="86" spans="1:9" hidden="1" x14ac:dyDescent="0.3">
      <c r="A86">
        <v>48.418768700000001</v>
      </c>
      <c r="B86">
        <v>-4.472823</v>
      </c>
      <c r="C86" t="s">
        <v>196</v>
      </c>
      <c r="D86" t="s">
        <v>197</v>
      </c>
      <c r="I86" t="s">
        <v>49</v>
      </c>
    </row>
    <row r="87" spans="1:9" hidden="1" x14ac:dyDescent="0.3">
      <c r="A87">
        <v>48.842038000000002</v>
      </c>
      <c r="B87">
        <v>2.2505090000000001</v>
      </c>
      <c r="C87" t="s">
        <v>198</v>
      </c>
      <c r="D87" t="s">
        <v>199</v>
      </c>
      <c r="I87" t="s">
        <v>49</v>
      </c>
    </row>
    <row r="88" spans="1:9" hidden="1" x14ac:dyDescent="0.3">
      <c r="A88" t="str">
        <f>"51.454764"</f>
        <v>51.454764</v>
      </c>
      <c r="B88" t="str">
        <f>"5.522016"</f>
        <v>5.522016</v>
      </c>
      <c r="C88" t="s">
        <v>200</v>
      </c>
      <c r="D88" t="s">
        <v>201</v>
      </c>
      <c r="E88" t="s">
        <v>202</v>
      </c>
      <c r="F88" t="s">
        <v>203</v>
      </c>
      <c r="G88" t="s">
        <v>204</v>
      </c>
      <c r="H88" t="s">
        <v>55</v>
      </c>
      <c r="I88" t="s">
        <v>56</v>
      </c>
    </row>
    <row r="89" spans="1:9" hidden="1" x14ac:dyDescent="0.3">
      <c r="A89" t="str">
        <f>"51.448961"</f>
        <v>51.448961</v>
      </c>
      <c r="B89" t="str">
        <f>"5.485707"</f>
        <v>5.485707</v>
      </c>
      <c r="C89" t="s">
        <v>205</v>
      </c>
      <c r="D89" t="s">
        <v>804</v>
      </c>
      <c r="I89" t="s">
        <v>122</v>
      </c>
    </row>
    <row r="90" spans="1:9" hidden="1" x14ac:dyDescent="0.3">
      <c r="A90">
        <v>40.394956049999998</v>
      </c>
      <c r="B90">
        <v>-3.625795399999999</v>
      </c>
      <c r="C90" t="s">
        <v>206</v>
      </c>
      <c r="D90" t="s">
        <v>207</v>
      </c>
      <c r="I90" t="s">
        <v>28</v>
      </c>
    </row>
    <row r="91" spans="1:9" hidden="1" x14ac:dyDescent="0.3">
      <c r="A91">
        <v>40.428336899999998</v>
      </c>
      <c r="B91">
        <v>-3.6644860000000001</v>
      </c>
      <c r="C91" t="s">
        <v>208</v>
      </c>
      <c r="D91" t="s">
        <v>209</v>
      </c>
      <c r="I91" t="s">
        <v>28</v>
      </c>
    </row>
    <row r="92" spans="1:9" hidden="1" x14ac:dyDescent="0.3">
      <c r="A92">
        <v>53.940123</v>
      </c>
      <c r="B92">
        <v>-2.0135123500000001</v>
      </c>
      <c r="C92" t="s">
        <v>210</v>
      </c>
      <c r="D92" t="s">
        <v>211</v>
      </c>
      <c r="I92" t="s">
        <v>19</v>
      </c>
    </row>
    <row r="93" spans="1:9" hidden="1" x14ac:dyDescent="0.3">
      <c r="A93">
        <v>53.4004075</v>
      </c>
      <c r="B93">
        <v>-2.2118460890196281</v>
      </c>
      <c r="C93" t="s">
        <v>212</v>
      </c>
      <c r="D93" t="s">
        <v>213</v>
      </c>
      <c r="I93" t="s">
        <v>16</v>
      </c>
    </row>
    <row r="94" spans="1:9" hidden="1" x14ac:dyDescent="0.3">
      <c r="A94">
        <v>51.511128300000003</v>
      </c>
      <c r="B94">
        <v>-0.1187836963592204</v>
      </c>
      <c r="C94" t="s">
        <v>214</v>
      </c>
      <c r="D94" t="s">
        <v>215</v>
      </c>
      <c r="I94" t="s">
        <v>16</v>
      </c>
    </row>
    <row r="95" spans="1:9" hidden="1" x14ac:dyDescent="0.3">
      <c r="A95">
        <v>59.460781599999997</v>
      </c>
      <c r="B95">
        <v>24.66483976872664</v>
      </c>
      <c r="C95" t="s">
        <v>216</v>
      </c>
      <c r="D95" t="s">
        <v>217</v>
      </c>
      <c r="I95" t="s">
        <v>19</v>
      </c>
    </row>
    <row r="96" spans="1:9" hidden="1" x14ac:dyDescent="0.3">
      <c r="A96">
        <v>40.352168900000002</v>
      </c>
      <c r="B96">
        <v>-3.6958708499999999</v>
      </c>
      <c r="C96" t="s">
        <v>218</v>
      </c>
      <c r="D96" t="s">
        <v>219</v>
      </c>
      <c r="I96" t="s">
        <v>28</v>
      </c>
    </row>
    <row r="97" spans="1:9" hidden="1" x14ac:dyDescent="0.3">
      <c r="A97">
        <v>51.518464399999999</v>
      </c>
      <c r="B97">
        <v>-0.15559555986032139</v>
      </c>
      <c r="C97" t="s">
        <v>220</v>
      </c>
      <c r="D97" t="s">
        <v>221</v>
      </c>
      <c r="I97" t="s">
        <v>16</v>
      </c>
    </row>
    <row r="98" spans="1:9" hidden="1" x14ac:dyDescent="0.3">
      <c r="A98">
        <v>52.007249299999998</v>
      </c>
      <c r="B98">
        <v>4.3665415000000003</v>
      </c>
      <c r="C98" t="s">
        <v>222</v>
      </c>
      <c r="D98" t="s">
        <v>223</v>
      </c>
      <c r="I98" t="s">
        <v>224</v>
      </c>
    </row>
    <row r="99" spans="1:9" hidden="1" x14ac:dyDescent="0.3">
      <c r="A99">
        <v>40.391947000000002</v>
      </c>
      <c r="B99">
        <v>-3.6789049999999999</v>
      </c>
      <c r="C99" t="s">
        <v>225</v>
      </c>
      <c r="D99" t="s">
        <v>226</v>
      </c>
      <c r="I99" t="s">
        <v>28</v>
      </c>
    </row>
    <row r="100" spans="1:9" hidden="1" x14ac:dyDescent="0.3">
      <c r="A100">
        <v>40.40532975</v>
      </c>
      <c r="B100">
        <v>-3.7142443701168379</v>
      </c>
      <c r="C100" t="s">
        <v>227</v>
      </c>
      <c r="D100" t="s">
        <v>228</v>
      </c>
      <c r="I100" t="s">
        <v>28</v>
      </c>
    </row>
    <row r="101" spans="1:9" hidden="1" x14ac:dyDescent="0.3">
      <c r="A101">
        <v>40.448446199999999</v>
      </c>
      <c r="B101">
        <v>-3.5799295999999998</v>
      </c>
      <c r="C101" t="s">
        <v>229</v>
      </c>
      <c r="D101" t="s">
        <v>230</v>
      </c>
      <c r="I101" t="s">
        <v>28</v>
      </c>
    </row>
    <row r="102" spans="1:9" hidden="1" x14ac:dyDescent="0.3">
      <c r="A102">
        <v>52.189768800000003</v>
      </c>
      <c r="B102">
        <v>7.6524496721029998</v>
      </c>
      <c r="C102" t="s">
        <v>231</v>
      </c>
      <c r="D102" t="s">
        <v>232</v>
      </c>
      <c r="I102" t="s">
        <v>19</v>
      </c>
    </row>
    <row r="103" spans="1:9" hidden="1" x14ac:dyDescent="0.3">
      <c r="A103">
        <v>57.714295800000002</v>
      </c>
      <c r="B103">
        <v>11.9728846</v>
      </c>
      <c r="C103" t="s">
        <v>233</v>
      </c>
      <c r="D103" t="s">
        <v>234</v>
      </c>
      <c r="H103" t="s">
        <v>235</v>
      </c>
      <c r="I103" t="s">
        <v>76</v>
      </c>
    </row>
    <row r="104" spans="1:9" hidden="1" x14ac:dyDescent="0.3">
      <c r="A104">
        <v>40.436621000000002</v>
      </c>
      <c r="B104">
        <v>-3.6985009999999998</v>
      </c>
      <c r="C104" t="s">
        <v>236</v>
      </c>
      <c r="D104" t="s">
        <v>237</v>
      </c>
      <c r="H104" t="s">
        <v>190</v>
      </c>
      <c r="I104" t="s">
        <v>76</v>
      </c>
    </row>
    <row r="105" spans="1:9" hidden="1" x14ac:dyDescent="0.3">
      <c r="A105">
        <v>53.364475599999999</v>
      </c>
      <c r="B105">
        <v>13.96918715078202</v>
      </c>
      <c r="C105" t="s">
        <v>238</v>
      </c>
      <c r="D105" t="s">
        <v>239</v>
      </c>
      <c r="I105" t="s">
        <v>19</v>
      </c>
    </row>
    <row r="106" spans="1:9" hidden="1" x14ac:dyDescent="0.3">
      <c r="A106">
        <v>40.433407299999999</v>
      </c>
      <c r="B106">
        <v>-3.6729877000000002</v>
      </c>
      <c r="C106" t="s">
        <v>240</v>
      </c>
      <c r="D106" t="s">
        <v>241</v>
      </c>
      <c r="I106" t="s">
        <v>28</v>
      </c>
    </row>
    <row r="107" spans="1:9" hidden="1" x14ac:dyDescent="0.3">
      <c r="A107">
        <v>41.891043000000003</v>
      </c>
      <c r="B107">
        <v>12.508273000000001</v>
      </c>
      <c r="C107" t="s">
        <v>242</v>
      </c>
      <c r="D107" t="s">
        <v>243</v>
      </c>
      <c r="I107" t="s">
        <v>19</v>
      </c>
    </row>
    <row r="108" spans="1:9" hidden="1" x14ac:dyDescent="0.3">
      <c r="A108">
        <v>43.340414000000003</v>
      </c>
      <c r="B108">
        <v>5.3677020000000004</v>
      </c>
      <c r="C108" t="s">
        <v>244</v>
      </c>
      <c r="D108" t="s">
        <v>245</v>
      </c>
      <c r="I108" t="s">
        <v>19</v>
      </c>
    </row>
    <row r="109" spans="1:9" hidden="1" x14ac:dyDescent="0.3">
      <c r="A109">
        <v>51.668295000000001</v>
      </c>
      <c r="B109">
        <v>-1.6783900000000001E-2</v>
      </c>
      <c r="C109" t="s">
        <v>246</v>
      </c>
      <c r="D109" t="s">
        <v>247</v>
      </c>
      <c r="I109" t="s">
        <v>16</v>
      </c>
    </row>
    <row r="110" spans="1:9" hidden="1" x14ac:dyDescent="0.3">
      <c r="A110" t="str">
        <f>"41.431631"</f>
        <v>41.431631</v>
      </c>
      <c r="B110" t="str">
        <f>"2.235517"</f>
        <v>2.235517</v>
      </c>
      <c r="C110" t="s">
        <v>248</v>
      </c>
      <c r="D110" t="s">
        <v>249</v>
      </c>
      <c r="I110" t="s">
        <v>28</v>
      </c>
    </row>
    <row r="111" spans="1:9" hidden="1" x14ac:dyDescent="0.3">
      <c r="A111">
        <v>51.65214065</v>
      </c>
      <c r="B111">
        <v>-3.0268237101920352</v>
      </c>
      <c r="C111" t="s">
        <v>250</v>
      </c>
      <c r="D111" t="s">
        <v>251</v>
      </c>
      <c r="I111" t="s">
        <v>16</v>
      </c>
    </row>
    <row r="112" spans="1:9" hidden="1" x14ac:dyDescent="0.3">
      <c r="A112">
        <v>48.774156599999998</v>
      </c>
      <c r="B112">
        <v>9.1673334449965793</v>
      </c>
      <c r="C112" t="s">
        <v>252</v>
      </c>
      <c r="D112" t="s">
        <v>253</v>
      </c>
      <c r="I112" t="s">
        <v>19</v>
      </c>
    </row>
    <row r="113" spans="1:9" hidden="1" x14ac:dyDescent="0.3">
      <c r="A113">
        <v>37.931511100000002</v>
      </c>
      <c r="B113">
        <v>22.951712400000002</v>
      </c>
      <c r="C113" t="s">
        <v>254</v>
      </c>
      <c r="D113" t="s">
        <v>255</v>
      </c>
      <c r="H113" t="s">
        <v>138</v>
      </c>
      <c r="I113" t="s">
        <v>76</v>
      </c>
    </row>
    <row r="114" spans="1:9" hidden="1" x14ac:dyDescent="0.3">
      <c r="A114">
        <v>41.328685</v>
      </c>
      <c r="B114">
        <v>2.030046</v>
      </c>
      <c r="C114" t="s">
        <v>256</v>
      </c>
      <c r="D114" t="s">
        <v>257</v>
      </c>
      <c r="I114" t="s">
        <v>28</v>
      </c>
    </row>
    <row r="115" spans="1:9" hidden="1" x14ac:dyDescent="0.3">
      <c r="A115" t="str">
        <f>"56.058496"</f>
        <v>56.058496</v>
      </c>
      <c r="B115" t="str">
        <f>"8.991918"</f>
        <v>8.991918</v>
      </c>
      <c r="C115" t="s">
        <v>258</v>
      </c>
      <c r="D115" t="s">
        <v>259</v>
      </c>
      <c r="H115" t="s">
        <v>260</v>
      </c>
      <c r="I115" t="s">
        <v>76</v>
      </c>
    </row>
    <row r="116" spans="1:9" hidden="1" x14ac:dyDescent="0.3">
      <c r="A116">
        <v>59.933304</v>
      </c>
      <c r="B116">
        <v>10.861105</v>
      </c>
      <c r="C116" t="s">
        <v>261</v>
      </c>
      <c r="D116" t="s">
        <v>262</v>
      </c>
      <c r="I116" t="s">
        <v>19</v>
      </c>
    </row>
    <row r="117" spans="1:9" hidden="1" x14ac:dyDescent="0.3">
      <c r="A117" t="str">
        <f>"54.939078"</f>
        <v>54.939078</v>
      </c>
      <c r="B117" t="str">
        <f>"-6.829871"</f>
        <v>-6.829871</v>
      </c>
      <c r="C117" t="s">
        <v>263</v>
      </c>
      <c r="D117" t="s">
        <v>264</v>
      </c>
      <c r="I117" t="s">
        <v>19</v>
      </c>
    </row>
    <row r="118" spans="1:9" hidden="1" x14ac:dyDescent="0.3">
      <c r="A118">
        <v>48.884518200000002</v>
      </c>
      <c r="B118">
        <v>2.247274</v>
      </c>
      <c r="C118" t="s">
        <v>265</v>
      </c>
      <c r="D118" t="s">
        <v>266</v>
      </c>
      <c r="I118" t="s">
        <v>49</v>
      </c>
    </row>
    <row r="119" spans="1:9" hidden="1" x14ac:dyDescent="0.3">
      <c r="A119">
        <v>41.407547399999999</v>
      </c>
      <c r="B119">
        <v>2.1118508018726239</v>
      </c>
      <c r="C119" t="s">
        <v>267</v>
      </c>
      <c r="D119" t="s">
        <v>268</v>
      </c>
      <c r="I119" t="s">
        <v>28</v>
      </c>
    </row>
    <row r="120" spans="1:9" hidden="1" x14ac:dyDescent="0.3">
      <c r="A120">
        <v>52.675750800000003</v>
      </c>
      <c r="B120">
        <v>-2.0334835909883768</v>
      </c>
      <c r="C120" t="s">
        <v>269</v>
      </c>
      <c r="D120" t="s">
        <v>270</v>
      </c>
      <c r="I120" t="s">
        <v>16</v>
      </c>
    </row>
    <row r="121" spans="1:9" hidden="1" x14ac:dyDescent="0.3">
      <c r="A121">
        <v>51.520732700000003</v>
      </c>
      <c r="B121">
        <v>-8.30148E-2</v>
      </c>
      <c r="C121" t="s">
        <v>271</v>
      </c>
      <c r="D121" t="s">
        <v>272</v>
      </c>
      <c r="I121" t="s">
        <v>16</v>
      </c>
    </row>
    <row r="122" spans="1:9" hidden="1" x14ac:dyDescent="0.3">
      <c r="A122" t="str">
        <f>"54.778037"</f>
        <v>54.778037</v>
      </c>
      <c r="B122" t="str">
        <f>"9.325758"</f>
        <v>9.325758</v>
      </c>
      <c r="C122" t="s">
        <v>273</v>
      </c>
      <c r="D122" t="s">
        <v>274</v>
      </c>
      <c r="E122" t="s">
        <v>275</v>
      </c>
      <c r="F122" t="s">
        <v>276</v>
      </c>
      <c r="G122" t="s">
        <v>277</v>
      </c>
      <c r="H122" t="s">
        <v>278</v>
      </c>
      <c r="I122" t="s">
        <v>56</v>
      </c>
    </row>
    <row r="123" spans="1:9" hidden="1" x14ac:dyDescent="0.3">
      <c r="A123">
        <v>40.474677800000002</v>
      </c>
      <c r="B123">
        <v>-3.6876213999999998</v>
      </c>
      <c r="C123" t="s">
        <v>279</v>
      </c>
      <c r="D123" t="s">
        <v>280</v>
      </c>
      <c r="I123" t="s">
        <v>19</v>
      </c>
    </row>
    <row r="124" spans="1:9" hidden="1" x14ac:dyDescent="0.3">
      <c r="A124">
        <v>48.8608525</v>
      </c>
      <c r="B124">
        <v>2.310079</v>
      </c>
      <c r="C124" t="s">
        <v>281</v>
      </c>
      <c r="D124" t="s">
        <v>282</v>
      </c>
      <c r="I124" t="s">
        <v>49</v>
      </c>
    </row>
    <row r="125" spans="1:9" hidden="1" x14ac:dyDescent="0.3">
      <c r="A125" t="str">
        <f>"51.414050"</f>
        <v>51.414050</v>
      </c>
      <c r="B125" t="str">
        <f>"-1.509455"</f>
        <v>-1.509455</v>
      </c>
      <c r="C125" t="s">
        <v>283</v>
      </c>
      <c r="D125" t="s">
        <v>284</v>
      </c>
      <c r="I125" t="s">
        <v>16</v>
      </c>
    </row>
    <row r="126" spans="1:9" hidden="1" x14ac:dyDescent="0.3">
      <c r="A126" t="str">
        <f>"43.242914"</f>
        <v>43.242914</v>
      </c>
      <c r="B126" t="str">
        <f>"-5.774241"</f>
        <v>-5.774241</v>
      </c>
      <c r="C126" t="s">
        <v>285</v>
      </c>
      <c r="D126" t="s">
        <v>286</v>
      </c>
      <c r="H126" t="s">
        <v>190</v>
      </c>
      <c r="I126" t="s">
        <v>76</v>
      </c>
    </row>
    <row r="127" spans="1:9" hidden="1" x14ac:dyDescent="0.3">
      <c r="A127">
        <v>43.195251800000001</v>
      </c>
      <c r="B127">
        <v>-2.4501592840751538</v>
      </c>
      <c r="C127" t="s">
        <v>287</v>
      </c>
      <c r="D127" t="s">
        <v>288</v>
      </c>
      <c r="I127" t="s">
        <v>28</v>
      </c>
    </row>
    <row r="128" spans="1:9" hidden="1" x14ac:dyDescent="0.3">
      <c r="A128" t="str">
        <f>"38.829240"</f>
        <v>38.829240</v>
      </c>
      <c r="B128" t="str">
        <f>"-9.297919"</f>
        <v>-9.297919</v>
      </c>
      <c r="C128" t="s">
        <v>289</v>
      </c>
      <c r="D128" t="s">
        <v>290</v>
      </c>
      <c r="H128" t="s">
        <v>75</v>
      </c>
      <c r="I128" t="s">
        <v>76</v>
      </c>
    </row>
    <row r="129" spans="1:9" hidden="1" x14ac:dyDescent="0.3">
      <c r="A129">
        <v>41.475200999999998</v>
      </c>
      <c r="B129">
        <v>2.0978400000000001</v>
      </c>
      <c r="C129" t="s">
        <v>291</v>
      </c>
      <c r="D129" t="s">
        <v>292</v>
      </c>
      <c r="I129" t="s">
        <v>28</v>
      </c>
    </row>
    <row r="130" spans="1:9" hidden="1" x14ac:dyDescent="0.3">
      <c r="A130">
        <v>52.213381949999999</v>
      </c>
      <c r="B130">
        <v>20.948820969651269</v>
      </c>
      <c r="C130" t="s">
        <v>293</v>
      </c>
      <c r="D130" t="s">
        <v>294</v>
      </c>
      <c r="H130" t="s">
        <v>295</v>
      </c>
      <c r="I130" t="s">
        <v>76</v>
      </c>
    </row>
    <row r="131" spans="1:9" hidden="1" x14ac:dyDescent="0.3">
      <c r="A131">
        <v>58.417009700000001</v>
      </c>
      <c r="B131">
        <v>15.626440682057421</v>
      </c>
      <c r="C131" t="s">
        <v>296</v>
      </c>
      <c r="D131" t="s">
        <v>297</v>
      </c>
      <c r="I131" t="s">
        <v>19</v>
      </c>
    </row>
    <row r="132" spans="1:9" hidden="1" x14ac:dyDescent="0.3">
      <c r="A132">
        <v>53.201166499999999</v>
      </c>
      <c r="B132">
        <v>6.5510457999999998</v>
      </c>
      <c r="C132" t="s">
        <v>298</v>
      </c>
      <c r="D132" t="s">
        <v>299</v>
      </c>
      <c r="H132" t="s">
        <v>300</v>
      </c>
      <c r="I132" t="s">
        <v>76</v>
      </c>
    </row>
    <row r="133" spans="1:9" hidden="1" x14ac:dyDescent="0.3">
      <c r="A133">
        <v>14.577612</v>
      </c>
      <c r="B133">
        <v>-60.986348999999997</v>
      </c>
      <c r="C133" t="s">
        <v>301</v>
      </c>
      <c r="D133" t="s">
        <v>302</v>
      </c>
      <c r="I133" t="s">
        <v>49</v>
      </c>
    </row>
    <row r="134" spans="1:9" hidden="1" x14ac:dyDescent="0.3">
      <c r="A134">
        <v>43.241864999999997</v>
      </c>
      <c r="B134">
        <v>-0.282196</v>
      </c>
      <c r="C134" t="s">
        <v>303</v>
      </c>
      <c r="D134" t="s">
        <v>304</v>
      </c>
      <c r="I134" t="s">
        <v>49</v>
      </c>
    </row>
    <row r="135" spans="1:9" hidden="1" x14ac:dyDescent="0.3">
      <c r="A135" t="str">
        <f>"43.309500"</f>
        <v>43.309500</v>
      </c>
      <c r="B135" t="str">
        <f>"-8.268659"</f>
        <v>-8.268659</v>
      </c>
      <c r="C135" t="s">
        <v>305</v>
      </c>
      <c r="D135" t="s">
        <v>306</v>
      </c>
      <c r="I135" t="s">
        <v>28</v>
      </c>
    </row>
    <row r="136" spans="1:9" hidden="1" x14ac:dyDescent="0.3">
      <c r="A136">
        <v>48.886748900000001</v>
      </c>
      <c r="B136">
        <v>2.1652279999999999</v>
      </c>
      <c r="C136" t="s">
        <v>307</v>
      </c>
      <c r="D136" t="s">
        <v>308</v>
      </c>
      <c r="H136" t="s">
        <v>99</v>
      </c>
      <c r="I136" t="s">
        <v>49</v>
      </c>
    </row>
    <row r="137" spans="1:9" hidden="1" x14ac:dyDescent="0.3">
      <c r="A137">
        <v>52.832081700000003</v>
      </c>
      <c r="B137">
        <v>-1.167259759113207</v>
      </c>
      <c r="C137" t="s">
        <v>309</v>
      </c>
      <c r="D137" t="s">
        <v>310</v>
      </c>
      <c r="I137" t="s">
        <v>19</v>
      </c>
    </row>
    <row r="138" spans="1:9" hidden="1" x14ac:dyDescent="0.3">
      <c r="A138">
        <v>51.515784250000003</v>
      </c>
      <c r="B138">
        <v>-0.1041096202971841</v>
      </c>
      <c r="C138" t="s">
        <v>311</v>
      </c>
      <c r="D138" t="s">
        <v>312</v>
      </c>
      <c r="I138" t="s">
        <v>16</v>
      </c>
    </row>
    <row r="139" spans="1:9" hidden="1" x14ac:dyDescent="0.3">
      <c r="A139">
        <v>43.365855000000003</v>
      </c>
      <c r="B139">
        <v>-0.63295999999999997</v>
      </c>
      <c r="C139" t="s">
        <v>313</v>
      </c>
      <c r="D139" t="s">
        <v>314</v>
      </c>
      <c r="I139" t="s">
        <v>49</v>
      </c>
    </row>
    <row r="140" spans="1:9" hidden="1" x14ac:dyDescent="0.3">
      <c r="A140">
        <v>51.437989899999998</v>
      </c>
      <c r="B140">
        <v>7.3362200000000002E-2</v>
      </c>
      <c r="C140" t="s">
        <v>315</v>
      </c>
      <c r="D140" t="s">
        <v>316</v>
      </c>
      <c r="I140" t="s">
        <v>19</v>
      </c>
    </row>
    <row r="141" spans="1:9" hidden="1" x14ac:dyDescent="0.3">
      <c r="A141">
        <v>55.887401799999999</v>
      </c>
      <c r="B141">
        <v>-3.2118019004574379</v>
      </c>
      <c r="C141" t="s">
        <v>317</v>
      </c>
      <c r="D141" t="s">
        <v>318</v>
      </c>
      <c r="I141" t="s">
        <v>16</v>
      </c>
    </row>
    <row r="142" spans="1:9" hidden="1" x14ac:dyDescent="0.3">
      <c r="A142">
        <v>48.409150599999997</v>
      </c>
      <c r="B142">
        <v>10.8595019</v>
      </c>
      <c r="C142" t="s">
        <v>319</v>
      </c>
      <c r="D142" t="s">
        <v>320</v>
      </c>
      <c r="I142" t="s">
        <v>19</v>
      </c>
    </row>
    <row r="143" spans="1:9" hidden="1" x14ac:dyDescent="0.3">
      <c r="A143">
        <v>56.053621</v>
      </c>
      <c r="B143">
        <v>-3.758784773527009</v>
      </c>
      <c r="C143" t="s">
        <v>321</v>
      </c>
      <c r="D143" t="s">
        <v>322</v>
      </c>
      <c r="I143" t="s">
        <v>19</v>
      </c>
    </row>
    <row r="144" spans="1:9" hidden="1" x14ac:dyDescent="0.3">
      <c r="A144">
        <v>40.445698999999998</v>
      </c>
      <c r="B144">
        <v>-3.6162030000000001</v>
      </c>
      <c r="C144" t="s">
        <v>323</v>
      </c>
      <c r="D144" t="s">
        <v>324</v>
      </c>
      <c r="I144" t="s">
        <v>28</v>
      </c>
    </row>
    <row r="145" spans="1:9" hidden="1" x14ac:dyDescent="0.3">
      <c r="A145">
        <v>34.42351</v>
      </c>
      <c r="B145">
        <v>-119.702206</v>
      </c>
      <c r="C145" t="s">
        <v>325</v>
      </c>
      <c r="D145" t="s">
        <v>326</v>
      </c>
      <c r="I145" t="s">
        <v>28</v>
      </c>
    </row>
    <row r="146" spans="1:9" hidden="1" x14ac:dyDescent="0.3">
      <c r="A146">
        <v>60.552940900000003</v>
      </c>
      <c r="B146">
        <v>4.8714653999999999</v>
      </c>
      <c r="C146" t="s">
        <v>327</v>
      </c>
      <c r="D146" t="s">
        <v>328</v>
      </c>
      <c r="I146" t="s">
        <v>19</v>
      </c>
    </row>
    <row r="147" spans="1:9" hidden="1" x14ac:dyDescent="0.3">
      <c r="A147">
        <v>59.913209000000002</v>
      </c>
      <c r="B147">
        <v>18.274861000000001</v>
      </c>
      <c r="C147" t="s">
        <v>329</v>
      </c>
      <c r="D147" t="s">
        <v>330</v>
      </c>
      <c r="I147" t="s">
        <v>19</v>
      </c>
    </row>
    <row r="148" spans="1:9" hidden="1" x14ac:dyDescent="0.3">
      <c r="A148">
        <v>54.154531200000001</v>
      </c>
      <c r="B148">
        <v>9.0790133577094281</v>
      </c>
      <c r="C148" t="s">
        <v>331</v>
      </c>
      <c r="D148" t="s">
        <v>332</v>
      </c>
      <c r="I148" t="s">
        <v>19</v>
      </c>
    </row>
    <row r="149" spans="1:9" hidden="1" x14ac:dyDescent="0.3">
      <c r="A149">
        <v>18.538382599999998</v>
      </c>
      <c r="B149">
        <v>73.907087071911945</v>
      </c>
      <c r="C149" t="s">
        <v>333</v>
      </c>
      <c r="D149" t="s">
        <v>334</v>
      </c>
      <c r="I149" t="s">
        <v>19</v>
      </c>
    </row>
    <row r="150" spans="1:9" hidden="1" x14ac:dyDescent="0.3">
      <c r="A150">
        <v>51.515782000000002</v>
      </c>
      <c r="B150">
        <v>-0.22412899999999999</v>
      </c>
      <c r="C150" t="s">
        <v>335</v>
      </c>
      <c r="D150" t="s">
        <v>336</v>
      </c>
      <c r="I150" t="s">
        <v>19</v>
      </c>
    </row>
    <row r="151" spans="1:9" hidden="1" x14ac:dyDescent="0.3">
      <c r="A151">
        <v>49.63594655</v>
      </c>
      <c r="B151">
        <v>9.6527700999999997</v>
      </c>
      <c r="C151" t="s">
        <v>337</v>
      </c>
      <c r="D151" t="s">
        <v>338</v>
      </c>
      <c r="I151" t="s">
        <v>19</v>
      </c>
    </row>
    <row r="152" spans="1:9" hidden="1" x14ac:dyDescent="0.3">
      <c r="A152">
        <v>43.327296399999987</v>
      </c>
      <c r="B152">
        <v>-2.9115752773107091</v>
      </c>
      <c r="C152" t="s">
        <v>339</v>
      </c>
      <c r="D152" t="s">
        <v>340</v>
      </c>
      <c r="H152" t="s">
        <v>190</v>
      </c>
      <c r="I152" t="s">
        <v>76</v>
      </c>
    </row>
    <row r="153" spans="1:9" hidden="1" x14ac:dyDescent="0.3">
      <c r="A153">
        <v>43.297087699999999</v>
      </c>
      <c r="B153">
        <v>-1.9418139999999999</v>
      </c>
      <c r="C153" t="s">
        <v>341</v>
      </c>
      <c r="D153" t="s">
        <v>342</v>
      </c>
      <c r="I153" t="s">
        <v>28</v>
      </c>
    </row>
    <row r="154" spans="1:9" hidden="1" x14ac:dyDescent="0.3">
      <c r="A154">
        <v>35.336489</v>
      </c>
      <c r="B154">
        <v>25.080525999999999</v>
      </c>
      <c r="C154" t="s">
        <v>343</v>
      </c>
      <c r="D154" t="s">
        <v>344</v>
      </c>
      <c r="H154" t="s">
        <v>138</v>
      </c>
      <c r="I154" t="s">
        <v>76</v>
      </c>
    </row>
    <row r="155" spans="1:9" hidden="1" x14ac:dyDescent="0.3">
      <c r="A155">
        <v>40.583284999999997</v>
      </c>
      <c r="B155">
        <v>22.960436999999999</v>
      </c>
      <c r="C155" t="s">
        <v>345</v>
      </c>
      <c r="D155" t="s">
        <v>346</v>
      </c>
      <c r="H155" t="s">
        <v>138</v>
      </c>
      <c r="I155" t="s">
        <v>76</v>
      </c>
    </row>
    <row r="156" spans="1:9" hidden="1" x14ac:dyDescent="0.3">
      <c r="A156">
        <v>37.963259800000003</v>
      </c>
      <c r="B156">
        <v>23.724784</v>
      </c>
      <c r="C156" t="s">
        <v>347</v>
      </c>
      <c r="D156" t="s">
        <v>348</v>
      </c>
      <c r="H156" t="s">
        <v>138</v>
      </c>
      <c r="I156" t="s">
        <v>76</v>
      </c>
    </row>
    <row r="157" spans="1:9" hidden="1" x14ac:dyDescent="0.3">
      <c r="A157">
        <v>41.409996999999997</v>
      </c>
      <c r="B157">
        <v>2.20445</v>
      </c>
      <c r="C157" t="s">
        <v>349</v>
      </c>
      <c r="D157" t="s">
        <v>350</v>
      </c>
      <c r="I157" t="s">
        <v>28</v>
      </c>
    </row>
    <row r="158" spans="1:9" hidden="1" x14ac:dyDescent="0.3">
      <c r="A158" t="str">
        <f>"51.573479"</f>
        <v>51.573479</v>
      </c>
      <c r="B158" t="str">
        <f>"7.148062"</f>
        <v>7.148062</v>
      </c>
      <c r="C158" t="s">
        <v>351</v>
      </c>
      <c r="D158" t="s">
        <v>805</v>
      </c>
      <c r="E158" t="s">
        <v>352</v>
      </c>
      <c r="F158" t="s">
        <v>353</v>
      </c>
      <c r="G158" t="s">
        <v>351</v>
      </c>
      <c r="H158" t="s">
        <v>278</v>
      </c>
      <c r="I158" t="s">
        <v>56</v>
      </c>
    </row>
    <row r="159" spans="1:9" hidden="1" x14ac:dyDescent="0.3">
      <c r="A159">
        <v>52.554444500000002</v>
      </c>
      <c r="B159">
        <v>13.290358899999999</v>
      </c>
      <c r="C159" t="s">
        <v>354</v>
      </c>
      <c r="D159" t="s">
        <v>355</v>
      </c>
      <c r="H159" t="s">
        <v>278</v>
      </c>
      <c r="I159" t="s">
        <v>191</v>
      </c>
    </row>
    <row r="160" spans="1:9" hidden="1" x14ac:dyDescent="0.3">
      <c r="A160">
        <v>53.554700799999999</v>
      </c>
      <c r="B160">
        <v>9.9809093999999998</v>
      </c>
      <c r="C160" t="s">
        <v>356</v>
      </c>
      <c r="D160" t="s">
        <v>357</v>
      </c>
      <c r="I160" t="s">
        <v>19</v>
      </c>
    </row>
    <row r="161" spans="1:9" hidden="1" x14ac:dyDescent="0.3">
      <c r="A161">
        <v>54.143799799999996</v>
      </c>
      <c r="B161">
        <v>13.697246099999999</v>
      </c>
      <c r="C161" t="s">
        <v>358</v>
      </c>
      <c r="D161" t="s">
        <v>359</v>
      </c>
      <c r="I161" t="s">
        <v>19</v>
      </c>
    </row>
    <row r="162" spans="1:9" hidden="1" x14ac:dyDescent="0.3">
      <c r="A162">
        <v>51.166122999999999</v>
      </c>
      <c r="B162">
        <v>12.505967</v>
      </c>
      <c r="C162" t="s">
        <v>360</v>
      </c>
      <c r="D162" t="s">
        <v>361</v>
      </c>
      <c r="I162" t="s">
        <v>19</v>
      </c>
    </row>
    <row r="163" spans="1:9" hidden="1" x14ac:dyDescent="0.3">
      <c r="A163" t="str">
        <f>"53.755171"</f>
        <v>53.755171</v>
      </c>
      <c r="B163" t="str">
        <f>"-0.381430"</f>
        <v>-0.381430</v>
      </c>
      <c r="C163" t="s">
        <v>362</v>
      </c>
      <c r="D163" t="s">
        <v>363</v>
      </c>
      <c r="I163" t="s">
        <v>16</v>
      </c>
    </row>
    <row r="164" spans="1:9" hidden="1" x14ac:dyDescent="0.3">
      <c r="A164" t="str">
        <f>"42.368677"</f>
        <v>42.368677</v>
      </c>
      <c r="B164" t="str">
        <f>"-3.726888"</f>
        <v>-3.726888</v>
      </c>
      <c r="C164" t="s">
        <v>364</v>
      </c>
      <c r="D164" t="s">
        <v>365</v>
      </c>
      <c r="I164" t="s">
        <v>28</v>
      </c>
    </row>
    <row r="165" spans="1:9" hidden="1" x14ac:dyDescent="0.3">
      <c r="A165">
        <v>38.406039</v>
      </c>
      <c r="B165">
        <v>-0.53853899999999999</v>
      </c>
      <c r="C165" t="s">
        <v>366</v>
      </c>
      <c r="D165" t="s">
        <v>367</v>
      </c>
      <c r="I165" t="s">
        <v>28</v>
      </c>
    </row>
    <row r="166" spans="1:9" hidden="1" x14ac:dyDescent="0.3">
      <c r="A166">
        <v>40.4364524</v>
      </c>
      <c r="B166">
        <v>-3.6963197000000001</v>
      </c>
      <c r="C166" t="s">
        <v>368</v>
      </c>
      <c r="D166" t="s">
        <v>369</v>
      </c>
      <c r="I166" t="s">
        <v>28</v>
      </c>
    </row>
    <row r="167" spans="1:9" hidden="1" x14ac:dyDescent="0.3">
      <c r="A167" t="str">
        <f>"42.106992"</f>
        <v>42.106992</v>
      </c>
      <c r="B167" t="str">
        <f>"-0.459111"</f>
        <v>-0.459111</v>
      </c>
      <c r="C167" t="s">
        <v>370</v>
      </c>
      <c r="D167" t="s">
        <v>371</v>
      </c>
      <c r="E167" t="s">
        <v>372</v>
      </c>
      <c r="F167" t="s">
        <v>373</v>
      </c>
      <c r="G167" t="s">
        <v>370</v>
      </c>
      <c r="H167" t="s">
        <v>190</v>
      </c>
      <c r="I167" t="s">
        <v>56</v>
      </c>
    </row>
    <row r="168" spans="1:9" hidden="1" x14ac:dyDescent="0.3">
      <c r="A168">
        <v>38.862586999999998</v>
      </c>
      <c r="B168">
        <v>-9.0755060000000007</v>
      </c>
      <c r="C168" t="s">
        <v>374</v>
      </c>
      <c r="D168" t="s">
        <v>375</v>
      </c>
      <c r="I168" t="s">
        <v>19</v>
      </c>
    </row>
    <row r="169" spans="1:9" hidden="1" x14ac:dyDescent="0.3">
      <c r="A169">
        <v>47.194240800000003</v>
      </c>
      <c r="B169">
        <v>18.426847899999999</v>
      </c>
      <c r="C169" t="s">
        <v>376</v>
      </c>
      <c r="D169" t="s">
        <v>377</v>
      </c>
      <c r="I169" t="s">
        <v>19</v>
      </c>
    </row>
    <row r="170" spans="1:9" hidden="1" x14ac:dyDescent="0.3">
      <c r="A170">
        <v>51.513354999999997</v>
      </c>
      <c r="B170">
        <v>-9.0854900000000002E-2</v>
      </c>
      <c r="C170" t="s">
        <v>378</v>
      </c>
      <c r="D170" t="s">
        <v>379</v>
      </c>
      <c r="I170" t="s">
        <v>19</v>
      </c>
    </row>
    <row r="171" spans="1:9" hidden="1" x14ac:dyDescent="0.3">
      <c r="A171">
        <v>53.1951125</v>
      </c>
      <c r="B171">
        <v>5.8478757000000003</v>
      </c>
      <c r="C171" t="s">
        <v>380</v>
      </c>
      <c r="D171" t="s">
        <v>381</v>
      </c>
      <c r="I171" t="s">
        <v>19</v>
      </c>
    </row>
    <row r="172" spans="1:9" hidden="1" x14ac:dyDescent="0.3">
      <c r="A172">
        <v>52.930479949999999</v>
      </c>
      <c r="B172">
        <v>-1.1671440200833421</v>
      </c>
      <c r="C172" t="s">
        <v>382</v>
      </c>
      <c r="D172" t="s">
        <v>383</v>
      </c>
      <c r="I172" t="s">
        <v>16</v>
      </c>
    </row>
    <row r="173" spans="1:9" hidden="1" x14ac:dyDescent="0.3">
      <c r="A173">
        <v>37.963259800000003</v>
      </c>
      <c r="B173">
        <v>23.724784</v>
      </c>
      <c r="C173" t="s">
        <v>384</v>
      </c>
      <c r="D173" t="s">
        <v>385</v>
      </c>
      <c r="H173" t="s">
        <v>138</v>
      </c>
      <c r="I173" t="s">
        <v>76</v>
      </c>
    </row>
    <row r="174" spans="1:9" hidden="1" x14ac:dyDescent="0.3">
      <c r="A174">
        <v>60.259005100000003</v>
      </c>
      <c r="B174">
        <v>5.2479011</v>
      </c>
      <c r="C174" t="s">
        <v>386</v>
      </c>
      <c r="D174" t="s">
        <v>387</v>
      </c>
      <c r="I174" t="s">
        <v>19</v>
      </c>
    </row>
    <row r="175" spans="1:9" hidden="1" x14ac:dyDescent="0.3">
      <c r="A175">
        <v>51.970001099999998</v>
      </c>
      <c r="B175">
        <v>5.9399145999999998</v>
      </c>
      <c r="C175" t="s">
        <v>388</v>
      </c>
      <c r="D175" t="s">
        <v>389</v>
      </c>
      <c r="E175" t="s">
        <v>390</v>
      </c>
      <c r="F175" t="s">
        <v>391</v>
      </c>
      <c r="G175" t="s">
        <v>392</v>
      </c>
      <c r="I175" t="s">
        <v>224</v>
      </c>
    </row>
    <row r="176" spans="1:9" hidden="1" x14ac:dyDescent="0.3">
      <c r="A176">
        <v>45.719107000000001</v>
      </c>
      <c r="B176">
        <v>5.0740939999999997</v>
      </c>
      <c r="C176" t="s">
        <v>393</v>
      </c>
      <c r="D176" t="s">
        <v>394</v>
      </c>
      <c r="H176" t="s">
        <v>99</v>
      </c>
      <c r="I176" t="s">
        <v>49</v>
      </c>
    </row>
    <row r="177" spans="1:9" hidden="1" x14ac:dyDescent="0.3">
      <c r="A177">
        <v>45.711179000000001</v>
      </c>
      <c r="B177">
        <v>4.9646059999999999</v>
      </c>
      <c r="C177" t="s">
        <v>395</v>
      </c>
      <c r="D177" t="s">
        <v>396</v>
      </c>
      <c r="H177" t="s">
        <v>99</v>
      </c>
      <c r="I177" t="s">
        <v>49</v>
      </c>
    </row>
    <row r="178" spans="1:9" hidden="1" x14ac:dyDescent="0.3">
      <c r="A178">
        <v>38.724477399999998</v>
      </c>
      <c r="B178">
        <v>-9.1608900999999996</v>
      </c>
      <c r="C178" t="s">
        <v>397</v>
      </c>
      <c r="D178" t="s">
        <v>398</v>
      </c>
      <c r="I178" t="s">
        <v>28</v>
      </c>
    </row>
    <row r="179" spans="1:9" hidden="1" x14ac:dyDescent="0.3">
      <c r="A179">
        <v>40.420659800000003</v>
      </c>
      <c r="B179">
        <v>-3.6864514000000002</v>
      </c>
      <c r="C179" t="s">
        <v>399</v>
      </c>
      <c r="D179" t="s">
        <v>400</v>
      </c>
      <c r="I179" t="s">
        <v>28</v>
      </c>
    </row>
    <row r="180" spans="1:9" hidden="1" x14ac:dyDescent="0.3">
      <c r="A180" t="str">
        <f>"45.031168"</f>
        <v>45.031168</v>
      </c>
      <c r="B180" t="str">
        <f>"7.582125"</f>
        <v>7.582125</v>
      </c>
      <c r="C180" t="s">
        <v>401</v>
      </c>
      <c r="D180" t="s">
        <v>402</v>
      </c>
      <c r="I180" t="s">
        <v>19</v>
      </c>
    </row>
    <row r="181" spans="1:9" hidden="1" x14ac:dyDescent="0.3">
      <c r="A181" t="str">
        <f>"53.363463"</f>
        <v>53.363463</v>
      </c>
      <c r="B181" t="str">
        <f>"-2.709933"</f>
        <v>-2.709933</v>
      </c>
      <c r="C181" t="s">
        <v>403</v>
      </c>
      <c r="D181" t="s">
        <v>404</v>
      </c>
      <c r="I181" t="s">
        <v>19</v>
      </c>
    </row>
    <row r="182" spans="1:9" hidden="1" x14ac:dyDescent="0.3">
      <c r="A182" t="str">
        <f>"51.648335"</f>
        <v>51.648335</v>
      </c>
      <c r="B182" t="str">
        <f>"12.292060"</f>
        <v>12.292060</v>
      </c>
      <c r="C182" t="s">
        <v>405</v>
      </c>
      <c r="D182" t="s">
        <v>406</v>
      </c>
      <c r="I182" t="s">
        <v>19</v>
      </c>
    </row>
    <row r="183" spans="1:9" hidden="1" x14ac:dyDescent="0.3">
      <c r="A183">
        <v>37.379140999999997</v>
      </c>
      <c r="B183">
        <v>-5.9783929999999996</v>
      </c>
      <c r="C183" t="s">
        <v>407</v>
      </c>
      <c r="D183" t="s">
        <v>408</v>
      </c>
      <c r="I183" t="s">
        <v>28</v>
      </c>
    </row>
    <row r="184" spans="1:9" hidden="1" x14ac:dyDescent="0.3">
      <c r="A184" t="str">
        <f>"40.466796"</f>
        <v>40.466796</v>
      </c>
      <c r="B184" t="str">
        <f>"-3.669696"</f>
        <v>-3.669696</v>
      </c>
      <c r="C184" t="s">
        <v>409</v>
      </c>
      <c r="D184" t="s">
        <v>410</v>
      </c>
      <c r="I184" t="s">
        <v>28</v>
      </c>
    </row>
    <row r="185" spans="1:9" hidden="1" x14ac:dyDescent="0.3">
      <c r="A185" t="str">
        <f>"40.340054"</f>
        <v>40.340054</v>
      </c>
      <c r="B185" t="str">
        <f>"-3.880578"</f>
        <v>-3.880578</v>
      </c>
      <c r="C185" t="s">
        <v>411</v>
      </c>
      <c r="D185" t="s">
        <v>412</v>
      </c>
      <c r="I185" t="s">
        <v>122</v>
      </c>
    </row>
    <row r="186" spans="1:9" hidden="1" x14ac:dyDescent="0.3">
      <c r="A186">
        <v>39.882193999999998</v>
      </c>
      <c r="B186">
        <v>-3.9705439999999999</v>
      </c>
      <c r="C186" t="s">
        <v>413</v>
      </c>
      <c r="D186" t="s">
        <v>414</v>
      </c>
      <c r="I186" t="s">
        <v>28</v>
      </c>
    </row>
    <row r="187" spans="1:9" hidden="1" x14ac:dyDescent="0.3">
      <c r="A187" t="str">
        <f>"41.654003"</f>
        <v>41.654003</v>
      </c>
      <c r="B187" t="str">
        <f>"1.091631"</f>
        <v>1.091631</v>
      </c>
      <c r="C187" t="s">
        <v>415</v>
      </c>
      <c r="D187" t="s">
        <v>806</v>
      </c>
      <c r="I187" t="s">
        <v>28</v>
      </c>
    </row>
    <row r="188" spans="1:9" hidden="1" x14ac:dyDescent="0.3">
      <c r="A188" t="str">
        <f>"41.179525"</f>
        <v>41.179525</v>
      </c>
      <c r="B188" t="str">
        <f>"-8.594246"</f>
        <v>-8.594246</v>
      </c>
      <c r="C188" t="s">
        <v>416</v>
      </c>
      <c r="D188" t="s">
        <v>417</v>
      </c>
      <c r="I188" t="s">
        <v>122</v>
      </c>
    </row>
    <row r="189" spans="1:9" hidden="1" x14ac:dyDescent="0.3">
      <c r="A189">
        <v>52.355521299999999</v>
      </c>
      <c r="B189">
        <v>4.8152660999999997</v>
      </c>
      <c r="C189" t="s">
        <v>418</v>
      </c>
      <c r="D189" t="s">
        <v>419</v>
      </c>
      <c r="I189" t="s">
        <v>224</v>
      </c>
    </row>
    <row r="190" spans="1:9" hidden="1" x14ac:dyDescent="0.3">
      <c r="A190">
        <v>41.661150999999997</v>
      </c>
      <c r="B190">
        <v>1.2024379999999999</v>
      </c>
      <c r="C190" t="s">
        <v>420</v>
      </c>
      <c r="D190" t="s">
        <v>421</v>
      </c>
      <c r="I190" t="s">
        <v>28</v>
      </c>
    </row>
    <row r="191" spans="1:9" hidden="1" x14ac:dyDescent="0.3">
      <c r="A191">
        <v>37.384469250000002</v>
      </c>
      <c r="B191">
        <v>-5.9940601326348553</v>
      </c>
      <c r="C191" t="s">
        <v>422</v>
      </c>
      <c r="D191" t="s">
        <v>423</v>
      </c>
      <c r="I191" t="s">
        <v>28</v>
      </c>
    </row>
    <row r="192" spans="1:9" hidden="1" x14ac:dyDescent="0.3">
      <c r="A192">
        <v>59.907456000000003</v>
      </c>
      <c r="B192">
        <v>10.74438</v>
      </c>
      <c r="C192" t="s">
        <v>424</v>
      </c>
      <c r="D192" t="s">
        <v>425</v>
      </c>
      <c r="H192" t="s">
        <v>426</v>
      </c>
      <c r="I192" t="s">
        <v>76</v>
      </c>
    </row>
    <row r="193" spans="1:9" hidden="1" x14ac:dyDescent="0.3">
      <c r="A193">
        <v>45.061067549999997</v>
      </c>
      <c r="B193">
        <v>24.299267086852112</v>
      </c>
      <c r="C193" t="s">
        <v>427</v>
      </c>
      <c r="D193" t="s">
        <v>428</v>
      </c>
      <c r="I193" t="s">
        <v>19</v>
      </c>
    </row>
    <row r="194" spans="1:9" hidden="1" x14ac:dyDescent="0.3">
      <c r="A194" t="str">
        <f>"41.555983"</f>
        <v>41.555983</v>
      </c>
      <c r="B194" t="str">
        <f>"-8.396760"</f>
        <v>-8.396760</v>
      </c>
      <c r="C194" t="s">
        <v>429</v>
      </c>
      <c r="D194" t="s">
        <v>430</v>
      </c>
      <c r="I194" t="s">
        <v>122</v>
      </c>
    </row>
    <row r="195" spans="1:9" hidden="1" x14ac:dyDescent="0.3">
      <c r="A195">
        <v>48.135131999999999</v>
      </c>
      <c r="B195">
        <v>11.5454106</v>
      </c>
      <c r="C195" t="s">
        <v>431</v>
      </c>
      <c r="D195" t="s">
        <v>432</v>
      </c>
      <c r="H195" t="s">
        <v>278</v>
      </c>
      <c r="I195" t="s">
        <v>76</v>
      </c>
    </row>
    <row r="196" spans="1:9" hidden="1" x14ac:dyDescent="0.3">
      <c r="A196">
        <v>47.324256699999999</v>
      </c>
      <c r="B196">
        <v>5.0361301000000003</v>
      </c>
      <c r="C196" t="s">
        <v>433</v>
      </c>
      <c r="D196" t="s">
        <v>434</v>
      </c>
      <c r="I196" t="s">
        <v>49</v>
      </c>
    </row>
    <row r="197" spans="1:9" hidden="1" x14ac:dyDescent="0.3">
      <c r="A197">
        <v>27.907826199999999</v>
      </c>
      <c r="B197">
        <v>-15.390557899999999</v>
      </c>
      <c r="C197" t="s">
        <v>435</v>
      </c>
      <c r="D197" t="s">
        <v>436</v>
      </c>
      <c r="I197" t="s">
        <v>19</v>
      </c>
    </row>
    <row r="198" spans="1:9" hidden="1" x14ac:dyDescent="0.3">
      <c r="A198">
        <v>53.240451</v>
      </c>
      <c r="B198">
        <v>-0.513822</v>
      </c>
      <c r="C198" t="s">
        <v>437</v>
      </c>
      <c r="D198" t="s">
        <v>438</v>
      </c>
      <c r="I198" t="s">
        <v>19</v>
      </c>
    </row>
    <row r="199" spans="1:9" hidden="1" x14ac:dyDescent="0.3">
      <c r="A199">
        <v>64.130927</v>
      </c>
      <c r="B199">
        <v>-21.866474400000001</v>
      </c>
      <c r="C199" t="s">
        <v>439</v>
      </c>
      <c r="D199" t="s">
        <v>440</v>
      </c>
      <c r="I199" t="s">
        <v>19</v>
      </c>
    </row>
    <row r="200" spans="1:9" hidden="1" x14ac:dyDescent="0.3">
      <c r="A200" t="str">
        <f>"41.320873"</f>
        <v>41.320873</v>
      </c>
      <c r="B200" t="str">
        <f>"2.034435"</f>
        <v>2.034435</v>
      </c>
      <c r="C200" t="s">
        <v>441</v>
      </c>
      <c r="D200" t="s">
        <v>442</v>
      </c>
      <c r="I200" t="s">
        <v>28</v>
      </c>
    </row>
    <row r="201" spans="1:9" hidden="1" x14ac:dyDescent="0.3">
      <c r="A201">
        <v>50.602755999999999</v>
      </c>
      <c r="B201">
        <v>5.4796100000000001</v>
      </c>
      <c r="C201" t="s">
        <v>443</v>
      </c>
      <c r="D201" t="s">
        <v>444</v>
      </c>
      <c r="H201" t="s">
        <v>445</v>
      </c>
      <c r="I201" t="s">
        <v>76</v>
      </c>
    </row>
    <row r="202" spans="1:9" hidden="1" x14ac:dyDescent="0.3">
      <c r="A202" t="str">
        <f>"51.548156"</f>
        <v>51.548156</v>
      </c>
      <c r="B202" t="str">
        <f>"-1.856909"</f>
        <v>-1.856909</v>
      </c>
      <c r="C202" t="s">
        <v>446</v>
      </c>
      <c r="D202" t="s">
        <v>447</v>
      </c>
      <c r="H202" t="s">
        <v>118</v>
      </c>
      <c r="I202" t="s">
        <v>76</v>
      </c>
    </row>
    <row r="203" spans="1:9" hidden="1" x14ac:dyDescent="0.3">
      <c r="A203">
        <v>40.460921999999997</v>
      </c>
      <c r="B203">
        <v>-3.679818</v>
      </c>
      <c r="C203" t="s">
        <v>448</v>
      </c>
      <c r="D203" t="s">
        <v>449</v>
      </c>
      <c r="I203" t="s">
        <v>28</v>
      </c>
    </row>
    <row r="204" spans="1:9" hidden="1" x14ac:dyDescent="0.3">
      <c r="A204">
        <v>57.928418999999998</v>
      </c>
      <c r="B204">
        <v>12.571588999999999</v>
      </c>
      <c r="C204" t="s">
        <v>450</v>
      </c>
      <c r="D204" t="s">
        <v>451</v>
      </c>
      <c r="I204" t="s">
        <v>19</v>
      </c>
    </row>
    <row r="205" spans="1:9" hidden="1" x14ac:dyDescent="0.3">
      <c r="A205">
        <v>41.441037100000003</v>
      </c>
      <c r="B205">
        <v>2.2264170000000001</v>
      </c>
      <c r="C205" t="s">
        <v>452</v>
      </c>
      <c r="D205" t="s">
        <v>453</v>
      </c>
      <c r="I205" t="s">
        <v>28</v>
      </c>
    </row>
    <row r="206" spans="1:9" hidden="1" x14ac:dyDescent="0.3">
      <c r="A206">
        <v>52.042841799999998</v>
      </c>
      <c r="B206">
        <v>4.3303551999999996</v>
      </c>
      <c r="C206" t="s">
        <v>454</v>
      </c>
      <c r="D206" t="s">
        <v>455</v>
      </c>
      <c r="I206" t="s">
        <v>224</v>
      </c>
    </row>
    <row r="207" spans="1:9" hidden="1" x14ac:dyDescent="0.3">
      <c r="A207">
        <v>54.377461599999997</v>
      </c>
      <c r="B207">
        <v>18.606822699999999</v>
      </c>
      <c r="C207" t="s">
        <v>456</v>
      </c>
      <c r="D207" t="s">
        <v>457</v>
      </c>
      <c r="E207" t="s">
        <v>458</v>
      </c>
      <c r="F207" t="s">
        <v>459</v>
      </c>
      <c r="I207" t="s">
        <v>13</v>
      </c>
    </row>
    <row r="208" spans="1:9" hidden="1" x14ac:dyDescent="0.3">
      <c r="A208">
        <v>59.639927200000002</v>
      </c>
      <c r="B208">
        <v>17.111403868888299</v>
      </c>
      <c r="C208" t="s">
        <v>460</v>
      </c>
      <c r="D208" t="s">
        <v>461</v>
      </c>
      <c r="I208" t="s">
        <v>19</v>
      </c>
    </row>
    <row r="209" spans="1:9" hidden="1" x14ac:dyDescent="0.3">
      <c r="A209">
        <v>45.730960400000001</v>
      </c>
      <c r="B209">
        <v>4.9845192999999997</v>
      </c>
      <c r="C209" t="s">
        <v>462</v>
      </c>
      <c r="D209" t="s">
        <v>463</v>
      </c>
      <c r="I209" t="s">
        <v>49</v>
      </c>
    </row>
    <row r="210" spans="1:9" hidden="1" x14ac:dyDescent="0.3">
      <c r="A210">
        <v>41.822400000000002</v>
      </c>
      <c r="B210">
        <v>12.416335</v>
      </c>
      <c r="C210" t="s">
        <v>464</v>
      </c>
      <c r="D210" t="s">
        <v>465</v>
      </c>
      <c r="I210" t="s">
        <v>19</v>
      </c>
    </row>
    <row r="211" spans="1:9" hidden="1" x14ac:dyDescent="0.3">
      <c r="A211">
        <v>52.018657900000001</v>
      </c>
      <c r="B211">
        <v>5.1085107000000001</v>
      </c>
      <c r="C211" t="s">
        <v>466</v>
      </c>
      <c r="D211" t="s">
        <v>467</v>
      </c>
      <c r="I211" t="s">
        <v>224</v>
      </c>
    </row>
    <row r="212" spans="1:9" hidden="1" x14ac:dyDescent="0.3">
      <c r="A212">
        <v>50.631194999999998</v>
      </c>
      <c r="B212">
        <v>3.078087</v>
      </c>
      <c r="C212" t="s">
        <v>468</v>
      </c>
      <c r="D212" t="s">
        <v>469</v>
      </c>
      <c r="I212" t="s">
        <v>49</v>
      </c>
    </row>
    <row r="213" spans="1:9" hidden="1" x14ac:dyDescent="0.3">
      <c r="A213">
        <v>46.651412999999998</v>
      </c>
      <c r="B213">
        <v>-1.4313210000000001</v>
      </c>
      <c r="C213" t="s">
        <v>470</v>
      </c>
      <c r="D213" t="s">
        <v>471</v>
      </c>
      <c r="I213" t="s">
        <v>49</v>
      </c>
    </row>
    <row r="214" spans="1:9" hidden="1" x14ac:dyDescent="0.3">
      <c r="A214">
        <v>43.49126425</v>
      </c>
      <c r="B214">
        <v>5.5255772126937988</v>
      </c>
      <c r="C214" t="s">
        <v>472</v>
      </c>
      <c r="D214" t="s">
        <v>473</v>
      </c>
      <c r="I214" t="s">
        <v>49</v>
      </c>
    </row>
    <row r="215" spans="1:9" hidden="1" x14ac:dyDescent="0.3">
      <c r="A215">
        <v>49.416787999999997</v>
      </c>
      <c r="B215">
        <v>1.088058</v>
      </c>
      <c r="C215" t="s">
        <v>474</v>
      </c>
      <c r="D215" t="s">
        <v>475</v>
      </c>
      <c r="I215" t="s">
        <v>49</v>
      </c>
    </row>
    <row r="216" spans="1:9" hidden="1" x14ac:dyDescent="0.3">
      <c r="A216">
        <v>51.518818400000001</v>
      </c>
      <c r="B216">
        <v>-8.3171900000000007E-2</v>
      </c>
      <c r="C216" t="s">
        <v>476</v>
      </c>
      <c r="D216" t="s">
        <v>477</v>
      </c>
      <c r="I216" t="s">
        <v>16</v>
      </c>
    </row>
    <row r="217" spans="1:9" hidden="1" x14ac:dyDescent="0.3">
      <c r="A217">
        <v>51.797270599999997</v>
      </c>
      <c r="B217">
        <v>4.6791508999999998</v>
      </c>
      <c r="C217" t="s">
        <v>478</v>
      </c>
      <c r="D217" t="s">
        <v>479</v>
      </c>
      <c r="I217" t="s">
        <v>224</v>
      </c>
    </row>
    <row r="218" spans="1:9" hidden="1" x14ac:dyDescent="0.3">
      <c r="A218" t="str">
        <f>"53.305878"</f>
        <v>53.305878</v>
      </c>
      <c r="B218" t="str">
        <f>"-2.933425"</f>
        <v>-2.933425</v>
      </c>
      <c r="C218" t="s">
        <v>480</v>
      </c>
      <c r="D218" t="s">
        <v>481</v>
      </c>
      <c r="I218" t="s">
        <v>19</v>
      </c>
    </row>
    <row r="219" spans="1:9" hidden="1" x14ac:dyDescent="0.3">
      <c r="A219">
        <v>41.556043299999999</v>
      </c>
      <c r="B219">
        <v>2.2259136000000002</v>
      </c>
      <c r="C219" t="s">
        <v>482</v>
      </c>
      <c r="D219" t="s">
        <v>483</v>
      </c>
      <c r="H219" t="s">
        <v>190</v>
      </c>
      <c r="I219" t="s">
        <v>28</v>
      </c>
    </row>
    <row r="220" spans="1:9" hidden="1" x14ac:dyDescent="0.3">
      <c r="A220">
        <v>40.6719157</v>
      </c>
      <c r="B220">
        <v>22.805101700000002</v>
      </c>
      <c r="C220" t="s">
        <v>484</v>
      </c>
      <c r="D220" t="s">
        <v>485</v>
      </c>
      <c r="I220" t="s">
        <v>19</v>
      </c>
    </row>
    <row r="221" spans="1:9" hidden="1" x14ac:dyDescent="0.3">
      <c r="A221">
        <v>49.478425000000001</v>
      </c>
      <c r="B221">
        <v>17.455148999999999</v>
      </c>
      <c r="C221" t="s">
        <v>486</v>
      </c>
      <c r="D221" t="s">
        <v>487</v>
      </c>
      <c r="E221" t="s">
        <v>488</v>
      </c>
      <c r="F221" t="s">
        <v>489</v>
      </c>
      <c r="G221" t="s">
        <v>486</v>
      </c>
      <c r="H221" t="s">
        <v>490</v>
      </c>
      <c r="I221" t="s">
        <v>56</v>
      </c>
    </row>
    <row r="222" spans="1:9" hidden="1" x14ac:dyDescent="0.3">
      <c r="A222">
        <v>55.925513100000003</v>
      </c>
      <c r="B222">
        <v>-3.034088275120602</v>
      </c>
      <c r="C222" t="s">
        <v>491</v>
      </c>
      <c r="D222" t="s">
        <v>492</v>
      </c>
      <c r="I222" t="s">
        <v>16</v>
      </c>
    </row>
    <row r="223" spans="1:9" hidden="1" x14ac:dyDescent="0.3">
      <c r="A223" t="str">
        <f>"52.561204"</f>
        <v>52.561204</v>
      </c>
      <c r="B223" t="str">
        <f>"1.181666"</f>
        <v>1.181666</v>
      </c>
      <c r="C223" t="s">
        <v>493</v>
      </c>
      <c r="D223" t="s">
        <v>494</v>
      </c>
      <c r="I223" t="s">
        <v>19</v>
      </c>
    </row>
    <row r="224" spans="1:9" hidden="1" x14ac:dyDescent="0.3">
      <c r="A224">
        <v>51.347598750000003</v>
      </c>
      <c r="B224">
        <v>6.8399498190755423</v>
      </c>
      <c r="C224" t="s">
        <v>495</v>
      </c>
      <c r="D224" t="s">
        <v>496</v>
      </c>
      <c r="I224" t="s">
        <v>19</v>
      </c>
    </row>
    <row r="225" spans="1:9" hidden="1" x14ac:dyDescent="0.3">
      <c r="A225" t="str">
        <f>"46.787960"</f>
        <v>46.787960</v>
      </c>
      <c r="B225" t="str">
        <f>"-1.706340"</f>
        <v>-1.706340</v>
      </c>
      <c r="C225" t="s">
        <v>497</v>
      </c>
      <c r="D225" t="s">
        <v>498</v>
      </c>
      <c r="E225" t="s">
        <v>499</v>
      </c>
      <c r="F225" t="s">
        <v>500</v>
      </c>
      <c r="G225" t="s">
        <v>497</v>
      </c>
      <c r="H225" t="s">
        <v>501</v>
      </c>
      <c r="I225" t="s">
        <v>56</v>
      </c>
    </row>
    <row r="226" spans="1:9" hidden="1" x14ac:dyDescent="0.3">
      <c r="A226">
        <v>47.266964000000002</v>
      </c>
      <c r="B226">
        <v>-2.3373159999999999</v>
      </c>
      <c r="C226" t="s">
        <v>502</v>
      </c>
      <c r="D226" t="s">
        <v>503</v>
      </c>
      <c r="I226" t="s">
        <v>49</v>
      </c>
    </row>
    <row r="227" spans="1:9" hidden="1" x14ac:dyDescent="0.3">
      <c r="A227">
        <v>48.871294900000002</v>
      </c>
      <c r="B227">
        <v>2.3136467999999999</v>
      </c>
      <c r="C227" t="s">
        <v>504</v>
      </c>
      <c r="D227" t="s">
        <v>505</v>
      </c>
      <c r="H227" t="s">
        <v>99</v>
      </c>
      <c r="I227" t="s">
        <v>49</v>
      </c>
    </row>
    <row r="228" spans="1:9" hidden="1" x14ac:dyDescent="0.3">
      <c r="A228" t="str">
        <f>"39.464776"</f>
        <v>39.464776</v>
      </c>
      <c r="B228" t="str">
        <f>"-8.210486"</f>
        <v>-8.210486</v>
      </c>
      <c r="C228" t="s">
        <v>506</v>
      </c>
      <c r="D228" t="s">
        <v>507</v>
      </c>
      <c r="H228" t="s">
        <v>75</v>
      </c>
      <c r="I228" t="s">
        <v>76</v>
      </c>
    </row>
    <row r="229" spans="1:9" hidden="1" x14ac:dyDescent="0.3">
      <c r="A229">
        <v>48.8662226</v>
      </c>
      <c r="B229">
        <v>2.3292035000000002</v>
      </c>
      <c r="C229" t="s">
        <v>508</v>
      </c>
      <c r="D229" t="s">
        <v>509</v>
      </c>
      <c r="H229" t="s">
        <v>99</v>
      </c>
      <c r="I229" t="s">
        <v>49</v>
      </c>
    </row>
    <row r="230" spans="1:9" hidden="1" x14ac:dyDescent="0.3">
      <c r="A230">
        <v>48.928631199999998</v>
      </c>
      <c r="B230">
        <v>2.3439264187043758</v>
      </c>
      <c r="C230" t="s">
        <v>510</v>
      </c>
      <c r="D230" t="s">
        <v>511</v>
      </c>
      <c r="H230" t="s">
        <v>99</v>
      </c>
      <c r="I230" t="s">
        <v>49</v>
      </c>
    </row>
    <row r="231" spans="1:9" hidden="1" x14ac:dyDescent="0.3">
      <c r="A231">
        <v>50.869085949999999</v>
      </c>
      <c r="B231">
        <v>8.0779359466900758</v>
      </c>
      <c r="C231" t="s">
        <v>512</v>
      </c>
      <c r="D231" t="s">
        <v>513</v>
      </c>
      <c r="I231" t="s">
        <v>19</v>
      </c>
    </row>
    <row r="232" spans="1:9" hidden="1" x14ac:dyDescent="0.3">
      <c r="A232">
        <v>51.3473367</v>
      </c>
      <c r="B232">
        <v>6.5394484000000004</v>
      </c>
      <c r="C232" t="s">
        <v>514</v>
      </c>
      <c r="D232" t="s">
        <v>515</v>
      </c>
      <c r="I232" t="s">
        <v>19</v>
      </c>
    </row>
    <row r="233" spans="1:9" hidden="1" x14ac:dyDescent="0.3">
      <c r="A233">
        <v>39.464894999999999</v>
      </c>
      <c r="B233">
        <v>-6.3795210000000004</v>
      </c>
      <c r="C233" t="s">
        <v>516</v>
      </c>
      <c r="D233" t="s">
        <v>517</v>
      </c>
      <c r="I233" t="s">
        <v>28</v>
      </c>
    </row>
    <row r="234" spans="1:9" hidden="1" x14ac:dyDescent="0.3">
      <c r="A234">
        <v>41.403780350000012</v>
      </c>
      <c r="B234">
        <v>2.0225289005937608</v>
      </c>
      <c r="C234" t="s">
        <v>518</v>
      </c>
      <c r="D234" t="s">
        <v>519</v>
      </c>
      <c r="I234" t="s">
        <v>28</v>
      </c>
    </row>
    <row r="235" spans="1:9" hidden="1" x14ac:dyDescent="0.3">
      <c r="A235">
        <v>53.371507000000001</v>
      </c>
      <c r="B235">
        <v>-1.400053</v>
      </c>
      <c r="C235" t="s">
        <v>520</v>
      </c>
      <c r="D235" t="s">
        <v>521</v>
      </c>
      <c r="I235" t="s">
        <v>16</v>
      </c>
    </row>
    <row r="236" spans="1:9" hidden="1" x14ac:dyDescent="0.3">
      <c r="A236">
        <v>43.389415</v>
      </c>
      <c r="B236">
        <v>-4.0282980000000004</v>
      </c>
      <c r="C236" t="s">
        <v>522</v>
      </c>
      <c r="D236" t="s">
        <v>523</v>
      </c>
      <c r="I236" t="s">
        <v>28</v>
      </c>
    </row>
    <row r="237" spans="1:9" hidden="1" x14ac:dyDescent="0.3">
      <c r="A237">
        <v>45.480978</v>
      </c>
      <c r="B237">
        <v>12.231247</v>
      </c>
      <c r="C237" t="s">
        <v>524</v>
      </c>
      <c r="D237" t="s">
        <v>525</v>
      </c>
      <c r="I237" t="s">
        <v>19</v>
      </c>
    </row>
    <row r="238" spans="1:9" hidden="1" x14ac:dyDescent="0.3">
      <c r="A238">
        <v>40.441286499999997</v>
      </c>
      <c r="B238">
        <v>-3.6902572</v>
      </c>
      <c r="C238" t="s">
        <v>526</v>
      </c>
      <c r="D238" t="s">
        <v>527</v>
      </c>
      <c r="I238" t="s">
        <v>28</v>
      </c>
    </row>
    <row r="239" spans="1:9" hidden="1" x14ac:dyDescent="0.3">
      <c r="A239" t="str">
        <f>"37.996769"</f>
        <v>37.996769</v>
      </c>
      <c r="B239" t="str">
        <f>"23.821014"</f>
        <v>23.821014</v>
      </c>
      <c r="C239" t="s">
        <v>528</v>
      </c>
      <c r="D239" t="s">
        <v>529</v>
      </c>
      <c r="I239" t="s">
        <v>122</v>
      </c>
    </row>
    <row r="240" spans="1:9" hidden="1" x14ac:dyDescent="0.3">
      <c r="A240">
        <v>41.354969199999999</v>
      </c>
      <c r="B240">
        <v>2.0287522975329382</v>
      </c>
      <c r="C240" t="s">
        <v>530</v>
      </c>
      <c r="D240" t="s">
        <v>531</v>
      </c>
      <c r="I240" t="s">
        <v>28</v>
      </c>
    </row>
    <row r="241" spans="1:9" hidden="1" x14ac:dyDescent="0.3">
      <c r="A241">
        <v>42.220668000000003</v>
      </c>
      <c r="B241">
        <v>-8.7433080000000007</v>
      </c>
      <c r="C241" t="s">
        <v>532</v>
      </c>
      <c r="D241" t="s">
        <v>533</v>
      </c>
      <c r="I241" t="s">
        <v>28</v>
      </c>
    </row>
    <row r="242" spans="1:9" hidden="1" x14ac:dyDescent="0.3">
      <c r="A242" t="str">
        <f>"54.979233"</f>
        <v>54.979233</v>
      </c>
      <c r="B242" t="str">
        <f>"-1.614644"</f>
        <v>-1.614644</v>
      </c>
      <c r="C242" t="s">
        <v>534</v>
      </c>
      <c r="D242" t="s">
        <v>535</v>
      </c>
      <c r="I242" t="s">
        <v>16</v>
      </c>
    </row>
    <row r="243" spans="1:9" hidden="1" x14ac:dyDescent="0.3">
      <c r="A243">
        <v>59.916472400000004</v>
      </c>
      <c r="B243">
        <v>10.9635053</v>
      </c>
      <c r="C243" t="s">
        <v>536</v>
      </c>
      <c r="D243" t="s">
        <v>537</v>
      </c>
      <c r="I243" t="s">
        <v>19</v>
      </c>
    </row>
    <row r="244" spans="1:9" x14ac:dyDescent="0.3">
      <c r="A244">
        <v>58.4597257</v>
      </c>
      <c r="B244">
        <v>8.7690237999999994</v>
      </c>
      <c r="C244" t="s">
        <v>538</v>
      </c>
      <c r="D244" t="s">
        <v>539</v>
      </c>
    </row>
    <row r="245" spans="1:9" hidden="1" x14ac:dyDescent="0.3">
      <c r="A245">
        <v>59.909853400000003</v>
      </c>
      <c r="B245">
        <v>10.726718699999999</v>
      </c>
      <c r="C245" t="s">
        <v>540</v>
      </c>
      <c r="D245" t="s">
        <v>541</v>
      </c>
      <c r="I245" t="s">
        <v>19</v>
      </c>
    </row>
    <row r="246" spans="1:9" hidden="1" x14ac:dyDescent="0.3">
      <c r="A246">
        <v>54.866771849999999</v>
      </c>
      <c r="B246">
        <v>-1.4316471432475879</v>
      </c>
      <c r="C246" t="s">
        <v>542</v>
      </c>
      <c r="D246" t="s">
        <v>543</v>
      </c>
      <c r="I246" t="s">
        <v>16</v>
      </c>
    </row>
    <row r="247" spans="1:9" hidden="1" x14ac:dyDescent="0.3">
      <c r="A247" t="str">
        <f>"43.039759"</f>
        <v>43.039759</v>
      </c>
      <c r="B247" t="str">
        <f>"-7.554951"</f>
        <v>-7.554951</v>
      </c>
      <c r="C247" t="s">
        <v>544</v>
      </c>
      <c r="D247" t="s">
        <v>545</v>
      </c>
      <c r="I247" t="s">
        <v>28</v>
      </c>
    </row>
    <row r="248" spans="1:9" hidden="1" x14ac:dyDescent="0.3">
      <c r="A248" t="str">
        <f>"60.384080"</f>
        <v>60.384080</v>
      </c>
      <c r="B248" t="str">
        <f>"5.333305"</f>
        <v>5.333305</v>
      </c>
      <c r="C248" t="s">
        <v>546</v>
      </c>
      <c r="D248" t="s">
        <v>807</v>
      </c>
      <c r="I248" t="s">
        <v>122</v>
      </c>
    </row>
    <row r="249" spans="1:9" hidden="1" x14ac:dyDescent="0.3">
      <c r="A249" t="str">
        <f>"50.322278"</f>
        <v>50.322278</v>
      </c>
      <c r="B249" t="str">
        <f>"18.976406"</f>
        <v>18.976406</v>
      </c>
      <c r="C249" t="s">
        <v>547</v>
      </c>
      <c r="D249" t="s">
        <v>548</v>
      </c>
      <c r="I249" t="s">
        <v>19</v>
      </c>
    </row>
    <row r="250" spans="1:9" hidden="1" x14ac:dyDescent="0.3">
      <c r="A250">
        <v>40.334447500000003</v>
      </c>
      <c r="B250">
        <v>-3.8614221999999998</v>
      </c>
      <c r="C250" t="s">
        <v>549</v>
      </c>
      <c r="D250" t="s">
        <v>550</v>
      </c>
      <c r="I250" t="s">
        <v>28</v>
      </c>
    </row>
    <row r="251" spans="1:9" hidden="1" x14ac:dyDescent="0.3">
      <c r="A251" t="str">
        <f>"40.468213"</f>
        <v>40.468213</v>
      </c>
      <c r="B251" t="str">
        <f>"-3.670796"</f>
        <v>-3.670796</v>
      </c>
      <c r="C251" t="s">
        <v>551</v>
      </c>
      <c r="D251" t="s">
        <v>552</v>
      </c>
      <c r="I251" t="s">
        <v>28</v>
      </c>
    </row>
    <row r="252" spans="1:9" hidden="1" x14ac:dyDescent="0.3">
      <c r="A252">
        <v>51.427375400000003</v>
      </c>
      <c r="B252">
        <v>0.19459701163564011</v>
      </c>
      <c r="C252" t="s">
        <v>553</v>
      </c>
      <c r="D252" t="s">
        <v>554</v>
      </c>
      <c r="I252" t="s">
        <v>16</v>
      </c>
    </row>
    <row r="253" spans="1:9" hidden="1" x14ac:dyDescent="0.3">
      <c r="A253">
        <v>48.730148100000001</v>
      </c>
      <c r="B253">
        <v>2.2590240000000001</v>
      </c>
      <c r="C253" t="s">
        <v>555</v>
      </c>
      <c r="D253" t="s">
        <v>556</v>
      </c>
      <c r="E253" t="s">
        <v>557</v>
      </c>
      <c r="F253" t="s">
        <v>558</v>
      </c>
      <c r="G253" t="s">
        <v>559</v>
      </c>
      <c r="H253" t="s">
        <v>99</v>
      </c>
      <c r="I253" t="s">
        <v>56</v>
      </c>
    </row>
    <row r="254" spans="1:9" hidden="1" x14ac:dyDescent="0.3">
      <c r="A254" t="str">
        <f>"62.492117"</f>
        <v>62.492117</v>
      </c>
      <c r="B254" t="str">
        <f>"16.058732"</f>
        <v>16.058732</v>
      </c>
      <c r="C254" t="s">
        <v>560</v>
      </c>
      <c r="D254" t="s">
        <v>561</v>
      </c>
      <c r="H254" t="s">
        <v>235</v>
      </c>
      <c r="I254" t="s">
        <v>76</v>
      </c>
    </row>
    <row r="255" spans="1:9" hidden="1" x14ac:dyDescent="0.3">
      <c r="A255">
        <v>38.416423999999999</v>
      </c>
      <c r="B255">
        <v>-0.56225599999999998</v>
      </c>
      <c r="C255" t="s">
        <v>562</v>
      </c>
      <c r="D255" t="s">
        <v>563</v>
      </c>
      <c r="I255" t="s">
        <v>28</v>
      </c>
    </row>
    <row r="256" spans="1:9" hidden="1" x14ac:dyDescent="0.3">
      <c r="A256">
        <v>45.6049753</v>
      </c>
      <c r="B256">
        <v>8.8752112000000007</v>
      </c>
      <c r="C256" t="s">
        <v>564</v>
      </c>
      <c r="D256" t="s">
        <v>565</v>
      </c>
      <c r="I256" t="s">
        <v>19</v>
      </c>
    </row>
    <row r="257" spans="1:9" hidden="1" x14ac:dyDescent="0.3">
      <c r="A257">
        <v>43.333086199999997</v>
      </c>
      <c r="B257">
        <v>-3.112358949999996</v>
      </c>
      <c r="C257" t="s">
        <v>566</v>
      </c>
      <c r="D257" t="s">
        <v>567</v>
      </c>
      <c r="I257" t="s">
        <v>19</v>
      </c>
    </row>
    <row r="258" spans="1:9" hidden="1" x14ac:dyDescent="0.3">
      <c r="A258" t="str">
        <f>"51.752121"</f>
        <v>51.752121</v>
      </c>
      <c r="B258" t="str">
        <f>"-2.301183"</f>
        <v>-2.301183</v>
      </c>
      <c r="C258" t="s">
        <v>568</v>
      </c>
      <c r="D258" t="s">
        <v>569</v>
      </c>
      <c r="H258" t="s">
        <v>118</v>
      </c>
      <c r="I258" t="s">
        <v>76</v>
      </c>
    </row>
    <row r="259" spans="1:9" hidden="1" x14ac:dyDescent="0.3">
      <c r="A259">
        <v>47.498702999999999</v>
      </c>
      <c r="B259">
        <v>8.7249300000000005</v>
      </c>
      <c r="C259" t="s">
        <v>570</v>
      </c>
      <c r="D259" t="s">
        <v>571</v>
      </c>
      <c r="I259" t="s">
        <v>19</v>
      </c>
    </row>
    <row r="260" spans="1:9" hidden="1" x14ac:dyDescent="0.3">
      <c r="A260" t="str">
        <f>"27.991930"</f>
        <v>27.991930</v>
      </c>
      <c r="B260" t="str">
        <f>"-15.368714"</f>
        <v>-15.368714</v>
      </c>
      <c r="C260" t="s">
        <v>572</v>
      </c>
      <c r="D260" t="s">
        <v>573</v>
      </c>
      <c r="I260" t="s">
        <v>122</v>
      </c>
    </row>
    <row r="261" spans="1:9" hidden="1" x14ac:dyDescent="0.3">
      <c r="A261">
        <v>51.454920000000001</v>
      </c>
      <c r="B261">
        <v>6.74451</v>
      </c>
      <c r="C261" t="s">
        <v>574</v>
      </c>
      <c r="D261" t="s">
        <v>575</v>
      </c>
      <c r="I261" t="s">
        <v>19</v>
      </c>
    </row>
    <row r="262" spans="1:9" hidden="1" x14ac:dyDescent="0.3">
      <c r="A262" t="str">
        <f>"50.315896"</f>
        <v>50.315896</v>
      </c>
      <c r="B262" t="str">
        <f>"22.324678"</f>
        <v>22.324678</v>
      </c>
      <c r="C262" t="s">
        <v>576</v>
      </c>
      <c r="D262" t="s">
        <v>577</v>
      </c>
      <c r="E262" t="s">
        <v>578</v>
      </c>
      <c r="F262" t="s">
        <v>579</v>
      </c>
      <c r="I262" t="s">
        <v>13</v>
      </c>
    </row>
    <row r="263" spans="1:9" hidden="1" x14ac:dyDescent="0.3">
      <c r="A263" t="str">
        <f>"51.620508"</f>
        <v>51.620508</v>
      </c>
      <c r="B263" t="str">
        <f>"-3.819674"</f>
        <v>-3.819674</v>
      </c>
      <c r="C263" t="s">
        <v>580</v>
      </c>
      <c r="D263" t="s">
        <v>581</v>
      </c>
      <c r="E263" t="s">
        <v>582</v>
      </c>
      <c r="F263" t="s">
        <v>583</v>
      </c>
      <c r="G263" t="s">
        <v>580</v>
      </c>
      <c r="H263" t="s">
        <v>118</v>
      </c>
      <c r="I263" t="s">
        <v>56</v>
      </c>
    </row>
    <row r="264" spans="1:9" hidden="1" x14ac:dyDescent="0.3">
      <c r="A264" t="str">
        <f>"39.702077"</f>
        <v>39.702077</v>
      </c>
      <c r="B264" t="str">
        <f>"2.870889"</f>
        <v>2.870889</v>
      </c>
      <c r="C264" t="s">
        <v>584</v>
      </c>
      <c r="D264" t="s">
        <v>585</v>
      </c>
      <c r="I264" t="s">
        <v>19</v>
      </c>
    </row>
    <row r="265" spans="1:9" hidden="1" x14ac:dyDescent="0.3">
      <c r="A265" t="str">
        <f>"53.832990"</f>
        <v>53.832990</v>
      </c>
      <c r="B265" t="str">
        <f>"-1.822204"</f>
        <v>-1.822204</v>
      </c>
      <c r="C265" t="s">
        <v>586</v>
      </c>
      <c r="D265" t="s">
        <v>587</v>
      </c>
      <c r="I265" t="s">
        <v>19</v>
      </c>
    </row>
    <row r="266" spans="1:9" hidden="1" x14ac:dyDescent="0.3">
      <c r="A266">
        <v>45.417610000000003</v>
      </c>
      <c r="B266">
        <v>4.4022569999999996</v>
      </c>
      <c r="C266" t="s">
        <v>588</v>
      </c>
      <c r="D266" t="s">
        <v>589</v>
      </c>
      <c r="I266" t="s">
        <v>49</v>
      </c>
    </row>
    <row r="267" spans="1:9" hidden="1" x14ac:dyDescent="0.3">
      <c r="A267">
        <v>53.504468899999999</v>
      </c>
      <c r="B267">
        <v>-2.1044985999999999</v>
      </c>
      <c r="C267" t="s">
        <v>590</v>
      </c>
      <c r="D267" t="s">
        <v>591</v>
      </c>
      <c r="I267" t="s">
        <v>16</v>
      </c>
    </row>
    <row r="268" spans="1:9" hidden="1" x14ac:dyDescent="0.3">
      <c r="A268">
        <v>39.755631000000001</v>
      </c>
      <c r="B268">
        <v>-8.8928580000000004</v>
      </c>
      <c r="C268" t="s">
        <v>592</v>
      </c>
      <c r="D268" t="s">
        <v>593</v>
      </c>
      <c r="H268" t="s">
        <v>75</v>
      </c>
      <c r="I268" t="s">
        <v>76</v>
      </c>
    </row>
    <row r="269" spans="1:9" hidden="1" x14ac:dyDescent="0.3">
      <c r="A269">
        <v>40.352168900000002</v>
      </c>
      <c r="B269">
        <v>-3.6958708499999999</v>
      </c>
      <c r="C269" t="s">
        <v>594</v>
      </c>
      <c r="D269" t="s">
        <v>595</v>
      </c>
      <c r="I269" t="s">
        <v>28</v>
      </c>
    </row>
    <row r="270" spans="1:9" hidden="1" x14ac:dyDescent="0.3">
      <c r="A270" t="str">
        <f>"41.225679"</f>
        <v>41.225679</v>
      </c>
      <c r="B270" t="str">
        <f>"1.736581"</f>
        <v>1.736581</v>
      </c>
      <c r="C270" t="s">
        <v>596</v>
      </c>
      <c r="D270" t="s">
        <v>597</v>
      </c>
      <c r="I270" t="s">
        <v>28</v>
      </c>
    </row>
    <row r="271" spans="1:9" hidden="1" x14ac:dyDescent="0.3">
      <c r="A271">
        <v>40.210597999999997</v>
      </c>
      <c r="B271">
        <v>-3.6905939999999999</v>
      </c>
      <c r="C271" t="s">
        <v>598</v>
      </c>
      <c r="D271" t="s">
        <v>599</v>
      </c>
      <c r="I271" t="s">
        <v>28</v>
      </c>
    </row>
    <row r="272" spans="1:9" hidden="1" x14ac:dyDescent="0.3">
      <c r="A272">
        <v>40.588985000000001</v>
      </c>
      <c r="B272">
        <v>22.953135</v>
      </c>
      <c r="C272" t="s">
        <v>600</v>
      </c>
      <c r="D272" t="s">
        <v>601</v>
      </c>
      <c r="H272" t="s">
        <v>138</v>
      </c>
      <c r="I272" t="s">
        <v>76</v>
      </c>
    </row>
    <row r="273" spans="1:9" hidden="1" x14ac:dyDescent="0.3">
      <c r="A273" t="str">
        <f>"58.890782"</f>
        <v>58.890782</v>
      </c>
      <c r="B273" t="str">
        <f>"11.884229"</f>
        <v>11.884229</v>
      </c>
      <c r="C273" t="s">
        <v>602</v>
      </c>
      <c r="D273" t="s">
        <v>603</v>
      </c>
      <c r="I273" t="s">
        <v>19</v>
      </c>
    </row>
    <row r="274" spans="1:9" hidden="1" x14ac:dyDescent="0.3">
      <c r="A274" t="str">
        <f>"51.236132"</f>
        <v>51.236132</v>
      </c>
      <c r="B274" t="str">
        <f>"-1.339719"</f>
        <v>-1.339719</v>
      </c>
      <c r="C274" t="s">
        <v>604</v>
      </c>
      <c r="D274" t="s">
        <v>605</v>
      </c>
      <c r="I274" t="s">
        <v>16</v>
      </c>
    </row>
    <row r="275" spans="1:9" hidden="1" x14ac:dyDescent="0.3">
      <c r="A275">
        <v>48.09441365</v>
      </c>
      <c r="B275">
        <v>10.064136666947521</v>
      </c>
      <c r="C275" t="s">
        <v>606</v>
      </c>
      <c r="D275" t="s">
        <v>607</v>
      </c>
      <c r="I275" t="s">
        <v>19</v>
      </c>
    </row>
    <row r="276" spans="1:9" hidden="1" x14ac:dyDescent="0.3">
      <c r="A276">
        <v>40.457247000000002</v>
      </c>
      <c r="B276">
        <v>-3.6189520000000002</v>
      </c>
      <c r="C276" t="s">
        <v>608</v>
      </c>
      <c r="D276" t="s">
        <v>609</v>
      </c>
      <c r="I276" t="s">
        <v>28</v>
      </c>
    </row>
    <row r="277" spans="1:9" hidden="1" x14ac:dyDescent="0.3">
      <c r="A277">
        <v>49.185944999999997</v>
      </c>
      <c r="B277">
        <v>-0.35421399999999997</v>
      </c>
      <c r="C277" t="s">
        <v>610</v>
      </c>
      <c r="D277" t="s">
        <v>611</v>
      </c>
      <c r="H277" t="s">
        <v>99</v>
      </c>
      <c r="I277" t="s">
        <v>76</v>
      </c>
    </row>
    <row r="278" spans="1:9" hidden="1" x14ac:dyDescent="0.3">
      <c r="A278">
        <v>45.062085000000003</v>
      </c>
      <c r="B278">
        <v>7.6795489999999997</v>
      </c>
      <c r="C278" t="s">
        <v>612</v>
      </c>
      <c r="D278" t="s">
        <v>613</v>
      </c>
      <c r="H278" t="s">
        <v>614</v>
      </c>
      <c r="I278" t="s">
        <v>76</v>
      </c>
    </row>
    <row r="279" spans="1:9" hidden="1" x14ac:dyDescent="0.3">
      <c r="A279">
        <v>38.7486903</v>
      </c>
      <c r="B279">
        <v>-9.1475063705518878</v>
      </c>
      <c r="C279" t="s">
        <v>615</v>
      </c>
      <c r="D279" t="s">
        <v>616</v>
      </c>
      <c r="H279" t="s">
        <v>75</v>
      </c>
      <c r="I279" t="s">
        <v>76</v>
      </c>
    </row>
    <row r="280" spans="1:9" hidden="1" x14ac:dyDescent="0.3">
      <c r="A280" t="str">
        <f>"41.294974"</f>
        <v>41.294974</v>
      </c>
      <c r="B280" t="str">
        <f>"2.015376"</f>
        <v>2.015376</v>
      </c>
      <c r="C280" t="s">
        <v>617</v>
      </c>
      <c r="D280" t="s">
        <v>618</v>
      </c>
      <c r="I280" t="s">
        <v>28</v>
      </c>
    </row>
    <row r="281" spans="1:9" hidden="1" x14ac:dyDescent="0.3">
      <c r="A281">
        <v>48.0214018</v>
      </c>
      <c r="B281">
        <v>7.8482095999999997</v>
      </c>
      <c r="C281" t="s">
        <v>619</v>
      </c>
      <c r="D281" t="s">
        <v>620</v>
      </c>
      <c r="I281" t="s">
        <v>19</v>
      </c>
    </row>
    <row r="282" spans="1:9" hidden="1" x14ac:dyDescent="0.3">
      <c r="A282">
        <v>51.857350699999998</v>
      </c>
      <c r="B282">
        <v>6.4794213999999997</v>
      </c>
      <c r="C282" t="s">
        <v>621</v>
      </c>
      <c r="D282" t="s">
        <v>622</v>
      </c>
      <c r="I282" t="s">
        <v>224</v>
      </c>
    </row>
    <row r="283" spans="1:9" hidden="1" x14ac:dyDescent="0.3">
      <c r="A283" t="str">
        <f>"52.254647"</f>
        <v>52.254647</v>
      </c>
      <c r="B283" t="str">
        <f>"-3.377830"</f>
        <v>-3.377830</v>
      </c>
      <c r="C283" t="s">
        <v>623</v>
      </c>
      <c r="D283" t="s">
        <v>624</v>
      </c>
      <c r="H283" t="s">
        <v>118</v>
      </c>
      <c r="I283" t="s">
        <v>76</v>
      </c>
    </row>
    <row r="284" spans="1:9" hidden="1" x14ac:dyDescent="0.3">
      <c r="A284">
        <v>51.42031995</v>
      </c>
      <c r="B284">
        <v>-1.517594403481535</v>
      </c>
      <c r="C284" t="s">
        <v>625</v>
      </c>
      <c r="D284" t="s">
        <v>626</v>
      </c>
      <c r="I284" t="s">
        <v>16</v>
      </c>
    </row>
    <row r="285" spans="1:9" hidden="1" x14ac:dyDescent="0.3">
      <c r="A285" t="str">
        <f>"51.557763"</f>
        <v>51.557763</v>
      </c>
      <c r="B285" t="str">
        <f>"4.453057"</f>
        <v>4.453057</v>
      </c>
      <c r="C285" t="s">
        <v>627</v>
      </c>
      <c r="D285" t="s">
        <v>628</v>
      </c>
      <c r="E285" t="s">
        <v>629</v>
      </c>
      <c r="F285" t="s">
        <v>630</v>
      </c>
      <c r="G285" t="s">
        <v>627</v>
      </c>
      <c r="H285" t="s">
        <v>55</v>
      </c>
      <c r="I285" t="s">
        <v>56</v>
      </c>
    </row>
    <row r="286" spans="1:9" hidden="1" x14ac:dyDescent="0.3">
      <c r="A286">
        <v>59.336750799999997</v>
      </c>
      <c r="B286">
        <v>18.0603193</v>
      </c>
      <c r="C286" t="s">
        <v>631</v>
      </c>
      <c r="D286" t="s">
        <v>632</v>
      </c>
      <c r="I286" t="s">
        <v>19</v>
      </c>
    </row>
    <row r="287" spans="1:9" hidden="1" x14ac:dyDescent="0.3">
      <c r="A287">
        <v>54.618862800000002</v>
      </c>
      <c r="B287">
        <v>-1.7598738</v>
      </c>
      <c r="C287" t="s">
        <v>633</v>
      </c>
      <c r="D287" t="s">
        <v>634</v>
      </c>
      <c r="I287" t="s">
        <v>19</v>
      </c>
    </row>
    <row r="288" spans="1:9" hidden="1" x14ac:dyDescent="0.3">
      <c r="A288">
        <v>45.974629</v>
      </c>
      <c r="B288">
        <v>4.7699410000000002</v>
      </c>
      <c r="C288" t="s">
        <v>635</v>
      </c>
      <c r="D288" t="s">
        <v>636</v>
      </c>
      <c r="I288" t="s">
        <v>49</v>
      </c>
    </row>
    <row r="289" spans="1:9" hidden="1" x14ac:dyDescent="0.3">
      <c r="A289">
        <v>41.656557999999997</v>
      </c>
      <c r="B289">
        <v>-0.83853699999999998</v>
      </c>
      <c r="C289" t="s">
        <v>637</v>
      </c>
      <c r="D289" t="s">
        <v>638</v>
      </c>
      <c r="I289" t="s">
        <v>28</v>
      </c>
    </row>
    <row r="290" spans="1:9" hidden="1" x14ac:dyDescent="0.3">
      <c r="A290">
        <v>53.385823100000003</v>
      </c>
      <c r="B290">
        <v>-2.5843855584902529</v>
      </c>
      <c r="C290" t="s">
        <v>639</v>
      </c>
      <c r="D290" t="s">
        <v>640</v>
      </c>
      <c r="I290" t="s">
        <v>16</v>
      </c>
    </row>
    <row r="291" spans="1:9" hidden="1" x14ac:dyDescent="0.3">
      <c r="A291">
        <v>40.438651499999999</v>
      </c>
      <c r="B291">
        <v>-3.6904032</v>
      </c>
      <c r="C291" t="s">
        <v>641</v>
      </c>
      <c r="D291" t="s">
        <v>642</v>
      </c>
      <c r="I291" t="s">
        <v>28</v>
      </c>
    </row>
    <row r="292" spans="1:9" hidden="1" x14ac:dyDescent="0.3">
      <c r="A292">
        <v>48.594856</v>
      </c>
      <c r="B292">
        <v>2.3839320000000002</v>
      </c>
      <c r="C292" t="s">
        <v>643</v>
      </c>
      <c r="D292" t="s">
        <v>644</v>
      </c>
      <c r="H292" t="s">
        <v>99</v>
      </c>
      <c r="I292" t="s">
        <v>49</v>
      </c>
    </row>
    <row r="293" spans="1:9" hidden="1" x14ac:dyDescent="0.3">
      <c r="A293">
        <v>54.354749099999999</v>
      </c>
      <c r="B293">
        <v>18.592094100000001</v>
      </c>
      <c r="C293" t="s">
        <v>645</v>
      </c>
      <c r="D293" t="s">
        <v>646</v>
      </c>
      <c r="E293" t="s">
        <v>647</v>
      </c>
      <c r="F293" t="s">
        <v>459</v>
      </c>
      <c r="I293" t="s">
        <v>13</v>
      </c>
    </row>
    <row r="294" spans="1:9" hidden="1" x14ac:dyDescent="0.3">
      <c r="A294">
        <v>40.446155849999997</v>
      </c>
      <c r="B294">
        <v>-3.6579712488011071</v>
      </c>
      <c r="C294" t="s">
        <v>648</v>
      </c>
      <c r="D294" t="s">
        <v>649</v>
      </c>
      <c r="I294" t="s">
        <v>28</v>
      </c>
    </row>
    <row r="295" spans="1:9" hidden="1" x14ac:dyDescent="0.3">
      <c r="A295" t="str">
        <f>"53.364009"</f>
        <v>53.364009</v>
      </c>
      <c r="B295" t="str">
        <f>"-2.241195"</f>
        <v>-2.241195</v>
      </c>
      <c r="C295" t="s">
        <v>650</v>
      </c>
      <c r="D295" t="s">
        <v>651</v>
      </c>
      <c r="I295" t="s">
        <v>19</v>
      </c>
    </row>
    <row r="296" spans="1:9" hidden="1" x14ac:dyDescent="0.3">
      <c r="A296" t="str">
        <f>"63.417355"</f>
        <v>63.417355</v>
      </c>
      <c r="B296" t="str">
        <f>"10.402252"</f>
        <v>10.402252</v>
      </c>
      <c r="C296" t="s">
        <v>809</v>
      </c>
      <c r="D296" t="s">
        <v>808</v>
      </c>
      <c r="I296" t="s">
        <v>122</v>
      </c>
    </row>
    <row r="297" spans="1:9" hidden="1" x14ac:dyDescent="0.3">
      <c r="A297">
        <v>51.309527899999999</v>
      </c>
      <c r="B297">
        <v>9.5773204998537658</v>
      </c>
      <c r="C297" t="s">
        <v>652</v>
      </c>
      <c r="D297" t="s">
        <v>653</v>
      </c>
      <c r="I297" t="s">
        <v>19</v>
      </c>
    </row>
    <row r="298" spans="1:9" hidden="1" x14ac:dyDescent="0.3">
      <c r="A298">
        <v>59.413713000000001</v>
      </c>
      <c r="B298">
        <v>24.640948999999999</v>
      </c>
      <c r="C298" t="s">
        <v>654</v>
      </c>
      <c r="D298" t="s">
        <v>655</v>
      </c>
      <c r="H298" t="s">
        <v>656</v>
      </c>
      <c r="I298" t="s">
        <v>76</v>
      </c>
    </row>
    <row r="299" spans="1:9" hidden="1" x14ac:dyDescent="0.3">
      <c r="A299">
        <v>49.482568999999998</v>
      </c>
      <c r="B299">
        <v>0.15399299999999999</v>
      </c>
      <c r="C299" t="s">
        <v>657</v>
      </c>
      <c r="D299" t="s">
        <v>658</v>
      </c>
      <c r="I299" t="s">
        <v>49</v>
      </c>
    </row>
    <row r="300" spans="1:9" hidden="1" x14ac:dyDescent="0.3">
      <c r="A300">
        <v>40.459994000000002</v>
      </c>
      <c r="B300">
        <v>-3.618204</v>
      </c>
      <c r="C300" t="s">
        <v>659</v>
      </c>
      <c r="D300" t="s">
        <v>660</v>
      </c>
      <c r="I300" t="s">
        <v>28</v>
      </c>
    </row>
    <row r="301" spans="1:9" hidden="1" x14ac:dyDescent="0.3">
      <c r="A301">
        <v>43.017010999999997</v>
      </c>
      <c r="B301">
        <v>-7.5565369999999996</v>
      </c>
      <c r="C301" t="s">
        <v>661</v>
      </c>
      <c r="D301" t="s">
        <v>662</v>
      </c>
      <c r="I301" t="s">
        <v>19</v>
      </c>
    </row>
    <row r="302" spans="1:9" hidden="1" x14ac:dyDescent="0.3">
      <c r="A302">
        <v>36.834254799999997</v>
      </c>
      <c r="B302">
        <v>-2.4615553999999999</v>
      </c>
      <c r="C302" t="s">
        <v>663</v>
      </c>
      <c r="D302" t="s">
        <v>664</v>
      </c>
      <c r="I302" t="s">
        <v>28</v>
      </c>
    </row>
    <row r="303" spans="1:9" hidden="1" x14ac:dyDescent="0.3">
      <c r="A303">
        <v>46.060828000000001</v>
      </c>
      <c r="B303">
        <v>11.244044000000001</v>
      </c>
      <c r="C303" t="s">
        <v>665</v>
      </c>
      <c r="D303" t="s">
        <v>666</v>
      </c>
      <c r="H303" t="s">
        <v>614</v>
      </c>
      <c r="I303" t="s">
        <v>76</v>
      </c>
    </row>
    <row r="304" spans="1:9" hidden="1" x14ac:dyDescent="0.3">
      <c r="A304">
        <v>58.962786999999999</v>
      </c>
      <c r="B304">
        <v>5.6084196000000004</v>
      </c>
      <c r="C304" t="s">
        <v>667</v>
      </c>
      <c r="D304" t="s">
        <v>668</v>
      </c>
      <c r="I304" t="s">
        <v>19</v>
      </c>
    </row>
    <row r="305" spans="1:9" hidden="1" x14ac:dyDescent="0.3">
      <c r="A305">
        <v>40.361318400000002</v>
      </c>
      <c r="B305">
        <v>-3.9101659</v>
      </c>
      <c r="C305" t="s">
        <v>669</v>
      </c>
      <c r="D305" t="s">
        <v>670</v>
      </c>
      <c r="H305" t="s">
        <v>190</v>
      </c>
      <c r="I305" t="s">
        <v>76</v>
      </c>
    </row>
    <row r="306" spans="1:9" x14ac:dyDescent="0.3">
      <c r="A306">
        <v>48.729193500000001</v>
      </c>
      <c r="B306">
        <v>2.3588224791237109</v>
      </c>
      <c r="C306" t="s">
        <v>671</v>
      </c>
      <c r="D306" t="s">
        <v>672</v>
      </c>
    </row>
    <row r="307" spans="1:9" x14ac:dyDescent="0.3">
      <c r="A307">
        <v>48.9906431</v>
      </c>
      <c r="B307">
        <v>2.5900593000000001</v>
      </c>
      <c r="C307" t="s">
        <v>673</v>
      </c>
      <c r="D307" t="s">
        <v>674</v>
      </c>
    </row>
    <row r="308" spans="1:9" hidden="1" x14ac:dyDescent="0.3">
      <c r="A308" t="str">
        <f>"53.419729"</f>
        <v>53.419729</v>
      </c>
      <c r="B308" t="str">
        <f>"-2.926307"</f>
        <v>-2.926307</v>
      </c>
      <c r="C308" t="s">
        <v>675</v>
      </c>
      <c r="D308" t="s">
        <v>676</v>
      </c>
      <c r="I308" t="s">
        <v>16</v>
      </c>
    </row>
    <row r="309" spans="1:9" hidden="1" x14ac:dyDescent="0.3">
      <c r="A309">
        <v>45.095804000000001</v>
      </c>
      <c r="B309">
        <v>5.7205966000000004</v>
      </c>
      <c r="C309" t="s">
        <v>677</v>
      </c>
      <c r="D309" t="s">
        <v>678</v>
      </c>
      <c r="I309" t="s">
        <v>49</v>
      </c>
    </row>
    <row r="310" spans="1:9" hidden="1" x14ac:dyDescent="0.3">
      <c r="A310">
        <v>51.515569650000003</v>
      </c>
      <c r="B310">
        <v>-8.151102871800428E-2</v>
      </c>
      <c r="C310" t="s">
        <v>679</v>
      </c>
      <c r="D310" t="s">
        <v>680</v>
      </c>
      <c r="I310" t="s">
        <v>19</v>
      </c>
    </row>
    <row r="311" spans="1:9" hidden="1" x14ac:dyDescent="0.3">
      <c r="A311">
        <v>51.113095000000001</v>
      </c>
      <c r="B311">
        <v>17.052254900000001</v>
      </c>
      <c r="C311" t="s">
        <v>681</v>
      </c>
      <c r="D311" t="s">
        <v>682</v>
      </c>
      <c r="E311" t="s">
        <v>683</v>
      </c>
      <c r="F311" t="s">
        <v>684</v>
      </c>
      <c r="I311" t="s">
        <v>13</v>
      </c>
    </row>
    <row r="312" spans="1:9" hidden="1" x14ac:dyDescent="0.3">
      <c r="A312">
        <v>40.530833999999999</v>
      </c>
      <c r="B312">
        <v>-3.6534010000000001</v>
      </c>
      <c r="C312" t="s">
        <v>685</v>
      </c>
      <c r="D312" t="s">
        <v>686</v>
      </c>
      <c r="I312" t="s">
        <v>28</v>
      </c>
    </row>
    <row r="313" spans="1:9" hidden="1" x14ac:dyDescent="0.3">
      <c r="A313">
        <v>45.490857099999999</v>
      </c>
      <c r="B313">
        <v>9.2045896999999997</v>
      </c>
      <c r="C313" t="s">
        <v>687</v>
      </c>
      <c r="D313" t="s">
        <v>688</v>
      </c>
      <c r="I313" t="s">
        <v>19</v>
      </c>
    </row>
    <row r="314" spans="1:9" hidden="1" x14ac:dyDescent="0.3">
      <c r="A314">
        <v>52.040900000000001</v>
      </c>
      <c r="B314">
        <v>-0.76611700000000005</v>
      </c>
      <c r="C314" t="s">
        <v>689</v>
      </c>
      <c r="D314" t="s">
        <v>690</v>
      </c>
      <c r="I314" t="s">
        <v>19</v>
      </c>
    </row>
    <row r="315" spans="1:9" hidden="1" x14ac:dyDescent="0.3">
      <c r="A315">
        <v>51.516024000000002</v>
      </c>
      <c r="B315">
        <v>-0.1440321</v>
      </c>
      <c r="C315" t="s">
        <v>691</v>
      </c>
      <c r="D315" t="s">
        <v>692</v>
      </c>
      <c r="I315" t="s">
        <v>16</v>
      </c>
    </row>
    <row r="316" spans="1:9" hidden="1" x14ac:dyDescent="0.3">
      <c r="A316">
        <v>45.730995999999998</v>
      </c>
      <c r="B316">
        <v>4.9863429999999997</v>
      </c>
      <c r="C316" t="s">
        <v>693</v>
      </c>
      <c r="D316" t="s">
        <v>694</v>
      </c>
      <c r="H316" t="s">
        <v>99</v>
      </c>
      <c r="I316" t="s">
        <v>49</v>
      </c>
    </row>
    <row r="317" spans="1:9" hidden="1" x14ac:dyDescent="0.3">
      <c r="A317" t="str">
        <f>"53.425476"</f>
        <v>53.425476</v>
      </c>
      <c r="B317" t="str">
        <f>"-2.518786"</f>
        <v>-2.518786</v>
      </c>
      <c r="C317" t="s">
        <v>695</v>
      </c>
      <c r="D317" t="s">
        <v>696</v>
      </c>
      <c r="I317" t="s">
        <v>16</v>
      </c>
    </row>
    <row r="318" spans="1:9" x14ac:dyDescent="0.3">
      <c r="A318">
        <v>48.68974</v>
      </c>
      <c r="B318">
        <v>2.2118204000000001</v>
      </c>
      <c r="C318" t="s">
        <v>697</v>
      </c>
      <c r="D318" t="s">
        <v>698</v>
      </c>
    </row>
    <row r="319" spans="1:9" hidden="1" x14ac:dyDescent="0.3">
      <c r="A319">
        <v>51.923354500000002</v>
      </c>
      <c r="B319">
        <v>4.4690485000000004</v>
      </c>
      <c r="C319" t="s">
        <v>699</v>
      </c>
      <c r="D319" t="s">
        <v>700</v>
      </c>
      <c r="I319" t="s">
        <v>19</v>
      </c>
    </row>
    <row r="320" spans="1:9" hidden="1" x14ac:dyDescent="0.3">
      <c r="A320">
        <v>44.345101</v>
      </c>
      <c r="B320">
        <v>4.7413100000000004</v>
      </c>
      <c r="C320" t="s">
        <v>701</v>
      </c>
      <c r="D320" t="s">
        <v>702</v>
      </c>
      <c r="I320" t="s">
        <v>49</v>
      </c>
    </row>
    <row r="321" spans="1:9" hidden="1" x14ac:dyDescent="0.3">
      <c r="A321">
        <v>51.734541800000002</v>
      </c>
      <c r="B321">
        <v>0.47144738787311918</v>
      </c>
      <c r="C321" t="s">
        <v>703</v>
      </c>
      <c r="D321" t="s">
        <v>704</v>
      </c>
      <c r="I321" t="s">
        <v>19</v>
      </c>
    </row>
    <row r="322" spans="1:9" hidden="1" x14ac:dyDescent="0.3">
      <c r="A322">
        <v>41.430659800000001</v>
      </c>
      <c r="B322">
        <v>2.2343614000000001</v>
      </c>
      <c r="C322" t="s">
        <v>705</v>
      </c>
      <c r="D322" t="s">
        <v>706</v>
      </c>
      <c r="I322" t="s">
        <v>28</v>
      </c>
    </row>
    <row r="323" spans="1:9" hidden="1" x14ac:dyDescent="0.3">
      <c r="A323" t="str">
        <f>"60.186711"</f>
        <v>60.186711</v>
      </c>
      <c r="B323" t="str">
        <f>"24.814048"</f>
        <v>24.814048</v>
      </c>
      <c r="C323" t="s">
        <v>707</v>
      </c>
      <c r="D323" t="s">
        <v>810</v>
      </c>
      <c r="I323" t="s">
        <v>122</v>
      </c>
    </row>
    <row r="324" spans="1:9" hidden="1" x14ac:dyDescent="0.3">
      <c r="A324">
        <v>48.896639</v>
      </c>
      <c r="B324">
        <v>2.2285900000000001</v>
      </c>
      <c r="C324" t="s">
        <v>708</v>
      </c>
      <c r="D324" t="s">
        <v>709</v>
      </c>
      <c r="I324" t="s">
        <v>49</v>
      </c>
    </row>
    <row r="325" spans="1:9" hidden="1" x14ac:dyDescent="0.3">
      <c r="A325">
        <v>51.998844099999999</v>
      </c>
      <c r="B325">
        <v>4.3736484999999998</v>
      </c>
      <c r="C325" t="s">
        <v>710</v>
      </c>
      <c r="D325" t="s">
        <v>711</v>
      </c>
      <c r="H325" t="s">
        <v>300</v>
      </c>
      <c r="I325" t="s">
        <v>76</v>
      </c>
    </row>
    <row r="326" spans="1:9" hidden="1" x14ac:dyDescent="0.3">
      <c r="A326">
        <v>43.286546850000001</v>
      </c>
      <c r="B326">
        <v>-1.985199239919367</v>
      </c>
      <c r="C326" t="s">
        <v>712</v>
      </c>
      <c r="D326" t="s">
        <v>713</v>
      </c>
      <c r="I326" t="s">
        <v>28</v>
      </c>
    </row>
    <row r="327" spans="1:9" hidden="1" x14ac:dyDescent="0.3">
      <c r="A327" t="str">
        <f>"51.423634"</f>
        <v>51.423634</v>
      </c>
      <c r="B327" t="str">
        <f>"-0.341245"</f>
        <v>-0.341245</v>
      </c>
      <c r="C327" t="s">
        <v>714</v>
      </c>
      <c r="D327" t="s">
        <v>715</v>
      </c>
      <c r="E327" t="s">
        <v>716</v>
      </c>
      <c r="F327" t="s">
        <v>717</v>
      </c>
      <c r="G327" t="s">
        <v>714</v>
      </c>
      <c r="H327" t="s">
        <v>118</v>
      </c>
      <c r="I327" t="s">
        <v>56</v>
      </c>
    </row>
    <row r="328" spans="1:9" hidden="1" x14ac:dyDescent="0.3">
      <c r="A328">
        <v>52.041634000000002</v>
      </c>
      <c r="B328">
        <v>4.3365166000000004</v>
      </c>
      <c r="C328" t="s">
        <v>718</v>
      </c>
      <c r="D328" t="s">
        <v>719</v>
      </c>
      <c r="I328" t="s">
        <v>224</v>
      </c>
    </row>
    <row r="329" spans="1:9" hidden="1" x14ac:dyDescent="0.3">
      <c r="A329">
        <v>43.313097450000001</v>
      </c>
      <c r="B329">
        <v>-8.2715177743219943</v>
      </c>
      <c r="C329" t="s">
        <v>720</v>
      </c>
      <c r="D329" t="s">
        <v>721</v>
      </c>
      <c r="I329" t="s">
        <v>28</v>
      </c>
    </row>
    <row r="330" spans="1:9" hidden="1" x14ac:dyDescent="0.3">
      <c r="A330">
        <v>41.393217399999997</v>
      </c>
      <c r="B330">
        <v>2.1474380000000002</v>
      </c>
      <c r="C330" t="s">
        <v>722</v>
      </c>
      <c r="D330" t="s">
        <v>723</v>
      </c>
      <c r="I330" t="s">
        <v>28</v>
      </c>
    </row>
    <row r="331" spans="1:9" hidden="1" x14ac:dyDescent="0.3">
      <c r="A331">
        <v>43.321368</v>
      </c>
      <c r="B331">
        <v>-0.311114</v>
      </c>
      <c r="C331" t="s">
        <v>724</v>
      </c>
      <c r="D331" t="s">
        <v>725</v>
      </c>
      <c r="I331" t="s">
        <v>49</v>
      </c>
    </row>
    <row r="332" spans="1:9" hidden="1" x14ac:dyDescent="0.3">
      <c r="A332">
        <v>58.963670800000003</v>
      </c>
      <c r="B332">
        <v>-3.3011686999999998</v>
      </c>
      <c r="C332" t="s">
        <v>726</v>
      </c>
      <c r="D332" t="s">
        <v>727</v>
      </c>
      <c r="I332" t="s">
        <v>19</v>
      </c>
    </row>
    <row r="333" spans="1:9" hidden="1" x14ac:dyDescent="0.3">
      <c r="A333">
        <v>48.873887000000003</v>
      </c>
      <c r="B333">
        <v>2.3359594000000001</v>
      </c>
      <c r="C333" t="s">
        <v>728</v>
      </c>
      <c r="D333" t="s">
        <v>729</v>
      </c>
      <c r="I333" t="s">
        <v>49</v>
      </c>
    </row>
    <row r="334" spans="1:9" hidden="1" x14ac:dyDescent="0.3">
      <c r="A334">
        <v>44.916983999999999</v>
      </c>
      <c r="B334">
        <v>1.7914950000000001</v>
      </c>
      <c r="C334" t="s">
        <v>730</v>
      </c>
      <c r="D334" t="s">
        <v>731</v>
      </c>
      <c r="I334" t="s">
        <v>49</v>
      </c>
    </row>
    <row r="335" spans="1:9" hidden="1" x14ac:dyDescent="0.3">
      <c r="A335" t="str">
        <f>"43.391868"</f>
        <v>43.391868</v>
      </c>
      <c r="B335" t="str">
        <f>"-4.014312"</f>
        <v>-4.014312</v>
      </c>
      <c r="C335" t="s">
        <v>732</v>
      </c>
      <c r="D335" t="s">
        <v>733</v>
      </c>
      <c r="I335" t="s">
        <v>28</v>
      </c>
    </row>
    <row r="336" spans="1:9" hidden="1" x14ac:dyDescent="0.3">
      <c r="A336" t="str">
        <f>"48.894598"</f>
        <v>48.894598</v>
      </c>
      <c r="B336" t="str">
        <f>"2.235605"</f>
        <v>2.235605</v>
      </c>
      <c r="C336" t="s">
        <v>734</v>
      </c>
      <c r="D336" t="s">
        <v>735</v>
      </c>
      <c r="I336" t="s">
        <v>49</v>
      </c>
    </row>
    <row r="337" spans="1:9" hidden="1" x14ac:dyDescent="0.3">
      <c r="A337" t="str">
        <f>"42.579806"</f>
        <v>42.579806</v>
      </c>
      <c r="B337" t="str">
        <f>"-5.595680"</f>
        <v>-5.595680</v>
      </c>
      <c r="C337" t="s">
        <v>736</v>
      </c>
      <c r="D337" t="s">
        <v>737</v>
      </c>
      <c r="I337" t="s">
        <v>28</v>
      </c>
    </row>
    <row r="338" spans="1:9" hidden="1" x14ac:dyDescent="0.3">
      <c r="A338">
        <v>48.096343849999997</v>
      </c>
      <c r="B338">
        <v>8.7040595463570671</v>
      </c>
      <c r="C338" t="s">
        <v>738</v>
      </c>
      <c r="D338" t="s">
        <v>739</v>
      </c>
      <c r="I338" t="s">
        <v>19</v>
      </c>
    </row>
    <row r="339" spans="1:9" hidden="1" x14ac:dyDescent="0.3">
      <c r="A339">
        <v>51.51339205</v>
      </c>
      <c r="B339">
        <v>-0.1151636011792383</v>
      </c>
      <c r="C339" t="s">
        <v>740</v>
      </c>
      <c r="D339" t="s">
        <v>741</v>
      </c>
      <c r="I339" t="s">
        <v>19</v>
      </c>
    </row>
    <row r="340" spans="1:9" hidden="1" x14ac:dyDescent="0.3">
      <c r="A340" t="str">
        <f>"53.479047"</f>
        <v>53.479047</v>
      </c>
      <c r="B340" t="str">
        <f>"-2.949279"</f>
        <v>-2.949279</v>
      </c>
      <c r="C340" t="s">
        <v>742</v>
      </c>
      <c r="D340" t="s">
        <v>743</v>
      </c>
      <c r="I340" t="s">
        <v>16</v>
      </c>
    </row>
    <row r="341" spans="1:9" hidden="1" x14ac:dyDescent="0.3">
      <c r="A341">
        <v>53.825066699999986</v>
      </c>
      <c r="B341">
        <v>8.767446373727541</v>
      </c>
      <c r="C341" t="s">
        <v>744</v>
      </c>
      <c r="D341" t="s">
        <v>745</v>
      </c>
      <c r="I341" t="s">
        <v>19</v>
      </c>
    </row>
    <row r="342" spans="1:9" hidden="1" x14ac:dyDescent="0.3">
      <c r="A342">
        <v>40.428643899999997</v>
      </c>
      <c r="B342">
        <v>-3.6874406</v>
      </c>
      <c r="C342" t="s">
        <v>746</v>
      </c>
      <c r="D342" t="s">
        <v>747</v>
      </c>
      <c r="I342" t="s">
        <v>28</v>
      </c>
    </row>
    <row r="343" spans="1:9" hidden="1" x14ac:dyDescent="0.3">
      <c r="A343" t="str">
        <f>"42.340739"</f>
        <v>42.340739</v>
      </c>
      <c r="B343" t="str">
        <f>"-3.727248"</f>
        <v>-3.727248</v>
      </c>
      <c r="C343" t="s">
        <v>748</v>
      </c>
      <c r="D343" t="s">
        <v>749</v>
      </c>
      <c r="I343" t="s">
        <v>28</v>
      </c>
    </row>
    <row r="344" spans="1:9" hidden="1" x14ac:dyDescent="0.3">
      <c r="A344">
        <v>37.268568000000002</v>
      </c>
      <c r="B344">
        <v>-5.9382419999999998</v>
      </c>
      <c r="C344" t="s">
        <v>750</v>
      </c>
      <c r="D344" t="s">
        <v>751</v>
      </c>
      <c r="I344" t="s">
        <v>28</v>
      </c>
    </row>
    <row r="345" spans="1:9" hidden="1" x14ac:dyDescent="0.3">
      <c r="A345">
        <v>41.119278899999998</v>
      </c>
      <c r="B345">
        <v>1.2599244999999999</v>
      </c>
      <c r="C345" t="s">
        <v>752</v>
      </c>
      <c r="D345" t="s">
        <v>753</v>
      </c>
      <c r="I345" t="s">
        <v>28</v>
      </c>
    </row>
    <row r="346" spans="1:9" hidden="1" x14ac:dyDescent="0.3">
      <c r="A346" t="str">
        <f>"38.384677"</f>
        <v>38.384677</v>
      </c>
      <c r="B346" t="str">
        <f>"-0.514118"</f>
        <v>-0.514118</v>
      </c>
      <c r="C346" t="s">
        <v>754</v>
      </c>
      <c r="D346" t="s">
        <v>811</v>
      </c>
      <c r="I346" t="s">
        <v>122</v>
      </c>
    </row>
    <row r="347" spans="1:9" hidden="1" x14ac:dyDescent="0.3">
      <c r="A347">
        <v>52.481538999999998</v>
      </c>
      <c r="B347">
        <v>-1.9069297634747511</v>
      </c>
      <c r="C347" t="s">
        <v>755</v>
      </c>
      <c r="D347" t="s">
        <v>756</v>
      </c>
      <c r="I347" t="s">
        <v>16</v>
      </c>
    </row>
    <row r="348" spans="1:9" hidden="1" x14ac:dyDescent="0.3">
      <c r="A348" t="str">
        <f>"53.219125"</f>
        <v>53.219125</v>
      </c>
      <c r="B348" t="str">
        <f>"6.562975"</f>
        <v>6.562975</v>
      </c>
      <c r="C348" t="s">
        <v>757</v>
      </c>
      <c r="D348" t="s">
        <v>812</v>
      </c>
      <c r="I348" t="s">
        <v>122</v>
      </c>
    </row>
    <row r="349" spans="1:9" hidden="1" x14ac:dyDescent="0.3">
      <c r="A349" t="str">
        <f>"52.938747"</f>
        <v>52.938747</v>
      </c>
      <c r="B349" t="str">
        <f>"-1.197941"</f>
        <v>-1.197941</v>
      </c>
      <c r="C349" t="s">
        <v>758</v>
      </c>
      <c r="D349" t="s">
        <v>759</v>
      </c>
      <c r="I349" t="s">
        <v>16</v>
      </c>
    </row>
    <row r="350" spans="1:9" hidden="1" x14ac:dyDescent="0.3">
      <c r="A350" t="str">
        <f>"43.332109"</f>
        <v>43.332109</v>
      </c>
      <c r="B350" t="str">
        <f>"-2.969694"</f>
        <v>-2.969694</v>
      </c>
      <c r="C350" t="s">
        <v>760</v>
      </c>
      <c r="D350" t="s">
        <v>761</v>
      </c>
      <c r="I350" t="s">
        <v>122</v>
      </c>
    </row>
    <row r="351" spans="1:9" hidden="1" x14ac:dyDescent="0.3">
      <c r="A351">
        <v>43.460757100000002</v>
      </c>
      <c r="B351">
        <v>-3.8252120999999999</v>
      </c>
      <c r="C351" t="s">
        <v>762</v>
      </c>
      <c r="D351" t="s">
        <v>763</v>
      </c>
      <c r="I351" t="s">
        <v>28</v>
      </c>
    </row>
    <row r="352" spans="1:9" hidden="1" x14ac:dyDescent="0.3">
      <c r="A352">
        <v>50.7222182</v>
      </c>
      <c r="B352">
        <v>10.827652799999999</v>
      </c>
      <c r="C352" t="s">
        <v>764</v>
      </c>
      <c r="D352" t="s">
        <v>765</v>
      </c>
      <c r="I352" t="s">
        <v>19</v>
      </c>
    </row>
    <row r="353" spans="1:9" hidden="1" x14ac:dyDescent="0.3">
      <c r="A353">
        <v>52.133530100000002</v>
      </c>
      <c r="B353">
        <v>-0.44306912114699748</v>
      </c>
      <c r="C353" t="s">
        <v>766</v>
      </c>
      <c r="D353" t="s">
        <v>767</v>
      </c>
      <c r="I353" t="s">
        <v>16</v>
      </c>
    </row>
    <row r="354" spans="1:9" hidden="1" x14ac:dyDescent="0.3">
      <c r="A354" t="str">
        <f>"44.862760"</f>
        <v>44.862760</v>
      </c>
      <c r="B354" t="str">
        <f>"13.833809"</f>
        <v>13.833809</v>
      </c>
      <c r="C354" t="s">
        <v>768</v>
      </c>
      <c r="D354" t="s">
        <v>769</v>
      </c>
      <c r="I354" t="s">
        <v>19</v>
      </c>
    </row>
    <row r="355" spans="1:9" hidden="1" x14ac:dyDescent="0.3">
      <c r="A355">
        <v>45.521692000000002</v>
      </c>
      <c r="B355">
        <v>9.2243929999999992</v>
      </c>
      <c r="C355" t="s">
        <v>770</v>
      </c>
      <c r="D355" t="s">
        <v>771</v>
      </c>
      <c r="I355" t="s">
        <v>19</v>
      </c>
    </row>
    <row r="356" spans="1:9" hidden="1" x14ac:dyDescent="0.3">
      <c r="A356">
        <v>45.221834700000002</v>
      </c>
      <c r="B356">
        <v>11.67020195026044</v>
      </c>
      <c r="C356" t="s">
        <v>772</v>
      </c>
      <c r="D356" t="s">
        <v>773</v>
      </c>
      <c r="I356" t="s">
        <v>19</v>
      </c>
    </row>
    <row r="357" spans="1:9" hidden="1" x14ac:dyDescent="0.3">
      <c r="A357">
        <v>45.732492000000001</v>
      </c>
      <c r="B357">
        <v>8.7866149999999994</v>
      </c>
      <c r="C357" t="s">
        <v>774</v>
      </c>
      <c r="D357" t="s">
        <v>775</v>
      </c>
      <c r="H357" t="s">
        <v>614</v>
      </c>
      <c r="I357" t="s">
        <v>76</v>
      </c>
    </row>
    <row r="358" spans="1:9" hidden="1" x14ac:dyDescent="0.3">
      <c r="A358">
        <v>51.905961400000002</v>
      </c>
      <c r="B358">
        <v>4.3732316000000004</v>
      </c>
      <c r="C358" t="s">
        <v>776</v>
      </c>
      <c r="D358" t="s">
        <v>777</v>
      </c>
      <c r="I358" t="s">
        <v>224</v>
      </c>
    </row>
    <row r="359" spans="1:9" hidden="1" x14ac:dyDescent="0.3">
      <c r="A359">
        <v>51.496519300000003</v>
      </c>
      <c r="B359">
        <v>4.2752692000000003</v>
      </c>
      <c r="C359" t="s">
        <v>778</v>
      </c>
      <c r="D359" t="s">
        <v>779</v>
      </c>
      <c r="I359" t="s">
        <v>19</v>
      </c>
    </row>
    <row r="360" spans="1:9" hidden="1" x14ac:dyDescent="0.3">
      <c r="A360">
        <v>57.797400000000003</v>
      </c>
      <c r="B360">
        <v>11.983587999999999</v>
      </c>
      <c r="C360" t="s">
        <v>780</v>
      </c>
      <c r="D360" t="s">
        <v>781</v>
      </c>
      <c r="H360" t="s">
        <v>235</v>
      </c>
      <c r="I360" t="s">
        <v>76</v>
      </c>
    </row>
    <row r="361" spans="1:9" hidden="1" x14ac:dyDescent="0.3">
      <c r="A361">
        <v>51.714896899999999</v>
      </c>
      <c r="B361">
        <v>-3.8553353000000001</v>
      </c>
      <c r="C361" t="s">
        <v>782</v>
      </c>
      <c r="D361" t="s">
        <v>783</v>
      </c>
      <c r="I361" t="s">
        <v>19</v>
      </c>
    </row>
    <row r="362" spans="1:9" hidden="1" x14ac:dyDescent="0.3">
      <c r="A362">
        <v>63.116937200000002</v>
      </c>
      <c r="B362">
        <v>21.661906200000001</v>
      </c>
      <c r="C362" t="s">
        <v>784</v>
      </c>
      <c r="D362" t="s">
        <v>785</v>
      </c>
      <c r="H362" t="s">
        <v>786</v>
      </c>
      <c r="I362" t="s">
        <v>76</v>
      </c>
    </row>
    <row r="363" spans="1:9" hidden="1" x14ac:dyDescent="0.3">
      <c r="A363">
        <v>52.2384184</v>
      </c>
      <c r="B363">
        <v>6.2021638000000001</v>
      </c>
      <c r="C363" t="s">
        <v>787</v>
      </c>
      <c r="D363" t="s">
        <v>788</v>
      </c>
      <c r="I363" t="s">
        <v>224</v>
      </c>
    </row>
    <row r="364" spans="1:9" hidden="1" x14ac:dyDescent="0.3">
      <c r="A364" t="str">
        <f>"54.866089"</f>
        <v>54.866089</v>
      </c>
      <c r="B364" t="str">
        <f>"9.066251"</f>
        <v>9.066251</v>
      </c>
      <c r="C364" t="s">
        <v>789</v>
      </c>
      <c r="D364" t="s">
        <v>790</v>
      </c>
      <c r="E364" t="s">
        <v>791</v>
      </c>
      <c r="F364" t="s">
        <v>792</v>
      </c>
      <c r="G364" t="s">
        <v>789</v>
      </c>
      <c r="H364" t="s">
        <v>278</v>
      </c>
      <c r="I364" t="s">
        <v>56</v>
      </c>
    </row>
    <row r="365" spans="1:9" hidden="1" x14ac:dyDescent="0.3">
      <c r="A365">
        <v>52.959726750000002</v>
      </c>
      <c r="B365">
        <v>-1.3150748531755201</v>
      </c>
      <c r="C365" t="s">
        <v>793</v>
      </c>
      <c r="D365" t="s">
        <v>794</v>
      </c>
      <c r="I365" t="s">
        <v>16</v>
      </c>
    </row>
    <row r="366" spans="1:9" hidden="1" x14ac:dyDescent="0.3">
      <c r="A366">
        <v>51.559603000000003</v>
      </c>
      <c r="B366">
        <v>-1.7082354574305181</v>
      </c>
      <c r="C366" t="s">
        <v>795</v>
      </c>
      <c r="D366" t="s">
        <v>796</v>
      </c>
      <c r="H366" t="s">
        <v>118</v>
      </c>
      <c r="I366" t="s">
        <v>76</v>
      </c>
    </row>
    <row r="367" spans="1:9" hidden="1" x14ac:dyDescent="0.3">
      <c r="A367">
        <v>50.837535449999997</v>
      </c>
      <c r="B367">
        <v>6.782412350207645</v>
      </c>
      <c r="C367" t="s">
        <v>797</v>
      </c>
      <c r="D367" t="s">
        <v>798</v>
      </c>
      <c r="I367" t="s">
        <v>19</v>
      </c>
    </row>
  </sheetData>
  <autoFilter ref="A1:I367" xr:uid="{00000000-0001-0000-0000-000000000000}">
    <filterColumn colId="8">
      <filters blank="1"/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2024-05-05T19:43:08Z</dcterms:created>
  <dcterms:modified xsi:type="dcterms:W3CDTF">2024-05-05T21:00:10Z</dcterms:modified>
</cp:coreProperties>
</file>