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9372"/>
  </bookViews>
  <sheets>
    <sheet name="Sheet1" sheetId="1" r:id="rId1"/>
    <sheet name="Scatter" sheetId="9" r:id="rId2"/>
    <sheet name="MV" sheetId="2" r:id="rId3"/>
    <sheet name="Anova" sheetId="3" r:id="rId4"/>
    <sheet name="regression" sheetId="5" r:id="rId5"/>
    <sheet name="t test" sheetId="6" r:id="rId6"/>
    <sheet name="chi test" sheetId="7" r:id="rId7"/>
    <sheet name="Sheet8" sheetId="8" r:id="rId8"/>
    <sheet name="Sheet4" sheetId="4" r:id="rId9"/>
  </sheets>
  <calcPr calcId="152511"/>
</workbook>
</file>

<file path=xl/calcChain.xml><?xml version="1.0" encoding="utf-8"?>
<calcChain xmlns="http://schemas.openxmlformats.org/spreadsheetml/2006/main">
  <c r="G25" i="1" l="1"/>
  <c r="E55" i="1" l="1"/>
  <c r="E56" i="1"/>
  <c r="E57" i="1"/>
  <c r="E58" i="1"/>
  <c r="E59" i="1"/>
  <c r="E60" i="1"/>
  <c r="E61" i="1"/>
  <c r="E62" i="1"/>
  <c r="E63" i="1"/>
  <c r="E54" i="1"/>
  <c r="D55" i="1"/>
  <c r="D56" i="1"/>
  <c r="D57" i="1"/>
  <c r="D58" i="1"/>
  <c r="D59" i="1"/>
  <c r="D60" i="1"/>
  <c r="D61" i="1"/>
  <c r="D62" i="1"/>
  <c r="D63" i="1"/>
  <c r="D54" i="1"/>
  <c r="E42" i="1"/>
  <c r="E41" i="1"/>
  <c r="E8" i="7"/>
  <c r="E9" i="7"/>
  <c r="G5" i="7"/>
  <c r="G4" i="7"/>
  <c r="G3" i="7"/>
  <c r="G2" i="7"/>
  <c r="C4" i="2"/>
  <c r="C5" i="2"/>
  <c r="C6" i="2"/>
  <c r="C7" i="2"/>
  <c r="C8" i="2"/>
  <c r="C9" i="2"/>
  <c r="C10" i="2"/>
  <c r="C11" i="2"/>
  <c r="C12" i="2"/>
  <c r="C13" i="2"/>
  <c r="G31" i="1"/>
  <c r="G30" i="1"/>
  <c r="G24" i="1"/>
  <c r="G37" i="1" s="1"/>
  <c r="G23" i="1"/>
  <c r="G36" i="1" s="1"/>
  <c r="H14" i="1"/>
  <c r="H13" i="1"/>
  <c r="E43" i="1" l="1"/>
  <c r="H15" i="1"/>
  <c r="H16" i="1" s="1"/>
  <c r="H17" i="1" l="1"/>
  <c r="C3" i="1" s="1"/>
  <c r="C19" i="1" l="1"/>
  <c r="C6" i="1"/>
  <c r="C11" i="1"/>
  <c r="C17" i="1"/>
  <c r="C18" i="1"/>
  <c r="C2" i="1"/>
  <c r="C5" i="1"/>
  <c r="C9" i="1"/>
  <c r="C14" i="1"/>
  <c r="C10" i="1"/>
  <c r="C16" i="1"/>
  <c r="C20" i="1"/>
  <c r="C4" i="1"/>
  <c r="C13" i="1"/>
  <c r="C21" i="1"/>
  <c r="C15" i="1"/>
  <c r="C7" i="1"/>
  <c r="C12" i="1"/>
  <c r="C8" i="1"/>
  <c r="H7" i="1" l="1" a="1"/>
  <c r="H7" i="1" s="1"/>
  <c r="G4" i="1"/>
  <c r="G2" i="1"/>
  <c r="K2" i="1" s="1"/>
  <c r="H10" i="1" l="1"/>
  <c r="H9" i="1"/>
  <c r="H8" i="1"/>
  <c r="H11" i="1" l="1"/>
  <c r="I7" i="1" s="1"/>
  <c r="I10" i="1" l="1"/>
  <c r="I8" i="1"/>
  <c r="I9" i="1"/>
</calcChain>
</file>

<file path=xl/comments1.xml><?xml version="1.0" encoding="utf-8"?>
<comments xmlns="http://schemas.openxmlformats.org/spreadsheetml/2006/main">
  <authors>
    <author>Author</author>
  </authors>
  <commentList>
    <comment ref="H8" authorId="0" shapeId="0">
      <text>
        <r>
          <rPr>
            <b/>
            <sz val="9"/>
            <color indexed="81"/>
            <rFont val="Tahoma"/>
            <charset val="1"/>
          </rPr>
          <t>P:</t>
        </r>
        <r>
          <rPr>
            <sz val="9"/>
            <color indexed="81"/>
            <rFont val="Tahoma"/>
            <charset val="1"/>
          </rPr>
          <t xml:space="preserve">
select all columns
then select formula
ctrl + shift + Enter</t>
        </r>
      </text>
    </comment>
    <comment ref="H16" authorId="0" shapeId="0">
      <text>
        <r>
          <rPr>
            <b/>
            <sz val="9"/>
            <color indexed="81"/>
            <rFont val="Tahoma"/>
            <family val="2"/>
          </rPr>
          <t xml:space="preserve">P
</t>
        </r>
        <r>
          <rPr>
            <sz val="9"/>
            <color indexed="81"/>
            <rFont val="Tahoma"/>
            <family val="2"/>
          </rPr>
          <t xml:space="preserve">Q1-1.5*Interwal
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</rPr>
          <t>P:</t>
        </r>
        <r>
          <rPr>
            <sz val="9"/>
            <color indexed="81"/>
            <rFont val="Tahoma"/>
            <family val="2"/>
          </rPr>
          <t xml:space="preserve">
Q3+1.5*Interwal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 CHISQ.INV(0.05,df)</t>
        </r>
      </text>
    </comment>
  </commentList>
</comments>
</file>

<file path=xl/sharedStrings.xml><?xml version="1.0" encoding="utf-8"?>
<sst xmlns="http://schemas.openxmlformats.org/spreadsheetml/2006/main" count="220" uniqueCount="195">
  <si>
    <t>S. No</t>
  </si>
  <si>
    <t>Topics</t>
  </si>
  <si>
    <t xml:space="preserve">Frequency Distribution </t>
  </si>
  <si>
    <t>Histogram</t>
  </si>
  <si>
    <t>Mean and Standard Diviation</t>
  </si>
  <si>
    <t>Minimum and Maximum</t>
  </si>
  <si>
    <t>Construct a scatter plot</t>
  </si>
  <si>
    <t>Find the best linear regression lines</t>
  </si>
  <si>
    <t>Mean and Variance</t>
  </si>
  <si>
    <t>Moving average</t>
  </si>
  <si>
    <t>t test</t>
  </si>
  <si>
    <t>Chi Square test</t>
  </si>
  <si>
    <t>Data</t>
  </si>
  <si>
    <t>Maximum</t>
  </si>
  <si>
    <t>Minimum</t>
  </si>
  <si>
    <t>Frequency</t>
  </si>
  <si>
    <t>Bin</t>
  </si>
  <si>
    <t>More</t>
  </si>
  <si>
    <t>Q1</t>
  </si>
  <si>
    <t>Q3</t>
  </si>
  <si>
    <t>Interval</t>
  </si>
  <si>
    <t>Lower</t>
  </si>
  <si>
    <t>Upper</t>
  </si>
  <si>
    <t>Mean</t>
  </si>
  <si>
    <t xml:space="preserve">Median </t>
  </si>
  <si>
    <t>After Removing outlier</t>
  </si>
  <si>
    <t>Median</t>
  </si>
  <si>
    <t>Month</t>
  </si>
  <si>
    <t>Avg Exp</t>
  </si>
  <si>
    <t>Moving Avg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</si>
  <si>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</si>
  <si>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</si>
  <si>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</si>
  <si>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</si>
  <si>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</si>
  <si>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</si>
  <si>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</si>
  <si>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</si>
  <si>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</si>
  <si>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</si>
  <si>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</si>
  <si>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</si>
  <si>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data Analysis</t>
  </si>
  <si>
    <t>A</t>
  </si>
  <si>
    <t>B</t>
  </si>
  <si>
    <t>C</t>
  </si>
  <si>
    <t xml:space="preserve">Data </t>
  </si>
  <si>
    <t>data analysis</t>
  </si>
  <si>
    <t>Anova Single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</si>
  <si>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</si>
  <si>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</si>
  <si>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</si>
  <si>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</si>
  <si>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</si>
  <si>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</si>
  <si>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</si>
  <si>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</si>
  <si>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</si>
  <si>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</si>
  <si>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</si>
  <si>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</si>
  <si>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</si>
  <si>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</si>
  <si>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</si>
  <si>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</si>
  <si>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</si>
  <si>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</si>
  <si>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X</t>
  </si>
  <si>
    <t>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</si>
  <si>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</si>
  <si>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</si>
  <si>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</si>
  <si>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</si>
  <si>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</si>
  <si>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</si>
  <si>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</si>
  <si>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Regression</t>
  </si>
  <si>
    <t>Residual</t>
  </si>
  <si>
    <t>Intercept</t>
  </si>
  <si>
    <t>Significance F</t>
  </si>
  <si>
    <t>Coefficients</t>
  </si>
  <si>
    <t>t Stat</t>
  </si>
  <si>
    <t>Lower 95%</t>
  </si>
  <si>
    <t>Upper 95%</t>
  </si>
  <si>
    <t>Lower 95.0%</t>
  </si>
  <si>
    <t>Upper 95.0%</t>
  </si>
  <si>
    <t>RESIDUAL OUTPUT</t>
  </si>
  <si>
    <t>Observation</t>
  </si>
  <si>
    <t>Predicted Y</t>
  </si>
  <si>
    <t>Residuals</t>
  </si>
  <si>
    <t>Y=5.3-0.1X</t>
  </si>
  <si>
    <t>Regression Line</t>
  </si>
  <si>
    <t xml:space="preserve">Before </t>
  </si>
  <si>
    <t>After</t>
  </si>
  <si>
    <t>t-Test: Paired Two Sample for Means</t>
  </si>
  <si>
    <t>Variable 1</t>
  </si>
  <si>
    <t>Variable 2</t>
  </si>
  <si>
    <t>Pearson Correlation</t>
  </si>
  <si>
    <t>Hypothesized Mean Difference</t>
  </si>
  <si>
    <t>P(T&lt;=t) one-tail</t>
  </si>
  <si>
    <t>t Critical one-tail</t>
  </si>
  <si>
    <t>P(T&lt;=t) two-tail</t>
  </si>
  <si>
    <t>t Critical two-tail</t>
  </si>
  <si>
    <t>Categories</t>
  </si>
  <si>
    <t>Working Mgr</t>
  </si>
  <si>
    <t>not Working</t>
  </si>
  <si>
    <t>total</t>
  </si>
  <si>
    <t>Actual Value</t>
  </si>
  <si>
    <t>Expected Value</t>
  </si>
  <si>
    <t>N higher education</t>
  </si>
  <si>
    <t>Higher Education</t>
  </si>
  <si>
    <t>CHI SQ Test</t>
  </si>
  <si>
    <t>Chi Tab</t>
  </si>
  <si>
    <t>Mean After Removing Outlier</t>
  </si>
  <si>
    <t>Differences of Mean and Median</t>
  </si>
  <si>
    <t>Standard Deviation</t>
  </si>
  <si>
    <t>Variyance</t>
  </si>
  <si>
    <t>Coefficient of Variance</t>
  </si>
  <si>
    <t>=STDEV.S(B2:B21)</t>
  </si>
  <si>
    <t>S for Sample and P for Population</t>
  </si>
  <si>
    <t>=SD/Mean</t>
  </si>
  <si>
    <t/>
  </si>
  <si>
    <t>=VAR.S(B2:B21)</t>
  </si>
  <si>
    <t>=GEOMEAN(B2:B21)</t>
  </si>
  <si>
    <t>=MEDIAN(B2:B21)</t>
  </si>
  <si>
    <t>=QUARTILE.INC(B2:B21,1)</t>
  </si>
  <si>
    <t>=QUARTILE.INC(B2:B21,3)</t>
  </si>
  <si>
    <t>=Q3-Q1</t>
  </si>
  <si>
    <t>=Q1-1.5*Interwal</t>
  </si>
  <si>
    <t>=Q3+1.5*Interwal</t>
  </si>
  <si>
    <t>Range</t>
  </si>
  <si>
    <t>=MAX(B2:B21)</t>
  </si>
  <si>
    <t>=MIN(B2:B21)</t>
  </si>
  <si>
    <t>M2  -  M1</t>
  </si>
  <si>
    <t>=AVERAGE(B2:B4)</t>
  </si>
  <si>
    <t>Moving Avg 3</t>
  </si>
  <si>
    <t>Above is calculated using Moving Avg option from Data Analysis</t>
  </si>
  <si>
    <t>{=FREQUENCY(B2:B21,G7:G10)}</t>
  </si>
  <si>
    <t>Check CI related formats</t>
  </si>
  <si>
    <t>Cost</t>
  </si>
  <si>
    <t>Profit</t>
  </si>
  <si>
    <t>Select both columns click on "INSERT" Tab Goto Charts and slect Scatter or Bubble Chart.</t>
  </si>
  <si>
    <t>Finding the Best Linear Regression Line</t>
  </si>
  <si>
    <t>To find the best linear regression line, we can use the following formula:</t>
  </si>
  <si>
    <t>Y = a + bX</t>
  </si>
  <si>
    <t>where Y is the dependent variable (Production Cost), X is the independent variable (Production), a is the y-intercept, and b is the slope of the line.</t>
  </si>
  <si>
    <t>We can use the following formulas to calculate the slope (b) and y-intercept (a):</t>
  </si>
  <si>
    <t>where xi and yi are individual data points, x̄ and ȳ are the means of the X and Y variables, respectively.</t>
  </si>
  <si>
    <t>Using the data provided, we can calculate the means of the X and Y variables:</t>
  </si>
  <si>
    <t>Next, we can calculate the deviations from the means:</t>
  </si>
  <si>
    <t>xi</t>
  </si>
  <si>
    <t>yi</t>
  </si>
  <si>
    <t>xi - x̄</t>
  </si>
  <si>
    <t>yi - ȳ</t>
  </si>
  <si>
    <t>Now, we can calculate the slope (b) and y-intercept (a):</t>
  </si>
  <si>
    <t>b = Σ[(xi - x̄)(yi - ȳ)] / Σ(xi - x̄)² = [(-4.33)(-3.33) + (-3.33)(-2.33) + (2.67)(1.67) + (-0.33)(-0.33) + (3.67)(3.67) + (1.67)(0.67)] / [(-4.33)² + (-3.33)² + (2.67)² + (-0.33)² + (3.67)² + (1.67)²] = 1.09</t>
  </si>
  <si>
    <t>a = ȳ - b * x̄ = 5.33 - 1.09 * 5.33 = 0.27</t>
  </si>
  <si>
    <t>Therefore, the best linear regression line is:</t>
  </si>
  <si>
    <t>Y = 0.27 + 1.09X</t>
  </si>
  <si>
    <t>This equation represents the relationship between Production (in 100 kgs) and Production Cost (in Lakhs). For every 1 unit increase in Production, the Production Cost is expected to increase by approximately 1.09 units.</t>
  </si>
  <si>
    <t>x̄ = (1 + 2 + 8 + 5 + 9 + 7) / 6 = 5.33 
ȳ = (2 + 3 + 7 + 5 + 9 + 6) / 6 = 5.33</t>
  </si>
  <si>
    <t>b = Σ[(xi - x̄)(yi - ȳ)] / Σ(xi - x̄)² 
a = ȳ - b * x̄</t>
  </si>
  <si>
    <t>Class Interval</t>
  </si>
  <si>
    <t>New Class Interval</t>
  </si>
  <si>
    <t>Relative Frequency</t>
  </si>
  <si>
    <t>R. Freq</t>
  </si>
  <si>
    <t>=Freq/T. Freq</t>
  </si>
  <si>
    <t>Mode</t>
  </si>
  <si>
    <t>=MODE.MULT(B2:B21)</t>
  </si>
  <si>
    <t>CHI Square Test</t>
  </si>
  <si>
    <t>=============</t>
  </si>
  <si>
    <t>1)Define Hypothesis</t>
  </si>
  <si>
    <t>2)Calculate Expected Frequency</t>
  </si>
  <si>
    <t>3)Calculate CHI Square table</t>
  </si>
  <si>
    <t>4) Degee of Fredom</t>
  </si>
  <si>
    <t>5)Compare Values</t>
  </si>
  <si>
    <t>6) Conclusion</t>
  </si>
  <si>
    <t>ANOVA Steps</t>
  </si>
  <si>
    <t>============</t>
  </si>
  <si>
    <t>2)Mean and Grand Mean</t>
  </si>
  <si>
    <t>3) SSC</t>
  </si>
  <si>
    <t>4) SSE</t>
  </si>
  <si>
    <t>5) Degree of Fredom  u1 and u2</t>
  </si>
  <si>
    <t>6) MSC and MSE</t>
  </si>
  <si>
    <t>7) Find F statistic</t>
  </si>
  <si>
    <t>8) Conclusion</t>
  </si>
  <si>
    <t>E=RowT*ColT/GrandT</t>
  </si>
  <si>
    <t>CHI= SUM[ (O-E)^2/E]</t>
  </si>
  <si>
    <t>F= MSC/MSE</t>
  </si>
  <si>
    <t>MSC= SSC/u1</t>
  </si>
  <si>
    <t>MSE=SSE/u2</t>
  </si>
  <si>
    <t>SSC=SUMATION(X-Mean)^2</t>
  </si>
  <si>
    <t>SSE=</t>
  </si>
  <si>
    <t>=CHISQ.TEST(F2:F5,G2:G5)</t>
  </si>
  <si>
    <t>=CHISQ.INV(0.05,1)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</si>
</sst>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color rgb="FF374151"/>
      <name val="Arial"/>
      <family val="2"/>
    </font>
    <font>
      <sz val="14"/>
      <color theme="1"/>
      <name val="Calibri"/>
      <family val="2"/>
      <scheme val="minor"/>
    </font>
    <font>
      <sz val="14"/>
      <color rgb="FF374151"/>
      <name val="Arial"/>
      <family val="2"/>
    </font>
    <font>
      <strike/>
      <sz val="10"/>
      <color theme="1"/>
      <name val="Calibri"/>
      <family val="2"/>
    </font>
    <font>
      <strike/>
      <sz val="11"/>
      <color theme="1"/>
      <name val="Calibri"/>
      <family val="2"/>
      <scheme val="minor"/>
    </font>
    <font>
      <strike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"/>
    </xf>
    <xf numFmtId="0" fontId="0" fillId="0" borderId="4" xfId="0" applyBorder="1"/>
    <xf numFmtId="0" fontId="0" fillId="0" borderId="0" xfId="0" applyAlignment="1">
      <alignment wrapText="1"/>
    </xf>
    <xf numFmtId="0" fontId="4" fillId="0" borderId="3" xfId="0" applyFont="1" applyFill="1" applyBorder="1" applyAlignment="1">
      <alignment horizontal="centerContinuous"/>
    </xf>
    <xf numFmtId="0" fontId="0" fillId="2" borderId="0" xfId="0" applyFill="1" applyBorder="1" applyAlignment="1"/>
    <xf numFmtId="0" fontId="0" fillId="2" borderId="2" xfId="0" applyFill="1" applyBorder="1" applyAlignment="1"/>
    <xf numFmtId="0" fontId="0" fillId="2" borderId="0" xfId="0" applyFill="1"/>
    <xf numFmtId="0" fontId="0" fillId="2" borderId="0" xfId="0" quotePrefix="1" applyFill="1"/>
    <xf numFmtId="0" fontId="1" fillId="0" borderId="4" xfId="0" applyFont="1" applyBorder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Alignment="1">
      <alignment vertical="center"/>
    </xf>
    <xf numFmtId="0" fontId="0" fillId="0" borderId="0" xfId="0" quotePrefix="1"/>
    <xf numFmtId="0" fontId="0" fillId="0" borderId="14" xfId="0" applyBorder="1" applyAlignment="1">
      <alignment wrapText="1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9" xfId="0" applyBorder="1"/>
    <xf numFmtId="0" fontId="0" fillId="0" borderId="20" xfId="0" applyBorder="1" applyAlignment="1">
      <alignment wrapText="1"/>
    </xf>
    <xf numFmtId="0" fontId="0" fillId="0" borderId="21" xfId="0" applyBorder="1"/>
    <xf numFmtId="0" fontId="0" fillId="0" borderId="14" xfId="0" applyBorder="1" applyAlignment="1">
      <alignment vertical="center"/>
    </xf>
    <xf numFmtId="0" fontId="0" fillId="0" borderId="15" xfId="0" applyBorder="1"/>
    <xf numFmtId="0" fontId="0" fillId="0" borderId="16" xfId="0" applyBorder="1" applyAlignment="1">
      <alignment vertical="center"/>
    </xf>
    <xf numFmtId="0" fontId="0" fillId="0" borderId="17" xfId="0" applyBorder="1" applyAlignment="1">
      <alignment horizontal="center"/>
    </xf>
    <xf numFmtId="0" fontId="0" fillId="0" borderId="8" xfId="0" applyBorder="1"/>
    <xf numFmtId="0" fontId="0" fillId="0" borderId="23" xfId="0" applyBorder="1"/>
    <xf numFmtId="0" fontId="0" fillId="0" borderId="24" xfId="0" applyBorder="1"/>
    <xf numFmtId="0" fontId="0" fillId="0" borderId="5" xfId="0" quotePrefix="1" applyBorder="1"/>
    <xf numFmtId="0" fontId="0" fillId="0" borderId="26" xfId="0" applyBorder="1"/>
    <xf numFmtId="0" fontId="0" fillId="0" borderId="17" xfId="0" applyBorder="1" applyAlignment="1">
      <alignment wrapText="1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Border="1"/>
    <xf numFmtId="0" fontId="0" fillId="0" borderId="22" xfId="0" applyBorder="1"/>
    <xf numFmtId="0" fontId="0" fillId="0" borderId="18" xfId="0" applyBorder="1"/>
    <xf numFmtId="0" fontId="0" fillId="0" borderId="1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20" xfId="0" applyBorder="1"/>
    <xf numFmtId="0" fontId="0" fillId="0" borderId="2" xfId="0" applyBorder="1"/>
    <xf numFmtId="0" fontId="0" fillId="0" borderId="14" xfId="0" quotePrefix="1" applyBorder="1"/>
    <xf numFmtId="0" fontId="8" fillId="0" borderId="0" xfId="0" applyFont="1"/>
    <xf numFmtId="0" fontId="9" fillId="0" borderId="0" xfId="0" applyFont="1" applyAlignment="1">
      <alignment vertical="center" wrapText="1"/>
    </xf>
    <xf numFmtId="0" fontId="7" fillId="0" borderId="4" xfId="0" applyFont="1" applyBorder="1" applyAlignment="1">
      <alignment horizontal="center" wrapText="1"/>
    </xf>
    <xf numFmtId="0" fontId="8" fillId="0" borderId="4" xfId="0" applyFont="1" applyBorder="1"/>
    <xf numFmtId="0" fontId="9" fillId="0" borderId="4" xfId="0" applyFont="1" applyBorder="1" applyAlignment="1">
      <alignment vertical="center" wrapText="1"/>
    </xf>
    <xf numFmtId="0" fontId="0" fillId="3" borderId="0" xfId="0" applyFill="1"/>
    <xf numFmtId="0" fontId="0" fillId="0" borderId="14" xfId="0" applyBorder="1"/>
    <xf numFmtId="0" fontId="0" fillId="0" borderId="22" xfId="0" quotePrefix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14" xfId="0" quotePrefix="1" applyBorder="1" applyAlignment="1">
      <alignment vertical="center"/>
    </xf>
    <xf numFmtId="0" fontId="0" fillId="0" borderId="16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4" xfId="0" quotePrefix="1" applyBorder="1" applyAlignment="1">
      <alignment horizontal="left" vertical="center"/>
    </xf>
    <xf numFmtId="0" fontId="0" fillId="0" borderId="15" xfId="0" quotePrefix="1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20" xfId="0" quotePrefix="1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6" xfId="0" quotePrefix="1" applyBorder="1" applyAlignment="1">
      <alignment horizontal="left"/>
    </xf>
    <xf numFmtId="0" fontId="0" fillId="0" borderId="7" xfId="0" quotePrefix="1" applyBorder="1" applyAlignment="1">
      <alignment horizontal="left"/>
    </xf>
    <xf numFmtId="0" fontId="0" fillId="0" borderId="8" xfId="0" quotePrefix="1" applyBorder="1" applyAlignment="1">
      <alignment horizontal="left"/>
    </xf>
    <xf numFmtId="0" fontId="0" fillId="0" borderId="9" xfId="0" quotePrefix="1" applyBorder="1" applyAlignment="1">
      <alignment horizontal="left"/>
    </xf>
    <xf numFmtId="0" fontId="0" fillId="0" borderId="4" xfId="0" quotePrefix="1" applyBorder="1" applyAlignment="1">
      <alignment horizontal="left"/>
    </xf>
    <xf numFmtId="0" fontId="0" fillId="0" borderId="10" xfId="0" quotePrefix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3" borderId="0" xfId="0" quotePrefix="1" applyFill="1" applyAlignment="1">
      <alignment horizontal="center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1" fillId="0" borderId="0" xfId="0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Sheet1!$P$2:$P$6</c:f>
              <c:strCache>
                <c:ptCount val="5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More</c:v>
                </c:pt>
              </c:strCache>
            </c:strRef>
          </c:cat>
          <c:val>
            <c:numRef>
              <c:f>Sheet1!$Q$2:$Q$6</c:f>
              <c:numCache>
                <c:formatCode>General</c:formatCode>
                <c:ptCount val="5"/>
                <c:pt idx="0">
                  <c:v>3</c:v>
                </c:pt>
                <c:pt idx="1">
                  <c:v>13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989838432"/>
        <c:axId val="-989840608"/>
      </c:barChart>
      <c:catAx>
        <c:axId val="-98983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989840608"/>
        <c:crosses val="autoZero"/>
        <c:auto val="1"/>
        <c:lblAlgn val="ctr"/>
        <c:lblOffset val="100"/>
        <c:noMultiLvlLbl val="0"/>
      </c:catAx>
      <c:valAx>
        <c:axId val="-989840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989838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Scatter!$B$1</c:f>
              <c:strCache>
                <c:ptCount val="1"/>
                <c:pt idx="0">
                  <c:v>Profit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Scatter!$A$2:$A$11</c:f>
              <c:numCache>
                <c:formatCode>General</c:formatCode>
                <c:ptCount val="10"/>
                <c:pt idx="0">
                  <c:v>400</c:v>
                </c:pt>
                <c:pt idx="1">
                  <c:v>60</c:v>
                </c:pt>
                <c:pt idx="2">
                  <c:v>100</c:v>
                </c:pt>
                <c:pt idx="3">
                  <c:v>120</c:v>
                </c:pt>
                <c:pt idx="4">
                  <c:v>2</c:v>
                </c:pt>
                <c:pt idx="5">
                  <c:v>100</c:v>
                </c:pt>
                <c:pt idx="6">
                  <c:v>220</c:v>
                </c:pt>
                <c:pt idx="7">
                  <c:v>75</c:v>
                </c:pt>
                <c:pt idx="8">
                  <c:v>200</c:v>
                </c:pt>
                <c:pt idx="9">
                  <c:v>280</c:v>
                </c:pt>
              </c:numCache>
            </c:numRef>
          </c:xVal>
          <c:yVal>
            <c:numRef>
              <c:f>Scatter!$B$2:$B$11</c:f>
              <c:numCache>
                <c:formatCode>General</c:formatCode>
                <c:ptCount val="10"/>
                <c:pt idx="0">
                  <c:v>100</c:v>
                </c:pt>
                <c:pt idx="1">
                  <c:v>40</c:v>
                </c:pt>
                <c:pt idx="2">
                  <c:v>150</c:v>
                </c:pt>
                <c:pt idx="3">
                  <c:v>180</c:v>
                </c:pt>
                <c:pt idx="4">
                  <c:v>18</c:v>
                </c:pt>
                <c:pt idx="5">
                  <c:v>220</c:v>
                </c:pt>
                <c:pt idx="6">
                  <c:v>180</c:v>
                </c:pt>
                <c:pt idx="7">
                  <c:v>75</c:v>
                </c:pt>
                <c:pt idx="8">
                  <c:v>100</c:v>
                </c:pt>
                <c:pt idx="9">
                  <c:v>170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89840064"/>
        <c:axId val="-989842784"/>
      </c:scatterChart>
      <c:valAx>
        <c:axId val="-98984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9842784"/>
        <c:crosses val="autoZero"/>
        <c:crossBetween val="midCat"/>
      </c:valAx>
      <c:valAx>
        <c:axId val="-98984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984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372707786526684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MV!$B$1</c:f>
              <c:strCache>
                <c:ptCount val="1"/>
                <c:pt idx="0">
                  <c:v>Avg Exp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MV!$A$2:$A$13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MV!$B$2:$B$13</c:f>
              <c:numCache>
                <c:formatCode>General</c:formatCode>
                <c:ptCount val="12"/>
                <c:pt idx="0">
                  <c:v>3000</c:v>
                </c:pt>
                <c:pt idx="1">
                  <c:v>2500</c:v>
                </c:pt>
                <c:pt idx="2">
                  <c:v>2000</c:v>
                </c:pt>
                <c:pt idx="3">
                  <c:v>2100</c:v>
                </c:pt>
                <c:pt idx="4">
                  <c:v>4000</c:v>
                </c:pt>
                <c:pt idx="5">
                  <c:v>5000</c:v>
                </c:pt>
                <c:pt idx="6">
                  <c:v>3200</c:v>
                </c:pt>
                <c:pt idx="7">
                  <c:v>3100</c:v>
                </c:pt>
                <c:pt idx="8">
                  <c:v>3500</c:v>
                </c:pt>
                <c:pt idx="9">
                  <c:v>2000</c:v>
                </c:pt>
                <c:pt idx="10">
                  <c:v>3000</c:v>
                </c:pt>
                <c:pt idx="11">
                  <c:v>3100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MV!$C$1</c:f>
              <c:strCache>
                <c:ptCount val="1"/>
                <c:pt idx="0">
                  <c:v>Moving Avg 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MV!$A$2:$A$13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MV!$C$2:$C$13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2500</c:v>
                </c:pt>
                <c:pt idx="3">
                  <c:v>2200</c:v>
                </c:pt>
                <c:pt idx="4">
                  <c:v>2700</c:v>
                </c:pt>
                <c:pt idx="5">
                  <c:v>3700</c:v>
                </c:pt>
                <c:pt idx="6">
                  <c:v>4066.6666666666665</c:v>
                </c:pt>
                <c:pt idx="7">
                  <c:v>3766.6666666666665</c:v>
                </c:pt>
                <c:pt idx="8">
                  <c:v>3266.6666666666665</c:v>
                </c:pt>
                <c:pt idx="9">
                  <c:v>2866.6666666666665</c:v>
                </c:pt>
                <c:pt idx="10">
                  <c:v>2833.3333333333335</c:v>
                </c:pt>
                <c:pt idx="11">
                  <c:v>2700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89841696"/>
        <c:axId val="-989839520"/>
      </c:lineChart>
      <c:catAx>
        <c:axId val="-98984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9839520"/>
        <c:crosses val="autoZero"/>
        <c:auto val="1"/>
        <c:lblAlgn val="ctr"/>
        <c:lblOffset val="100"/>
        <c:noMultiLvlLbl val="0"/>
      </c:catAx>
      <c:valAx>
        <c:axId val="-98983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984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MV!$B$1</c:f>
              <c:strCache>
                <c:ptCount val="1"/>
                <c:pt idx="0">
                  <c:v>Avg Exp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MV!$A$2:$A$13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MV!$B$2:$B$13</c:f>
              <c:numCache>
                <c:formatCode>General</c:formatCode>
                <c:ptCount val="12"/>
                <c:pt idx="0">
                  <c:v>3000</c:v>
                </c:pt>
                <c:pt idx="1">
                  <c:v>2500</c:v>
                </c:pt>
                <c:pt idx="2">
                  <c:v>2000</c:v>
                </c:pt>
                <c:pt idx="3">
                  <c:v>2100</c:v>
                </c:pt>
                <c:pt idx="4">
                  <c:v>4000</c:v>
                </c:pt>
                <c:pt idx="5">
                  <c:v>5000</c:v>
                </c:pt>
                <c:pt idx="6">
                  <c:v>3200</c:v>
                </c:pt>
                <c:pt idx="7">
                  <c:v>3100</c:v>
                </c:pt>
                <c:pt idx="8">
                  <c:v>3500</c:v>
                </c:pt>
                <c:pt idx="9">
                  <c:v>2000</c:v>
                </c:pt>
                <c:pt idx="10">
                  <c:v>3000</c:v>
                </c:pt>
                <c:pt idx="11">
                  <c:v>3100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89848224"/>
        <c:axId val="-989849856"/>
      </c:barChart>
      <c:catAx>
        <c:axId val="-98984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9849856"/>
        <c:crosses val="autoZero"/>
        <c:auto val="1"/>
        <c:lblAlgn val="ctr"/>
        <c:lblOffset val="100"/>
        <c:noMultiLvlLbl val="0"/>
      </c:catAx>
      <c:valAx>
        <c:axId val="-98984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984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regression!$A$2:$A$6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3</c:v>
                </c:pt>
              </c:numCache>
            </c:numRef>
          </c:xVal>
          <c:yVal>
            <c:numRef>
              <c:f>regression!$B$2:$B$6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regression!$A$2:$A$6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3</c:v>
                </c:pt>
              </c:numCache>
            </c:numRef>
          </c:xVal>
          <c:yVal>
            <c:numRef>
              <c:f>regression!$E$32:$E$36</c:f>
              <c:numCache>
                <c:formatCode>General</c:formatCode>
                <c:ptCount val="5"/>
                <c:pt idx="0">
                  <c:v>4.8999999999999995</c:v>
                </c:pt>
                <c:pt idx="1">
                  <c:v>4.7999999999999989</c:v>
                </c:pt>
                <c:pt idx="2">
                  <c:v>4.6999999999999993</c:v>
                </c:pt>
                <c:pt idx="3">
                  <c:v>4.5999999999999996</c:v>
                </c:pt>
                <c:pt idx="4">
                  <c:v>4.9999999999999991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9359600"/>
        <c:axId val="-1079361776"/>
      </c:scatterChart>
      <c:valAx>
        <c:axId val="-107935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1079361776"/>
        <c:crosses val="autoZero"/>
        <c:crossBetween val="midCat"/>
      </c:valAx>
      <c:valAx>
        <c:axId val="-1079361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1079359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regression!$A$2:$A$6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3</c:v>
                </c:pt>
              </c:numCache>
            </c:numRef>
          </c:xVal>
          <c:yVal>
            <c:numRef>
              <c:f>regression!$B$2:$B$6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regression!$A$2:$A$6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3</c:v>
                </c:pt>
              </c:numCache>
            </c:numRef>
          </c:xVal>
          <c:yVal>
            <c:numRef>
              <c:f>regression!#REF!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9365584"/>
        <c:axId val="-1079364496"/>
      </c:scatterChart>
      <c:valAx>
        <c:axId val="-1079365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079364496"/>
        <c:crosses val="autoZero"/>
        <c:crossBetween val="midCat"/>
      </c:valAx>
      <c:valAx>
        <c:axId val="-1079364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1079365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254000</xdr:colOff>
      <xdr:row>11</xdr:row>
      <xdr:rowOff>19050</xdr:rowOff>
    </xdr:from>
    <xdr:to>
      <xdr:col>20</xdr:col>
      <xdr:colOff>254000</xdr:colOff>
      <xdr:row>21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4</xdr:row>
      <xdr:rowOff>38106</xdr:rowOff>
    </xdr:from>
    <xdr:to>
      <xdr:col>9</xdr:col>
      <xdr:colOff>539750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1</xdr:row>
      <xdr:rowOff>19056</xdr:rowOff>
    </xdr:from>
    <xdr:to>
      <xdr:col>16</xdr:col>
      <xdr:colOff>333375</xdr:colOff>
      <xdr:row>16</xdr:row>
      <xdr:rowOff>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</xdr:colOff>
      <xdr:row>16</xdr:row>
      <xdr:rowOff>152406</xdr:rowOff>
    </xdr:from>
    <xdr:to>
      <xdr:col>16</xdr:col>
      <xdr:colOff>333375</xdr:colOff>
      <xdr:row>31</xdr:row>
      <xdr:rowOff>133356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158750</xdr:colOff>
      <xdr:row>0</xdr:row>
      <xdr:rowOff>25400</xdr:rowOff>
    </xdr:from>
    <xdr:to>
      <xdr:col>16</xdr:col>
      <xdr:colOff>571500</xdr:colOff>
      <xdr:row>10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889000</xdr:colOff>
      <xdr:row>0</xdr:row>
      <xdr:rowOff>69850</xdr:rowOff>
    </xdr:from>
    <xdr:to>
      <xdr:col>10</xdr:col>
      <xdr:colOff>57150</xdr:colOff>
      <xdr:row>8</xdr:row>
      <xdr:rowOff>125111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3300" y="69850"/>
          <a:ext cx="3270250" cy="1534811"/>
        </a:xfrm>
        <a:prstGeom prst="rect">
          <a:avLst/>
        </a:prstGeom>
      </xdr:spPr>
    </xdr:pic>
    <xdr:clientData/>
  </xdr:twoCellAnchor>
  <xdr:twoCellAnchor>
    <xdr:from>
      <xdr:col>12</xdr:col>
      <xdr:colOff>266700</xdr:colOff>
      <xdr:row>11</xdr:row>
      <xdr:rowOff>165100</xdr:rowOff>
    </xdr:from>
    <xdr:to>
      <xdr:col>18</xdr:col>
      <xdr:colOff>266700</xdr:colOff>
      <xdr:row>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31256</xdr:colOff>
      <xdr:row>0</xdr:row>
      <xdr:rowOff>69851</xdr:rowOff>
    </xdr:from>
    <xdr:to>
      <xdr:col>12</xdr:col>
      <xdr:colOff>118340</xdr:colOff>
      <xdr:row>10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2906" y="69851"/>
          <a:ext cx="3135084" cy="1885949"/>
        </a:xfrm>
        <a:prstGeom prst="rect">
          <a:avLst/>
        </a:prstGeom>
      </xdr:spPr>
    </xdr:pic>
    <xdr:clientData/>
  </xdr:twoCellAnchor>
  <xdr:twoCellAnchor editAs="oneCell">
    <xdr:from>
      <xdr:col>7</xdr:col>
      <xdr:colOff>44451</xdr:colOff>
      <xdr:row>11</xdr:row>
      <xdr:rowOff>88901</xdr:rowOff>
    </xdr:from>
    <xdr:to>
      <xdr:col>11</xdr:col>
      <xdr:colOff>571500</xdr:colOff>
      <xdr:row>21</xdr:row>
      <xdr:rowOff>48972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1" y="2114551"/>
          <a:ext cx="2965449" cy="180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412750</xdr:colOff>
      <xdr:row>0</xdr:row>
      <xdr:rowOff>69850</xdr:rowOff>
    </xdr:from>
    <xdr:to>
      <xdr:col>15</xdr:col>
      <xdr:colOff>438150</xdr:colOff>
      <xdr:row>15</xdr:row>
      <xdr:rowOff>60461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12400" y="69850"/>
          <a:ext cx="1854200" cy="2752861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323850</xdr:colOff>
      <xdr:row>15</xdr:row>
      <xdr:rowOff>152401</xdr:rowOff>
    </xdr:from>
    <xdr:to>
      <xdr:col>17</xdr:col>
      <xdr:colOff>500669</xdr:colOff>
      <xdr:row>22</xdr:row>
      <xdr:rowOff>95251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23500" y="2914651"/>
          <a:ext cx="3224819" cy="1231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63"/>
  <sheetViews>
    <sheetView tabSelected="1" topLeftCell="A10" workbookViewId="0">
      <selection activeCell="L24" sqref="L24"/>
    </sheetView>
  </sheetViews>
  <sheetFormatPr defaultRowHeight="14.4" x14ac:dyDescent="0.3"/>
  <cols>
    <col min="1" max="1" width="8.77734375" customWidth="1"/>
    <col min="2" max="4" width="10.21875" customWidth="1"/>
    <col min="6" max="6" width="10.21875" customWidth="1"/>
    <col min="8" max="8" width="9.88671875" customWidth="1"/>
    <col min="9" max="9" width="15.33203125" customWidth="1"/>
    <col min="12" max="12" width="9.77734375" customWidth="1"/>
  </cols>
  <sheetData>
    <row r="1" spans="2:17" ht="43.8" thickBot="1" x14ac:dyDescent="0.35">
      <c r="B1" s="23" t="s">
        <v>12</v>
      </c>
      <c r="C1" s="36"/>
      <c r="D1" s="37" t="s">
        <v>25</v>
      </c>
      <c r="P1" s="4" t="s">
        <v>16</v>
      </c>
      <c r="Q1" s="4" t="s">
        <v>15</v>
      </c>
    </row>
    <row r="2" spans="2:17" ht="15" thickBot="1" x14ac:dyDescent="0.35">
      <c r="B2" s="38">
        <v>250</v>
      </c>
      <c r="C2" s="34" t="b">
        <f>OR(B2&lt;$H$16,B2&gt;$H$17)</f>
        <v>0</v>
      </c>
      <c r="D2" s="41">
        <v>250</v>
      </c>
      <c r="F2" s="5" t="s">
        <v>13</v>
      </c>
      <c r="G2" s="5">
        <f>MAX(B2:B21)</f>
        <v>1000</v>
      </c>
      <c r="I2" s="35" t="s">
        <v>131</v>
      </c>
      <c r="K2" s="5">
        <f>G2/4</f>
        <v>250</v>
      </c>
      <c r="P2" s="1">
        <v>250</v>
      </c>
      <c r="Q2" s="2">
        <v>3</v>
      </c>
    </row>
    <row r="3" spans="2:17" ht="15" thickBot="1" x14ac:dyDescent="0.35">
      <c r="B3" s="39">
        <v>600</v>
      </c>
      <c r="C3" s="5" t="b">
        <f t="shared" ref="C3:C21" si="0">OR(B3&lt;$H$16,B3&gt;$H$17)</f>
        <v>0</v>
      </c>
      <c r="D3" s="42">
        <v>600</v>
      </c>
      <c r="P3" s="1">
        <v>500</v>
      </c>
      <c r="Q3" s="2">
        <v>13</v>
      </c>
    </row>
    <row r="4" spans="2:17" ht="15" thickBot="1" x14ac:dyDescent="0.35">
      <c r="B4" s="39">
        <v>535</v>
      </c>
      <c r="C4" s="5" t="b">
        <f t="shared" si="0"/>
        <v>0</v>
      </c>
      <c r="D4" s="42">
        <v>535</v>
      </c>
      <c r="F4" s="5" t="s">
        <v>14</v>
      </c>
      <c r="G4" s="5">
        <f>MIN(B2:B21)</f>
        <v>200</v>
      </c>
      <c r="I4" s="35" t="s">
        <v>132</v>
      </c>
      <c r="P4" s="1">
        <v>750</v>
      </c>
      <c r="Q4" s="2">
        <v>3</v>
      </c>
    </row>
    <row r="5" spans="2:17" ht="15" thickBot="1" x14ac:dyDescent="0.35">
      <c r="B5" s="39">
        <v>322</v>
      </c>
      <c r="C5" s="5" t="b">
        <f t="shared" si="0"/>
        <v>0</v>
      </c>
      <c r="D5" s="42">
        <v>322</v>
      </c>
      <c r="P5" s="1">
        <v>1000</v>
      </c>
      <c r="Q5" s="2">
        <v>1</v>
      </c>
    </row>
    <row r="6" spans="2:17" ht="15" thickBot="1" x14ac:dyDescent="0.35">
      <c r="B6" s="39">
        <v>500</v>
      </c>
      <c r="C6" s="5" t="b">
        <f t="shared" si="0"/>
        <v>0</v>
      </c>
      <c r="D6" s="42">
        <v>500</v>
      </c>
      <c r="F6" s="70" t="s">
        <v>130</v>
      </c>
      <c r="G6" s="71"/>
      <c r="H6" s="24" t="s">
        <v>15</v>
      </c>
      <c r="I6" s="62" t="s">
        <v>164</v>
      </c>
      <c r="P6" s="3" t="s">
        <v>17</v>
      </c>
      <c r="Q6" s="3">
        <v>0</v>
      </c>
    </row>
    <row r="7" spans="2:17" ht="15" thickBot="1" x14ac:dyDescent="0.35">
      <c r="B7" s="39">
        <v>350</v>
      </c>
      <c r="C7" s="5" t="b">
        <f t="shared" si="0"/>
        <v>0</v>
      </c>
      <c r="D7" s="42">
        <v>350</v>
      </c>
      <c r="F7" s="33">
        <v>0</v>
      </c>
      <c r="G7" s="34">
        <v>250</v>
      </c>
      <c r="H7" s="63">
        <f t="array" ref="H7:H10">FREQUENCY(B2:B21,G7:G10)</f>
        <v>3</v>
      </c>
      <c r="I7" s="66">
        <f>H7/H11</f>
        <v>0.15</v>
      </c>
      <c r="K7" s="53" t="s">
        <v>137</v>
      </c>
      <c r="L7" s="45"/>
      <c r="M7" s="29"/>
    </row>
    <row r="8" spans="2:17" ht="15" thickBot="1" x14ac:dyDescent="0.35">
      <c r="B8" s="39">
        <v>432</v>
      </c>
      <c r="C8" s="5" t="b">
        <f t="shared" si="0"/>
        <v>0</v>
      </c>
      <c r="D8" s="42">
        <v>432</v>
      </c>
      <c r="F8" s="14">
        <v>250</v>
      </c>
      <c r="G8" s="5">
        <v>500</v>
      </c>
      <c r="H8" s="64">
        <v>14</v>
      </c>
      <c r="I8" s="67">
        <f>H8/H11</f>
        <v>0.7</v>
      </c>
    </row>
    <row r="9" spans="2:17" ht="15" thickBot="1" x14ac:dyDescent="0.35">
      <c r="B9" s="39">
        <v>461</v>
      </c>
      <c r="C9" s="5" t="b">
        <f t="shared" si="0"/>
        <v>0</v>
      </c>
      <c r="D9" s="42">
        <v>461</v>
      </c>
      <c r="F9" s="14">
        <v>500</v>
      </c>
      <c r="G9" s="5">
        <v>750</v>
      </c>
      <c r="H9" s="64">
        <v>2</v>
      </c>
      <c r="I9" s="67">
        <f>H9/H11</f>
        <v>0.1</v>
      </c>
      <c r="K9" s="60" t="s">
        <v>165</v>
      </c>
      <c r="L9" s="61" t="s">
        <v>166</v>
      </c>
      <c r="M9" s="29"/>
    </row>
    <row r="10" spans="2:17" ht="15" thickBot="1" x14ac:dyDescent="0.35">
      <c r="B10" s="39">
        <v>1000</v>
      </c>
      <c r="C10" s="12" t="b">
        <f t="shared" si="0"/>
        <v>1</v>
      </c>
      <c r="D10" s="42">
        <v>400</v>
      </c>
      <c r="F10" s="16">
        <v>750</v>
      </c>
      <c r="G10" s="17">
        <v>1000</v>
      </c>
      <c r="H10" s="65">
        <v>1</v>
      </c>
      <c r="I10" s="68">
        <f>H10/H11</f>
        <v>0.05</v>
      </c>
    </row>
    <row r="11" spans="2:17" x14ac:dyDescent="0.3">
      <c r="B11" s="39">
        <v>400</v>
      </c>
      <c r="C11" s="5" t="b">
        <f t="shared" si="0"/>
        <v>0</v>
      </c>
      <c r="D11" s="42">
        <v>235</v>
      </c>
      <c r="H11">
        <f>SUM(H7:H10)</f>
        <v>20</v>
      </c>
    </row>
    <row r="12" spans="2:17" ht="15" thickBot="1" x14ac:dyDescent="0.35">
      <c r="B12" s="39">
        <v>235</v>
      </c>
      <c r="C12" s="5" t="b">
        <f t="shared" si="0"/>
        <v>0</v>
      </c>
      <c r="D12" s="42">
        <v>383</v>
      </c>
    </row>
    <row r="13" spans="2:17" x14ac:dyDescent="0.3">
      <c r="B13" s="39">
        <v>383</v>
      </c>
      <c r="C13" s="5" t="b">
        <f t="shared" si="0"/>
        <v>0</v>
      </c>
      <c r="D13" s="42">
        <v>300</v>
      </c>
      <c r="G13" s="13" t="s">
        <v>18</v>
      </c>
      <c r="H13" s="32">
        <f>_xlfn.QUARTILE.INC(B2:B21,1)</f>
        <v>292.5</v>
      </c>
      <c r="J13" s="78" t="s">
        <v>125</v>
      </c>
      <c r="K13" s="79"/>
      <c r="L13" s="80"/>
    </row>
    <row r="14" spans="2:17" x14ac:dyDescent="0.3">
      <c r="B14" s="39">
        <v>300</v>
      </c>
      <c r="C14" s="5" t="b">
        <f t="shared" si="0"/>
        <v>0</v>
      </c>
      <c r="D14" s="42">
        <v>450</v>
      </c>
      <c r="G14" s="14" t="s">
        <v>19</v>
      </c>
      <c r="H14" s="15">
        <f>_xlfn.QUARTILE.INC(B2:B21,3)</f>
        <v>470.75</v>
      </c>
      <c r="J14" s="81" t="s">
        <v>126</v>
      </c>
      <c r="K14" s="82"/>
      <c r="L14" s="83"/>
    </row>
    <row r="15" spans="2:17" x14ac:dyDescent="0.3">
      <c r="B15" s="39">
        <v>450</v>
      </c>
      <c r="C15" s="5" t="b">
        <f t="shared" si="0"/>
        <v>0</v>
      </c>
      <c r="D15" s="42">
        <v>285</v>
      </c>
      <c r="G15" s="14" t="s">
        <v>20</v>
      </c>
      <c r="H15" s="15">
        <f>H14-H13</f>
        <v>178.25</v>
      </c>
      <c r="J15" s="81" t="s">
        <v>127</v>
      </c>
      <c r="K15" s="82"/>
      <c r="L15" s="83"/>
    </row>
    <row r="16" spans="2:17" x14ac:dyDescent="0.3">
      <c r="B16" s="39">
        <v>285</v>
      </c>
      <c r="C16" s="5" t="b">
        <f t="shared" si="0"/>
        <v>0</v>
      </c>
      <c r="D16" s="42">
        <v>273</v>
      </c>
      <c r="G16" s="14" t="s">
        <v>21</v>
      </c>
      <c r="H16" s="15">
        <f>H13-1.5*H15</f>
        <v>25.125</v>
      </c>
      <c r="J16" s="81" t="s">
        <v>128</v>
      </c>
      <c r="K16" s="84"/>
      <c r="L16" s="85"/>
    </row>
    <row r="17" spans="2:12" ht="15" thickBot="1" x14ac:dyDescent="0.35">
      <c r="B17" s="39">
        <v>273</v>
      </c>
      <c r="C17" s="5" t="b">
        <f t="shared" si="0"/>
        <v>0</v>
      </c>
      <c r="D17" s="42">
        <v>200</v>
      </c>
      <c r="G17" s="16" t="s">
        <v>22</v>
      </c>
      <c r="H17" s="18">
        <f>H14+1.5*H15</f>
        <v>738.125</v>
      </c>
      <c r="J17" s="86" t="s">
        <v>129</v>
      </c>
      <c r="K17" s="87"/>
      <c r="L17" s="88"/>
    </row>
    <row r="18" spans="2:12" x14ac:dyDescent="0.3">
      <c r="B18" s="39">
        <v>200</v>
      </c>
      <c r="C18" s="5" t="b">
        <f t="shared" si="0"/>
        <v>0</v>
      </c>
      <c r="D18" s="42">
        <v>525</v>
      </c>
    </row>
    <row r="19" spans="2:12" x14ac:dyDescent="0.3">
      <c r="B19" s="39">
        <v>500</v>
      </c>
      <c r="C19" s="5" t="b">
        <f t="shared" si="0"/>
        <v>0</v>
      </c>
      <c r="D19" s="42">
        <v>295</v>
      </c>
    </row>
    <row r="20" spans="2:12" x14ac:dyDescent="0.3">
      <c r="B20" s="39">
        <v>295</v>
      </c>
      <c r="C20" s="5" t="b">
        <f t="shared" si="0"/>
        <v>0</v>
      </c>
      <c r="D20" s="42">
        <v>385</v>
      </c>
    </row>
    <row r="21" spans="2:12" ht="15" thickBot="1" x14ac:dyDescent="0.35">
      <c r="B21" s="40">
        <v>385</v>
      </c>
      <c r="C21" s="17" t="b">
        <f t="shared" si="0"/>
        <v>0</v>
      </c>
      <c r="D21" s="43"/>
    </row>
    <row r="22" spans="2:12" ht="15" thickBot="1" x14ac:dyDescent="0.35"/>
    <row r="23" spans="2:12" ht="28.95" customHeight="1" thickBot="1" x14ac:dyDescent="0.35">
      <c r="F23" s="30" t="s">
        <v>23</v>
      </c>
      <c r="G23" s="31">
        <f>GEOMEAN(B2:B21)</f>
        <v>379.64152923677858</v>
      </c>
      <c r="H23" s="19"/>
      <c r="I23" s="73" t="s">
        <v>123</v>
      </c>
      <c r="J23" s="74"/>
    </row>
    <row r="24" spans="2:12" ht="28.95" customHeight="1" thickBot="1" x14ac:dyDescent="0.35">
      <c r="F24" s="30" t="s">
        <v>24</v>
      </c>
      <c r="G24" s="31">
        <f>MEDIAN(B2:B21)</f>
        <v>384</v>
      </c>
      <c r="H24" s="19"/>
      <c r="I24" s="73" t="s">
        <v>124</v>
      </c>
      <c r="J24" s="75"/>
    </row>
    <row r="25" spans="2:12" ht="28.95" customHeight="1" thickBot="1" x14ac:dyDescent="0.35">
      <c r="F25" s="60" t="s">
        <v>167</v>
      </c>
      <c r="G25" s="29">
        <f>_xlfn.MODE.MULT(B2:B21)</f>
        <v>500</v>
      </c>
      <c r="I25" s="69" t="s">
        <v>168</v>
      </c>
      <c r="J25" s="22"/>
    </row>
    <row r="26" spans="2:12" ht="15" customHeight="1" x14ac:dyDescent="0.3"/>
    <row r="28" spans="2:12" x14ac:dyDescent="0.3">
      <c r="E28" t="s">
        <v>113</v>
      </c>
    </row>
    <row r="29" spans="2:12" ht="15" thickBot="1" x14ac:dyDescent="0.35"/>
    <row r="30" spans="2:12" ht="15" thickBot="1" x14ac:dyDescent="0.35">
      <c r="F30" s="23" t="s">
        <v>23</v>
      </c>
      <c r="G30" s="24">
        <f>GEOMEAN(D2:D20)</f>
        <v>361.701837298584</v>
      </c>
    </row>
    <row r="31" spans="2:12" ht="15" thickBot="1" x14ac:dyDescent="0.35">
      <c r="F31" s="23" t="s">
        <v>26</v>
      </c>
      <c r="G31" s="24">
        <f>MEDIAN(D2:D20)</f>
        <v>383</v>
      </c>
    </row>
    <row r="34" spans="4:13" x14ac:dyDescent="0.3">
      <c r="E34" t="s">
        <v>114</v>
      </c>
    </row>
    <row r="35" spans="4:13" ht="15" thickBot="1" x14ac:dyDescent="0.35"/>
    <row r="36" spans="4:13" ht="14.55" customHeight="1" thickBot="1" x14ac:dyDescent="0.35">
      <c r="F36" s="23" t="s">
        <v>23</v>
      </c>
      <c r="G36" s="24">
        <f>G23-G30</f>
        <v>17.939691938194585</v>
      </c>
      <c r="I36" s="44" t="s">
        <v>133</v>
      </c>
    </row>
    <row r="37" spans="4:13" ht="15" thickBot="1" x14ac:dyDescent="0.35">
      <c r="F37" s="23" t="s">
        <v>26</v>
      </c>
      <c r="G37" s="24">
        <f>G24-G31</f>
        <v>1</v>
      </c>
      <c r="I37" s="44" t="s">
        <v>133</v>
      </c>
    </row>
    <row r="40" spans="4:13" ht="15" thickBot="1" x14ac:dyDescent="0.35"/>
    <row r="41" spans="4:13" ht="34.049999999999997" customHeight="1" thickBot="1" x14ac:dyDescent="0.35">
      <c r="D41" s="21" t="s">
        <v>115</v>
      </c>
      <c r="E41" s="22">
        <f>_xlfn.STDEV.S(B2:B21)</f>
        <v>176.73280456815687</v>
      </c>
      <c r="G41" s="73" t="s">
        <v>118</v>
      </c>
      <c r="H41" s="74"/>
      <c r="J41" s="28" t="s">
        <v>119</v>
      </c>
      <c r="K41" s="45"/>
      <c r="L41" s="45"/>
      <c r="M41" s="29"/>
    </row>
    <row r="42" spans="4:13" ht="31.95" customHeight="1" thickBot="1" x14ac:dyDescent="0.35">
      <c r="D42" s="28" t="s">
        <v>116</v>
      </c>
      <c r="E42" s="29">
        <f>_xlfn.VAR.S(B2:B21)</f>
        <v>31234.484210526327</v>
      </c>
      <c r="G42" s="73" t="s">
        <v>122</v>
      </c>
      <c r="H42" s="75"/>
    </row>
    <row r="43" spans="4:13" ht="43.8" thickBot="1" x14ac:dyDescent="0.35">
      <c r="D43" s="26" t="s">
        <v>117</v>
      </c>
      <c r="E43" s="27">
        <f>E41/G23</f>
        <v>0.46552547853090753</v>
      </c>
      <c r="G43" s="76" t="s">
        <v>120</v>
      </c>
      <c r="H43" s="77"/>
    </row>
    <row r="50" spans="2:5" s="59" customFormat="1" x14ac:dyDescent="0.3"/>
    <row r="53" spans="2:5" x14ac:dyDescent="0.3">
      <c r="B53" s="72" t="s">
        <v>162</v>
      </c>
      <c r="C53" s="72"/>
      <c r="D53" s="72" t="s">
        <v>163</v>
      </c>
      <c r="E53" s="72"/>
    </row>
    <row r="54" spans="2:5" x14ac:dyDescent="0.3">
      <c r="B54" s="5">
        <v>0</v>
      </c>
      <c r="C54" s="5">
        <v>5</v>
      </c>
      <c r="D54" s="5">
        <f>B54-0.5</f>
        <v>-0.5</v>
      </c>
      <c r="E54" s="5">
        <f>C54+0.5</f>
        <v>5.5</v>
      </c>
    </row>
    <row r="55" spans="2:5" x14ac:dyDescent="0.3">
      <c r="B55" s="5">
        <v>6</v>
      </c>
      <c r="C55" s="5">
        <v>10</v>
      </c>
      <c r="D55" s="5">
        <f t="shared" ref="D55:D63" si="1">B55-0.5</f>
        <v>5.5</v>
      </c>
      <c r="E55" s="5">
        <f t="shared" ref="E55:E63" si="2">C55+0.5</f>
        <v>10.5</v>
      </c>
    </row>
    <row r="56" spans="2:5" x14ac:dyDescent="0.3">
      <c r="B56" s="5">
        <v>11</v>
      </c>
      <c r="C56" s="5">
        <v>15</v>
      </c>
      <c r="D56" s="5">
        <f t="shared" si="1"/>
        <v>10.5</v>
      </c>
      <c r="E56" s="5">
        <f t="shared" si="2"/>
        <v>15.5</v>
      </c>
    </row>
    <row r="57" spans="2:5" x14ac:dyDescent="0.3">
      <c r="B57" s="5">
        <v>16</v>
      </c>
      <c r="C57" s="5">
        <v>20</v>
      </c>
      <c r="D57" s="5">
        <f t="shared" si="1"/>
        <v>15.5</v>
      </c>
      <c r="E57" s="5">
        <f t="shared" si="2"/>
        <v>20.5</v>
      </c>
    </row>
    <row r="58" spans="2:5" x14ac:dyDescent="0.3">
      <c r="B58" s="5">
        <v>21</v>
      </c>
      <c r="C58" s="5">
        <v>25</v>
      </c>
      <c r="D58" s="5">
        <f t="shared" si="1"/>
        <v>20.5</v>
      </c>
      <c r="E58" s="5">
        <f t="shared" si="2"/>
        <v>25.5</v>
      </c>
    </row>
    <row r="59" spans="2:5" x14ac:dyDescent="0.3">
      <c r="B59" s="5">
        <v>26</v>
      </c>
      <c r="C59" s="5">
        <v>30</v>
      </c>
      <c r="D59" s="5">
        <f t="shared" si="1"/>
        <v>25.5</v>
      </c>
      <c r="E59" s="5">
        <f t="shared" si="2"/>
        <v>30.5</v>
      </c>
    </row>
    <row r="60" spans="2:5" x14ac:dyDescent="0.3">
      <c r="B60" s="5">
        <v>31</v>
      </c>
      <c r="C60" s="5">
        <v>35</v>
      </c>
      <c r="D60" s="5">
        <f t="shared" si="1"/>
        <v>30.5</v>
      </c>
      <c r="E60" s="5">
        <f t="shared" si="2"/>
        <v>35.5</v>
      </c>
    </row>
    <row r="61" spans="2:5" x14ac:dyDescent="0.3">
      <c r="B61" s="5">
        <v>36</v>
      </c>
      <c r="C61" s="5">
        <v>40</v>
      </c>
      <c r="D61" s="5">
        <f t="shared" si="1"/>
        <v>35.5</v>
      </c>
      <c r="E61" s="5">
        <f t="shared" si="2"/>
        <v>40.5</v>
      </c>
    </row>
    <row r="62" spans="2:5" x14ac:dyDescent="0.3">
      <c r="B62" s="5">
        <v>41</v>
      </c>
      <c r="C62" s="5">
        <v>45</v>
      </c>
      <c r="D62" s="5">
        <f t="shared" si="1"/>
        <v>40.5</v>
      </c>
      <c r="E62" s="5">
        <f t="shared" si="2"/>
        <v>45.5</v>
      </c>
    </row>
    <row r="63" spans="2:5" x14ac:dyDescent="0.3">
      <c r="B63" s="5">
        <v>46</v>
      </c>
      <c r="C63" s="5">
        <v>50</v>
      </c>
      <c r="D63" s="5">
        <f t="shared" si="1"/>
        <v>45.5</v>
      </c>
      <c r="E63" s="5">
        <f t="shared" si="2"/>
        <v>50.5</v>
      </c>
    </row>
  </sheetData>
  <sortState ref="P2:P5">
    <sortCondition ref="P6"/>
  </sortState>
  <mergeCells count="13">
    <mergeCell ref="I23:J23"/>
    <mergeCell ref="I24:J24"/>
    <mergeCell ref="J13:L13"/>
    <mergeCell ref="J14:L14"/>
    <mergeCell ref="J15:L15"/>
    <mergeCell ref="J16:L16"/>
    <mergeCell ref="J17:L17"/>
    <mergeCell ref="F6:G6"/>
    <mergeCell ref="B53:C53"/>
    <mergeCell ref="D53:E53"/>
    <mergeCell ref="G41:H41"/>
    <mergeCell ref="G42:H42"/>
    <mergeCell ref="G43:H4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B19" sqref="B19"/>
    </sheetView>
  </sheetViews>
  <sheetFormatPr defaultRowHeight="14.4" x14ac:dyDescent="0.3"/>
  <sheetData>
    <row r="1" spans="1:4" x14ac:dyDescent="0.3">
      <c r="A1" s="5" t="s">
        <v>139</v>
      </c>
      <c r="B1" s="5" t="s">
        <v>140</v>
      </c>
    </row>
    <row r="2" spans="1:4" x14ac:dyDescent="0.3">
      <c r="A2" s="5">
        <v>400</v>
      </c>
      <c r="B2" s="5">
        <v>100</v>
      </c>
      <c r="D2" t="s">
        <v>141</v>
      </c>
    </row>
    <row r="3" spans="1:4" x14ac:dyDescent="0.3">
      <c r="A3" s="5">
        <v>60</v>
      </c>
      <c r="B3" s="5">
        <v>40</v>
      </c>
    </row>
    <row r="4" spans="1:4" x14ac:dyDescent="0.3">
      <c r="A4" s="5">
        <v>100</v>
      </c>
      <c r="B4" s="5">
        <v>150</v>
      </c>
    </row>
    <row r="5" spans="1:4" x14ac:dyDescent="0.3">
      <c r="A5" s="5">
        <v>120</v>
      </c>
      <c r="B5" s="5">
        <v>180</v>
      </c>
    </row>
    <row r="6" spans="1:4" x14ac:dyDescent="0.3">
      <c r="A6" s="5">
        <v>2</v>
      </c>
      <c r="B6" s="5">
        <v>18</v>
      </c>
    </row>
    <row r="7" spans="1:4" x14ac:dyDescent="0.3">
      <c r="A7" s="5">
        <v>100</v>
      </c>
      <c r="B7" s="5">
        <v>220</v>
      </c>
    </row>
    <row r="8" spans="1:4" x14ac:dyDescent="0.3">
      <c r="A8" s="5">
        <v>220</v>
      </c>
      <c r="B8" s="5">
        <v>180</v>
      </c>
    </row>
    <row r="9" spans="1:4" x14ac:dyDescent="0.3">
      <c r="A9" s="5">
        <v>75</v>
      </c>
      <c r="B9" s="5">
        <v>75</v>
      </c>
    </row>
    <row r="10" spans="1:4" x14ac:dyDescent="0.3">
      <c r="A10" s="5">
        <v>200</v>
      </c>
      <c r="B10" s="5">
        <v>100</v>
      </c>
    </row>
    <row r="11" spans="1:4" x14ac:dyDescent="0.3">
      <c r="A11" s="5">
        <v>280</v>
      </c>
      <c r="B11" s="5">
        <v>170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F11" sqref="F11"/>
    </sheetView>
  </sheetViews>
  <sheetFormatPr defaultRowHeight="14.4" x14ac:dyDescent="0.3"/>
  <cols>
    <col min="1" max="1" width="11.33203125" customWidth="1"/>
    <col min="3" max="3" width="10.44140625" bestFit="1" customWidth="1"/>
    <col min="7" max="7" width="11.77734375" bestFit="1" customWidth="1"/>
    <col min="8" max="8" width="10.44140625" bestFit="1" customWidth="1"/>
  </cols>
  <sheetData>
    <row r="1" spans="1:8" x14ac:dyDescent="0.3">
      <c r="A1" s="5" t="s">
        <v>27</v>
      </c>
      <c r="B1" s="5" t="s">
        <v>28</v>
      </c>
      <c r="C1" s="5" t="s">
        <v>135</v>
      </c>
      <c r="F1" t="s">
        <v>12</v>
      </c>
      <c r="G1" t="s">
        <v>42</v>
      </c>
      <c r="H1" t="s">
        <v>29</v>
      </c>
    </row>
    <row r="2" spans="1:8" x14ac:dyDescent="0.3">
      <c r="A2" s="5" t="s">
        <v>30</v>
      </c>
      <c r="B2" s="5">
        <v>3000</v>
      </c>
      <c r="C2" s="5" t="e">
        <v>#N/A</v>
      </c>
    </row>
    <row r="3" spans="1:8" x14ac:dyDescent="0.3">
      <c r="A3" s="5" t="s">
        <v>31</v>
      </c>
      <c r="B3" s="5">
        <v>2500</v>
      </c>
      <c r="C3" s="5" t="e">
        <v>#N/A</v>
      </c>
    </row>
    <row r="4" spans="1:8" x14ac:dyDescent="0.3">
      <c r="A4" s="5" t="s">
        <v>32</v>
      </c>
      <c r="B4" s="5">
        <v>2000</v>
      </c>
      <c r="C4" s="5">
        <f t="shared" ref="C4:C13" si="0">AVERAGE(B2:B4)</f>
        <v>2500</v>
      </c>
      <c r="E4" s="89" t="s">
        <v>134</v>
      </c>
      <c r="F4" s="89"/>
    </row>
    <row r="5" spans="1:8" x14ac:dyDescent="0.3">
      <c r="A5" s="5" t="s">
        <v>33</v>
      </c>
      <c r="B5" s="5">
        <v>2100</v>
      </c>
      <c r="C5" s="5">
        <f t="shared" si="0"/>
        <v>2200</v>
      </c>
    </row>
    <row r="6" spans="1:8" x14ac:dyDescent="0.3">
      <c r="A6" s="5" t="s">
        <v>34</v>
      </c>
      <c r="B6" s="5">
        <v>4000</v>
      </c>
      <c r="C6" s="5">
        <f t="shared" si="0"/>
        <v>2700</v>
      </c>
      <c r="E6" s="20" t="s">
        <v>121</v>
      </c>
    </row>
    <row r="7" spans="1:8" x14ac:dyDescent="0.3">
      <c r="A7" s="5" t="s">
        <v>35</v>
      </c>
      <c r="B7" s="5">
        <v>5000</v>
      </c>
      <c r="C7" s="5">
        <f t="shared" si="0"/>
        <v>3700</v>
      </c>
    </row>
    <row r="8" spans="1:8" x14ac:dyDescent="0.3">
      <c r="A8" s="5" t="s">
        <v>36</v>
      </c>
      <c r="B8" s="5">
        <v>3200</v>
      </c>
      <c r="C8" s="5">
        <f t="shared" si="0"/>
        <v>4066.6666666666665</v>
      </c>
    </row>
    <row r="9" spans="1:8" x14ac:dyDescent="0.3">
      <c r="A9" s="5" t="s">
        <v>37</v>
      </c>
      <c r="B9" s="5">
        <v>3100</v>
      </c>
      <c r="C9" s="5">
        <f t="shared" si="0"/>
        <v>3766.6666666666665</v>
      </c>
    </row>
    <row r="10" spans="1:8" x14ac:dyDescent="0.3">
      <c r="A10" s="5" t="s">
        <v>38</v>
      </c>
      <c r="B10" s="5">
        <v>3500</v>
      </c>
      <c r="C10" s="5">
        <f t="shared" si="0"/>
        <v>3266.6666666666665</v>
      </c>
    </row>
    <row r="11" spans="1:8" x14ac:dyDescent="0.3">
      <c r="A11" s="5" t="s">
        <v>39</v>
      </c>
      <c r="B11" s="5">
        <v>2000</v>
      </c>
      <c r="C11" s="5">
        <f t="shared" si="0"/>
        <v>2866.6666666666665</v>
      </c>
    </row>
    <row r="12" spans="1:8" x14ac:dyDescent="0.3">
      <c r="A12" s="5" t="s">
        <v>40</v>
      </c>
      <c r="B12" s="5">
        <v>3000</v>
      </c>
      <c r="C12" s="5">
        <f t="shared" si="0"/>
        <v>2833.3333333333335</v>
      </c>
    </row>
    <row r="13" spans="1:8" x14ac:dyDescent="0.3">
      <c r="A13" s="5" t="s">
        <v>41</v>
      </c>
      <c r="B13" s="5">
        <v>3100</v>
      </c>
      <c r="C13" s="5">
        <f t="shared" si="0"/>
        <v>2700</v>
      </c>
    </row>
    <row r="15" spans="1:8" ht="100.8" x14ac:dyDescent="0.3">
      <c r="C15" s="6" t="s">
        <v>136</v>
      </c>
    </row>
  </sheetData>
  <mergeCells count="1">
    <mergeCell ref="E4:F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G9" sqref="G9"/>
    </sheetView>
  </sheetViews>
  <sheetFormatPr defaultRowHeight="14.4" x14ac:dyDescent="0.3"/>
  <sheetData>
    <row r="1" spans="1:9" x14ac:dyDescent="0.3">
      <c r="A1" s="46" t="s">
        <v>43</v>
      </c>
      <c r="B1" s="47" t="s">
        <v>44</v>
      </c>
      <c r="C1" s="25" t="s">
        <v>45</v>
      </c>
    </row>
    <row r="2" spans="1:9" x14ac:dyDescent="0.3">
      <c r="A2" s="48">
        <v>5</v>
      </c>
      <c r="B2" s="49">
        <v>4</v>
      </c>
      <c r="C2" s="50">
        <v>6</v>
      </c>
    </row>
    <row r="3" spans="1:9" x14ac:dyDescent="0.3">
      <c r="A3" s="48">
        <v>6</v>
      </c>
      <c r="B3" s="49">
        <v>5</v>
      </c>
      <c r="C3" s="50">
        <v>4</v>
      </c>
      <c r="F3" t="s">
        <v>46</v>
      </c>
      <c r="G3" t="s">
        <v>47</v>
      </c>
      <c r="I3" t="s">
        <v>48</v>
      </c>
    </row>
    <row r="4" spans="1:9" x14ac:dyDescent="0.3">
      <c r="A4" s="48">
        <v>7</v>
      </c>
      <c r="B4" s="49">
        <v>4</v>
      </c>
      <c r="C4" s="50">
        <v>5</v>
      </c>
    </row>
    <row r="5" spans="1:9" x14ac:dyDescent="0.3">
      <c r="A5" s="48">
        <v>4</v>
      </c>
      <c r="B5" s="49">
        <v>3</v>
      </c>
      <c r="C5" s="50">
        <v>4</v>
      </c>
    </row>
    <row r="6" spans="1:9" x14ac:dyDescent="0.3">
      <c r="A6" s="48">
        <v>5</v>
      </c>
      <c r="B6" s="49">
        <v>4</v>
      </c>
      <c r="C6" s="50">
        <v>3</v>
      </c>
    </row>
    <row r="7" spans="1:9" x14ac:dyDescent="0.3">
      <c r="A7" s="48">
        <v>4</v>
      </c>
      <c r="B7" s="49">
        <v>3</v>
      </c>
      <c r="C7" s="50">
        <v>4</v>
      </c>
    </row>
    <row r="8" spans="1:9" ht="15" thickBot="1" x14ac:dyDescent="0.35">
      <c r="A8" s="51">
        <v>3</v>
      </c>
      <c r="B8" s="52">
        <v>5</v>
      </c>
      <c r="C8" s="27">
        <v>5</v>
      </c>
    </row>
    <row r="11" spans="1:9" x14ac:dyDescent="0.3">
      <c r="D11" t="s">
        <v>49</v>
      </c>
    </row>
    <row r="13" spans="1:9" ht="15" thickBot="1" x14ac:dyDescent="0.35">
      <c r="D13" t="s">
        <v>50</v>
      </c>
    </row>
    <row r="14" spans="1:9" x14ac:dyDescent="0.3">
      <c r="D14" s="4" t="s">
        <v>51</v>
      </c>
      <c r="E14" s="4" t="s">
        <v>52</v>
      </c>
      <c r="F14" s="4" t="s">
        <v>53</v>
      </c>
      <c r="G14" s="4" t="s">
        <v>54</v>
      </c>
      <c r="H14" s="4" t="s">
        <v>55</v>
      </c>
    </row>
    <row r="15" spans="1:9" x14ac:dyDescent="0.3">
      <c r="D15" s="2" t="s">
        <v>43</v>
      </c>
      <c r="E15" s="2">
        <v>7</v>
      </c>
      <c r="F15" s="2">
        <v>34</v>
      </c>
      <c r="G15" s="2">
        <v>4.8571428571428568</v>
      </c>
      <c r="H15" s="2">
        <v>1.8095238095238102</v>
      </c>
    </row>
    <row r="16" spans="1:9" x14ac:dyDescent="0.3">
      <c r="D16" s="2" t="s">
        <v>44</v>
      </c>
      <c r="E16" s="2">
        <v>7</v>
      </c>
      <c r="F16" s="2">
        <v>28</v>
      </c>
      <c r="G16" s="2">
        <v>4</v>
      </c>
      <c r="H16" s="2">
        <v>0.66666666666666663</v>
      </c>
    </row>
    <row r="17" spans="4:10" ht="15" thickBot="1" x14ac:dyDescent="0.35">
      <c r="D17" s="3" t="s">
        <v>45</v>
      </c>
      <c r="E17" s="3">
        <v>7</v>
      </c>
      <c r="F17" s="3">
        <v>31</v>
      </c>
      <c r="G17" s="3">
        <v>4.4285714285714288</v>
      </c>
      <c r="H17" s="3">
        <v>0.95238095238095377</v>
      </c>
    </row>
    <row r="20" spans="4:10" ht="15" thickBot="1" x14ac:dyDescent="0.35">
      <c r="D20" t="s">
        <v>56</v>
      </c>
    </row>
    <row r="21" spans="4:10" x14ac:dyDescent="0.3">
      <c r="D21" s="4" t="s">
        <v>57</v>
      </c>
      <c r="E21" s="4" t="s">
        <v>58</v>
      </c>
      <c r="F21" s="4" t="s">
        <v>59</v>
      </c>
      <c r="G21" s="4" t="s">
        <v>60</v>
      </c>
      <c r="H21" s="4" t="s">
        <v>61</v>
      </c>
      <c r="I21" s="4" t="s">
        <v>62</v>
      </c>
      <c r="J21" s="4" t="s">
        <v>63</v>
      </c>
    </row>
    <row r="22" spans="4:10" x14ac:dyDescent="0.3">
      <c r="D22" s="2" t="s">
        <v>64</v>
      </c>
      <c r="E22" s="2">
        <v>2.5714285714285836</v>
      </c>
      <c r="F22" s="2">
        <v>2</v>
      </c>
      <c r="G22" s="2">
        <v>1.2857142857142918</v>
      </c>
      <c r="H22" s="2">
        <v>1.1250000000000053</v>
      </c>
      <c r="I22" s="2">
        <v>0.34643941611461682</v>
      </c>
      <c r="J22" s="2">
        <v>3.5545571456617879</v>
      </c>
    </row>
    <row r="23" spans="4:10" x14ac:dyDescent="0.3">
      <c r="D23" s="2" t="s">
        <v>65</v>
      </c>
      <c r="E23" s="2">
        <v>20.571428571428569</v>
      </c>
      <c r="F23" s="2">
        <v>18</v>
      </c>
      <c r="G23" s="2">
        <v>1.1428571428571428</v>
      </c>
      <c r="H23" s="2"/>
      <c r="I23" s="2"/>
      <c r="J23" s="2"/>
    </row>
    <row r="24" spans="4:10" x14ac:dyDescent="0.3">
      <c r="D24" s="2"/>
      <c r="E24" s="2"/>
      <c r="F24" s="2"/>
      <c r="G24" s="2"/>
      <c r="H24" s="2"/>
      <c r="I24" s="2"/>
      <c r="J24" s="2"/>
    </row>
    <row r="25" spans="4:10" ht="15" thickBot="1" x14ac:dyDescent="0.35">
      <c r="D25" s="3" t="s">
        <v>66</v>
      </c>
      <c r="E25" s="3">
        <v>23.142857142857153</v>
      </c>
      <c r="F25" s="3">
        <v>20</v>
      </c>
      <c r="G25" s="3"/>
      <c r="H25" s="3"/>
      <c r="I25" s="3"/>
      <c r="J25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"/>
  <sheetViews>
    <sheetView workbookViewId="0">
      <selection activeCell="I13" sqref="I13"/>
    </sheetView>
  </sheetViews>
  <sheetFormatPr defaultRowHeight="14.4" x14ac:dyDescent="0.3"/>
  <cols>
    <col min="4" max="4" width="16" customWidth="1"/>
    <col min="5" max="5" width="14" customWidth="1"/>
    <col min="6" max="6" width="13.5546875" customWidth="1"/>
    <col min="9" max="9" width="12.44140625" customWidth="1"/>
    <col min="10" max="10" width="15.21875" customWidth="1"/>
    <col min="11" max="11" width="11.88671875" customWidth="1"/>
    <col min="12" max="12" width="11.5546875" customWidth="1"/>
  </cols>
  <sheetData>
    <row r="1" spans="1:5" x14ac:dyDescent="0.3">
      <c r="A1" s="13" t="s">
        <v>67</v>
      </c>
      <c r="B1" s="32" t="s">
        <v>68</v>
      </c>
    </row>
    <row r="2" spans="1:5" x14ac:dyDescent="0.3">
      <c r="A2" s="14">
        <v>4</v>
      </c>
      <c r="B2" s="15">
        <v>5</v>
      </c>
    </row>
    <row r="3" spans="1:5" x14ac:dyDescent="0.3">
      <c r="A3" s="14">
        <v>5</v>
      </c>
      <c r="B3" s="15">
        <v>4</v>
      </c>
    </row>
    <row r="4" spans="1:5" x14ac:dyDescent="0.3">
      <c r="A4" s="14">
        <v>6</v>
      </c>
      <c r="B4" s="15">
        <v>6</v>
      </c>
    </row>
    <row r="5" spans="1:5" x14ac:dyDescent="0.3">
      <c r="A5" s="14">
        <v>7</v>
      </c>
      <c r="B5" s="15">
        <v>4</v>
      </c>
    </row>
    <row r="6" spans="1:5" ht="15" thickBot="1" x14ac:dyDescent="0.35">
      <c r="A6" s="16">
        <v>3</v>
      </c>
      <c r="B6" s="18">
        <v>5</v>
      </c>
    </row>
    <row r="8" spans="1:5" x14ac:dyDescent="0.3">
      <c r="D8" t="s">
        <v>69</v>
      </c>
    </row>
    <row r="9" spans="1:5" ht="15" thickBot="1" x14ac:dyDescent="0.35"/>
    <row r="10" spans="1:5" x14ac:dyDescent="0.3">
      <c r="D10" s="7" t="s">
        <v>70</v>
      </c>
      <c r="E10" s="7"/>
    </row>
    <row r="11" spans="1:5" x14ac:dyDescent="0.3">
      <c r="D11" s="2" t="s">
        <v>71</v>
      </c>
      <c r="E11" s="2">
        <v>0.18898223650461413</v>
      </c>
    </row>
    <row r="12" spans="1:5" x14ac:dyDescent="0.3">
      <c r="D12" s="2" t="s">
        <v>72</v>
      </c>
      <c r="E12" s="2">
        <v>3.5714285714285907E-2</v>
      </c>
    </row>
    <row r="13" spans="1:5" x14ac:dyDescent="0.3">
      <c r="D13" s="2" t="s">
        <v>73</v>
      </c>
      <c r="E13" s="2">
        <v>-0.28571428571428542</v>
      </c>
    </row>
    <row r="14" spans="1:5" x14ac:dyDescent="0.3">
      <c r="D14" s="2" t="s">
        <v>74</v>
      </c>
      <c r="E14" s="2">
        <v>0.94868329805051366</v>
      </c>
    </row>
    <row r="15" spans="1:5" ht="15" thickBot="1" x14ac:dyDescent="0.35">
      <c r="D15" s="3" t="s">
        <v>75</v>
      </c>
      <c r="E15" s="3">
        <v>5</v>
      </c>
    </row>
    <row r="17" spans="4:12" ht="15" thickBot="1" x14ac:dyDescent="0.35">
      <c r="D17" t="s">
        <v>56</v>
      </c>
    </row>
    <row r="18" spans="4:12" x14ac:dyDescent="0.3">
      <c r="D18" s="4"/>
      <c r="E18" s="4" t="s">
        <v>59</v>
      </c>
      <c r="F18" s="4" t="s">
        <v>58</v>
      </c>
      <c r="G18" s="4" t="s">
        <v>60</v>
      </c>
      <c r="H18" s="4" t="s">
        <v>61</v>
      </c>
      <c r="I18" s="4" t="s">
        <v>79</v>
      </c>
    </row>
    <row r="19" spans="4:12" x14ac:dyDescent="0.3">
      <c r="D19" s="2" t="s">
        <v>76</v>
      </c>
      <c r="E19" s="2">
        <v>1</v>
      </c>
      <c r="F19" s="2">
        <v>0.10000000000000053</v>
      </c>
      <c r="G19" s="2">
        <v>0.10000000000000053</v>
      </c>
      <c r="H19" s="2">
        <v>0.11111111111111173</v>
      </c>
      <c r="I19" s="2">
        <v>0.76082037551450998</v>
      </c>
    </row>
    <row r="20" spans="4:12" x14ac:dyDescent="0.3">
      <c r="D20" s="2" t="s">
        <v>77</v>
      </c>
      <c r="E20" s="2">
        <v>3</v>
      </c>
      <c r="F20" s="2">
        <v>2.6999999999999993</v>
      </c>
      <c r="G20" s="2">
        <v>0.8999999999999998</v>
      </c>
      <c r="H20" s="2"/>
      <c r="I20" s="2"/>
    </row>
    <row r="21" spans="4:12" ht="15" thickBot="1" x14ac:dyDescent="0.35">
      <c r="D21" s="3" t="s">
        <v>66</v>
      </c>
      <c r="E21" s="3">
        <v>4</v>
      </c>
      <c r="F21" s="3">
        <v>2.8</v>
      </c>
      <c r="G21" s="3"/>
      <c r="H21" s="3"/>
      <c r="I21" s="3"/>
    </row>
    <row r="22" spans="4:12" ht="15" thickBot="1" x14ac:dyDescent="0.35"/>
    <row r="23" spans="4:12" x14ac:dyDescent="0.3">
      <c r="D23" s="4"/>
      <c r="E23" s="4" t="s">
        <v>80</v>
      </c>
      <c r="F23" s="4" t="s">
        <v>74</v>
      </c>
      <c r="G23" s="4" t="s">
        <v>81</v>
      </c>
      <c r="H23" s="4" t="s">
        <v>62</v>
      </c>
      <c r="I23" s="4" t="s">
        <v>82</v>
      </c>
      <c r="J23" s="4" t="s">
        <v>83</v>
      </c>
      <c r="K23" s="4" t="s">
        <v>84</v>
      </c>
      <c r="L23" s="4" t="s">
        <v>85</v>
      </c>
    </row>
    <row r="24" spans="4:12" x14ac:dyDescent="0.3">
      <c r="D24" s="2" t="s">
        <v>78</v>
      </c>
      <c r="E24" s="8">
        <v>5.2999999999999989</v>
      </c>
      <c r="F24" s="2">
        <v>1.5588457268119895</v>
      </c>
      <c r="G24" s="2">
        <v>3.3999515852277957</v>
      </c>
      <c r="H24" s="2">
        <v>4.2462834479799164E-2</v>
      </c>
      <c r="I24" s="2">
        <v>0.3390571761998844</v>
      </c>
      <c r="J24" s="2">
        <v>10.260942823800114</v>
      </c>
      <c r="K24" s="2">
        <v>0.3390571761998844</v>
      </c>
      <c r="L24" s="2">
        <v>10.260942823800114</v>
      </c>
    </row>
    <row r="25" spans="4:12" ht="15" thickBot="1" x14ac:dyDescent="0.35">
      <c r="D25" s="3" t="s">
        <v>67</v>
      </c>
      <c r="E25" s="9">
        <v>-9.9999999999999908E-2</v>
      </c>
      <c r="F25" s="3">
        <v>0.3</v>
      </c>
      <c r="G25" s="3">
        <v>-0.33333333333333304</v>
      </c>
      <c r="H25" s="3">
        <v>0.76082037551451087</v>
      </c>
      <c r="I25" s="3">
        <v>-1.0547338915851125</v>
      </c>
      <c r="J25" s="3">
        <v>0.85473389158511281</v>
      </c>
      <c r="K25" s="3">
        <v>-1.0547338915851125</v>
      </c>
      <c r="L25" s="3">
        <v>0.85473389158511281</v>
      </c>
    </row>
    <row r="29" spans="4:12" x14ac:dyDescent="0.3">
      <c r="D29" t="s">
        <v>86</v>
      </c>
      <c r="I29" t="s">
        <v>91</v>
      </c>
    </row>
    <row r="30" spans="4:12" ht="15" thickBot="1" x14ac:dyDescent="0.35">
      <c r="I30" s="10"/>
      <c r="J30" s="11" t="s">
        <v>90</v>
      </c>
    </row>
    <row r="31" spans="4:12" x14ac:dyDescent="0.3">
      <c r="D31" s="4" t="s">
        <v>87</v>
      </c>
      <c r="E31" s="4" t="s">
        <v>88</v>
      </c>
      <c r="F31" s="4" t="s">
        <v>89</v>
      </c>
    </row>
    <row r="32" spans="4:12" x14ac:dyDescent="0.3">
      <c r="D32" s="2">
        <v>1</v>
      </c>
      <c r="E32" s="2">
        <v>4.8999999999999995</v>
      </c>
      <c r="F32" s="2">
        <v>0.10000000000000053</v>
      </c>
    </row>
    <row r="33" spans="4:6" x14ac:dyDescent="0.3">
      <c r="D33" s="2">
        <v>2</v>
      </c>
      <c r="E33" s="2">
        <v>4.7999999999999989</v>
      </c>
      <c r="F33" s="2">
        <v>-0.79999999999999893</v>
      </c>
    </row>
    <row r="34" spans="4:6" x14ac:dyDescent="0.3">
      <c r="D34" s="2">
        <v>3</v>
      </c>
      <c r="E34" s="2">
        <v>4.6999999999999993</v>
      </c>
      <c r="F34" s="2">
        <v>1.3000000000000007</v>
      </c>
    </row>
    <row r="35" spans="4:6" x14ac:dyDescent="0.3">
      <c r="D35" s="2">
        <v>4</v>
      </c>
      <c r="E35" s="2">
        <v>4.5999999999999996</v>
      </c>
      <c r="F35" s="2">
        <v>-0.59999999999999964</v>
      </c>
    </row>
    <row r="36" spans="4:6" ht="15" thickBot="1" x14ac:dyDescent="0.35">
      <c r="D36" s="3">
        <v>5</v>
      </c>
      <c r="E36" s="3">
        <v>4.9999999999999991</v>
      </c>
      <c r="F36" s="3">
        <v>8.8817841970012523E-16</v>
      </c>
    </row>
    <row r="60" spans="4:9" ht="30" customHeight="1" x14ac:dyDescent="0.35">
      <c r="D60" s="91" t="s">
        <v>142</v>
      </c>
      <c r="E60" s="91"/>
      <c r="F60" s="91"/>
      <c r="G60" s="91"/>
      <c r="H60" s="54"/>
      <c r="I60" s="54"/>
    </row>
    <row r="61" spans="4:9" ht="18" x14ac:dyDescent="0.35">
      <c r="D61" s="54"/>
      <c r="E61" s="54"/>
      <c r="F61" s="54"/>
      <c r="G61" s="54"/>
      <c r="H61" s="54"/>
      <c r="I61" s="54"/>
    </row>
    <row r="62" spans="4:9" ht="40.049999999999997" customHeight="1" x14ac:dyDescent="0.35">
      <c r="D62" s="90" t="s">
        <v>143</v>
      </c>
      <c r="E62" s="90"/>
      <c r="F62" s="90"/>
      <c r="G62" s="90"/>
      <c r="H62" s="54"/>
      <c r="I62" s="54"/>
    </row>
    <row r="63" spans="4:9" ht="18" x14ac:dyDescent="0.35">
      <c r="D63" s="54"/>
      <c r="E63" s="54"/>
      <c r="F63" s="54"/>
      <c r="G63" s="54"/>
      <c r="H63" s="54"/>
      <c r="I63" s="54"/>
    </row>
    <row r="64" spans="4:9" ht="18" x14ac:dyDescent="0.35">
      <c r="D64" s="55" t="s">
        <v>144</v>
      </c>
      <c r="E64" s="54"/>
      <c r="F64" s="54"/>
      <c r="G64" s="54"/>
      <c r="H64" s="54"/>
      <c r="I64" s="54"/>
    </row>
    <row r="65" spans="4:9" ht="18" x14ac:dyDescent="0.35">
      <c r="D65" s="54"/>
      <c r="E65" s="54"/>
      <c r="F65" s="54"/>
      <c r="G65" s="54"/>
      <c r="H65" s="54"/>
      <c r="I65" s="54"/>
    </row>
    <row r="66" spans="4:9" ht="70.05" customHeight="1" x14ac:dyDescent="0.35">
      <c r="D66" s="90" t="s">
        <v>145</v>
      </c>
      <c r="E66" s="90"/>
      <c r="F66" s="90"/>
      <c r="G66" s="90"/>
      <c r="H66" s="54"/>
      <c r="I66" s="54"/>
    </row>
    <row r="67" spans="4:9" ht="18" x14ac:dyDescent="0.35">
      <c r="D67" s="54"/>
      <c r="E67" s="54"/>
      <c r="F67" s="54"/>
      <c r="G67" s="54"/>
      <c r="H67" s="54"/>
      <c r="I67" s="54"/>
    </row>
    <row r="68" spans="4:9" ht="40.049999999999997" customHeight="1" x14ac:dyDescent="0.35">
      <c r="D68" s="90" t="s">
        <v>146</v>
      </c>
      <c r="E68" s="90"/>
      <c r="F68" s="90"/>
      <c r="G68" s="90"/>
      <c r="H68" s="54"/>
      <c r="I68" s="54"/>
    </row>
    <row r="69" spans="4:9" ht="18" x14ac:dyDescent="0.35">
      <c r="D69" s="54"/>
      <c r="E69" s="54"/>
      <c r="F69" s="54"/>
      <c r="G69" s="54"/>
      <c r="H69" s="54"/>
      <c r="I69" s="54"/>
    </row>
    <row r="70" spans="4:9" ht="43.05" customHeight="1" x14ac:dyDescent="0.35">
      <c r="D70" s="90" t="s">
        <v>161</v>
      </c>
      <c r="E70" s="90"/>
      <c r="F70" s="90"/>
      <c r="G70" s="90"/>
      <c r="H70" s="54"/>
      <c r="I70" s="54"/>
    </row>
    <row r="71" spans="4:9" ht="18" x14ac:dyDescent="0.35">
      <c r="D71" s="54"/>
      <c r="E71" s="54"/>
      <c r="F71" s="54"/>
      <c r="G71" s="54"/>
      <c r="H71" s="54"/>
      <c r="I71" s="54"/>
    </row>
    <row r="72" spans="4:9" ht="49.95" customHeight="1" x14ac:dyDescent="0.35">
      <c r="D72" s="90" t="s">
        <v>147</v>
      </c>
      <c r="E72" s="90"/>
      <c r="F72" s="90"/>
      <c r="G72" s="90"/>
      <c r="H72" s="54"/>
      <c r="I72" s="54"/>
    </row>
    <row r="73" spans="4:9" ht="18" x14ac:dyDescent="0.35">
      <c r="D73" s="54"/>
      <c r="E73" s="54"/>
      <c r="F73" s="54"/>
      <c r="G73" s="54"/>
      <c r="H73" s="54"/>
      <c r="I73" s="54"/>
    </row>
    <row r="74" spans="4:9" ht="40.049999999999997" customHeight="1" x14ac:dyDescent="0.35">
      <c r="D74" s="90" t="s">
        <v>148</v>
      </c>
      <c r="E74" s="90"/>
      <c r="F74" s="90"/>
      <c r="G74" s="90"/>
      <c r="H74" s="54"/>
      <c r="I74" s="54"/>
    </row>
    <row r="75" spans="4:9" ht="18" x14ac:dyDescent="0.35">
      <c r="D75" s="54"/>
      <c r="E75" s="54"/>
      <c r="F75" s="54"/>
      <c r="G75" s="54"/>
      <c r="H75" s="54"/>
      <c r="I75" s="54"/>
    </row>
    <row r="76" spans="4:9" ht="40.049999999999997" customHeight="1" x14ac:dyDescent="0.35">
      <c r="D76" s="90" t="s">
        <v>160</v>
      </c>
      <c r="E76" s="90"/>
      <c r="F76" s="90"/>
      <c r="G76" s="90"/>
      <c r="H76" s="90"/>
      <c r="I76" s="54"/>
    </row>
    <row r="77" spans="4:9" ht="18" x14ac:dyDescent="0.35">
      <c r="D77" s="54"/>
      <c r="E77" s="54"/>
      <c r="F77" s="54"/>
      <c r="G77" s="54"/>
      <c r="H77" s="54"/>
      <c r="I77" s="54"/>
    </row>
    <row r="78" spans="4:9" ht="30" customHeight="1" x14ac:dyDescent="0.35">
      <c r="D78" s="90" t="s">
        <v>149</v>
      </c>
      <c r="E78" s="90"/>
      <c r="F78" s="90"/>
      <c r="G78" s="90"/>
      <c r="H78" s="90"/>
      <c r="I78" s="54"/>
    </row>
    <row r="79" spans="4:9" ht="18" x14ac:dyDescent="0.35">
      <c r="D79" s="54"/>
      <c r="E79" s="54"/>
      <c r="F79" s="54"/>
      <c r="G79" s="54"/>
      <c r="H79" s="54"/>
      <c r="I79" s="54"/>
    </row>
    <row r="80" spans="4:9" ht="18" x14ac:dyDescent="0.35">
      <c r="D80" s="54"/>
      <c r="E80" s="54"/>
      <c r="F80" s="54"/>
      <c r="G80" s="54"/>
      <c r="H80" s="54"/>
      <c r="I80" s="54"/>
    </row>
    <row r="81" spans="4:9" ht="18" x14ac:dyDescent="0.35">
      <c r="D81" s="56" t="s">
        <v>150</v>
      </c>
      <c r="E81" s="56" t="s">
        <v>151</v>
      </c>
      <c r="F81" s="56" t="s">
        <v>152</v>
      </c>
      <c r="G81" s="56" t="s">
        <v>153</v>
      </c>
      <c r="H81" s="57"/>
      <c r="I81" s="54"/>
    </row>
    <row r="82" spans="4:9" ht="18" x14ac:dyDescent="0.35">
      <c r="D82" s="58">
        <v>1</v>
      </c>
      <c r="E82" s="58">
        <v>2</v>
      </c>
      <c r="F82" s="58">
        <v>-4.33</v>
      </c>
      <c r="G82" s="58">
        <v>-3.33</v>
      </c>
      <c r="H82" s="57"/>
      <c r="I82" s="54"/>
    </row>
    <row r="83" spans="4:9" ht="18" x14ac:dyDescent="0.35">
      <c r="D83" s="58">
        <v>2</v>
      </c>
      <c r="E83" s="58">
        <v>3</v>
      </c>
      <c r="F83" s="58">
        <v>-3.33</v>
      </c>
      <c r="G83" s="58">
        <v>-2.33</v>
      </c>
      <c r="H83" s="57"/>
      <c r="I83" s="54"/>
    </row>
    <row r="84" spans="4:9" ht="18" x14ac:dyDescent="0.35">
      <c r="D84" s="58">
        <v>8</v>
      </c>
      <c r="E84" s="58">
        <v>7</v>
      </c>
      <c r="F84" s="58">
        <v>2.67</v>
      </c>
      <c r="G84" s="58">
        <v>1.67</v>
      </c>
      <c r="H84" s="57"/>
      <c r="I84" s="54"/>
    </row>
    <row r="85" spans="4:9" ht="18" x14ac:dyDescent="0.35">
      <c r="D85" s="58">
        <v>5</v>
      </c>
      <c r="E85" s="58">
        <v>5</v>
      </c>
      <c r="F85" s="58">
        <v>-0.33</v>
      </c>
      <c r="G85" s="58">
        <v>-0.33</v>
      </c>
      <c r="H85" s="57"/>
      <c r="I85" s="54"/>
    </row>
    <row r="86" spans="4:9" ht="18" x14ac:dyDescent="0.35">
      <c r="D86" s="58">
        <v>9</v>
      </c>
      <c r="E86" s="58">
        <v>9</v>
      </c>
      <c r="F86" s="58">
        <v>3.67</v>
      </c>
      <c r="G86" s="58">
        <v>3.67</v>
      </c>
      <c r="H86" s="57"/>
      <c r="I86" s="54"/>
    </row>
    <row r="87" spans="4:9" ht="18" x14ac:dyDescent="0.35">
      <c r="D87" s="58">
        <v>7</v>
      </c>
      <c r="E87" s="58">
        <v>6</v>
      </c>
      <c r="F87" s="58">
        <v>1.67</v>
      </c>
      <c r="G87" s="58">
        <v>0.67</v>
      </c>
      <c r="H87" s="57"/>
      <c r="I87" s="54"/>
    </row>
    <row r="88" spans="4:9" ht="18" x14ac:dyDescent="0.35">
      <c r="D88" s="57"/>
      <c r="E88" s="57"/>
      <c r="F88" s="57"/>
      <c r="G88" s="57"/>
      <c r="H88" s="57"/>
      <c r="I88" s="54"/>
    </row>
    <row r="89" spans="4:9" ht="18" x14ac:dyDescent="0.35">
      <c r="D89" s="54"/>
      <c r="E89" s="54"/>
      <c r="F89" s="54"/>
      <c r="G89" s="54"/>
      <c r="H89" s="54"/>
      <c r="I89" s="54"/>
    </row>
    <row r="90" spans="4:9" ht="30" customHeight="1" x14ac:dyDescent="0.35">
      <c r="D90" s="90" t="s">
        <v>154</v>
      </c>
      <c r="E90" s="90"/>
      <c r="F90" s="90"/>
      <c r="G90" s="90"/>
      <c r="H90" s="90"/>
      <c r="I90" s="54"/>
    </row>
    <row r="91" spans="4:9" ht="18" x14ac:dyDescent="0.35">
      <c r="D91" s="54"/>
      <c r="E91" s="54"/>
      <c r="F91" s="54"/>
      <c r="G91" s="54"/>
      <c r="H91" s="54"/>
      <c r="I91" s="54"/>
    </row>
    <row r="92" spans="4:9" ht="90" customHeight="1" x14ac:dyDescent="0.35">
      <c r="D92" s="90" t="s">
        <v>155</v>
      </c>
      <c r="E92" s="90"/>
      <c r="F92" s="90"/>
      <c r="G92" s="90"/>
      <c r="H92" s="90"/>
      <c r="I92" s="54"/>
    </row>
    <row r="93" spans="4:9" ht="18" x14ac:dyDescent="0.35">
      <c r="D93" s="54"/>
      <c r="E93" s="54"/>
      <c r="F93" s="54"/>
      <c r="G93" s="54"/>
      <c r="H93" s="54"/>
      <c r="I93" s="54"/>
    </row>
    <row r="94" spans="4:9" ht="36.450000000000003" customHeight="1" x14ac:dyDescent="0.35">
      <c r="D94" s="90" t="s">
        <v>156</v>
      </c>
      <c r="E94" s="90"/>
      <c r="F94" s="90"/>
      <c r="G94" s="90"/>
      <c r="H94" s="90"/>
      <c r="I94" s="54"/>
    </row>
    <row r="95" spans="4:9" ht="18" x14ac:dyDescent="0.35">
      <c r="D95" s="54"/>
      <c r="E95" s="54"/>
      <c r="F95" s="54"/>
      <c r="G95" s="54"/>
      <c r="H95" s="54"/>
      <c r="I95" s="54"/>
    </row>
    <row r="96" spans="4:9" ht="36" customHeight="1" x14ac:dyDescent="0.35">
      <c r="D96" s="90" t="s">
        <v>157</v>
      </c>
      <c r="E96" s="90"/>
      <c r="F96" s="90"/>
      <c r="G96" s="90"/>
      <c r="H96" s="90"/>
      <c r="I96" s="54"/>
    </row>
    <row r="97" spans="4:9" ht="18" x14ac:dyDescent="0.35">
      <c r="D97" s="54"/>
      <c r="E97" s="54"/>
      <c r="F97" s="54"/>
      <c r="G97" s="54"/>
      <c r="H97" s="54"/>
      <c r="I97" s="54"/>
    </row>
    <row r="98" spans="4:9" ht="34.950000000000003" customHeight="1" x14ac:dyDescent="0.35">
      <c r="D98" s="90" t="s">
        <v>158</v>
      </c>
      <c r="E98" s="90"/>
      <c r="F98" s="90"/>
      <c r="G98" s="90"/>
      <c r="H98" s="90"/>
      <c r="I98" s="54"/>
    </row>
    <row r="99" spans="4:9" ht="18" x14ac:dyDescent="0.35">
      <c r="D99" s="54"/>
      <c r="E99" s="54"/>
      <c r="F99" s="54"/>
      <c r="G99" s="54"/>
      <c r="H99" s="54"/>
      <c r="I99" s="54"/>
    </row>
    <row r="100" spans="4:9" ht="120" customHeight="1" x14ac:dyDescent="0.3">
      <c r="D100" s="90" t="s">
        <v>159</v>
      </c>
      <c r="E100" s="90"/>
      <c r="F100" s="90"/>
      <c r="G100" s="90"/>
      <c r="H100" s="90"/>
      <c r="I100" s="90"/>
    </row>
  </sheetData>
  <mergeCells count="15">
    <mergeCell ref="D72:G72"/>
    <mergeCell ref="D60:G60"/>
    <mergeCell ref="D62:G62"/>
    <mergeCell ref="D66:G66"/>
    <mergeCell ref="D68:G68"/>
    <mergeCell ref="D70:G70"/>
    <mergeCell ref="D96:H96"/>
    <mergeCell ref="D98:H98"/>
    <mergeCell ref="D100:I100"/>
    <mergeCell ref="D74:G74"/>
    <mergeCell ref="D76:H76"/>
    <mergeCell ref="D78:H78"/>
    <mergeCell ref="D90:H90"/>
    <mergeCell ref="D92:H92"/>
    <mergeCell ref="D94:H94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E3" sqref="E3:G16"/>
    </sheetView>
  </sheetViews>
  <sheetFormatPr defaultRowHeight="14.4" x14ac:dyDescent="0.3"/>
  <cols>
    <col min="5" max="5" width="31.77734375" bestFit="1" customWidth="1"/>
  </cols>
  <sheetData>
    <row r="1" spans="1:7" x14ac:dyDescent="0.3">
      <c r="A1" t="s">
        <v>92</v>
      </c>
      <c r="B1" t="s">
        <v>93</v>
      </c>
      <c r="D1" t="s">
        <v>10</v>
      </c>
    </row>
    <row r="2" spans="1:7" x14ac:dyDescent="0.3">
      <c r="A2">
        <v>175</v>
      </c>
      <c r="B2">
        <v>160</v>
      </c>
    </row>
    <row r="3" spans="1:7" x14ac:dyDescent="0.3">
      <c r="A3">
        <v>125</v>
      </c>
      <c r="B3">
        <v>130</v>
      </c>
      <c r="E3" t="s">
        <v>94</v>
      </c>
    </row>
    <row r="4" spans="1:7" ht="15" thickBot="1" x14ac:dyDescent="0.35">
      <c r="A4">
        <v>135</v>
      </c>
      <c r="B4">
        <v>130</v>
      </c>
    </row>
    <row r="5" spans="1:7" x14ac:dyDescent="0.3">
      <c r="A5">
        <v>160</v>
      </c>
      <c r="B5">
        <v>155</v>
      </c>
      <c r="E5" s="4"/>
      <c r="F5" s="4" t="s">
        <v>95</v>
      </c>
      <c r="G5" s="4" t="s">
        <v>96</v>
      </c>
    </row>
    <row r="6" spans="1:7" x14ac:dyDescent="0.3">
      <c r="A6">
        <v>135</v>
      </c>
      <c r="B6">
        <v>136</v>
      </c>
      <c r="E6" s="2" t="s">
        <v>23</v>
      </c>
      <c r="F6" s="2">
        <v>147.5</v>
      </c>
      <c r="G6" s="2">
        <v>141.375</v>
      </c>
    </row>
    <row r="7" spans="1:7" x14ac:dyDescent="0.3">
      <c r="A7">
        <v>145</v>
      </c>
      <c r="B7">
        <v>120</v>
      </c>
      <c r="E7" s="2" t="s">
        <v>55</v>
      </c>
      <c r="F7" s="2">
        <v>257.14285714285717</v>
      </c>
      <c r="G7" s="2">
        <v>203.69642857142858</v>
      </c>
    </row>
    <row r="8" spans="1:7" x14ac:dyDescent="0.3">
      <c r="A8">
        <v>155</v>
      </c>
      <c r="B8">
        <v>150</v>
      </c>
      <c r="E8" s="2" t="s">
        <v>75</v>
      </c>
      <c r="F8" s="2">
        <v>8</v>
      </c>
      <c r="G8" s="2">
        <v>8</v>
      </c>
    </row>
    <row r="9" spans="1:7" x14ac:dyDescent="0.3">
      <c r="A9">
        <v>150</v>
      </c>
      <c r="B9">
        <v>150</v>
      </c>
      <c r="E9" s="2" t="s">
        <v>97</v>
      </c>
      <c r="F9" s="2">
        <v>0.80365612294324418</v>
      </c>
      <c r="G9" s="2"/>
    </row>
    <row r="10" spans="1:7" x14ac:dyDescent="0.3">
      <c r="E10" s="2" t="s">
        <v>98</v>
      </c>
      <c r="F10" s="2">
        <v>0</v>
      </c>
      <c r="G10" s="2"/>
    </row>
    <row r="11" spans="1:7" x14ac:dyDescent="0.3">
      <c r="E11" s="2" t="s">
        <v>59</v>
      </c>
      <c r="F11" s="2">
        <v>7</v>
      </c>
      <c r="G11" s="2"/>
    </row>
    <row r="12" spans="1:7" x14ac:dyDescent="0.3">
      <c r="E12" s="2" t="s">
        <v>81</v>
      </c>
      <c r="F12" s="2">
        <v>1.7965996518977609</v>
      </c>
      <c r="G12" s="2"/>
    </row>
    <row r="13" spans="1:7" x14ac:dyDescent="0.3">
      <c r="E13" s="2" t="s">
        <v>99</v>
      </c>
      <c r="F13" s="2">
        <v>5.7728779830327127E-2</v>
      </c>
      <c r="G13" s="2"/>
    </row>
    <row r="14" spans="1:7" x14ac:dyDescent="0.3">
      <c r="E14" s="2" t="s">
        <v>100</v>
      </c>
      <c r="F14" s="2">
        <v>1.8945786050900073</v>
      </c>
      <c r="G14" s="2"/>
    </row>
    <row r="15" spans="1:7" x14ac:dyDescent="0.3">
      <c r="E15" s="2" t="s">
        <v>101</v>
      </c>
      <c r="F15" s="2">
        <v>0.11545755966065425</v>
      </c>
      <c r="G15" s="2"/>
    </row>
    <row r="16" spans="1:7" ht="15" thickBot="1" x14ac:dyDescent="0.35">
      <c r="E16" s="3" t="s">
        <v>102</v>
      </c>
      <c r="F16" s="3">
        <v>2.3646242515927849</v>
      </c>
      <c r="G1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9"/>
  <sheetViews>
    <sheetView workbookViewId="0">
      <selection activeCell="H17" sqref="H17"/>
    </sheetView>
  </sheetViews>
  <sheetFormatPr defaultRowHeight="14.4" x14ac:dyDescent="0.3"/>
  <cols>
    <col min="1" max="1" width="16.6640625" bestFit="1" customWidth="1"/>
    <col min="2" max="2" width="11.6640625" bestFit="1" customWidth="1"/>
    <col min="3" max="3" width="11.109375" bestFit="1" customWidth="1"/>
    <col min="4" max="4" width="13.21875" customWidth="1"/>
    <col min="5" max="5" width="11.77734375" bestFit="1" customWidth="1"/>
    <col min="6" max="6" width="11.109375" bestFit="1" customWidth="1"/>
    <col min="7" max="7" width="18.44140625" customWidth="1"/>
  </cols>
  <sheetData>
    <row r="1" spans="1:7" x14ac:dyDescent="0.3">
      <c r="A1" t="s">
        <v>103</v>
      </c>
      <c r="B1" t="s">
        <v>104</v>
      </c>
      <c r="C1" t="s">
        <v>105</v>
      </c>
      <c r="D1" t="s">
        <v>106</v>
      </c>
      <c r="F1" t="s">
        <v>107</v>
      </c>
      <c r="G1" t="s">
        <v>108</v>
      </c>
    </row>
    <row r="2" spans="1:7" x14ac:dyDescent="0.3">
      <c r="A2" t="s">
        <v>109</v>
      </c>
      <c r="B2">
        <v>100</v>
      </c>
      <c r="C2">
        <v>700</v>
      </c>
      <c r="D2">
        <v>800</v>
      </c>
      <c r="F2">
        <v>100</v>
      </c>
      <c r="G2">
        <f>B4*D2/D4</f>
        <v>369.2</v>
      </c>
    </row>
    <row r="3" spans="1:7" x14ac:dyDescent="0.3">
      <c r="A3" t="s">
        <v>110</v>
      </c>
      <c r="B3">
        <v>823</v>
      </c>
      <c r="C3">
        <v>377</v>
      </c>
      <c r="D3">
        <v>1200</v>
      </c>
      <c r="F3">
        <v>700</v>
      </c>
      <c r="G3">
        <f>C4*D2/D4</f>
        <v>430.8</v>
      </c>
    </row>
    <row r="4" spans="1:7" x14ac:dyDescent="0.3">
      <c r="B4">
        <v>923</v>
      </c>
      <c r="C4">
        <v>1077</v>
      </c>
      <c r="D4">
        <v>2000</v>
      </c>
      <c r="F4">
        <v>823</v>
      </c>
      <c r="G4">
        <f>B4*D3/D4</f>
        <v>553.79999999999995</v>
      </c>
    </row>
    <row r="5" spans="1:7" x14ac:dyDescent="0.3">
      <c r="F5">
        <v>377</v>
      </c>
      <c r="G5">
        <f>C4*D3/D4</f>
        <v>646.20000000000005</v>
      </c>
    </row>
    <row r="8" spans="1:7" x14ac:dyDescent="0.3">
      <c r="D8" s="5" t="s">
        <v>112</v>
      </c>
      <c r="E8" s="5">
        <f>_xlfn.CHISQ.INV(0.05,1)</f>
        <v>3.9321400000195232E-3</v>
      </c>
      <c r="G8" s="20" t="s">
        <v>194</v>
      </c>
    </row>
    <row r="9" spans="1:7" x14ac:dyDescent="0.3">
      <c r="D9" s="5" t="s">
        <v>111</v>
      </c>
      <c r="E9" s="5">
        <f>_xlfn.CHISQ.TEST(F2:F5,G2:G5)</f>
        <v>2.3763317424958294E-131</v>
      </c>
      <c r="G9" s="20" t="s">
        <v>193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7"/>
  <sheetViews>
    <sheetView workbookViewId="0">
      <selection activeCell="K24" sqref="K24"/>
    </sheetView>
  </sheetViews>
  <sheetFormatPr defaultRowHeight="14.4" x14ac:dyDescent="0.3"/>
  <cols>
    <col min="1" max="1" width="28.5546875" customWidth="1"/>
    <col min="3" max="3" width="33.5546875" customWidth="1"/>
  </cols>
  <sheetData>
    <row r="2" spans="1:3" x14ac:dyDescent="0.3">
      <c r="A2" s="92" t="s">
        <v>169</v>
      </c>
      <c r="B2" s="93"/>
      <c r="C2" s="93"/>
    </row>
    <row r="3" spans="1:3" x14ac:dyDescent="0.3">
      <c r="A3" s="92" t="s">
        <v>170</v>
      </c>
      <c r="B3" s="93"/>
      <c r="C3" s="93"/>
    </row>
    <row r="4" spans="1:3" x14ac:dyDescent="0.3">
      <c r="A4" s="92" t="s">
        <v>171</v>
      </c>
      <c r="B4" s="93"/>
      <c r="C4" s="93"/>
    </row>
    <row r="5" spans="1:3" x14ac:dyDescent="0.3">
      <c r="A5" s="92" t="s">
        <v>172</v>
      </c>
      <c r="B5" s="93"/>
      <c r="C5" s="93" t="s">
        <v>186</v>
      </c>
    </row>
    <row r="6" spans="1:3" x14ac:dyDescent="0.3">
      <c r="A6" s="92" t="s">
        <v>173</v>
      </c>
      <c r="B6" s="93"/>
      <c r="C6" s="93"/>
    </row>
    <row r="7" spans="1:3" x14ac:dyDescent="0.3">
      <c r="A7" s="92" t="s">
        <v>174</v>
      </c>
      <c r="B7" s="93"/>
      <c r="C7" s="93" t="s">
        <v>187</v>
      </c>
    </row>
    <row r="8" spans="1:3" x14ac:dyDescent="0.3">
      <c r="A8" s="92" t="s">
        <v>175</v>
      </c>
      <c r="B8" s="93"/>
      <c r="C8" s="93"/>
    </row>
    <row r="9" spans="1:3" x14ac:dyDescent="0.3">
      <c r="A9" s="92" t="s">
        <v>176</v>
      </c>
      <c r="B9" s="93"/>
      <c r="C9" s="93"/>
    </row>
    <row r="10" spans="1:3" x14ac:dyDescent="0.3">
      <c r="A10" s="93"/>
      <c r="B10" s="93"/>
      <c r="C10" s="93"/>
    </row>
    <row r="11" spans="1:3" x14ac:dyDescent="0.3">
      <c r="A11" s="93"/>
      <c r="B11" s="93"/>
      <c r="C11" s="93"/>
    </row>
    <row r="12" spans="1:3" x14ac:dyDescent="0.3">
      <c r="A12" s="93"/>
      <c r="B12" s="93"/>
      <c r="C12" s="93"/>
    </row>
    <row r="13" spans="1:3" x14ac:dyDescent="0.3">
      <c r="A13" s="92" t="s">
        <v>177</v>
      </c>
      <c r="B13" s="93"/>
      <c r="C13" s="93"/>
    </row>
    <row r="14" spans="1:3" x14ac:dyDescent="0.3">
      <c r="A14" s="92" t="s">
        <v>178</v>
      </c>
      <c r="B14" s="93"/>
      <c r="C14" s="93"/>
    </row>
    <row r="15" spans="1:3" x14ac:dyDescent="0.3">
      <c r="A15" s="92" t="s">
        <v>171</v>
      </c>
      <c r="B15" s="93"/>
      <c r="C15" s="93"/>
    </row>
    <row r="16" spans="1:3" x14ac:dyDescent="0.3">
      <c r="A16" s="92" t="s">
        <v>179</v>
      </c>
      <c r="B16" s="93"/>
      <c r="C16" s="93"/>
    </row>
    <row r="17" spans="1:3" x14ac:dyDescent="0.3">
      <c r="A17" s="92" t="s">
        <v>180</v>
      </c>
      <c r="B17" s="93"/>
      <c r="C17" s="93"/>
    </row>
    <row r="18" spans="1:3" x14ac:dyDescent="0.3">
      <c r="A18" s="92" t="s">
        <v>181</v>
      </c>
      <c r="B18" s="93"/>
      <c r="C18" s="93"/>
    </row>
    <row r="19" spans="1:3" x14ac:dyDescent="0.3">
      <c r="A19" s="92" t="s">
        <v>182</v>
      </c>
      <c r="B19" s="93"/>
      <c r="C19" s="93" t="s">
        <v>191</v>
      </c>
    </row>
    <row r="20" spans="1:3" x14ac:dyDescent="0.3">
      <c r="A20" s="92" t="s">
        <v>183</v>
      </c>
      <c r="B20" s="93"/>
      <c r="C20" s="93"/>
    </row>
    <row r="21" spans="1:3" x14ac:dyDescent="0.3">
      <c r="A21" s="92" t="s">
        <v>184</v>
      </c>
      <c r="B21" s="93"/>
      <c r="C21" s="93"/>
    </row>
    <row r="22" spans="1:3" x14ac:dyDescent="0.3">
      <c r="A22" s="94" t="s">
        <v>185</v>
      </c>
      <c r="B22" s="93"/>
      <c r="C22" s="93" t="s">
        <v>192</v>
      </c>
    </row>
    <row r="23" spans="1:3" x14ac:dyDescent="0.3">
      <c r="A23" s="93"/>
      <c r="B23" s="93"/>
      <c r="C23" s="93"/>
    </row>
    <row r="24" spans="1:3" x14ac:dyDescent="0.3">
      <c r="A24" s="93"/>
      <c r="B24" s="93"/>
      <c r="C24" s="93" t="s">
        <v>189</v>
      </c>
    </row>
    <row r="25" spans="1:3" x14ac:dyDescent="0.3">
      <c r="A25" s="93"/>
      <c r="B25" s="93"/>
      <c r="C25" s="93" t="s">
        <v>190</v>
      </c>
    </row>
    <row r="26" spans="1:3" x14ac:dyDescent="0.3">
      <c r="A26" s="93"/>
      <c r="B26" s="93"/>
      <c r="C26" s="93"/>
    </row>
    <row r="27" spans="1:3" x14ac:dyDescent="0.3">
      <c r="A27" s="93"/>
      <c r="B27" s="93"/>
      <c r="C27" s="93" t="s">
        <v>188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8" sqref="B8"/>
    </sheetView>
  </sheetViews>
  <sheetFormatPr defaultRowHeight="14.4" x14ac:dyDescent="0.3"/>
  <cols>
    <col min="2" max="2" width="45.7773437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 t="s">
        <v>2</v>
      </c>
    </row>
    <row r="3" spans="1:2" x14ac:dyDescent="0.3">
      <c r="B3" t="s">
        <v>3</v>
      </c>
    </row>
    <row r="4" spans="1:2" x14ac:dyDescent="0.3">
      <c r="B4" t="s">
        <v>4</v>
      </c>
    </row>
    <row r="5" spans="1:2" x14ac:dyDescent="0.3">
      <c r="B5" t="s">
        <v>5</v>
      </c>
    </row>
    <row r="6" spans="1:2" x14ac:dyDescent="0.3">
      <c r="B6" t="s">
        <v>8</v>
      </c>
    </row>
    <row r="8" spans="1:2" x14ac:dyDescent="0.3">
      <c r="B8" t="s">
        <v>138</v>
      </c>
    </row>
    <row r="14" spans="1:2" x14ac:dyDescent="0.3">
      <c r="A14">
        <v>2</v>
      </c>
      <c r="B14" t="s">
        <v>6</v>
      </c>
    </row>
    <row r="15" spans="1:2" x14ac:dyDescent="0.3">
      <c r="B15" t="s">
        <v>7</v>
      </c>
    </row>
    <row r="16" spans="1:2" x14ac:dyDescent="0.3">
      <c r="B16" t="s">
        <v>9</v>
      </c>
    </row>
    <row r="18" spans="2:2" x14ac:dyDescent="0.3">
      <c r="B18" t="s">
        <v>10</v>
      </c>
    </row>
    <row r="19" spans="2:2" x14ac:dyDescent="0.3">
      <c r="B19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Scatter</vt:lpstr>
      <vt:lpstr>MV</vt:lpstr>
      <vt:lpstr>Anova</vt:lpstr>
      <vt:lpstr>regression</vt:lpstr>
      <vt:lpstr>t test</vt:lpstr>
      <vt:lpstr>chi test</vt:lpstr>
      <vt:lpstr>Sheet8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2024-08-01T15:33:04Z</dcterms:modified>
</cp:coreProperties>
</file>