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4"/>
  <workbookPr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SARS-CoV-2_Sequencing/Protocol/ARTIC_protocol_illumina/ARTIC Batch 26 (Consortium 3rd set and Study samples)/"/>
    </mc:Choice>
  </mc:AlternateContent>
  <xr:revisionPtr revIDLastSave="15" documentId="8_{55F50556-C828-4357-A26F-546E3AAEFE31}" xr6:coauthVersionLast="47" xr6:coauthVersionMax="47" xr10:uidLastSave="{7846E8E1-DAE2-404A-BC14-82378D1973D7}"/>
  <bookViews>
    <workbookView xWindow="-108" yWindow="-108" windowWidth="23256" windowHeight="12576" firstSheet="1" xr2:uid="{00000000-000D-0000-FFFF-FFFF00000000}"/>
  </bookViews>
  <sheets>
    <sheet name="Reagent Calc" sheetId="2" r:id="rId1"/>
    <sheet name="Normalization" sheetId="3" r:id="rId2"/>
    <sheet name="Barcode Lay out " sheetId="4" r:id="rId3"/>
    <sheet name="tapestation" sheetId="5" r:id="rId4"/>
  </sheets>
  <definedNames>
    <definedName name="_xlnm._FilterDatabase" localSheetId="2" hidden="1">'Barcode Lay out '!$A$1:$K$7</definedName>
    <definedName name="_xlnm._FilterDatabase" localSheetId="3" hidden="1">tapestation!$A$1:$P$1</definedName>
    <definedName name="_xlnm._FilterDatabase" localSheetId="1" hidden="1">Normalization!$B$1:$C$1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" i="5"/>
  <c r="M8" i="5"/>
  <c r="M11" i="5"/>
  <c r="M13" i="5"/>
  <c r="M16" i="5"/>
  <c r="M17" i="5"/>
  <c r="M18" i="5"/>
  <c r="M19" i="5"/>
  <c r="M20" i="5"/>
  <c r="M2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" i="5"/>
  <c r="K8" i="5"/>
  <c r="K11" i="5"/>
  <c r="K13" i="5"/>
  <c r="K16" i="5"/>
  <c r="K17" i="5"/>
  <c r="K18" i="5"/>
  <c r="K19" i="5"/>
  <c r="K20" i="5"/>
  <c r="K2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I8" i="5"/>
  <c r="I11" i="5"/>
  <c r="I13" i="5"/>
  <c r="I16" i="5"/>
  <c r="I17" i="5"/>
  <c r="I18" i="5"/>
  <c r="I19" i="5"/>
  <c r="I20" i="5"/>
  <c r="I21" i="5"/>
  <c r="I2" i="5"/>
  <c r="G15" i="5"/>
  <c r="G14" i="5"/>
  <c r="G12" i="5"/>
  <c r="G10" i="5"/>
  <c r="G9" i="5"/>
  <c r="G4" i="5"/>
  <c r="G5" i="5"/>
  <c r="G6" i="5"/>
  <c r="G7" i="5"/>
  <c r="G3" i="5"/>
  <c r="D3" i="5"/>
  <c r="E3" i="5"/>
  <c r="D6" i="5"/>
  <c r="E6" i="5"/>
  <c r="D7" i="5"/>
  <c r="E7" i="5"/>
  <c r="D8" i="5"/>
  <c r="E8" i="5"/>
  <c r="D9" i="5"/>
  <c r="E9" i="5"/>
  <c r="D11" i="5"/>
  <c r="E11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H27" i="2"/>
  <c r="I27" i="2"/>
  <c r="H31" i="2"/>
  <c r="J8" i="3"/>
  <c r="J16" i="3"/>
  <c r="J15" i="3"/>
  <c r="J12" i="3"/>
  <c r="J10" i="3"/>
  <c r="J9" i="3"/>
  <c r="H7" i="3"/>
  <c r="D10" i="5"/>
  <c r="E10" i="5"/>
  <c r="D12" i="5"/>
  <c r="E12" i="5"/>
  <c r="D20" i="5"/>
  <c r="E20" i="5"/>
  <c r="D4" i="5"/>
  <c r="E4" i="5"/>
  <c r="D5" i="5"/>
  <c r="E5" i="5"/>
  <c r="D2" i="5"/>
  <c r="E2" i="5" s="1"/>
  <c r="G32" i="2"/>
  <c r="D20" i="2"/>
  <c r="G4" i="3"/>
  <c r="G5" i="3"/>
  <c r="G6" i="3"/>
  <c r="H6" i="3" s="1"/>
  <c r="I6" i="3" s="1"/>
  <c r="G3" i="3"/>
  <c r="H3" i="3" s="1"/>
  <c r="I3" i="3" s="1"/>
  <c r="H2" i="2"/>
  <c r="M3" i="5" l="1"/>
  <c r="K3" i="5"/>
  <c r="I3" i="5"/>
  <c r="M7" i="5"/>
  <c r="K7" i="5"/>
  <c r="I7" i="5"/>
  <c r="M6" i="5"/>
  <c r="K6" i="5"/>
  <c r="I6" i="5"/>
  <c r="M5" i="5"/>
  <c r="K5" i="5"/>
  <c r="I5" i="5"/>
  <c r="M4" i="5"/>
  <c r="K4" i="5"/>
  <c r="I4" i="5"/>
  <c r="M9" i="5"/>
  <c r="K9" i="5"/>
  <c r="I9" i="5"/>
  <c r="M10" i="5"/>
  <c r="K10" i="5"/>
  <c r="I10" i="5"/>
  <c r="M12" i="5"/>
  <c r="K12" i="5"/>
  <c r="I12" i="5"/>
  <c r="M14" i="5"/>
  <c r="K14" i="5"/>
  <c r="I14" i="5"/>
  <c r="M15" i="5"/>
  <c r="K15" i="5"/>
  <c r="I15" i="5"/>
  <c r="D32" i="2"/>
  <c r="E28" i="2" l="1"/>
  <c r="F28" i="2" s="1"/>
  <c r="E27" i="2"/>
  <c r="E15" i="2"/>
  <c r="E14" i="2"/>
  <c r="E5" i="2"/>
  <c r="E4" i="2"/>
</calcChain>
</file>

<file path=xl/sharedStrings.xml><?xml version="1.0" encoding="utf-8"?>
<sst xmlns="http://schemas.openxmlformats.org/spreadsheetml/2006/main" count="233" uniqueCount="112">
  <si>
    <t>Fragmentation</t>
  </si>
  <si>
    <t>Reagent</t>
  </si>
  <si>
    <t>0.5x rxn</t>
  </si>
  <si>
    <t>Normalized DNA (10-100ng)</t>
  </si>
  <si>
    <t>(Yellow) NEBNext Ultra II FS Reaction Buffer</t>
  </si>
  <si>
    <t>(Yellow) NEBNext Ultra II FS Enzyme mix</t>
  </si>
  <si>
    <t>Total volume</t>
  </si>
  <si>
    <t>Aliquote per tube</t>
  </si>
  <si>
    <t>4.5uL</t>
  </si>
  <si>
    <t>Adaptor Ligation:</t>
  </si>
  <si>
    <t>Remark</t>
  </si>
  <si>
    <t>FS Reaction Mixture</t>
  </si>
  <si>
    <t>(Red) NEBNext Ultra II Ligation Master Mix*</t>
  </si>
  <si>
    <t>(Red) NEBNext Ligation Enhancer*</t>
  </si>
  <si>
    <t>(Red) NEBNext Adaptor for Illumina (1:100 dilution)</t>
  </si>
  <si>
    <t>Add seperately</t>
  </si>
  <si>
    <t>Bead</t>
  </si>
  <si>
    <t>USER Digestion + Barcoding PCR:</t>
  </si>
  <si>
    <t>Purified, adaptor-ligated cDNA</t>
  </si>
  <si>
    <t>(white) USER Enzyme (Cat no. M5505L, 250uL)</t>
  </si>
  <si>
    <t>(blue) NEBNext Ultra II Q5 master mix</t>
  </si>
  <si>
    <t>5uM i7 barcoded primer (NEB index primer/TruSeq/or similar)</t>
  </si>
  <si>
    <t>5uM i5 barcoded primer (NEB Universal primer/TruSeq/or similar)</t>
  </si>
  <si>
    <t>Set no</t>
  </si>
  <si>
    <t xml:space="preserve">Batch Sl </t>
  </si>
  <si>
    <t>Specimen ID ID</t>
  </si>
  <si>
    <t>Raw</t>
  </si>
  <si>
    <t>DNA (100-fold) quantification with Qubit</t>
  </si>
  <si>
    <t>DNA (10-fold) quantification with Qubit</t>
  </si>
  <si>
    <t>Calculated DNA conc (neat) ul</t>
  </si>
  <si>
    <t>Need for normalization (5ng/ul; 13 ul; total 65ng DNA)</t>
  </si>
  <si>
    <t>Water (to make 13 ul)</t>
  </si>
  <si>
    <t>DNA input (ng)</t>
  </si>
  <si>
    <t>Working Date (mm/dd/yyyy)</t>
  </si>
  <si>
    <t>Barcode cycles</t>
  </si>
  <si>
    <t>Sequence ID</t>
  </si>
  <si>
    <t>too low</t>
  </si>
  <si>
    <t>2.99ng input</t>
  </si>
  <si>
    <t>13/4/2022</t>
  </si>
  <si>
    <t>CSF_0015_TP4</t>
  </si>
  <si>
    <t>CSF_0016_TP4</t>
  </si>
  <si>
    <t>63.7ng</t>
  </si>
  <si>
    <t>CSF_0017_TP4</t>
  </si>
  <si>
    <t>23.27ng</t>
  </si>
  <si>
    <t>CSF_0018_TP4</t>
  </si>
  <si>
    <t>CSF_0019_TP4</t>
  </si>
  <si>
    <t>CSF_NC_NS2K_Batch 03</t>
  </si>
  <si>
    <t>16/4/2022</t>
  </si>
  <si>
    <t>CSF_0020_TP4</t>
  </si>
  <si>
    <t>CSF_0021_TP4</t>
  </si>
  <si>
    <t>EC</t>
  </si>
  <si>
    <t>Hyclone water</t>
  </si>
  <si>
    <t>CSF_0022_TP4</t>
  </si>
  <si>
    <t>CSF_0023_TP4</t>
  </si>
  <si>
    <t>CSF_0024_TP4</t>
  </si>
  <si>
    <t>CSF_0025_TP4</t>
  </si>
  <si>
    <t>CSF_0026_TP4</t>
  </si>
  <si>
    <t>CSF_0027_TP4</t>
  </si>
  <si>
    <t>CSF_0028_TP4</t>
  </si>
  <si>
    <t>CSF_0029_TP4</t>
  </si>
  <si>
    <t>water-closed</t>
  </si>
  <si>
    <t>CSF_WC_NS2K_Batch 03</t>
  </si>
  <si>
    <t>w01-opened</t>
  </si>
  <si>
    <t>CSF_W01_NS2K_Batch 03</t>
  </si>
  <si>
    <t>w02-opened</t>
  </si>
  <si>
    <t>CSF_W02_NS2K_Batch 03</t>
  </si>
  <si>
    <t>Specimen_ID</t>
  </si>
  <si>
    <t>CSF_Tetra_Seq ID</t>
  </si>
  <si>
    <t>Barcode layout</t>
  </si>
  <si>
    <t>Barcode plate</t>
  </si>
  <si>
    <t>lib.prep. Date</t>
  </si>
  <si>
    <t>A12</t>
  </si>
  <si>
    <t>IDT_15156265</t>
  </si>
  <si>
    <t>B12</t>
  </si>
  <si>
    <t>C12</t>
  </si>
  <si>
    <t>D12</t>
  </si>
  <si>
    <t>E12</t>
  </si>
  <si>
    <t>F12</t>
  </si>
  <si>
    <t>A11</t>
  </si>
  <si>
    <t>B11</t>
  </si>
  <si>
    <t>C11</t>
  </si>
  <si>
    <t>D11</t>
  </si>
  <si>
    <t>E11</t>
  </si>
  <si>
    <t>F11</t>
  </si>
  <si>
    <t>G11</t>
  </si>
  <si>
    <t>H11</t>
  </si>
  <si>
    <t>A10</t>
  </si>
  <si>
    <t>B10</t>
  </si>
  <si>
    <t>C10</t>
  </si>
  <si>
    <t>D10</t>
  </si>
  <si>
    <t>E10</t>
  </si>
  <si>
    <t>SL</t>
  </si>
  <si>
    <t>Neat Conc of Purified Barcoded products</t>
  </si>
  <si>
    <t>Tap station Vol Pick</t>
  </si>
  <si>
    <t>Water add to make 2.5microlit</t>
  </si>
  <si>
    <t>Remarks</t>
  </si>
  <si>
    <t>Neat_17Apr</t>
  </si>
  <si>
    <t>Conc from 10F</t>
  </si>
  <si>
    <t>Volume picked (Desired DNA input 6ng) from Neat_Qubit</t>
  </si>
  <si>
    <t>Volume picked (Desired DNA input 6ng) from 10 fold_Qubit</t>
  </si>
  <si>
    <t>Volume picked (Desired DNA input 5ng) from Neat_Qubit</t>
  </si>
  <si>
    <t>Volume picked (Desired DNA input 5ng) from 10 fold_Qubit</t>
  </si>
  <si>
    <t>Volume picked (Desired DNA input 4ng) from Neat_Qubit</t>
  </si>
  <si>
    <t>Volume picked (Desired DNA input 4ng) from 10 fold_Qubit</t>
  </si>
  <si>
    <t>Eq</t>
  </si>
  <si>
    <t>0.8ng</t>
  </si>
  <si>
    <t>Full vol</t>
  </si>
  <si>
    <t>10F</t>
  </si>
  <si>
    <t>nc</t>
  </si>
  <si>
    <t>Ec</t>
  </si>
  <si>
    <t>Tube 1</t>
  </si>
  <si>
    <t>Tube2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</si>
</sst>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&quot;Times New Roman&quot;"/>
      <charset val="134"/>
    </font>
    <font>
      <sz val="11"/>
      <color indexed="8"/>
      <name val="Calibri"/>
      <family val="2"/>
    </font>
    <font>
      <b/>
      <sz val="14"/>
      <color indexed="8"/>
      <name val="&quot;Times New Roman&quot;"/>
      <charset val="134"/>
    </font>
    <font>
      <sz val="14"/>
      <color indexed="8"/>
      <name val="&quot;Times New Roman&quot;"/>
      <charset val="134"/>
    </font>
    <font>
      <b/>
      <sz val="14"/>
      <color rgb="FF000000"/>
      <name val="&quot;Times New Roman&quot;"/>
      <charset val="134"/>
    </font>
    <font>
      <b/>
      <sz val="11"/>
      <color rgb="FF000000"/>
      <name val="&quot;Times New Roman&quot;"/>
      <charset val="134"/>
    </font>
    <font>
      <sz val="11"/>
      <color rgb="FF000000"/>
      <name val="&quot;Times New Roman&quot;"/>
      <charset val="134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11" fillId="0" borderId="5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0" fontId="17" fillId="0" borderId="3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18" fillId="4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/>
    <xf numFmtId="0" fontId="1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6" fillId="5" borderId="3" xfId="0" applyNumberFormat="1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0" xfId="0" applyFont="1"/>
    <xf numFmtId="0" fontId="2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3" xfId="0" applyBorder="1"/>
    <xf numFmtId="0" fontId="6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/>
    </xf>
    <xf numFmtId="0" fontId="26" fillId="0" borderId="3" xfId="1" applyFont="1" applyBorder="1" applyAlignment="1">
      <alignment horizontal="center" vertical="center" wrapText="1"/>
    </xf>
    <xf numFmtId="0" fontId="26" fillId="6" borderId="3" xfId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0" fillId="9" borderId="0" xfId="0" applyFill="1"/>
    <xf numFmtId="0" fontId="26" fillId="9" borderId="3" xfId="1" applyFont="1" applyFill="1" applyBorder="1" applyAlignment="1">
      <alignment horizontal="center" vertical="center" wrapText="1"/>
    </xf>
    <xf numFmtId="2" fontId="0" fillId="9" borderId="3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0" fillId="9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Alignment="1"/>
    <xf numFmtId="0" fontId="8" fillId="0" borderId="3" xfId="0" applyFont="1" applyBorder="1" applyAlignment="1"/>
    <xf numFmtId="0" fontId="19" fillId="0" borderId="3" xfId="0" applyFont="1" applyBorder="1" applyAlignment="1"/>
  </cellXfs>
  <cellStyles count="2">
    <cellStyle name="Normal" xfId="0" builtinId="0"/>
    <cellStyle name="Normal 2" xfId="1" xr:uid="{DA7FC0B9-4573-479C-B207-B462FD85A5F2}"/>
  </cellStyles>
  <dxfs count="1">
    <dxf>
      <fill>
        <patternFill patternType="solid">
          <fgColor rgb="FFFFFF00"/>
          <bgColor indexed="65"/>
        </patternFill>
      </fill>
    </dxf>
  </dxfs>
  <tableStyles count="0" defaultTableStyle="TableStyleMedium2" defaultPivotStyle="PivotStyleMedium9"/>
  <colors>
    <mruColors>
      <color rgb="FF81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0"/>
  <sheetViews>
    <sheetView tabSelected="1" topLeftCell="A44" workbookViewId="0">
      <selection activeCell="C8" sqref="C8"/>
    </sheetView>
  </sheetViews>
  <sheetFormatPr defaultColWidth="9" defaultRowHeight="14.45"/>
  <cols>
    <col min="2" max="2" width="23.625" customWidth="1"/>
    <col min="3" max="3" width="56.375" bestFit="1" customWidth="1"/>
    <col min="4" max="4" width="12.375" customWidth="1"/>
    <col min="5" max="5" width="10.625" customWidth="1"/>
    <col min="6" max="6" width="15.625" style="3" customWidth="1"/>
    <col min="8" max="8" width="38.625" customWidth="1"/>
    <col min="9" max="9" width="11.875" customWidth="1"/>
    <col min="10" max="10" width="13.5" customWidth="1"/>
  </cols>
  <sheetData>
    <row r="1" spans="2:8" ht="18">
      <c r="B1" s="8"/>
      <c r="C1" s="82" t="s">
        <v>0</v>
      </c>
      <c r="D1" s="83"/>
      <c r="E1" s="84"/>
      <c r="F1" s="9"/>
      <c r="G1" s="8"/>
      <c r="H1" s="8"/>
    </row>
    <row r="2" spans="2:8">
      <c r="B2" s="10"/>
      <c r="C2" s="11" t="s">
        <v>1</v>
      </c>
      <c r="D2" s="11" t="s">
        <v>2</v>
      </c>
      <c r="E2" s="12">
        <v>15</v>
      </c>
      <c r="F2" s="13"/>
      <c r="G2" s="14"/>
      <c r="H2" s="14">
        <f>199*7</f>
        <v>1393</v>
      </c>
    </row>
    <row r="3" spans="2:8">
      <c r="B3" s="10"/>
      <c r="C3" s="11" t="s">
        <v>3</v>
      </c>
      <c r="D3" s="11">
        <v>13</v>
      </c>
      <c r="E3" s="15"/>
      <c r="F3" s="13"/>
      <c r="G3" s="14"/>
      <c r="H3" s="14"/>
    </row>
    <row r="4" spans="2:8">
      <c r="B4" s="10"/>
      <c r="C4" s="11" t="s">
        <v>4</v>
      </c>
      <c r="D4" s="11">
        <v>3.5</v>
      </c>
      <c r="E4" s="12">
        <f>D4*E2</f>
        <v>52.5</v>
      </c>
      <c r="F4" s="13"/>
      <c r="G4" s="14"/>
      <c r="H4" s="14"/>
    </row>
    <row r="5" spans="2:8">
      <c r="B5" s="10"/>
      <c r="C5" s="11" t="s">
        <v>5</v>
      </c>
      <c r="D5" s="11">
        <v>1</v>
      </c>
      <c r="E5" s="12">
        <f>D5*E2</f>
        <v>15</v>
      </c>
      <c r="F5" s="13"/>
      <c r="G5" s="14"/>
      <c r="H5" s="14"/>
    </row>
    <row r="6" spans="2:8">
      <c r="B6" s="10"/>
      <c r="C6" s="11" t="s">
        <v>6</v>
      </c>
      <c r="D6" s="11">
        <v>17.5</v>
      </c>
      <c r="E6" s="15"/>
      <c r="F6" s="13"/>
      <c r="G6" s="14"/>
      <c r="H6" s="14"/>
    </row>
    <row r="7" spans="2:8">
      <c r="B7" s="10"/>
      <c r="C7" s="15" t="s">
        <v>7</v>
      </c>
      <c r="D7" s="15" t="s">
        <v>8</v>
      </c>
      <c r="E7" s="15"/>
      <c r="F7" s="13"/>
      <c r="G7" s="14"/>
      <c r="H7" s="14"/>
    </row>
    <row r="8" spans="2:8">
      <c r="B8" s="14"/>
      <c r="C8" s="14"/>
      <c r="D8" s="14"/>
      <c r="E8" s="14"/>
      <c r="F8" s="16"/>
      <c r="G8" s="14"/>
      <c r="H8" s="14"/>
    </row>
    <row r="9" spans="2:8">
      <c r="B9" s="14"/>
      <c r="C9" s="14"/>
      <c r="D9" s="14"/>
      <c r="E9" s="14"/>
      <c r="F9" s="16"/>
      <c r="G9" s="14"/>
      <c r="H9" s="14"/>
    </row>
    <row r="10" spans="2:8" ht="18">
      <c r="B10" s="17"/>
      <c r="C10" s="6"/>
      <c r="D10" s="6"/>
      <c r="E10" s="6"/>
      <c r="F10" s="18"/>
      <c r="G10" s="17"/>
      <c r="H10" s="17"/>
    </row>
    <row r="11" spans="2:8" ht="17.45">
      <c r="B11" s="14"/>
      <c r="C11" s="79" t="s">
        <v>9</v>
      </c>
      <c r="D11" s="79"/>
      <c r="E11" s="79"/>
      <c r="F11" s="15"/>
      <c r="G11" s="14"/>
      <c r="H11" s="14"/>
    </row>
    <row r="12" spans="2:8">
      <c r="B12" s="10"/>
      <c r="C12" s="11" t="s">
        <v>1</v>
      </c>
      <c r="D12" s="11" t="s">
        <v>2</v>
      </c>
      <c r="E12" s="15">
        <v>15</v>
      </c>
      <c r="F12" s="15" t="s">
        <v>10</v>
      </c>
      <c r="G12" s="14"/>
      <c r="H12" s="14"/>
    </row>
    <row r="13" spans="2:8">
      <c r="B13" s="10"/>
      <c r="C13" s="11" t="s">
        <v>11</v>
      </c>
      <c r="D13" s="11">
        <v>17.5</v>
      </c>
      <c r="E13" s="15"/>
      <c r="F13" s="15"/>
      <c r="G13" s="14"/>
      <c r="H13" s="14"/>
    </row>
    <row r="14" spans="2:8">
      <c r="B14" s="10"/>
      <c r="C14" s="11" t="s">
        <v>12</v>
      </c>
      <c r="D14" s="11">
        <v>15</v>
      </c>
      <c r="E14" s="15">
        <f>D14*E12</f>
        <v>225</v>
      </c>
      <c r="F14" s="15"/>
      <c r="G14" s="14"/>
      <c r="H14" s="14"/>
    </row>
    <row r="15" spans="2:8">
      <c r="B15" s="10"/>
      <c r="C15" s="11" t="s">
        <v>13</v>
      </c>
      <c r="D15" s="11">
        <v>0.5</v>
      </c>
      <c r="E15" s="15">
        <f>D15*E12</f>
        <v>7.5</v>
      </c>
      <c r="F15" s="15"/>
      <c r="G15" s="14"/>
      <c r="H15" s="14"/>
    </row>
    <row r="16" spans="2:8">
      <c r="B16" s="10"/>
      <c r="C16" s="11" t="s">
        <v>14</v>
      </c>
      <c r="D16" s="11">
        <v>1.25</v>
      </c>
      <c r="E16" s="15"/>
      <c r="F16" s="15" t="s">
        <v>15</v>
      </c>
      <c r="G16" s="14"/>
      <c r="H16" s="14"/>
    </row>
    <row r="17" spans="2:9">
      <c r="B17" s="10"/>
      <c r="C17" s="15" t="s">
        <v>6</v>
      </c>
      <c r="D17" s="15">
        <v>34.25</v>
      </c>
      <c r="E17" s="15"/>
      <c r="F17" s="15"/>
      <c r="G17" s="14"/>
      <c r="H17" s="14"/>
    </row>
    <row r="18" spans="2:9">
      <c r="B18" s="10"/>
      <c r="C18" s="15" t="s">
        <v>7</v>
      </c>
      <c r="D18" s="15">
        <v>15.5</v>
      </c>
      <c r="E18" s="15"/>
      <c r="F18" s="15"/>
      <c r="G18" s="14"/>
      <c r="H18" s="14"/>
    </row>
    <row r="19" spans="2:9">
      <c r="B19" s="6"/>
      <c r="C19" s="5"/>
      <c r="D19" s="5"/>
      <c r="E19" s="6"/>
      <c r="F19" s="7"/>
      <c r="G19" s="6"/>
      <c r="H19" s="6"/>
    </row>
    <row r="20" spans="2:9">
      <c r="B20" s="6"/>
      <c r="C20" s="5" t="s">
        <v>16</v>
      </c>
      <c r="D20" s="5">
        <f>D17*0.9</f>
        <v>30.824999999999999</v>
      </c>
      <c r="E20" s="6"/>
      <c r="F20" s="7"/>
      <c r="G20" s="6"/>
      <c r="H20" s="6"/>
    </row>
    <row r="21" spans="2:9">
      <c r="B21" s="6"/>
      <c r="C21" s="5"/>
      <c r="D21" s="5"/>
      <c r="E21" s="6"/>
      <c r="F21" s="7"/>
      <c r="G21" s="6"/>
      <c r="H21" s="6"/>
    </row>
    <row r="22" spans="2:9">
      <c r="B22" s="81" t="s">
        <v>17</v>
      </c>
      <c r="C22" s="93"/>
      <c r="D22" s="93"/>
      <c r="E22" s="93"/>
      <c r="F22" s="93"/>
      <c r="G22" s="93"/>
      <c r="H22" s="93"/>
    </row>
    <row r="23" spans="2:9">
      <c r="B23" s="93"/>
      <c r="C23" s="93"/>
      <c r="D23" s="93"/>
      <c r="E23" s="93"/>
      <c r="F23" s="93"/>
      <c r="G23" s="93"/>
      <c r="H23" s="93"/>
    </row>
    <row r="24" spans="2:9">
      <c r="B24" s="19"/>
      <c r="C24" s="20"/>
      <c r="D24" s="20"/>
      <c r="E24" s="20"/>
      <c r="F24" s="5"/>
      <c r="G24" s="19"/>
      <c r="H24" s="19"/>
    </row>
    <row r="25" spans="2:9" ht="15">
      <c r="B25" s="20"/>
      <c r="C25" s="21" t="s">
        <v>1</v>
      </c>
      <c r="D25" s="21" t="s">
        <v>2</v>
      </c>
      <c r="E25" s="22">
        <v>15</v>
      </c>
      <c r="F25" s="5"/>
      <c r="G25" s="19"/>
      <c r="H25" s="19"/>
    </row>
    <row r="26" spans="2:9" ht="15">
      <c r="B26" s="20"/>
      <c r="C26" s="23" t="s">
        <v>18</v>
      </c>
      <c r="D26" s="23">
        <v>7.5</v>
      </c>
      <c r="E26" s="20"/>
      <c r="F26" s="5"/>
      <c r="G26" s="19"/>
      <c r="H26" s="19"/>
    </row>
    <row r="27" spans="2:9" ht="15">
      <c r="B27" s="20"/>
      <c r="C27" s="26" t="s">
        <v>19</v>
      </c>
      <c r="D27" s="26">
        <v>1.5</v>
      </c>
      <c r="E27" s="22">
        <f>D27*E25</f>
        <v>22.5</v>
      </c>
      <c r="F27" s="5"/>
      <c r="G27" s="19"/>
      <c r="H27" s="19">
        <f>16*199</f>
        <v>3184</v>
      </c>
      <c r="I27">
        <f>H27/2</f>
        <v>1592</v>
      </c>
    </row>
    <row r="28" spans="2:9" ht="15">
      <c r="B28" s="20"/>
      <c r="C28" s="26" t="s">
        <v>20</v>
      </c>
      <c r="D28" s="26">
        <v>12.5</v>
      </c>
      <c r="E28" s="22">
        <f>D28*E25</f>
        <v>187.5</v>
      </c>
      <c r="F28" s="5">
        <f>E28/2</f>
        <v>93.75</v>
      </c>
      <c r="G28" s="19"/>
      <c r="H28" s="19"/>
    </row>
    <row r="29" spans="2:9" ht="15">
      <c r="B29" s="20"/>
      <c r="C29" s="26" t="s">
        <v>21</v>
      </c>
      <c r="D29" s="80">
        <v>5</v>
      </c>
      <c r="E29" s="94"/>
      <c r="F29" s="5"/>
      <c r="G29" s="19"/>
      <c r="H29" s="19"/>
    </row>
    <row r="30" spans="2:9" ht="15">
      <c r="B30" s="20"/>
      <c r="C30" s="26" t="s">
        <v>22</v>
      </c>
      <c r="D30" s="95"/>
      <c r="E30" s="95"/>
      <c r="F30" s="5"/>
      <c r="G30" s="19"/>
      <c r="H30" s="19"/>
    </row>
    <row r="31" spans="2:9" ht="15">
      <c r="B31" s="20"/>
      <c r="C31" s="26" t="s">
        <v>6</v>
      </c>
      <c r="D31" s="21">
        <v>26.5</v>
      </c>
      <c r="E31" s="20"/>
      <c r="F31" s="5"/>
      <c r="G31" s="19"/>
      <c r="H31" s="19">
        <f>15*0.75</f>
        <v>11.25</v>
      </c>
    </row>
    <row r="32" spans="2:9">
      <c r="B32" s="6"/>
      <c r="C32" s="24"/>
      <c r="D32" s="24">
        <f>D31*0.8</f>
        <v>21.200000000000003</v>
      </c>
      <c r="E32" s="25"/>
      <c r="F32" s="7"/>
      <c r="G32" s="6">
        <f>D31*0.75</f>
        <v>19.875</v>
      </c>
      <c r="H32" s="6"/>
    </row>
    <row r="34" ht="13.5"/>
    <row r="35" ht="13.5"/>
    <row r="36" ht="13.5"/>
    <row r="37" ht="13.5"/>
    <row r="38" ht="13.5"/>
    <row r="39" ht="13.5"/>
    <row r="40" ht="13.5"/>
    <row r="41" ht="13.5"/>
    <row r="42" ht="13.5"/>
    <row r="43" ht="13.5"/>
    <row r="44" ht="13.5"/>
    <row r="45" ht="13.5"/>
    <row r="46" ht="13.5"/>
    <row r="47" ht="13.5"/>
    <row r="50" ht="13.5"/>
  </sheetData>
  <mergeCells count="5">
    <mergeCell ref="C11:E11"/>
    <mergeCell ref="D29:D30"/>
    <mergeCell ref="E29:E30"/>
    <mergeCell ref="B22:H23"/>
    <mergeCell ref="C1:E1"/>
  </mergeCells>
  <pageMargins left="0.7" right="0.7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B2" sqref="B2"/>
    </sheetView>
  </sheetViews>
  <sheetFormatPr defaultColWidth="9" defaultRowHeight="13.5"/>
  <cols>
    <col min="3" max="3" width="13.625" customWidth="1"/>
    <col min="4" max="5" width="12" hidden="1" customWidth="1"/>
    <col min="6" max="6" width="12.75" style="3" hidden="1" customWidth="1"/>
    <col min="7" max="7" width="10.125" customWidth="1"/>
    <col min="8" max="8" width="12.625" customWidth="1"/>
    <col min="9" max="9" width="10.375" customWidth="1"/>
    <col min="10" max="10" width="15.5" customWidth="1"/>
    <col min="11" max="11" width="13.125" customWidth="1"/>
    <col min="13" max="13" width="21" bestFit="1" customWidth="1"/>
  </cols>
  <sheetData>
    <row r="1" spans="1:13" s="47" customFormat="1" ht="60">
      <c r="A1" s="28" t="s">
        <v>23</v>
      </c>
      <c r="B1" s="28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61" t="s">
        <v>29</v>
      </c>
      <c r="H1" s="30" t="s">
        <v>30</v>
      </c>
      <c r="I1" s="30" t="s">
        <v>31</v>
      </c>
      <c r="J1" s="60" t="s">
        <v>32</v>
      </c>
      <c r="K1" s="29" t="s">
        <v>33</v>
      </c>
      <c r="L1" s="46" t="s">
        <v>34</v>
      </c>
      <c r="M1" s="73" t="s">
        <v>35</v>
      </c>
    </row>
    <row r="2" spans="1:13" ht="15.6" customHeight="1">
      <c r="A2" s="85">
        <v>1</v>
      </c>
      <c r="B2" s="38">
        <v>1</v>
      </c>
      <c r="C2" s="77">
        <v>12204004541</v>
      </c>
      <c r="D2" s="38" t="s">
        <v>36</v>
      </c>
      <c r="E2" s="38"/>
      <c r="F2" s="38"/>
      <c r="G2" s="38">
        <v>0.23</v>
      </c>
      <c r="H2" s="40">
        <v>13</v>
      </c>
      <c r="I2" s="40">
        <v>0</v>
      </c>
      <c r="J2" s="41" t="s">
        <v>37</v>
      </c>
      <c r="K2" s="85" t="s">
        <v>38</v>
      </c>
      <c r="L2" s="36">
        <v>19</v>
      </c>
      <c r="M2" s="51" t="s">
        <v>39</v>
      </c>
    </row>
    <row r="3" spans="1:13" ht="15.6" customHeight="1">
      <c r="A3" s="85"/>
      <c r="B3" s="51">
        <v>6</v>
      </c>
      <c r="C3" s="76">
        <v>12103015842</v>
      </c>
      <c r="D3" s="37">
        <v>4.88</v>
      </c>
      <c r="E3" s="36"/>
      <c r="F3" s="37">
        <v>0.60799999999999998</v>
      </c>
      <c r="G3" s="37">
        <f>F3*10</f>
        <v>6.08</v>
      </c>
      <c r="H3" s="42">
        <f>(5*13)/G3</f>
        <v>10.690789473684211</v>
      </c>
      <c r="I3" s="42">
        <f>13-H3</f>
        <v>2.3092105263157894</v>
      </c>
      <c r="J3" s="37"/>
      <c r="K3" s="85"/>
      <c r="L3" s="36">
        <v>15</v>
      </c>
      <c r="M3" s="51" t="s">
        <v>40</v>
      </c>
    </row>
    <row r="4" spans="1:13" ht="15.6" customHeight="1">
      <c r="A4" s="85"/>
      <c r="B4" s="51">
        <v>13</v>
      </c>
      <c r="C4" s="76">
        <v>12002002564</v>
      </c>
      <c r="D4" s="43">
        <v>4.67</v>
      </c>
      <c r="E4" s="36"/>
      <c r="F4" s="43">
        <v>0.49</v>
      </c>
      <c r="G4" s="37">
        <f t="shared" ref="G4:G6" si="0">F4*10</f>
        <v>4.9000000000000004</v>
      </c>
      <c r="H4" s="44">
        <v>13</v>
      </c>
      <c r="I4" s="44">
        <v>0</v>
      </c>
      <c r="J4" s="37" t="s">
        <v>41</v>
      </c>
      <c r="K4" s="85"/>
      <c r="L4" s="36">
        <v>19</v>
      </c>
      <c r="M4" s="51" t="s">
        <v>42</v>
      </c>
    </row>
    <row r="5" spans="1:13" ht="15.6" customHeight="1">
      <c r="A5" s="85"/>
      <c r="B5" s="51">
        <v>14</v>
      </c>
      <c r="C5" s="76">
        <v>12001029023</v>
      </c>
      <c r="D5" s="37">
        <v>1.65</v>
      </c>
      <c r="E5" s="36"/>
      <c r="F5" s="37">
        <v>0.17899999999999999</v>
      </c>
      <c r="G5" s="37">
        <f t="shared" si="0"/>
        <v>1.79</v>
      </c>
      <c r="H5" s="44">
        <v>13</v>
      </c>
      <c r="I5" s="44">
        <v>0</v>
      </c>
      <c r="J5" s="45" t="s">
        <v>43</v>
      </c>
      <c r="K5" s="85"/>
      <c r="L5" s="36">
        <v>19</v>
      </c>
      <c r="M5" s="49" t="s">
        <v>44</v>
      </c>
    </row>
    <row r="6" spans="1:13" ht="15.6" customHeight="1">
      <c r="A6" s="85"/>
      <c r="B6" s="37">
        <v>3</v>
      </c>
      <c r="C6" s="39">
        <v>12203024741</v>
      </c>
      <c r="D6" s="37">
        <v>31.8</v>
      </c>
      <c r="E6" s="36">
        <v>0.35499999999999998</v>
      </c>
      <c r="F6" s="37">
        <v>3.08</v>
      </c>
      <c r="G6" s="37">
        <f t="shared" si="0"/>
        <v>30.8</v>
      </c>
      <c r="H6" s="42">
        <f t="shared" ref="H4:H7" si="1">(5*13)/G6</f>
        <v>2.1103896103896105</v>
      </c>
      <c r="I6" s="42">
        <f t="shared" ref="I4:I6" si="2">13-H6</f>
        <v>10.88961038961039</v>
      </c>
      <c r="J6" s="37"/>
      <c r="K6" s="85"/>
      <c r="L6" s="36">
        <v>15</v>
      </c>
      <c r="M6" s="51" t="s">
        <v>45</v>
      </c>
    </row>
    <row r="7" spans="1:13" ht="15.6" customHeight="1">
      <c r="A7" s="86"/>
      <c r="B7" s="56">
        <v>4</v>
      </c>
      <c r="C7" s="78">
        <v>12201034831</v>
      </c>
      <c r="D7" s="56"/>
      <c r="E7" s="56"/>
      <c r="F7" s="56"/>
      <c r="G7" s="56" t="s">
        <v>36</v>
      </c>
      <c r="H7" s="57" t="e">
        <f t="shared" si="1"/>
        <v>#VALUE!</v>
      </c>
      <c r="I7" s="57">
        <v>0</v>
      </c>
      <c r="J7" s="56"/>
      <c r="K7" s="86"/>
      <c r="L7" s="58">
        <v>19</v>
      </c>
      <c r="M7" s="51" t="s">
        <v>46</v>
      </c>
    </row>
    <row r="8" spans="1:13" ht="15">
      <c r="A8" s="87">
        <v>2</v>
      </c>
      <c r="B8" s="37">
        <v>9</v>
      </c>
      <c r="C8" s="39">
        <v>12010015311</v>
      </c>
      <c r="D8" s="53"/>
      <c r="E8" s="53"/>
      <c r="F8" s="51">
        <v>0.14599999999999999</v>
      </c>
      <c r="G8" s="51">
        <v>1.51</v>
      </c>
      <c r="H8" s="44">
        <v>13</v>
      </c>
      <c r="I8" s="57">
        <v>0</v>
      </c>
      <c r="J8" s="51">
        <f>G8*13</f>
        <v>19.63</v>
      </c>
      <c r="K8" s="88" t="s">
        <v>47</v>
      </c>
      <c r="L8" s="53"/>
      <c r="M8" s="51" t="s">
        <v>48</v>
      </c>
    </row>
    <row r="9" spans="1:13" ht="15">
      <c r="A9" s="87"/>
      <c r="B9" s="37">
        <v>11</v>
      </c>
      <c r="C9" s="39">
        <v>12003016171</v>
      </c>
      <c r="D9" s="53"/>
      <c r="E9" s="53"/>
      <c r="F9" s="51" t="s">
        <v>36</v>
      </c>
      <c r="G9" s="51">
        <v>0.374</v>
      </c>
      <c r="H9" s="44">
        <v>13</v>
      </c>
      <c r="I9" s="57">
        <v>0</v>
      </c>
      <c r="J9" s="51">
        <f>13*G9</f>
        <v>4.8620000000000001</v>
      </c>
      <c r="K9" s="89"/>
      <c r="L9" s="53"/>
      <c r="M9" s="51" t="s">
        <v>49</v>
      </c>
    </row>
    <row r="10" spans="1:13" ht="15">
      <c r="A10" s="87"/>
      <c r="B10" s="37" t="s">
        <v>50</v>
      </c>
      <c r="C10" s="39" t="s">
        <v>51</v>
      </c>
      <c r="D10" s="53"/>
      <c r="E10" s="53"/>
      <c r="F10" s="51" t="s">
        <v>36</v>
      </c>
      <c r="G10" s="51">
        <v>0.16400000000000001</v>
      </c>
      <c r="H10" s="44">
        <v>13</v>
      </c>
      <c r="I10" s="57">
        <v>0</v>
      </c>
      <c r="J10" s="51">
        <f>G10*13</f>
        <v>2.1320000000000001</v>
      </c>
      <c r="K10" s="89"/>
      <c r="L10" s="53"/>
      <c r="M10" s="51" t="s">
        <v>52</v>
      </c>
    </row>
    <row r="11" spans="1:13" ht="15">
      <c r="A11" s="87"/>
      <c r="B11" s="51">
        <v>2</v>
      </c>
      <c r="C11" s="51">
        <v>12203026991</v>
      </c>
      <c r="D11" s="53"/>
      <c r="E11" s="53"/>
      <c r="F11" s="51" t="s">
        <v>36</v>
      </c>
      <c r="G11" s="51" t="s">
        <v>36</v>
      </c>
      <c r="H11" s="44">
        <v>13</v>
      </c>
      <c r="I11" s="57">
        <v>0</v>
      </c>
      <c r="J11" s="51"/>
      <c r="K11" s="89"/>
      <c r="L11" s="53"/>
      <c r="M11" s="51" t="s">
        <v>53</v>
      </c>
    </row>
    <row r="12" spans="1:13" ht="15">
      <c r="A12" s="87"/>
      <c r="B12" s="51">
        <v>5</v>
      </c>
      <c r="C12" s="51">
        <v>12105004921</v>
      </c>
      <c r="D12" s="53"/>
      <c r="E12" s="53"/>
      <c r="F12" s="51" t="s">
        <v>36</v>
      </c>
      <c r="G12" s="51">
        <v>0.34200000000000003</v>
      </c>
      <c r="H12" s="44">
        <v>13</v>
      </c>
      <c r="I12" s="57">
        <v>0</v>
      </c>
      <c r="J12" s="51">
        <f>G12*13</f>
        <v>4.4460000000000006</v>
      </c>
      <c r="K12" s="89"/>
      <c r="L12" s="53"/>
      <c r="M12" s="51" t="s">
        <v>54</v>
      </c>
    </row>
    <row r="13" spans="1:13" ht="15">
      <c r="A13" s="87"/>
      <c r="B13" s="51">
        <v>7</v>
      </c>
      <c r="C13" s="4">
        <v>12101025462</v>
      </c>
      <c r="D13" s="53"/>
      <c r="E13" s="53"/>
      <c r="F13" s="51" t="s">
        <v>36</v>
      </c>
      <c r="G13" s="51" t="s">
        <v>36</v>
      </c>
      <c r="H13" s="44">
        <v>13</v>
      </c>
      <c r="I13" s="57">
        <v>0</v>
      </c>
      <c r="J13" s="51"/>
      <c r="K13" s="89"/>
      <c r="L13" s="53"/>
      <c r="M13" s="51" t="s">
        <v>55</v>
      </c>
    </row>
    <row r="14" spans="1:13" ht="15">
      <c r="A14" s="87"/>
      <c r="B14" s="51">
        <v>8</v>
      </c>
      <c r="C14" s="51">
        <v>12010030701</v>
      </c>
      <c r="D14" s="53"/>
      <c r="E14" s="53"/>
      <c r="F14" s="51" t="s">
        <v>36</v>
      </c>
      <c r="G14" s="51" t="s">
        <v>36</v>
      </c>
      <c r="H14" s="44">
        <v>13</v>
      </c>
      <c r="I14" s="57">
        <v>0</v>
      </c>
      <c r="J14" s="51"/>
      <c r="K14" s="89"/>
      <c r="L14" s="53"/>
      <c r="M14" s="51" t="s">
        <v>56</v>
      </c>
    </row>
    <row r="15" spans="1:13" ht="15">
      <c r="A15" s="87"/>
      <c r="B15" s="51">
        <v>10</v>
      </c>
      <c r="C15" s="51">
        <v>12003023362</v>
      </c>
      <c r="D15" s="53"/>
      <c r="E15" s="53"/>
      <c r="F15" s="51" t="s">
        <v>36</v>
      </c>
      <c r="G15" s="51">
        <v>0.71799999999999997</v>
      </c>
      <c r="H15" s="44">
        <v>13</v>
      </c>
      <c r="I15" s="57">
        <v>0</v>
      </c>
      <c r="J15" s="51">
        <f>G15*13</f>
        <v>9.3339999999999996</v>
      </c>
      <c r="K15" s="89"/>
      <c r="L15" s="53"/>
      <c r="M15" s="51" t="s">
        <v>57</v>
      </c>
    </row>
    <row r="16" spans="1:13" ht="15">
      <c r="A16" s="87"/>
      <c r="B16" s="51">
        <v>12</v>
      </c>
      <c r="C16" s="51">
        <v>12003016171</v>
      </c>
      <c r="D16" s="53"/>
      <c r="E16" s="53"/>
      <c r="F16" s="51" t="s">
        <v>36</v>
      </c>
      <c r="G16" s="51">
        <v>1.08</v>
      </c>
      <c r="H16" s="44">
        <v>13</v>
      </c>
      <c r="I16" s="57">
        <v>0</v>
      </c>
      <c r="J16" s="51">
        <f>13*G16</f>
        <v>14.040000000000001</v>
      </c>
      <c r="K16" s="89"/>
      <c r="L16" s="53"/>
      <c r="M16" s="51" t="s">
        <v>58</v>
      </c>
    </row>
    <row r="17" spans="1:13" ht="15">
      <c r="A17" s="87"/>
      <c r="B17" s="28">
        <v>15</v>
      </c>
      <c r="C17" s="51">
        <v>12001027713</v>
      </c>
      <c r="D17" s="29"/>
      <c r="E17" s="29"/>
      <c r="F17" s="51" t="s">
        <v>36</v>
      </c>
      <c r="G17" s="29" t="s">
        <v>36</v>
      </c>
      <c r="H17" s="44">
        <v>13</v>
      </c>
      <c r="I17" s="57">
        <v>0</v>
      </c>
      <c r="J17" s="29"/>
      <c r="K17" s="89"/>
      <c r="L17" s="53"/>
      <c r="M17" s="51" t="s">
        <v>59</v>
      </c>
    </row>
    <row r="18" spans="1:13" ht="15">
      <c r="A18" s="87"/>
      <c r="B18" s="2">
        <v>16</v>
      </c>
      <c r="C18" s="2" t="s">
        <v>60</v>
      </c>
      <c r="D18" s="2"/>
      <c r="E18" s="2"/>
      <c r="F18" s="51" t="s">
        <v>36</v>
      </c>
      <c r="G18" s="2" t="s">
        <v>36</v>
      </c>
      <c r="H18" s="44">
        <v>13</v>
      </c>
      <c r="I18" s="57">
        <v>0</v>
      </c>
      <c r="J18" s="54"/>
      <c r="K18" s="89"/>
      <c r="L18" s="53"/>
      <c r="M18" s="51" t="s">
        <v>61</v>
      </c>
    </row>
    <row r="19" spans="1:13" ht="15">
      <c r="A19" s="87"/>
      <c r="B19" s="2">
        <v>17</v>
      </c>
      <c r="C19" s="2" t="s">
        <v>62</v>
      </c>
      <c r="D19" s="2"/>
      <c r="E19" s="53"/>
      <c r="F19" s="51" t="s">
        <v>36</v>
      </c>
      <c r="G19" s="2" t="s">
        <v>36</v>
      </c>
      <c r="H19" s="44">
        <v>13</v>
      </c>
      <c r="I19" s="57">
        <v>0</v>
      </c>
      <c r="J19" s="54"/>
      <c r="K19" s="89"/>
      <c r="L19" s="53"/>
      <c r="M19" s="51" t="s">
        <v>63</v>
      </c>
    </row>
    <row r="20" spans="1:13" ht="15">
      <c r="A20" s="87"/>
      <c r="B20" s="2">
        <v>18</v>
      </c>
      <c r="C20" s="59" t="s">
        <v>64</v>
      </c>
      <c r="D20" s="55"/>
      <c r="E20" s="53"/>
      <c r="F20" s="51" t="s">
        <v>36</v>
      </c>
      <c r="G20" s="2" t="s">
        <v>36</v>
      </c>
      <c r="H20" s="44">
        <v>13</v>
      </c>
      <c r="I20" s="57">
        <v>0</v>
      </c>
      <c r="J20" s="54"/>
      <c r="K20" s="90"/>
      <c r="L20" s="53"/>
      <c r="M20" s="51" t="s">
        <v>65</v>
      </c>
    </row>
    <row r="21" spans="1:13" ht="15">
      <c r="A21" s="52"/>
      <c r="B21" s="31"/>
      <c r="C21" s="31"/>
      <c r="D21" s="31"/>
      <c r="F21" s="31"/>
      <c r="G21" s="32"/>
      <c r="H21" s="33"/>
      <c r="I21" s="33"/>
      <c r="J21" s="32"/>
      <c r="K21" s="52"/>
    </row>
    <row r="22" spans="1:13" ht="15">
      <c r="A22" s="52"/>
      <c r="B22" s="31"/>
      <c r="C22" s="31"/>
      <c r="D22" s="31"/>
      <c r="E22" s="31"/>
      <c r="F22" s="32"/>
      <c r="G22" s="32"/>
      <c r="H22" s="33"/>
      <c r="I22" s="33"/>
      <c r="J22" s="32"/>
      <c r="K22" s="52"/>
    </row>
  </sheetData>
  <autoFilter ref="B1:C1" xr:uid="{00000000-0001-0000-0200-000000000000}">
    <sortState xmlns:xlrd2="http://schemas.microsoft.com/office/spreadsheetml/2017/richdata2" ref="B2:C20">
      <sortCondition sortBy="cellColor" ref="C1" dxfId="0"/>
    </sortState>
  </autoFilter>
  <mergeCells count="4">
    <mergeCell ref="A2:A7"/>
    <mergeCell ref="K2:K7"/>
    <mergeCell ref="A8:A20"/>
    <mergeCell ref="K8:K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B18" sqref="B18"/>
    </sheetView>
  </sheetViews>
  <sheetFormatPr defaultColWidth="9" defaultRowHeight="13.5"/>
  <cols>
    <col min="3" max="3" width="21.625" style="4" customWidth="1"/>
    <col min="4" max="4" width="21" bestFit="1" customWidth="1"/>
    <col min="5" max="5" width="11" bestFit="1" customWidth="1"/>
    <col min="6" max="6" width="27.125" bestFit="1" customWidth="1"/>
    <col min="7" max="7" width="14.75" customWidth="1"/>
  </cols>
  <sheetData>
    <row r="1" spans="1:7" s="1" customFormat="1" ht="30.75">
      <c r="A1" s="27" t="s">
        <v>23</v>
      </c>
      <c r="B1" s="28" t="s">
        <v>24</v>
      </c>
      <c r="C1" s="51" t="s">
        <v>66</v>
      </c>
      <c r="D1" s="27" t="s">
        <v>67</v>
      </c>
      <c r="E1" s="27" t="s">
        <v>68</v>
      </c>
      <c r="F1" s="27" t="s">
        <v>69</v>
      </c>
      <c r="G1" s="27" t="s">
        <v>70</v>
      </c>
    </row>
    <row r="2" spans="1:7" ht="15" customHeight="1">
      <c r="A2" s="91">
        <v>1</v>
      </c>
      <c r="B2" s="34">
        <v>1</v>
      </c>
      <c r="C2" s="51">
        <v>12204004541</v>
      </c>
      <c r="D2" s="51" t="s">
        <v>39</v>
      </c>
      <c r="E2" s="35" t="s">
        <v>71</v>
      </c>
      <c r="F2" s="74" t="s">
        <v>72</v>
      </c>
      <c r="G2" s="92" t="s">
        <v>38</v>
      </c>
    </row>
    <row r="3" spans="1:7" ht="15">
      <c r="A3" s="91"/>
      <c r="B3" s="2">
        <v>3</v>
      </c>
      <c r="C3" s="51">
        <v>12203024741</v>
      </c>
      <c r="D3" s="51" t="s">
        <v>40</v>
      </c>
      <c r="E3" s="35" t="s">
        <v>73</v>
      </c>
      <c r="F3" s="74" t="s">
        <v>72</v>
      </c>
      <c r="G3" s="87"/>
    </row>
    <row r="4" spans="1:7" ht="15">
      <c r="A4" s="91"/>
      <c r="B4" s="2">
        <v>4</v>
      </c>
      <c r="C4" s="51">
        <v>12201034831</v>
      </c>
      <c r="D4" s="51" t="s">
        <v>42</v>
      </c>
      <c r="E4" s="35" t="s">
        <v>74</v>
      </c>
      <c r="F4" s="74" t="s">
        <v>72</v>
      </c>
      <c r="G4" s="87"/>
    </row>
    <row r="5" spans="1:7" ht="15">
      <c r="A5" s="91"/>
      <c r="B5" s="2">
        <v>9</v>
      </c>
      <c r="C5" s="51">
        <v>12010015311</v>
      </c>
      <c r="D5" s="49" t="s">
        <v>44</v>
      </c>
      <c r="E5" s="35" t="s">
        <v>75</v>
      </c>
      <c r="F5" s="74" t="s">
        <v>72</v>
      </c>
      <c r="G5" s="87"/>
    </row>
    <row r="6" spans="1:7" ht="15">
      <c r="A6" s="91"/>
      <c r="B6" s="2">
        <v>11</v>
      </c>
      <c r="C6" s="51">
        <v>12003016171</v>
      </c>
      <c r="D6" s="51" t="s">
        <v>45</v>
      </c>
      <c r="E6" s="35" t="s">
        <v>76</v>
      </c>
      <c r="F6" s="74" t="s">
        <v>72</v>
      </c>
      <c r="G6" s="87"/>
    </row>
    <row r="7" spans="1:7" ht="15">
      <c r="A7" s="91"/>
      <c r="B7" s="2" t="s">
        <v>50</v>
      </c>
      <c r="C7" s="51" t="s">
        <v>51</v>
      </c>
      <c r="D7" s="51" t="s">
        <v>46</v>
      </c>
      <c r="E7" s="35" t="s">
        <v>77</v>
      </c>
      <c r="F7" s="74" t="s">
        <v>72</v>
      </c>
      <c r="G7" s="87"/>
    </row>
    <row r="8" spans="1:7" ht="13.5" customHeight="1">
      <c r="A8" s="87">
        <v>2</v>
      </c>
      <c r="B8" s="51">
        <v>2</v>
      </c>
      <c r="C8" s="51">
        <v>12203026991</v>
      </c>
      <c r="D8" s="51" t="s">
        <v>48</v>
      </c>
      <c r="E8" s="51" t="s">
        <v>78</v>
      </c>
      <c r="F8" s="74" t="s">
        <v>72</v>
      </c>
      <c r="G8" s="87" t="s">
        <v>47</v>
      </c>
    </row>
    <row r="9" spans="1:7" ht="13.5" customHeight="1">
      <c r="A9" s="87"/>
      <c r="B9" s="51">
        <v>5</v>
      </c>
      <c r="C9" s="51">
        <v>12105004921</v>
      </c>
      <c r="D9" s="51" t="s">
        <v>49</v>
      </c>
      <c r="E9" s="51" t="s">
        <v>79</v>
      </c>
      <c r="F9" s="74" t="s">
        <v>72</v>
      </c>
      <c r="G9" s="87"/>
    </row>
    <row r="10" spans="1:7" ht="13.5" customHeight="1">
      <c r="A10" s="87"/>
      <c r="B10" s="51">
        <v>6</v>
      </c>
      <c r="C10" s="51">
        <v>12103015842</v>
      </c>
      <c r="D10" s="51" t="s">
        <v>52</v>
      </c>
      <c r="E10" s="51" t="s">
        <v>80</v>
      </c>
      <c r="F10" s="74" t="s">
        <v>72</v>
      </c>
      <c r="G10" s="87"/>
    </row>
    <row r="11" spans="1:7" ht="13.5" customHeight="1">
      <c r="A11" s="87"/>
      <c r="B11" s="51">
        <v>7</v>
      </c>
      <c r="C11" s="51">
        <v>12101025462</v>
      </c>
      <c r="D11" s="51" t="s">
        <v>53</v>
      </c>
      <c r="E11" s="51" t="s">
        <v>81</v>
      </c>
      <c r="F11" s="74" t="s">
        <v>72</v>
      </c>
      <c r="G11" s="87"/>
    </row>
    <row r="12" spans="1:7" ht="13.5" customHeight="1">
      <c r="A12" s="87"/>
      <c r="B12" s="51">
        <v>8</v>
      </c>
      <c r="C12" s="51">
        <v>12010030701</v>
      </c>
      <c r="D12" s="51" t="s">
        <v>54</v>
      </c>
      <c r="E12" s="51" t="s">
        <v>82</v>
      </c>
      <c r="F12" s="74" t="s">
        <v>72</v>
      </c>
      <c r="G12" s="87"/>
    </row>
    <row r="13" spans="1:7" ht="13.5" customHeight="1">
      <c r="A13" s="87"/>
      <c r="B13" s="51">
        <v>10</v>
      </c>
      <c r="C13" s="51">
        <v>12003023362</v>
      </c>
      <c r="D13" s="51" t="s">
        <v>55</v>
      </c>
      <c r="E13" s="51" t="s">
        <v>83</v>
      </c>
      <c r="F13" s="74" t="s">
        <v>72</v>
      </c>
      <c r="G13" s="87"/>
    </row>
    <row r="14" spans="1:7" ht="13.5" customHeight="1">
      <c r="A14" s="87"/>
      <c r="B14" s="51">
        <v>12</v>
      </c>
      <c r="C14" s="51">
        <v>12002019032</v>
      </c>
      <c r="D14" s="51" t="s">
        <v>56</v>
      </c>
      <c r="E14" s="51" t="s">
        <v>84</v>
      </c>
      <c r="F14" s="74" t="s">
        <v>72</v>
      </c>
      <c r="G14" s="87"/>
    </row>
    <row r="15" spans="1:7" ht="13.5" customHeight="1">
      <c r="A15" s="87"/>
      <c r="B15" s="51">
        <v>13</v>
      </c>
      <c r="C15" s="51">
        <v>12002002564</v>
      </c>
      <c r="D15" s="51" t="s">
        <v>57</v>
      </c>
      <c r="E15" s="51" t="s">
        <v>85</v>
      </c>
      <c r="F15" s="74" t="s">
        <v>72</v>
      </c>
      <c r="G15" s="87"/>
    </row>
    <row r="16" spans="1:7" ht="13.5" customHeight="1">
      <c r="A16" s="87"/>
      <c r="B16" s="51">
        <v>14</v>
      </c>
      <c r="C16" s="51">
        <v>12001029023</v>
      </c>
      <c r="D16" s="51" t="s">
        <v>58</v>
      </c>
      <c r="E16" s="51" t="s">
        <v>86</v>
      </c>
      <c r="F16" s="74" t="s">
        <v>72</v>
      </c>
      <c r="G16" s="87"/>
    </row>
    <row r="17" spans="1:7" ht="15">
      <c r="A17" s="87"/>
      <c r="B17" s="28">
        <v>15</v>
      </c>
      <c r="C17" s="51">
        <v>12001027713</v>
      </c>
      <c r="D17" s="51" t="s">
        <v>59</v>
      </c>
      <c r="E17" s="51" t="s">
        <v>87</v>
      </c>
      <c r="F17" s="74" t="s">
        <v>72</v>
      </c>
      <c r="G17" s="87"/>
    </row>
    <row r="18" spans="1:7" ht="15">
      <c r="A18" s="87"/>
      <c r="B18" s="2">
        <v>16</v>
      </c>
      <c r="C18" s="51" t="s">
        <v>60</v>
      </c>
      <c r="D18" s="51" t="s">
        <v>61</v>
      </c>
      <c r="E18" s="51" t="s">
        <v>88</v>
      </c>
      <c r="F18" s="74" t="s">
        <v>72</v>
      </c>
      <c r="G18" s="87"/>
    </row>
    <row r="19" spans="1:7" ht="15">
      <c r="A19" s="87"/>
      <c r="B19" s="2">
        <v>17</v>
      </c>
      <c r="C19" s="51" t="s">
        <v>62</v>
      </c>
      <c r="D19" s="51" t="s">
        <v>63</v>
      </c>
      <c r="E19" s="51" t="s">
        <v>89</v>
      </c>
      <c r="F19" s="74" t="s">
        <v>72</v>
      </c>
      <c r="G19" s="87"/>
    </row>
    <row r="20" spans="1:7" ht="15">
      <c r="A20" s="87"/>
      <c r="B20" s="2">
        <v>18</v>
      </c>
      <c r="C20" s="51" t="s">
        <v>64</v>
      </c>
      <c r="D20" s="51" t="s">
        <v>65</v>
      </c>
      <c r="E20" s="51" t="s">
        <v>90</v>
      </c>
      <c r="F20" s="74" t="s">
        <v>72</v>
      </c>
      <c r="G20" s="87"/>
    </row>
  </sheetData>
  <autoFilter ref="A1:K7" xr:uid="{00000000-0001-0000-0300-000000000000}"/>
  <mergeCells count="4">
    <mergeCell ref="A2:A7"/>
    <mergeCell ref="G2:G7"/>
    <mergeCell ref="A8:A20"/>
    <mergeCell ref="G8:G20"/>
  </mergeCells>
  <phoneticPr fontId="2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21C-89E9-44BF-A992-0785EC9CE818}">
  <dimension ref="B1:P27"/>
  <sheetViews>
    <sheetView topLeftCell="B8" workbookViewId="0">
      <selection activeCell="B1" sqref="B1"/>
    </sheetView>
  </sheetViews>
  <sheetFormatPr defaultRowHeight="13.5"/>
  <cols>
    <col min="3" max="3" width="23.5" hidden="1" customWidth="1"/>
    <col min="4" max="6" width="0" hidden="1" customWidth="1"/>
    <col min="7" max="7" width="11" bestFit="1" customWidth="1"/>
    <col min="9" max="9" width="11.75" customWidth="1"/>
    <col min="11" max="14" width="0" hidden="1" customWidth="1"/>
  </cols>
  <sheetData>
    <row r="1" spans="2:16" ht="90">
      <c r="B1" s="48" t="s">
        <v>91</v>
      </c>
      <c r="C1" s="48" t="s">
        <v>92</v>
      </c>
      <c r="D1" s="48" t="s">
        <v>93</v>
      </c>
      <c r="E1" s="48" t="s">
        <v>94</v>
      </c>
      <c r="F1" s="48" t="s">
        <v>95</v>
      </c>
      <c r="G1" s="46" t="s">
        <v>96</v>
      </c>
      <c r="H1" s="46" t="s">
        <v>97</v>
      </c>
      <c r="I1" s="66" t="s">
        <v>98</v>
      </c>
      <c r="J1" s="66" t="s">
        <v>99</v>
      </c>
      <c r="K1" s="67" t="s">
        <v>100</v>
      </c>
      <c r="L1" s="67" t="s">
        <v>101</v>
      </c>
      <c r="M1" s="68" t="s">
        <v>102</v>
      </c>
      <c r="N1" s="68" t="s">
        <v>103</v>
      </c>
      <c r="O1" s="51" t="s">
        <v>10</v>
      </c>
      <c r="P1" s="49" t="s">
        <v>104</v>
      </c>
    </row>
    <row r="2" spans="2:16" s="69" customFormat="1" ht="15">
      <c r="B2" s="70">
        <v>1</v>
      </c>
      <c r="C2" s="72">
        <v>0.23599999999999999</v>
      </c>
      <c r="D2" s="71">
        <f>(2.5*0.8)/C2</f>
        <v>8.4745762711864412</v>
      </c>
      <c r="E2" s="71">
        <f>2.5-D2</f>
        <v>-5.9745762711864412</v>
      </c>
      <c r="F2" s="72" t="s">
        <v>105</v>
      </c>
      <c r="G2" s="72">
        <v>0.308</v>
      </c>
      <c r="H2" s="72">
        <f>G2/10</f>
        <v>3.0800000000000001E-2</v>
      </c>
      <c r="I2" s="71">
        <f>6/G2</f>
        <v>19.480519480519479</v>
      </c>
      <c r="J2" s="72">
        <f>6/H2</f>
        <v>194.80519480519479</v>
      </c>
      <c r="K2" s="71">
        <f>5/G2</f>
        <v>16.233766233766232</v>
      </c>
      <c r="L2" s="72">
        <f>5/H2</f>
        <v>162.33766233766232</v>
      </c>
      <c r="M2" s="71">
        <f>4/G2</f>
        <v>12.987012987012987</v>
      </c>
      <c r="N2" s="72">
        <f>4/H2</f>
        <v>129.87012987012986</v>
      </c>
      <c r="O2" s="72" t="s">
        <v>106</v>
      </c>
      <c r="P2" s="75">
        <v>1</v>
      </c>
    </row>
    <row r="3" spans="2:16">
      <c r="B3" s="65">
        <v>2</v>
      </c>
      <c r="C3" s="51">
        <v>5.88</v>
      </c>
      <c r="D3" s="62">
        <f>(2.5*0.8)/C3</f>
        <v>0.3401360544217687</v>
      </c>
      <c r="E3" s="62">
        <f>2.5-D3</f>
        <v>2.1598639455782314</v>
      </c>
      <c r="F3" s="51" t="s">
        <v>105</v>
      </c>
      <c r="G3" s="51">
        <f>H3*10</f>
        <v>8.2999999999999989</v>
      </c>
      <c r="H3" s="51">
        <v>0.83</v>
      </c>
      <c r="I3" s="50">
        <f t="shared" ref="I3:I21" si="0">6/G3</f>
        <v>0.72289156626506035</v>
      </c>
      <c r="J3" s="50">
        <f t="shared" ref="J3:J21" si="1">6/H3</f>
        <v>7.2289156626506026</v>
      </c>
      <c r="K3" s="50">
        <f t="shared" ref="K3:K21" si="2">5/G3</f>
        <v>0.60240963855421692</v>
      </c>
      <c r="L3" s="50">
        <f t="shared" ref="L3:L21" si="3">5/H3</f>
        <v>6.024096385542169</v>
      </c>
      <c r="M3" s="50">
        <f t="shared" ref="M3:M21" si="4">4/G3</f>
        <v>0.48192771084337355</v>
      </c>
      <c r="N3" s="50">
        <f t="shared" ref="N3:N21" si="5">4/H3</f>
        <v>4.8192771084337354</v>
      </c>
      <c r="O3" s="51" t="s">
        <v>107</v>
      </c>
      <c r="P3" s="49">
        <v>2</v>
      </c>
    </row>
    <row r="4" spans="2:16" ht="15">
      <c r="B4" s="64">
        <v>3</v>
      </c>
      <c r="C4" s="51">
        <v>2.92</v>
      </c>
      <c r="D4" s="50">
        <f>(2.5*0.8)/C4</f>
        <v>0.68493150684931503</v>
      </c>
      <c r="E4" s="50">
        <f>2.5-D4</f>
        <v>1.8150684931506849</v>
      </c>
      <c r="F4" s="51" t="s">
        <v>105</v>
      </c>
      <c r="G4" s="51">
        <f t="shared" ref="G4:G7" si="6">H4*10</f>
        <v>3.13</v>
      </c>
      <c r="H4" s="51">
        <v>0.313</v>
      </c>
      <c r="I4" s="50">
        <f t="shared" si="0"/>
        <v>1.9169329073482428</v>
      </c>
      <c r="J4" s="50">
        <f t="shared" si="1"/>
        <v>19.169329073482427</v>
      </c>
      <c r="K4" s="50">
        <f t="shared" si="2"/>
        <v>1.5974440894568691</v>
      </c>
      <c r="L4" s="50">
        <f t="shared" si="3"/>
        <v>15.974440894568691</v>
      </c>
      <c r="M4" s="50">
        <f t="shared" si="4"/>
        <v>1.2779552715654952</v>
      </c>
      <c r="N4" s="50">
        <f t="shared" si="5"/>
        <v>12.779552715654953</v>
      </c>
      <c r="O4" s="51" t="s">
        <v>26</v>
      </c>
      <c r="P4" s="49">
        <v>2</v>
      </c>
    </row>
    <row r="5" spans="2:16">
      <c r="B5" s="65">
        <v>4</v>
      </c>
      <c r="C5" s="51">
        <v>9.5299999999999994</v>
      </c>
      <c r="D5" s="50">
        <f>(2.5*0.8)/C5</f>
        <v>0.20986358866736624</v>
      </c>
      <c r="E5" s="50">
        <f>2.5-D5</f>
        <v>2.2901364113326337</v>
      </c>
      <c r="F5" s="51" t="s">
        <v>105</v>
      </c>
      <c r="G5" s="51">
        <f t="shared" si="6"/>
        <v>9.08</v>
      </c>
      <c r="H5" s="51">
        <v>0.90800000000000003</v>
      </c>
      <c r="I5" s="50">
        <f t="shared" si="0"/>
        <v>0.66079295154185025</v>
      </c>
      <c r="J5" s="50">
        <f t="shared" si="1"/>
        <v>6.607929515418502</v>
      </c>
      <c r="K5" s="50">
        <f t="shared" si="2"/>
        <v>0.5506607929515418</v>
      </c>
      <c r="L5" s="50">
        <f t="shared" si="3"/>
        <v>5.5066079295154182</v>
      </c>
      <c r="M5" s="50">
        <f t="shared" si="4"/>
        <v>0.44052863436123346</v>
      </c>
      <c r="N5" s="50">
        <f t="shared" si="5"/>
        <v>4.4052863436123344</v>
      </c>
      <c r="O5" s="51" t="s">
        <v>107</v>
      </c>
      <c r="P5" s="49">
        <v>2</v>
      </c>
    </row>
    <row r="6" spans="2:16">
      <c r="B6" s="65">
        <v>5</v>
      </c>
      <c r="C6" s="51">
        <v>1.4</v>
      </c>
      <c r="D6" s="62">
        <f>(2.5*0.8)/C6</f>
        <v>1.4285714285714286</v>
      </c>
      <c r="E6" s="62">
        <f>2.5-D6</f>
        <v>1.0714285714285714</v>
      </c>
      <c r="F6" s="51" t="s">
        <v>105</v>
      </c>
      <c r="G6" s="51">
        <f t="shared" si="6"/>
        <v>1.9300000000000002</v>
      </c>
      <c r="H6" s="51">
        <v>0.193</v>
      </c>
      <c r="I6" s="50">
        <f t="shared" si="0"/>
        <v>3.1088082901554404</v>
      </c>
      <c r="J6" s="50">
        <f t="shared" si="1"/>
        <v>31.088082901554404</v>
      </c>
      <c r="K6" s="50">
        <f t="shared" si="2"/>
        <v>2.5906735751295336</v>
      </c>
      <c r="L6" s="50">
        <f t="shared" si="3"/>
        <v>25.906735751295336</v>
      </c>
      <c r="M6" s="50">
        <f t="shared" si="4"/>
        <v>2.0725388601036268</v>
      </c>
      <c r="N6" s="50">
        <f t="shared" si="5"/>
        <v>20.725388601036268</v>
      </c>
      <c r="O6" s="51" t="s">
        <v>26</v>
      </c>
      <c r="P6" s="49">
        <v>1</v>
      </c>
    </row>
    <row r="7" spans="2:16">
      <c r="B7" s="65">
        <v>6</v>
      </c>
      <c r="C7" s="51">
        <v>6.83</v>
      </c>
      <c r="D7" s="62">
        <f>(2.5*0.8)/C7</f>
        <v>0.29282576866764276</v>
      </c>
      <c r="E7" s="62">
        <f>2.5-D7</f>
        <v>2.207174231332357</v>
      </c>
      <c r="F7" s="51" t="s">
        <v>105</v>
      </c>
      <c r="G7" s="51">
        <f t="shared" si="6"/>
        <v>7.78</v>
      </c>
      <c r="H7" s="51">
        <v>0.77800000000000002</v>
      </c>
      <c r="I7" s="50">
        <f t="shared" si="0"/>
        <v>0.77120822622107965</v>
      </c>
      <c r="J7" s="50">
        <f t="shared" si="1"/>
        <v>7.7120822622107967</v>
      </c>
      <c r="K7" s="50">
        <f t="shared" si="2"/>
        <v>0.64267352185089976</v>
      </c>
      <c r="L7" s="50">
        <f t="shared" si="3"/>
        <v>6.4267352185089974</v>
      </c>
      <c r="M7" s="50">
        <f t="shared" si="4"/>
        <v>0.51413881748071977</v>
      </c>
      <c r="N7" s="50">
        <f t="shared" si="5"/>
        <v>5.1413881748071981</v>
      </c>
      <c r="O7" s="51" t="s">
        <v>107</v>
      </c>
      <c r="P7" s="49">
        <v>2</v>
      </c>
    </row>
    <row r="8" spans="2:16" s="69" customFormat="1">
      <c r="B8" s="72">
        <v>7</v>
      </c>
      <c r="C8" s="72">
        <v>0.501</v>
      </c>
      <c r="D8" s="71">
        <f>(2.5*0.8)/C8</f>
        <v>3.992015968063872</v>
      </c>
      <c r="E8" s="71">
        <f>2.5-D8</f>
        <v>-1.492015968063872</v>
      </c>
      <c r="F8" s="72" t="s">
        <v>105</v>
      </c>
      <c r="G8" s="72">
        <v>0.65100000000000002</v>
      </c>
      <c r="H8" s="72">
        <f>G8/10</f>
        <v>6.5100000000000005E-2</v>
      </c>
      <c r="I8" s="71">
        <f t="shared" si="0"/>
        <v>9.2165898617511512</v>
      </c>
      <c r="J8" s="71">
        <f t="shared" si="1"/>
        <v>92.165898617511516</v>
      </c>
      <c r="K8" s="71">
        <f t="shared" si="2"/>
        <v>7.6804915514592933</v>
      </c>
      <c r="L8" s="71">
        <f t="shared" si="3"/>
        <v>76.804915514592935</v>
      </c>
      <c r="M8" s="71">
        <f t="shared" si="4"/>
        <v>6.1443932411674345</v>
      </c>
      <c r="N8" s="72">
        <f t="shared" si="5"/>
        <v>61.443932411674339</v>
      </c>
      <c r="O8" s="72" t="s">
        <v>26</v>
      </c>
      <c r="P8" s="75">
        <v>1</v>
      </c>
    </row>
    <row r="9" spans="2:16">
      <c r="B9" s="65">
        <v>8</v>
      </c>
      <c r="C9" s="51">
        <v>7.47</v>
      </c>
      <c r="D9" s="62">
        <f>(2.5*0.8)/C9</f>
        <v>0.2677376171352075</v>
      </c>
      <c r="E9" s="62">
        <f>2.5-D9</f>
        <v>2.2322623828647927</v>
      </c>
      <c r="F9" s="51" t="s">
        <v>105</v>
      </c>
      <c r="G9" s="51">
        <f>H9*10</f>
        <v>8.8000000000000007</v>
      </c>
      <c r="H9" s="51">
        <v>0.88</v>
      </c>
      <c r="I9" s="50">
        <f t="shared" si="0"/>
        <v>0.68181818181818177</v>
      </c>
      <c r="J9" s="50">
        <f t="shared" si="1"/>
        <v>6.8181818181818183</v>
      </c>
      <c r="K9" s="50">
        <f t="shared" si="2"/>
        <v>0.56818181818181812</v>
      </c>
      <c r="L9" s="50">
        <f t="shared" si="3"/>
        <v>5.6818181818181817</v>
      </c>
      <c r="M9" s="50">
        <f t="shared" si="4"/>
        <v>0.45454545454545453</v>
      </c>
      <c r="N9" s="50">
        <f t="shared" si="5"/>
        <v>4.5454545454545459</v>
      </c>
      <c r="O9" s="51" t="s">
        <v>107</v>
      </c>
      <c r="P9" s="49">
        <v>2</v>
      </c>
    </row>
    <row r="10" spans="2:16" ht="15">
      <c r="B10" s="64">
        <v>9</v>
      </c>
      <c r="C10" s="51">
        <v>6.63</v>
      </c>
      <c r="D10" s="50">
        <f>(2.5*0.8)/C10</f>
        <v>0.30165912518853694</v>
      </c>
      <c r="E10" s="50">
        <f>2.5-D10</f>
        <v>2.1983408748114632</v>
      </c>
      <c r="F10" s="51" t="s">
        <v>105</v>
      </c>
      <c r="G10" s="51">
        <f>H10*10</f>
        <v>8.3099999999999987</v>
      </c>
      <c r="H10" s="51">
        <v>0.83099999999999996</v>
      </c>
      <c r="I10" s="50">
        <f t="shared" si="0"/>
        <v>0.72202166064981965</v>
      </c>
      <c r="J10" s="50">
        <f t="shared" si="1"/>
        <v>7.2202166064981954</v>
      </c>
      <c r="K10" s="50">
        <f t="shared" si="2"/>
        <v>0.60168471720818295</v>
      </c>
      <c r="L10" s="50">
        <f t="shared" si="3"/>
        <v>6.0168471720818291</v>
      </c>
      <c r="M10" s="50">
        <f t="shared" si="4"/>
        <v>0.48134777376654642</v>
      </c>
      <c r="N10" s="50">
        <f t="shared" si="5"/>
        <v>4.8134777376654636</v>
      </c>
      <c r="O10" s="51" t="s">
        <v>107</v>
      </c>
      <c r="P10" s="49">
        <v>2</v>
      </c>
    </row>
    <row r="11" spans="2:16" s="69" customFormat="1">
      <c r="B11" s="72">
        <v>10</v>
      </c>
      <c r="C11" s="72" t="s">
        <v>36</v>
      </c>
      <c r="D11" s="71" t="e">
        <f>(2.5*0.8)/C11</f>
        <v>#VALUE!</v>
      </c>
      <c r="E11" s="71" t="e">
        <f>2.5-D11</f>
        <v>#VALUE!</v>
      </c>
      <c r="F11" s="72" t="s">
        <v>105</v>
      </c>
      <c r="G11" s="72" t="s">
        <v>36</v>
      </c>
      <c r="H11" s="72"/>
      <c r="I11" s="71" t="e">
        <f t="shared" si="0"/>
        <v>#VALUE!</v>
      </c>
      <c r="J11" s="71" t="e">
        <f t="shared" si="1"/>
        <v>#DIV/0!</v>
      </c>
      <c r="K11" s="71" t="e">
        <f t="shared" si="2"/>
        <v>#VALUE!</v>
      </c>
      <c r="L11" s="71" t="e">
        <f t="shared" si="3"/>
        <v>#DIV/0!</v>
      </c>
      <c r="M11" s="71" t="e">
        <f t="shared" si="4"/>
        <v>#VALUE!</v>
      </c>
      <c r="N11" s="72" t="e">
        <f t="shared" si="5"/>
        <v>#DIV/0!</v>
      </c>
      <c r="O11" s="72" t="s">
        <v>106</v>
      </c>
      <c r="P11" s="75">
        <v>1</v>
      </c>
    </row>
    <row r="12" spans="2:16">
      <c r="B12" s="65">
        <v>11</v>
      </c>
      <c r="C12" s="51">
        <v>10.1</v>
      </c>
      <c r="D12" s="50">
        <f>(2.5*0.8)/C12</f>
        <v>0.19801980198019803</v>
      </c>
      <c r="E12" s="50">
        <f>2.5-D12</f>
        <v>2.3019801980198018</v>
      </c>
      <c r="F12" s="51" t="s">
        <v>105</v>
      </c>
      <c r="G12" s="51">
        <f>10*H12</f>
        <v>11.5</v>
      </c>
      <c r="H12" s="51">
        <v>1.1499999999999999</v>
      </c>
      <c r="I12" s="50">
        <f t="shared" si="0"/>
        <v>0.52173913043478259</v>
      </c>
      <c r="J12" s="50">
        <f t="shared" si="1"/>
        <v>5.2173913043478262</v>
      </c>
      <c r="K12" s="50">
        <f t="shared" si="2"/>
        <v>0.43478260869565216</v>
      </c>
      <c r="L12" s="50">
        <f t="shared" si="3"/>
        <v>4.3478260869565224</v>
      </c>
      <c r="M12" s="50">
        <f t="shared" si="4"/>
        <v>0.34782608695652173</v>
      </c>
      <c r="N12" s="50">
        <f t="shared" si="5"/>
        <v>3.4782608695652177</v>
      </c>
      <c r="O12" s="51" t="s">
        <v>26</v>
      </c>
      <c r="P12" s="49">
        <v>2</v>
      </c>
    </row>
    <row r="13" spans="2:16" s="69" customFormat="1">
      <c r="B13" s="72">
        <v>12</v>
      </c>
      <c r="C13" s="72">
        <v>0.371</v>
      </c>
      <c r="D13" s="71">
        <f>(2.5*0.8)/C13</f>
        <v>5.3908355795148246</v>
      </c>
      <c r="E13" s="71">
        <f>2.5-D13</f>
        <v>-2.8908355795148246</v>
      </c>
      <c r="F13" s="72" t="s">
        <v>105</v>
      </c>
      <c r="G13" s="72">
        <v>0.51300000000000001</v>
      </c>
      <c r="H13" s="72"/>
      <c r="I13" s="71">
        <f t="shared" si="0"/>
        <v>11.695906432748538</v>
      </c>
      <c r="J13" s="71" t="e">
        <f t="shared" si="1"/>
        <v>#DIV/0!</v>
      </c>
      <c r="K13" s="71">
        <f t="shared" si="2"/>
        <v>9.7465886939571149</v>
      </c>
      <c r="L13" s="71" t="e">
        <f t="shared" si="3"/>
        <v>#DIV/0!</v>
      </c>
      <c r="M13" s="71">
        <f t="shared" si="4"/>
        <v>7.7972709551656916</v>
      </c>
      <c r="N13" s="72" t="e">
        <f t="shared" si="5"/>
        <v>#DIV/0!</v>
      </c>
      <c r="O13" s="72" t="s">
        <v>26</v>
      </c>
      <c r="P13" s="75">
        <v>1</v>
      </c>
    </row>
    <row r="14" spans="2:16">
      <c r="B14" s="65">
        <v>13</v>
      </c>
      <c r="C14" s="51">
        <v>14.2</v>
      </c>
      <c r="D14" s="62">
        <f>(2.5*0.8)/C14</f>
        <v>0.14084507042253522</v>
      </c>
      <c r="E14" s="62">
        <f>2.5-D14</f>
        <v>2.359154929577465</v>
      </c>
      <c r="F14" s="51" t="s">
        <v>105</v>
      </c>
      <c r="G14" s="51">
        <f>H14*10</f>
        <v>20.5</v>
      </c>
      <c r="H14" s="51">
        <v>2.0499999999999998</v>
      </c>
      <c r="I14" s="50">
        <f t="shared" si="0"/>
        <v>0.29268292682926828</v>
      </c>
      <c r="J14" s="50">
        <f t="shared" si="1"/>
        <v>2.9268292682926833</v>
      </c>
      <c r="K14" s="50">
        <f t="shared" si="2"/>
        <v>0.24390243902439024</v>
      </c>
      <c r="L14" s="50">
        <f t="shared" si="3"/>
        <v>2.4390243902439028</v>
      </c>
      <c r="M14" s="50">
        <f t="shared" si="4"/>
        <v>0.1951219512195122</v>
      </c>
      <c r="N14" s="50">
        <f t="shared" si="5"/>
        <v>1.9512195121951221</v>
      </c>
      <c r="O14" s="51" t="s">
        <v>107</v>
      </c>
      <c r="P14" s="49">
        <v>2</v>
      </c>
    </row>
    <row r="15" spans="2:16">
      <c r="B15" s="65">
        <v>14</v>
      </c>
      <c r="C15" s="51">
        <v>7.37</v>
      </c>
      <c r="D15" s="62">
        <f>(2.5*0.8)/C15</f>
        <v>0.27137042062415195</v>
      </c>
      <c r="E15" s="62">
        <f>2.5-D15</f>
        <v>2.2286295793758479</v>
      </c>
      <c r="F15" s="51" t="s">
        <v>105</v>
      </c>
      <c r="G15" s="51">
        <f>H15*10</f>
        <v>7.8800000000000008</v>
      </c>
      <c r="H15" s="51">
        <v>0.78800000000000003</v>
      </c>
      <c r="I15" s="50">
        <f t="shared" si="0"/>
        <v>0.76142131979695427</v>
      </c>
      <c r="J15" s="50">
        <f t="shared" si="1"/>
        <v>7.6142131979695424</v>
      </c>
      <c r="K15" s="50">
        <f t="shared" si="2"/>
        <v>0.63451776649746183</v>
      </c>
      <c r="L15" s="50">
        <f t="shared" si="3"/>
        <v>6.345177664974619</v>
      </c>
      <c r="M15" s="50">
        <f t="shared" si="4"/>
        <v>0.50761421319796951</v>
      </c>
      <c r="N15" s="50">
        <f t="shared" si="5"/>
        <v>5.0761421319796955</v>
      </c>
      <c r="O15" s="51" t="s">
        <v>107</v>
      </c>
      <c r="P15" s="49">
        <v>2</v>
      </c>
    </row>
    <row r="16" spans="2:16" ht="15">
      <c r="B16" s="28">
        <v>15</v>
      </c>
      <c r="C16" s="51" t="s">
        <v>36</v>
      </c>
      <c r="D16" s="50" t="e">
        <f>(2.5*0.8)/C16</f>
        <v>#VALUE!</v>
      </c>
      <c r="E16" s="50" t="e">
        <f>2.5-D16</f>
        <v>#VALUE!</v>
      </c>
      <c r="F16" s="51" t="s">
        <v>105</v>
      </c>
      <c r="G16" s="51" t="s">
        <v>36</v>
      </c>
      <c r="H16" s="51"/>
      <c r="I16" s="50" t="e">
        <f t="shared" si="0"/>
        <v>#VALUE!</v>
      </c>
      <c r="J16" s="51" t="e">
        <f t="shared" si="1"/>
        <v>#DIV/0!</v>
      </c>
      <c r="K16" s="50" t="e">
        <f t="shared" si="2"/>
        <v>#VALUE!</v>
      </c>
      <c r="L16" s="51" t="e">
        <f t="shared" si="3"/>
        <v>#DIV/0!</v>
      </c>
      <c r="M16" s="50" t="e">
        <f t="shared" si="4"/>
        <v>#VALUE!</v>
      </c>
      <c r="N16" s="51" t="e">
        <f t="shared" si="5"/>
        <v>#DIV/0!</v>
      </c>
      <c r="O16" s="51" t="s">
        <v>106</v>
      </c>
      <c r="P16" s="49">
        <v>1</v>
      </c>
    </row>
    <row r="17" spans="2:16" ht="15">
      <c r="B17" s="2">
        <v>16</v>
      </c>
      <c r="C17" s="51" t="s">
        <v>36</v>
      </c>
      <c r="D17" s="50" t="e">
        <f>(2.5*0.8)/C17</f>
        <v>#VALUE!</v>
      </c>
      <c r="E17" s="50" t="e">
        <f>2.5-D17</f>
        <v>#VALUE!</v>
      </c>
      <c r="F17" s="51" t="s">
        <v>105</v>
      </c>
      <c r="G17" s="51" t="s">
        <v>36</v>
      </c>
      <c r="H17" s="51"/>
      <c r="I17" s="50" t="e">
        <f t="shared" si="0"/>
        <v>#VALUE!</v>
      </c>
      <c r="J17" s="51" t="e">
        <f t="shared" si="1"/>
        <v>#DIV/0!</v>
      </c>
      <c r="K17" s="50" t="e">
        <f t="shared" si="2"/>
        <v>#VALUE!</v>
      </c>
      <c r="L17" s="51" t="e">
        <f t="shared" si="3"/>
        <v>#DIV/0!</v>
      </c>
      <c r="M17" s="50" t="e">
        <f t="shared" si="4"/>
        <v>#VALUE!</v>
      </c>
      <c r="N17" s="51" t="e">
        <f t="shared" si="5"/>
        <v>#DIV/0!</v>
      </c>
      <c r="O17" s="51" t="s">
        <v>106</v>
      </c>
      <c r="P17" s="49">
        <v>1</v>
      </c>
    </row>
    <row r="18" spans="2:16" ht="15">
      <c r="B18" s="2">
        <v>17</v>
      </c>
      <c r="C18" s="51" t="s">
        <v>36</v>
      </c>
      <c r="D18" s="50" t="e">
        <f>(2.5*0.8)/C18</f>
        <v>#VALUE!</v>
      </c>
      <c r="E18" s="50" t="e">
        <f>2.5-D18</f>
        <v>#VALUE!</v>
      </c>
      <c r="F18" s="51" t="s">
        <v>105</v>
      </c>
      <c r="G18" s="51">
        <v>6.0999999999999999E-2</v>
      </c>
      <c r="H18" s="51"/>
      <c r="I18" s="50">
        <f t="shared" si="0"/>
        <v>98.360655737704917</v>
      </c>
      <c r="J18" s="51" t="e">
        <f t="shared" si="1"/>
        <v>#DIV/0!</v>
      </c>
      <c r="K18" s="50">
        <f t="shared" si="2"/>
        <v>81.967213114754102</v>
      </c>
      <c r="L18" s="51" t="e">
        <f t="shared" si="3"/>
        <v>#DIV/0!</v>
      </c>
      <c r="M18" s="50">
        <f t="shared" si="4"/>
        <v>65.573770491803273</v>
      </c>
      <c r="N18" s="51" t="e">
        <f t="shared" si="5"/>
        <v>#DIV/0!</v>
      </c>
      <c r="O18" s="51" t="s">
        <v>106</v>
      </c>
      <c r="P18" s="49">
        <v>1</v>
      </c>
    </row>
    <row r="19" spans="2:16" ht="15">
      <c r="B19" s="2">
        <v>18</v>
      </c>
      <c r="C19" s="51" t="s">
        <v>36</v>
      </c>
      <c r="D19" s="50" t="e">
        <f>(2.5*0.8)/C19</f>
        <v>#VALUE!</v>
      </c>
      <c r="E19" s="50" t="e">
        <f>2.5-D19</f>
        <v>#VALUE!</v>
      </c>
      <c r="F19" s="51" t="s">
        <v>105</v>
      </c>
      <c r="G19" s="51">
        <v>5.5E-2</v>
      </c>
      <c r="H19" s="51"/>
      <c r="I19" s="50">
        <f t="shared" si="0"/>
        <v>109.09090909090909</v>
      </c>
      <c r="J19" s="51" t="e">
        <f t="shared" si="1"/>
        <v>#DIV/0!</v>
      </c>
      <c r="K19" s="50">
        <f t="shared" si="2"/>
        <v>90.909090909090907</v>
      </c>
      <c r="L19" s="51" t="e">
        <f t="shared" si="3"/>
        <v>#DIV/0!</v>
      </c>
      <c r="M19" s="50">
        <f t="shared" si="4"/>
        <v>72.727272727272734</v>
      </c>
      <c r="N19" s="51" t="e">
        <f t="shared" si="5"/>
        <v>#DIV/0!</v>
      </c>
      <c r="O19" s="51" t="s">
        <v>106</v>
      </c>
      <c r="P19" s="49">
        <v>1</v>
      </c>
    </row>
    <row r="20" spans="2:16" ht="15">
      <c r="B20" s="63" t="s">
        <v>108</v>
      </c>
      <c r="C20" s="51" t="s">
        <v>36</v>
      </c>
      <c r="D20" s="50" t="e">
        <f>(2.5*0.8)/C20</f>
        <v>#VALUE!</v>
      </c>
      <c r="E20" s="50" t="e">
        <f>2.5-D20</f>
        <v>#VALUE!</v>
      </c>
      <c r="F20" s="51" t="s">
        <v>105</v>
      </c>
      <c r="G20" s="51" t="s">
        <v>36</v>
      </c>
      <c r="H20" s="51"/>
      <c r="I20" s="50" t="e">
        <f t="shared" si="0"/>
        <v>#VALUE!</v>
      </c>
      <c r="J20" s="51" t="e">
        <f t="shared" si="1"/>
        <v>#DIV/0!</v>
      </c>
      <c r="K20" s="50" t="e">
        <f t="shared" si="2"/>
        <v>#VALUE!</v>
      </c>
      <c r="L20" s="51" t="e">
        <f t="shared" si="3"/>
        <v>#DIV/0!</v>
      </c>
      <c r="M20" s="50" t="e">
        <f t="shared" si="4"/>
        <v>#VALUE!</v>
      </c>
      <c r="N20" s="51" t="e">
        <f t="shared" si="5"/>
        <v>#DIV/0!</v>
      </c>
      <c r="O20" s="51">
        <v>0.4</v>
      </c>
      <c r="P20" s="49">
        <v>1</v>
      </c>
    </row>
    <row r="21" spans="2:16">
      <c r="B21" s="51" t="s">
        <v>109</v>
      </c>
      <c r="C21" s="51"/>
      <c r="D21" s="51"/>
      <c r="E21" s="51"/>
      <c r="F21" s="51"/>
      <c r="G21" s="51" t="s">
        <v>36</v>
      </c>
      <c r="H21" s="51"/>
      <c r="I21" s="50" t="e">
        <f t="shared" si="0"/>
        <v>#VALUE!</v>
      </c>
      <c r="J21" s="51" t="e">
        <f t="shared" si="1"/>
        <v>#DIV/0!</v>
      </c>
      <c r="K21" s="50" t="e">
        <f t="shared" si="2"/>
        <v>#VALUE!</v>
      </c>
      <c r="L21" s="51" t="e">
        <f t="shared" si="3"/>
        <v>#DIV/0!</v>
      </c>
      <c r="M21" s="50" t="e">
        <f t="shared" si="4"/>
        <v>#VALUE!</v>
      </c>
      <c r="N21" s="51" t="e">
        <f t="shared" si="5"/>
        <v>#DIV/0!</v>
      </c>
      <c r="O21" s="51">
        <v>0.4</v>
      </c>
      <c r="P21" s="49">
        <v>1</v>
      </c>
    </row>
    <row r="25" spans="2:16">
      <c r="G25" t="s">
        <v>26</v>
      </c>
      <c r="H25" t="s">
        <v>107</v>
      </c>
    </row>
    <row r="26" spans="2:16">
      <c r="B26" t="s">
        <v>110</v>
      </c>
      <c r="G26">
        <v>0.94599999999999995</v>
      </c>
      <c r="H26">
        <v>8.4000000000000005E-2</v>
      </c>
    </row>
    <row r="27" spans="2:16">
      <c r="B27" t="s">
        <v>111</v>
      </c>
      <c r="G27">
        <v>2.02</v>
      </c>
      <c r="H27">
        <v>0.221</v>
      </c>
    </row>
  </sheetData>
  <autoFilter ref="A1:P21" xr:uid="{70A4321C-89E9-44BF-A992-0785EC9CE81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Anisur Rahman</cp:lastModifiedBy>
  <cp:revision/>
  <dcterms:created xsi:type="dcterms:W3CDTF">2021-09-01T06:43:00Z</dcterms:created>
  <dcterms:modified xsi:type="dcterms:W3CDTF">2023-10-16T14:51:45Z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C373EA542FEB4AF691C0A54993CD0B67</vt:lpwstr>
  </property>
  <property fmtid="{D5CDD505-2E9C-101B-9397-08002B2CF9AE}" pid="3" name="KSOProductBuildVer">
    <vt:lpwstr>1033-11.2.0.10265</vt:lpwstr>
  </property>
</Properties>
</file>