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3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SARS-CoV-2_Sequencing/Protocol/ARTIC_protocol_illumina/ARTIC Batch 26 (Consortium 3rd set and Study samples)/"/>
    </mc:Choice>
  </mc:AlternateContent>
  <xr:revisionPtr revIDLastSave="1391" documentId="8_{55F50556-C828-4357-A26F-546E3AAEFE31}" xr6:coauthVersionLast="47" xr6:coauthVersionMax="47" xr10:uidLastSave="{4C3A297F-ABCD-4660-AE89-C1115229EBA8}"/>
  <bookViews>
    <workbookView xWindow="-108" yWindow="-108" windowWidth="23256" windowHeight="12576" firstSheet="2" activeTab="4" xr2:uid="{00000000-000D-0000-FFFF-FFFF00000000}"/>
  </bookViews>
  <sheets>
    <sheet name="Reagent Calc" sheetId="2" r:id="rId1"/>
    <sheet name="pool pcr" sheetId="6" r:id="rId2"/>
    <sheet name="Normalization" sheetId="3" r:id="rId3"/>
    <sheet name="Barcode Lay out " sheetId="4" r:id="rId4"/>
    <sheet name="Equi-Conc" sheetId="7" r:id="rId5"/>
  </sheets>
  <definedNames>
    <definedName name="_xlnm._FilterDatabase" localSheetId="3" hidden="1">'Barcode Lay out '!$A$1:$F$1</definedName>
    <definedName name="_xlnm._FilterDatabase" localSheetId="1" hidden="1">'pool pcr'!$A$1:$H$1</definedName>
    <definedName name="_xlnm._FilterDatabase" localSheetId="2" hidden="1">Normalization!$A$1:$J$19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7" l="1"/>
  <c r="E10" i="7"/>
  <c r="H16" i="2"/>
  <c r="H15" i="2"/>
  <c r="H17" i="2" s="1"/>
  <c r="G47" i="2"/>
  <c r="G46" i="2"/>
  <c r="G48" i="2" s="1"/>
  <c r="B87" i="2"/>
  <c r="B82" i="2"/>
  <c r="B56" i="2"/>
  <c r="H16" i="7"/>
  <c r="H17" i="7"/>
  <c r="H18" i="7"/>
  <c r="H20" i="7"/>
  <c r="H21" i="7"/>
  <c r="H22" i="7"/>
  <c r="H23" i="7"/>
  <c r="H24" i="7"/>
  <c r="H25" i="7"/>
  <c r="H27" i="7"/>
  <c r="H28" i="7"/>
  <c r="H29" i="7"/>
  <c r="H30" i="7"/>
  <c r="H31" i="7"/>
  <c r="H15" i="7"/>
  <c r="H12" i="7"/>
  <c r="H13" i="7"/>
  <c r="H11" i="7"/>
  <c r="G8" i="7"/>
  <c r="G9" i="7"/>
  <c r="H14" i="7"/>
  <c r="F14" i="7"/>
  <c r="F9" i="7"/>
  <c r="G10" i="7"/>
  <c r="F11" i="7"/>
  <c r="F12" i="7"/>
  <c r="F13" i="7"/>
  <c r="F15" i="7"/>
  <c r="F16" i="7"/>
  <c r="F17" i="7"/>
  <c r="F18" i="7"/>
  <c r="F20" i="7"/>
  <c r="F21" i="7"/>
  <c r="F22" i="7"/>
  <c r="F23" i="7"/>
  <c r="F24" i="7"/>
  <c r="F25" i="7"/>
  <c r="F27" i="7"/>
  <c r="F28" i="7"/>
  <c r="F29" i="7"/>
  <c r="F30" i="7"/>
  <c r="F31" i="7"/>
  <c r="F8" i="7"/>
  <c r="E9" i="7"/>
  <c r="E11" i="7"/>
  <c r="E12" i="7"/>
  <c r="E13" i="7"/>
  <c r="E14" i="7"/>
  <c r="E15" i="7"/>
  <c r="E16" i="7"/>
  <c r="E17" i="7"/>
  <c r="E18" i="7"/>
  <c r="E20" i="7"/>
  <c r="E21" i="7"/>
  <c r="E22" i="7"/>
  <c r="E23" i="7"/>
  <c r="E24" i="7"/>
  <c r="E25" i="7"/>
  <c r="E27" i="7"/>
  <c r="E28" i="7"/>
  <c r="E29" i="7"/>
  <c r="E30" i="7"/>
  <c r="E31" i="7"/>
  <c r="E8" i="7"/>
  <c r="G7" i="7"/>
  <c r="G6" i="7"/>
  <c r="G5" i="7"/>
  <c r="F4" i="7"/>
  <c r="G4" i="7" s="1"/>
  <c r="E4" i="7"/>
  <c r="G3" i="7"/>
  <c r="G2" i="7"/>
  <c r="I27" i="3"/>
  <c r="I28" i="3"/>
  <c r="I29" i="3"/>
  <c r="I30" i="3"/>
  <c r="I31" i="3"/>
  <c r="H27" i="3"/>
  <c r="H28" i="3"/>
  <c r="H29" i="3"/>
  <c r="H31" i="3"/>
  <c r="F27" i="3"/>
  <c r="F28" i="3"/>
  <c r="F29" i="3"/>
  <c r="F30" i="3"/>
  <c r="F31" i="3"/>
  <c r="E27" i="6"/>
  <c r="E28" i="6"/>
  <c r="E29" i="6"/>
  <c r="E30" i="6"/>
  <c r="E31" i="6"/>
  <c r="I21" i="3"/>
  <c r="I22" i="3"/>
  <c r="I23" i="3"/>
  <c r="I24" i="3"/>
  <c r="I25" i="3"/>
  <c r="I20" i="3"/>
  <c r="H22" i="3"/>
  <c r="H21" i="3"/>
  <c r="H20" i="3"/>
  <c r="H23" i="3"/>
  <c r="H24" i="3"/>
  <c r="H25" i="3"/>
  <c r="F21" i="3"/>
  <c r="F22" i="3"/>
  <c r="F23" i="3"/>
  <c r="F24" i="3"/>
  <c r="F25" i="3"/>
  <c r="F20" i="3"/>
  <c r="G21" i="3"/>
  <c r="G22" i="3"/>
  <c r="G23" i="3"/>
  <c r="G24" i="3"/>
  <c r="G25" i="3"/>
  <c r="G20" i="3"/>
  <c r="E21" i="6"/>
  <c r="E22" i="6"/>
  <c r="E23" i="6"/>
  <c r="E24" i="6"/>
  <c r="E25" i="6"/>
  <c r="E20" i="6"/>
  <c r="I12" i="3"/>
  <c r="I13" i="3"/>
  <c r="I14" i="3"/>
  <c r="I15" i="3"/>
  <c r="I16" i="3"/>
  <c r="I17" i="3"/>
  <c r="I18" i="3"/>
  <c r="I11" i="3"/>
  <c r="H12" i="3"/>
  <c r="H13" i="3"/>
  <c r="H14" i="3"/>
  <c r="H15" i="3"/>
  <c r="H16" i="3"/>
  <c r="H17" i="3"/>
  <c r="H11" i="3"/>
  <c r="F12" i="3"/>
  <c r="F13" i="3"/>
  <c r="F14" i="3"/>
  <c r="F15" i="3"/>
  <c r="F16" i="3"/>
  <c r="F17" i="3"/>
  <c r="F18" i="3"/>
  <c r="F19" i="3"/>
  <c r="F11" i="3"/>
  <c r="G12" i="3"/>
  <c r="G13" i="3"/>
  <c r="G14" i="3"/>
  <c r="G15" i="3"/>
  <c r="G16" i="3"/>
  <c r="G17" i="3"/>
  <c r="G18" i="3"/>
  <c r="G11" i="3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E12" i="6"/>
  <c r="E13" i="6"/>
  <c r="E14" i="6"/>
  <c r="E15" i="6"/>
  <c r="E16" i="6"/>
  <c r="E17" i="6"/>
  <c r="E18" i="6"/>
  <c r="E11" i="6"/>
  <c r="G3" i="3"/>
  <c r="G4" i="3"/>
  <c r="G5" i="3"/>
  <c r="G6" i="3"/>
  <c r="G7" i="3"/>
  <c r="G8" i="3"/>
  <c r="G9" i="3"/>
  <c r="G10" i="3"/>
  <c r="H3" i="3"/>
  <c r="I3" i="3" s="1"/>
  <c r="H6" i="3"/>
  <c r="I6" i="3" s="1"/>
  <c r="H7" i="3"/>
  <c r="I7" i="3" s="1"/>
  <c r="H9" i="3"/>
  <c r="I9" i="3" s="1"/>
  <c r="H8" i="3"/>
  <c r="I8" i="3" s="1"/>
  <c r="F3" i="3"/>
  <c r="F5" i="3"/>
  <c r="H5" i="3" s="1"/>
  <c r="I5" i="3" s="1"/>
  <c r="F6" i="3"/>
  <c r="F7" i="3"/>
  <c r="F9" i="3"/>
  <c r="G2" i="3"/>
  <c r="F2" i="3" s="1"/>
  <c r="H2" i="3" s="1"/>
  <c r="I2" i="3" s="1"/>
  <c r="E4" i="6"/>
  <c r="E3" i="6"/>
  <c r="E5" i="6"/>
  <c r="E6" i="6"/>
  <c r="E7" i="6"/>
  <c r="E8" i="6"/>
  <c r="E9" i="6"/>
  <c r="E2" i="6"/>
  <c r="C64" i="2"/>
  <c r="C63" i="2"/>
  <c r="C43" i="2"/>
  <c r="C42" i="2"/>
  <c r="C26" i="2"/>
  <c r="C25" i="2"/>
  <c r="D6" i="2"/>
  <c r="D4" i="2"/>
</calcChain>
</file>

<file path=xl/sharedStrings.xml><?xml version="1.0" encoding="utf-8"?>
<sst xmlns="http://schemas.openxmlformats.org/spreadsheetml/2006/main" count="374" uniqueCount="203">
  <si>
    <t>Pool PCR with Hotstart Master Mix</t>
  </si>
  <si>
    <t>Component</t>
  </si>
  <si>
    <t>Pool 1</t>
  </si>
  <si>
    <t>Pool 2</t>
  </si>
  <si>
    <t>Hot star (2x)</t>
  </si>
  <si>
    <t>Primer pool</t>
  </si>
  <si>
    <t>Water</t>
  </si>
  <si>
    <t>Template</t>
  </si>
  <si>
    <t>Total</t>
  </si>
  <si>
    <t>12.5uL</t>
  </si>
  <si>
    <t>PCR Profile</t>
  </si>
  <si>
    <t>80% Ethanol Calculation</t>
  </si>
  <si>
    <t>Step</t>
  </si>
  <si>
    <t>Temp</t>
  </si>
  <si>
    <t>Time</t>
  </si>
  <si>
    <t>Cycles</t>
  </si>
  <si>
    <t>Sample no.</t>
  </si>
  <si>
    <t>Heat Activation</t>
  </si>
  <si>
    <t>98 °C</t>
  </si>
  <si>
    <t>30s</t>
  </si>
  <si>
    <t>Total Wash:</t>
  </si>
  <si>
    <t>Denaturation</t>
  </si>
  <si>
    <t>15s</t>
  </si>
  <si>
    <t>Ethanol:</t>
  </si>
  <si>
    <t>Annealing</t>
  </si>
  <si>
    <t>64 °C</t>
  </si>
  <si>
    <t>05 min</t>
  </si>
  <si>
    <t>Water:</t>
  </si>
  <si>
    <t>Hold</t>
  </si>
  <si>
    <t>4 °C</t>
  </si>
  <si>
    <t>∞ </t>
  </si>
  <si>
    <t>Total Volume:</t>
  </si>
  <si>
    <t>Lid: 105°C </t>
  </si>
  <si>
    <t>Fragmentation</t>
  </si>
  <si>
    <t>Reagent</t>
  </si>
  <si>
    <t>0.5x rxn</t>
  </si>
  <si>
    <t>Aliquot</t>
  </si>
  <si>
    <t>Normalized DNA (10-100ng)</t>
  </si>
  <si>
    <t>(Yellow) NEBNext Ultra II FS Reaction Buffer</t>
  </si>
  <si>
    <t>4.5ul</t>
  </si>
  <si>
    <t>(Yellow) NEBNext Ultra II FS Enzyme mix</t>
  </si>
  <si>
    <t>Total volume</t>
  </si>
  <si>
    <t>37°C</t>
  </si>
  <si>
    <t>5 min</t>
  </si>
  <si>
    <t>Enzyme Deactivate</t>
  </si>
  <si>
    <t>65°C</t>
  </si>
  <si>
    <t>30 min</t>
  </si>
  <si>
    <t>Lid: 75°C </t>
  </si>
  <si>
    <t>Adaptor Ligation:</t>
  </si>
  <si>
    <t>FS Reaction Mixture</t>
  </si>
  <si>
    <t xml:space="preserve"> </t>
  </si>
  <si>
    <t>(Red) NEBNext Ultra II Ligation Master Mix</t>
  </si>
  <si>
    <t>15.5ul</t>
  </si>
  <si>
    <t>NB: This Master Mix is very thick, taking all volume altogether results in loss of volume. So, take to total volume in small aliquots.</t>
  </si>
  <si>
    <t>(Red) NEBNext Ligation Enhancer</t>
  </si>
  <si>
    <t>(Red) NEBNext Adaptor for Illumina (1:100 dilution)*</t>
  </si>
  <si>
    <t>Add seperately</t>
  </si>
  <si>
    <t>Steps</t>
  </si>
  <si>
    <t>Step 1</t>
  </si>
  <si>
    <t>20°C</t>
  </si>
  <si>
    <t>15 min</t>
  </si>
  <si>
    <t>Lid: Heat off</t>
  </si>
  <si>
    <t>0.9x Bead Wash</t>
  </si>
  <si>
    <t>Bead Volume</t>
  </si>
  <si>
    <t>Elution</t>
  </si>
  <si>
    <t>7.5ul from 9ul water</t>
  </si>
  <si>
    <t>Barcode</t>
  </si>
  <si>
    <t>Purified, adaptor-ligated cDNA</t>
  </si>
  <si>
    <t>(white) USER Enzyme (Cat no. M5505L, 250uL)</t>
  </si>
  <si>
    <t>(blue) NEBNext Ultra II Q5 master mix</t>
  </si>
  <si>
    <t>5uM i7 barcoded primer (NEB index primer/TruSeq/or similar)</t>
  </si>
  <si>
    <t>5uM i5 barcoded primer (NEB Universal primer/TruSeq/or similar)</t>
  </si>
  <si>
    <t>Cycle</t>
  </si>
  <si>
    <t>Step 2</t>
  </si>
  <si>
    <t>98°C</t>
  </si>
  <si>
    <t>30 sec</t>
  </si>
  <si>
    <t>Step 3</t>
  </si>
  <si>
    <t>75 sec</t>
  </si>
  <si>
    <t>Step 4</t>
  </si>
  <si>
    <t>0.8x Bead Wash</t>
  </si>
  <si>
    <t>25ul from 27ul water</t>
  </si>
  <si>
    <t>0.75x Bead Wash</t>
  </si>
  <si>
    <t>15ul from 17ul water</t>
  </si>
  <si>
    <t>Set no</t>
  </si>
  <si>
    <t xml:space="preserve">Batch Sl </t>
  </si>
  <si>
    <t>Specimen ID</t>
  </si>
  <si>
    <t>Raw</t>
  </si>
  <si>
    <t>DNA input (ng)</t>
  </si>
  <si>
    <t>DNA vol (ul)</t>
  </si>
  <si>
    <t>Water (ul)</t>
  </si>
  <si>
    <t>Remarks</t>
  </si>
  <si>
    <t>Set-1</t>
  </si>
  <si>
    <t>sample was &lt;200ul + Blood</t>
  </si>
  <si>
    <t>sample was &lt;200ul</t>
  </si>
  <si>
    <t>EC</t>
  </si>
  <si>
    <t>too low</t>
  </si>
  <si>
    <t>d/r</t>
  </si>
  <si>
    <t>w</t>
  </si>
  <si>
    <t>Set-2</t>
  </si>
  <si>
    <t>~100ul</t>
  </si>
  <si>
    <t>blood</t>
  </si>
  <si>
    <t>EC2</t>
  </si>
  <si>
    <t>Set-3</t>
  </si>
  <si>
    <t>~38ul</t>
  </si>
  <si>
    <t>Blood</t>
  </si>
  <si>
    <t>~40ul + Blood</t>
  </si>
  <si>
    <t>&lt;200ul</t>
  </si>
  <si>
    <t>EC3</t>
  </si>
  <si>
    <t>Set-4</t>
  </si>
  <si>
    <t>Reddish, ~190ul</t>
  </si>
  <si>
    <t>Reddish, 38ul</t>
  </si>
  <si>
    <t>110ul</t>
  </si>
  <si>
    <t>EC4</t>
  </si>
  <si>
    <t>Excluded from library preparation</t>
  </si>
  <si>
    <t>DNA (100-fold) quantification with Qubit</t>
  </si>
  <si>
    <t>DNA (10-fold) quantification with Qubit</t>
  </si>
  <si>
    <t>Calculated DNA conc (neat) ul</t>
  </si>
  <si>
    <r>
      <rPr>
        <b/>
        <sz val="11"/>
        <color rgb="FF000000"/>
        <rFont val="Calibri"/>
      </rPr>
      <t>Need for normalization (8ng/ul; 13 ul; total 104ng DNA)_</t>
    </r>
    <r>
      <rPr>
        <b/>
        <sz val="11"/>
        <color rgb="FFFF0000"/>
        <rFont val="Calibri"/>
      </rPr>
      <t>10F</t>
    </r>
  </si>
  <si>
    <t>Water (to make 13 ul)</t>
  </si>
  <si>
    <t>Pick from</t>
  </si>
  <si>
    <t>Set -1</t>
  </si>
  <si>
    <t>10F</t>
  </si>
  <si>
    <t>raw</t>
  </si>
  <si>
    <t>EC1</t>
  </si>
  <si>
    <t>se3</t>
  </si>
  <si>
    <t>100F</t>
  </si>
  <si>
    <t>Specimen_ID</t>
  </si>
  <si>
    <t>CSF_Tetra_Seq ID</t>
  </si>
  <si>
    <t>Barcode layout</t>
  </si>
  <si>
    <t>Barcode plate</t>
  </si>
  <si>
    <t>CSF_0044_TP4</t>
  </si>
  <si>
    <t>G05</t>
  </si>
  <si>
    <t>IDT-15156265</t>
  </si>
  <si>
    <t>CSF_0045_TP4</t>
  </si>
  <si>
    <t>H05</t>
  </si>
  <si>
    <t>CSF_0046_TP4</t>
  </si>
  <si>
    <t>A06</t>
  </si>
  <si>
    <t>CSF_0047_TP4</t>
  </si>
  <si>
    <t>B06</t>
  </si>
  <si>
    <t>CSF_0048_TP4</t>
  </si>
  <si>
    <t>C06</t>
  </si>
  <si>
    <t>CSF_0049_TP4</t>
  </si>
  <si>
    <t>D06</t>
  </si>
  <si>
    <t>CSF_0050_TP4</t>
  </si>
  <si>
    <t>E06</t>
  </si>
  <si>
    <t>CSF_0051_TP4</t>
  </si>
  <si>
    <t>F06</t>
  </si>
  <si>
    <t>CSF_TRPV_Batch03_EC1</t>
  </si>
  <si>
    <t>G06</t>
  </si>
  <si>
    <t>CSF_0052_TP4</t>
  </si>
  <si>
    <t>A10</t>
  </si>
  <si>
    <t>CSF_0053_TP4</t>
  </si>
  <si>
    <t>B10</t>
  </si>
  <si>
    <t>CSF_0054_TP4</t>
  </si>
  <si>
    <t>C10</t>
  </si>
  <si>
    <t>CSF_0055_TP4</t>
  </si>
  <si>
    <t>D10</t>
  </si>
  <si>
    <t>CSF_0056_TP4</t>
  </si>
  <si>
    <t>E10</t>
  </si>
  <si>
    <t>CSF_0057_TP4</t>
  </si>
  <si>
    <t>F10</t>
  </si>
  <si>
    <t>CSF_0058_TP4</t>
  </si>
  <si>
    <t>G10</t>
  </si>
  <si>
    <t>CSF_0059_TP4</t>
  </si>
  <si>
    <t>H10</t>
  </si>
  <si>
    <t>CSF_TRPV_Batch03_EC2</t>
  </si>
  <si>
    <t>B11</t>
  </si>
  <si>
    <t>CSF_0060_TP4</t>
  </si>
  <si>
    <t>A12</t>
  </si>
  <si>
    <t>IDT-1446944+945</t>
  </si>
  <si>
    <t>CSF_0061_TP4</t>
  </si>
  <si>
    <t>B12</t>
  </si>
  <si>
    <t>CSF_0062_TP4</t>
  </si>
  <si>
    <t>D12</t>
  </si>
  <si>
    <t>CSF_0063_TP4</t>
  </si>
  <si>
    <t>E12</t>
  </si>
  <si>
    <t>CSF_0064_TP4</t>
  </si>
  <si>
    <t>F12</t>
  </si>
  <si>
    <t>CSF_0065_TP4</t>
  </si>
  <si>
    <t>G12</t>
  </si>
  <si>
    <t>CSF_TRPV_Batch03_EC3</t>
  </si>
  <si>
    <t>H12</t>
  </si>
  <si>
    <t>CSF_0066_TP4</t>
  </si>
  <si>
    <t>A01</t>
  </si>
  <si>
    <t>CSF_0067_TP4</t>
  </si>
  <si>
    <t>C01</t>
  </si>
  <si>
    <t>CSF_0068_TP4</t>
  </si>
  <si>
    <t>E01</t>
  </si>
  <si>
    <t>CSF_0069_TP4</t>
  </si>
  <si>
    <t>F01</t>
  </si>
  <si>
    <t>CSF_0070_TP4</t>
  </si>
  <si>
    <t>G01</t>
  </si>
  <si>
    <t>Qubit (ng/uL) after 40-fold dilution</t>
  </si>
  <si>
    <t>Qubit (ng/uL) after 20-fold dilution</t>
  </si>
  <si>
    <t>Qubit (ng/uL) after 10-fold dilution</t>
  </si>
  <si>
    <t>Original Conc</t>
  </si>
  <si>
    <t>Volume picked (Desired DNA input 7ng) from Raw_Qubit</t>
  </si>
  <si>
    <t>Volume picked (Desired DNA input 7ng) from 10 fold_Qubit</t>
  </si>
  <si>
    <t>Decision for Pick</t>
  </si>
  <si>
    <t>Equi-Tubes</t>
  </si>
  <si>
    <t>Total Vol</t>
  </si>
  <si>
    <t>40F</t>
  </si>
  <si>
    <t>Total: 117.53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</si>
</sst>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  <font>
      <sz val="11"/>
      <color rgb="FF444444"/>
      <name val="Calibri"/>
      <family val="2"/>
      <charset val="1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FF0000"/>
      <name val="Times New Roman"/>
    </font>
    <font>
      <b/>
      <sz val="12"/>
      <color indexed="8"/>
      <name val="Times New Roman"/>
    </font>
    <font>
      <sz val="12"/>
      <color theme="1"/>
      <name val="Times New Roman"/>
    </font>
    <font>
      <sz val="12"/>
      <color indexed="8"/>
      <name val="Times New Roman"/>
    </font>
    <font>
      <sz val="12"/>
      <name val="Times New Roman"/>
    </font>
    <font>
      <sz val="12"/>
      <color rgb="FFFF0000"/>
      <name val="Times New Roman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charset val="1"/>
    </font>
    <font>
      <b/>
      <sz val="12"/>
      <color rgb="FF833C0C"/>
      <name val="Times New Roman"/>
      <charset val="1"/>
    </font>
    <font>
      <b/>
      <sz val="14"/>
      <color rgb="FF000000"/>
      <name val="Times New Roman"/>
    </font>
    <font>
      <sz val="14"/>
      <color rgb="FF00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2" borderId="0" xfId="0" applyFill="1"/>
    <xf numFmtId="2" fontId="0" fillId="0" borderId="0" xfId="0" applyNumberFormat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6" fillId="0" borderId="2" xfId="0" applyFont="1" applyBorder="1" applyAlignment="1">
      <alignment horizontal="center"/>
    </xf>
    <xf numFmtId="0" fontId="17" fillId="0" borderId="0" xfId="0" applyFont="1"/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3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3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0" fillId="2" borderId="0" xfId="0" applyFont="1" applyFill="1"/>
    <xf numFmtId="0" fontId="10" fillId="2" borderId="2" xfId="0" applyFont="1" applyFill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6" fillId="8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2" fontId="0" fillId="0" borderId="2" xfId="0" applyNumberFormat="1" applyBorder="1"/>
    <xf numFmtId="0" fontId="1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2" fontId="0" fillId="5" borderId="2" xfId="0" applyNumberFormat="1" applyFill="1" applyBorder="1"/>
    <xf numFmtId="2" fontId="0" fillId="2" borderId="2" xfId="0" applyNumberFormat="1" applyFill="1" applyBorder="1"/>
    <xf numFmtId="2" fontId="0" fillId="6" borderId="2" xfId="0" applyNumberFormat="1" applyFill="1" applyBorder="1"/>
    <xf numFmtId="0" fontId="13" fillId="0" borderId="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2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/>
    <xf numFmtId="0" fontId="16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 readingOrder="1"/>
    </xf>
    <xf numFmtId="0" fontId="13" fillId="0" borderId="2" xfId="0" applyFont="1" applyBorder="1" applyAlignment="1">
      <alignment wrapText="1" readingOrder="1"/>
    </xf>
    <xf numFmtId="0" fontId="13" fillId="2" borderId="2" xfId="0" applyFont="1" applyFill="1" applyBorder="1" applyAlignment="1">
      <alignment horizontal="center" vertical="center" wrapText="1" readingOrder="1"/>
    </xf>
    <xf numFmtId="0" fontId="13" fillId="0" borderId="2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wrapText="1" readingOrder="1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/>
    </xf>
    <xf numFmtId="0" fontId="17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/>
    <xf numFmtId="0" fontId="0" fillId="2" borderId="6" xfId="0" applyFill="1" applyBorder="1"/>
    <xf numFmtId="0" fontId="14" fillId="0" borderId="6" xfId="0" applyFont="1" applyBorder="1" applyAlignment="1">
      <alignment vertical="center" wrapText="1"/>
    </xf>
    <xf numFmtId="0" fontId="22" fillId="0" borderId="6" xfId="0" applyFont="1" applyBorder="1"/>
    <xf numFmtId="0" fontId="21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0" fillId="0" borderId="13" xfId="0" applyBorder="1"/>
    <xf numFmtId="0" fontId="13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 wrapText="1" readingOrder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 readingOrder="1"/>
    </xf>
    <xf numFmtId="0" fontId="23" fillId="4" borderId="14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3" fillId="4" borderId="4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4" fillId="0" borderId="2" xfId="0" applyFont="1" applyBorder="1" applyAlignment="1"/>
  </cellXfs>
  <cellStyles count="2">
    <cellStyle name="Normal" xfId="0" builtinId="0"/>
    <cellStyle name="Normal 2" xfId="1" xr:uid="{DA7FC0B9-4573-479C-B207-B462FD85A5F2}"/>
  </cellStyles>
  <dxfs count="0"/>
  <tableStyles count="0" defaultTableStyle="TableStyleMedium2" defaultPivotStyle="PivotStyleMedium9"/>
  <colors>
    <mruColors>
      <color rgb="FF81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8"/>
  <sheetViews>
    <sheetView workbookViewId="0">
      <selection activeCell="H14" sqref="H14"/>
    </sheetView>
  </sheetViews>
  <sheetFormatPr defaultColWidth="9" defaultRowHeight="15.75"/>
  <cols>
    <col min="1" max="1" width="46.75" style="20" customWidth="1"/>
    <col min="2" max="2" width="18.875" style="20" customWidth="1"/>
    <col min="3" max="3" width="12.375" style="20" customWidth="1"/>
    <col min="4" max="4" width="14.875" style="20" customWidth="1"/>
    <col min="5" max="5" width="9" style="20"/>
    <col min="6" max="6" width="53.25" style="20" customWidth="1"/>
    <col min="7" max="7" width="11.875" style="20" customWidth="1"/>
    <col min="8" max="8" width="13.5" style="20" customWidth="1"/>
    <col min="9" max="16384" width="9" style="20"/>
  </cols>
  <sheetData>
    <row r="1" spans="1:8" ht="18" customHeight="1">
      <c r="A1" s="103" t="s">
        <v>0</v>
      </c>
      <c r="B1" s="129"/>
      <c r="C1" s="129"/>
      <c r="D1" s="129"/>
      <c r="E1" s="19"/>
      <c r="F1" s="19"/>
    </row>
    <row r="2" spans="1:8" ht="14.45" customHeight="1">
      <c r="A2" s="21"/>
      <c r="B2" s="21"/>
      <c r="C2" s="21"/>
      <c r="D2" s="21"/>
      <c r="E2" s="22"/>
      <c r="F2" s="22"/>
    </row>
    <row r="3" spans="1:8" ht="14.45" customHeight="1">
      <c r="A3" s="14" t="s">
        <v>1</v>
      </c>
      <c r="B3" s="14" t="s">
        <v>2</v>
      </c>
      <c r="C3" s="14" t="s">
        <v>3</v>
      </c>
      <c r="D3" s="14">
        <v>7</v>
      </c>
      <c r="E3" s="22"/>
      <c r="F3" s="22"/>
    </row>
    <row r="4" spans="1:8" ht="14.45" customHeight="1">
      <c r="A4" s="15" t="s">
        <v>4</v>
      </c>
      <c r="B4" s="15">
        <v>6.25</v>
      </c>
      <c r="C4" s="15">
        <v>6.25</v>
      </c>
      <c r="D4" s="15">
        <f>C4*D3</f>
        <v>43.75</v>
      </c>
      <c r="E4" s="22"/>
      <c r="F4" s="22"/>
    </row>
    <row r="5" spans="1:8" ht="14.45" customHeight="1">
      <c r="A5" s="15" t="s">
        <v>5</v>
      </c>
      <c r="B5" s="15">
        <v>2</v>
      </c>
      <c r="C5" s="15">
        <v>2</v>
      </c>
      <c r="D5" s="15">
        <v>20</v>
      </c>
      <c r="E5" s="22"/>
      <c r="F5" s="22"/>
    </row>
    <row r="6" spans="1:8" ht="14.45" customHeight="1">
      <c r="A6" s="15" t="s">
        <v>6</v>
      </c>
      <c r="B6" s="15">
        <v>0</v>
      </c>
      <c r="C6" s="15">
        <v>0</v>
      </c>
      <c r="D6" s="15">
        <f t="shared" ref="D5:D7" si="0">C6*D5</f>
        <v>0</v>
      </c>
      <c r="E6" s="22"/>
      <c r="F6" s="22"/>
    </row>
    <row r="7" spans="1:8" ht="14.45" customHeight="1">
      <c r="A7" s="16" t="s">
        <v>7</v>
      </c>
      <c r="B7" s="16">
        <v>4.25</v>
      </c>
      <c r="C7" s="16">
        <v>4.25</v>
      </c>
      <c r="D7" s="15"/>
      <c r="E7" s="22"/>
      <c r="F7" s="22"/>
    </row>
    <row r="8" spans="1:8" ht="14.45" customHeight="1">
      <c r="A8" s="15" t="s">
        <v>8</v>
      </c>
      <c r="B8" s="15" t="s">
        <v>9</v>
      </c>
      <c r="C8" s="15" t="s">
        <v>9</v>
      </c>
      <c r="D8" s="15"/>
      <c r="E8" s="22"/>
      <c r="F8" s="22"/>
    </row>
    <row r="9" spans="1:8" ht="14.45" customHeight="1">
      <c r="A9" s="21"/>
      <c r="B9" s="21"/>
      <c r="C9" s="21"/>
      <c r="D9" s="21"/>
      <c r="E9" s="22"/>
      <c r="F9" s="22"/>
    </row>
    <row r="10" spans="1:8" ht="14.45" customHeight="1">
      <c r="A10" s="23"/>
      <c r="B10" s="24"/>
      <c r="C10" s="24"/>
      <c r="D10" s="25"/>
      <c r="E10" s="22"/>
      <c r="F10" s="22"/>
    </row>
    <row r="11" spans="1:8" ht="14.45" customHeight="1">
      <c r="A11" s="23"/>
      <c r="B11" s="24"/>
      <c r="C11" s="24"/>
      <c r="D11" s="25"/>
      <c r="E11" s="22"/>
      <c r="F11" s="22"/>
    </row>
    <row r="12" spans="1:8" ht="18" customHeight="1">
      <c r="A12" s="107" t="s">
        <v>10</v>
      </c>
      <c r="B12" s="108"/>
      <c r="C12" s="108"/>
      <c r="D12" s="109"/>
      <c r="E12" s="19"/>
      <c r="F12" s="19"/>
      <c r="G12" t="s">
        <v>11</v>
      </c>
      <c r="H12"/>
    </row>
    <row r="13" spans="1:8" ht="17.45" customHeight="1">
      <c r="A13" s="17" t="s">
        <v>12</v>
      </c>
      <c r="B13" s="17" t="s">
        <v>13</v>
      </c>
      <c r="C13" s="17" t="s">
        <v>14</v>
      </c>
      <c r="D13" s="17" t="s">
        <v>15</v>
      </c>
      <c r="E13" s="22"/>
      <c r="F13" s="22"/>
      <c r="G13" t="s">
        <v>16</v>
      </c>
      <c r="H13">
        <v>10</v>
      </c>
    </row>
    <row r="14" spans="1:8" ht="14.45" customHeight="1">
      <c r="A14" s="18" t="s">
        <v>17</v>
      </c>
      <c r="B14" s="18" t="s">
        <v>18</v>
      </c>
      <c r="C14" s="18" t="s">
        <v>19</v>
      </c>
      <c r="D14" s="18">
        <v>1</v>
      </c>
      <c r="E14" s="22"/>
      <c r="F14" s="22"/>
      <c r="G14" t="s">
        <v>20</v>
      </c>
      <c r="H14">
        <v>1</v>
      </c>
    </row>
    <row r="15" spans="1:8" ht="14.45" customHeight="1">
      <c r="A15" s="18" t="s">
        <v>21</v>
      </c>
      <c r="B15" s="18" t="s">
        <v>18</v>
      </c>
      <c r="C15" s="18" t="s">
        <v>22</v>
      </c>
      <c r="D15" s="104">
        <v>30</v>
      </c>
      <c r="E15" s="22"/>
      <c r="F15" s="22"/>
      <c r="G15" t="s">
        <v>23</v>
      </c>
      <c r="H15">
        <f>400*80%*H13*H14</f>
        <v>3200</v>
      </c>
    </row>
    <row r="16" spans="1:8" ht="14.45" customHeight="1">
      <c r="A16" s="18" t="s">
        <v>24</v>
      </c>
      <c r="B16" s="18" t="s">
        <v>25</v>
      </c>
      <c r="C16" s="18" t="s">
        <v>26</v>
      </c>
      <c r="D16" s="105"/>
      <c r="E16" s="22"/>
      <c r="F16" s="22"/>
      <c r="G16" t="s">
        <v>27</v>
      </c>
      <c r="H16">
        <f>400*20%*H13*H14</f>
        <v>800</v>
      </c>
    </row>
    <row r="17" spans="1:8" ht="14.45" customHeight="1">
      <c r="A17" s="58" t="s">
        <v>28</v>
      </c>
      <c r="B17" s="58" t="s">
        <v>29</v>
      </c>
      <c r="C17" s="73" t="s">
        <v>30</v>
      </c>
      <c r="D17" s="58"/>
      <c r="E17" s="22"/>
      <c r="F17" s="22"/>
      <c r="G17" t="s">
        <v>31</v>
      </c>
      <c r="H17">
        <f>H15+H16</f>
        <v>4000</v>
      </c>
    </row>
    <row r="18" spans="1:8">
      <c r="A18" s="102" t="s">
        <v>32</v>
      </c>
      <c r="B18" s="102"/>
      <c r="C18" s="102"/>
      <c r="D18" s="102"/>
      <c r="E18" s="22"/>
      <c r="F18" s="22"/>
    </row>
    <row r="19" spans="1:8">
      <c r="A19" s="22"/>
      <c r="B19" s="26"/>
      <c r="C19" s="26"/>
      <c r="D19" s="26"/>
      <c r="E19" s="22"/>
      <c r="F19" s="22"/>
    </row>
    <row r="20" spans="1:8">
      <c r="A20" s="22"/>
      <c r="B20" s="26"/>
      <c r="C20" s="26"/>
      <c r="D20" s="26"/>
      <c r="E20" s="22"/>
      <c r="F20" s="22"/>
    </row>
    <row r="21" spans="1:8">
      <c r="A21" s="27"/>
      <c r="B21" s="28"/>
      <c r="C21" s="28"/>
      <c r="D21" s="27"/>
      <c r="E21" s="27"/>
      <c r="F21" s="27"/>
    </row>
    <row r="22" spans="1:8" ht="18.75">
      <c r="A22" s="111" t="s">
        <v>33</v>
      </c>
      <c r="B22" s="112"/>
      <c r="C22" s="112"/>
      <c r="D22" s="112"/>
      <c r="E22" s="27"/>
      <c r="F22" s="27"/>
    </row>
    <row r="23" spans="1:8">
      <c r="A23" s="29" t="s">
        <v>34</v>
      </c>
      <c r="B23" s="29" t="s">
        <v>35</v>
      </c>
      <c r="C23" s="29">
        <v>6</v>
      </c>
      <c r="D23" s="78" t="s">
        <v>36</v>
      </c>
      <c r="E23" s="27"/>
      <c r="F23" s="27"/>
    </row>
    <row r="24" spans="1:8" ht="13.5" customHeight="1">
      <c r="A24" s="29" t="s">
        <v>37</v>
      </c>
      <c r="B24" s="29">
        <v>13</v>
      </c>
      <c r="C24" s="77"/>
      <c r="D24" s="61"/>
    </row>
    <row r="25" spans="1:8">
      <c r="A25" s="29" t="s">
        <v>38</v>
      </c>
      <c r="B25" s="29">
        <v>3.5</v>
      </c>
      <c r="C25" s="77">
        <f>B25*C23</f>
        <v>21</v>
      </c>
      <c r="D25" s="113" t="s">
        <v>39</v>
      </c>
    </row>
    <row r="26" spans="1:8">
      <c r="A26" s="79" t="s">
        <v>40</v>
      </c>
      <c r="B26" s="79">
        <v>1</v>
      </c>
      <c r="C26" s="80">
        <f>B26*C23</f>
        <v>6</v>
      </c>
      <c r="D26" s="114"/>
    </row>
    <row r="27" spans="1:8">
      <c r="A27" s="29" t="s">
        <v>41</v>
      </c>
      <c r="B27" s="29">
        <v>17.5</v>
      </c>
      <c r="C27" s="29"/>
      <c r="D27" s="76"/>
    </row>
    <row r="28" spans="1:8">
      <c r="A28" s="26"/>
      <c r="B28" s="26"/>
      <c r="C28" s="26"/>
    </row>
    <row r="29" spans="1:8">
      <c r="A29" s="26"/>
      <c r="B29" s="26"/>
      <c r="C29" s="26"/>
    </row>
    <row r="30" spans="1:8">
      <c r="A30" s="26"/>
      <c r="B30" s="26"/>
      <c r="C30" s="26"/>
    </row>
    <row r="31" spans="1:8">
      <c r="A31" s="101" t="s">
        <v>10</v>
      </c>
      <c r="B31" s="101"/>
      <c r="C31" s="101"/>
      <c r="D31" s="88"/>
    </row>
    <row r="32" spans="1:8">
      <c r="A32" s="17" t="s">
        <v>12</v>
      </c>
      <c r="B32" s="17" t="s">
        <v>13</v>
      </c>
      <c r="C32" s="17" t="s">
        <v>14</v>
      </c>
      <c r="D32" s="91"/>
    </row>
    <row r="33" spans="1:7">
      <c r="A33" s="18" t="s">
        <v>33</v>
      </c>
      <c r="B33" s="18" t="s">
        <v>42</v>
      </c>
      <c r="C33" s="18" t="s">
        <v>43</v>
      </c>
      <c r="D33" s="57"/>
    </row>
    <row r="34" spans="1:7">
      <c r="A34" s="18" t="s">
        <v>44</v>
      </c>
      <c r="B34" s="18" t="s">
        <v>45</v>
      </c>
      <c r="C34" s="18" t="s">
        <v>46</v>
      </c>
      <c r="D34" s="92"/>
    </row>
    <row r="35" spans="1:7">
      <c r="A35" s="18" t="s">
        <v>28</v>
      </c>
      <c r="B35" s="18" t="s">
        <v>29</v>
      </c>
      <c r="C35" s="90" t="s">
        <v>30</v>
      </c>
      <c r="D35" s="57"/>
    </row>
    <row r="36" spans="1:7">
      <c r="A36" s="102" t="s">
        <v>47</v>
      </c>
      <c r="B36" s="102"/>
      <c r="C36" s="102"/>
      <c r="D36" s="89"/>
    </row>
    <row r="37" spans="1:7">
      <c r="A37" s="26"/>
      <c r="B37" s="26"/>
      <c r="C37" s="26"/>
    </row>
    <row r="39" spans="1:7" ht="18.75">
      <c r="A39" s="103" t="s">
        <v>48</v>
      </c>
      <c r="B39" s="103"/>
      <c r="C39" s="103"/>
      <c r="D39" s="103"/>
    </row>
    <row r="40" spans="1:7">
      <c r="A40" s="30" t="s">
        <v>34</v>
      </c>
      <c r="B40" s="30" t="s">
        <v>35</v>
      </c>
      <c r="C40" s="30">
        <v>6</v>
      </c>
      <c r="D40" s="78" t="s">
        <v>36</v>
      </c>
    </row>
    <row r="41" spans="1:7">
      <c r="A41" s="31" t="s">
        <v>49</v>
      </c>
      <c r="B41" s="31">
        <v>17.5</v>
      </c>
      <c r="C41" s="31" t="s">
        <v>50</v>
      </c>
      <c r="D41" s="31"/>
    </row>
    <row r="42" spans="1:7" ht="45.75">
      <c r="A42" s="31" t="s">
        <v>51</v>
      </c>
      <c r="B42" s="31">
        <v>15</v>
      </c>
      <c r="C42" s="31">
        <f>B42*C40</f>
        <v>90</v>
      </c>
      <c r="D42" s="115" t="s">
        <v>52</v>
      </c>
      <c r="F42" s="35" t="s">
        <v>53</v>
      </c>
    </row>
    <row r="43" spans="1:7">
      <c r="A43" s="31" t="s">
        <v>54</v>
      </c>
      <c r="B43" s="31">
        <v>0.5</v>
      </c>
      <c r="C43" s="31">
        <f>B43*C40</f>
        <v>3</v>
      </c>
      <c r="D43" s="116"/>
      <c r="F43" t="s">
        <v>11</v>
      </c>
      <c r="G43"/>
    </row>
    <row r="44" spans="1:7">
      <c r="A44" s="31" t="s">
        <v>55</v>
      </c>
      <c r="B44" s="31">
        <v>1.25</v>
      </c>
      <c r="C44" s="31"/>
      <c r="D44" s="31" t="s">
        <v>56</v>
      </c>
      <c r="F44" t="s">
        <v>16</v>
      </c>
      <c r="G44">
        <v>22</v>
      </c>
    </row>
    <row r="45" spans="1:7">
      <c r="A45" s="31" t="s">
        <v>41</v>
      </c>
      <c r="B45" s="31">
        <v>34.25</v>
      </c>
      <c r="C45" s="31"/>
      <c r="D45" s="31"/>
      <c r="F45" t="s">
        <v>20</v>
      </c>
      <c r="G45">
        <v>1</v>
      </c>
    </row>
    <row r="46" spans="1:7">
      <c r="A46" s="26"/>
      <c r="B46" s="26"/>
      <c r="C46" s="26"/>
      <c r="D46" s="26"/>
      <c r="F46" t="s">
        <v>23</v>
      </c>
      <c r="G46">
        <f>400*80%*G44*G45</f>
        <v>7040</v>
      </c>
    </row>
    <row r="47" spans="1:7">
      <c r="A47" s="26"/>
      <c r="B47" s="26"/>
      <c r="C47" s="26"/>
      <c r="D47" s="26"/>
      <c r="F47" t="s">
        <v>27</v>
      </c>
      <c r="G47">
        <f>400*20%*G44*G45</f>
        <v>1760</v>
      </c>
    </row>
    <row r="48" spans="1:7">
      <c r="A48" s="101" t="s">
        <v>10</v>
      </c>
      <c r="B48" s="101"/>
      <c r="C48" s="101"/>
      <c r="D48" s="88"/>
      <c r="F48" t="s">
        <v>31</v>
      </c>
      <c r="G48">
        <f>G46+G47</f>
        <v>8800</v>
      </c>
    </row>
    <row r="49" spans="1:4">
      <c r="A49" s="17" t="s">
        <v>57</v>
      </c>
      <c r="B49" s="17" t="s">
        <v>13</v>
      </c>
      <c r="C49" s="17" t="s">
        <v>14</v>
      </c>
      <c r="D49" s="91"/>
    </row>
    <row r="50" spans="1:4">
      <c r="A50" s="18" t="s">
        <v>58</v>
      </c>
      <c r="B50" s="18" t="s">
        <v>59</v>
      </c>
      <c r="C50" s="18" t="s">
        <v>60</v>
      </c>
      <c r="D50" s="57"/>
    </row>
    <row r="51" spans="1:4">
      <c r="A51" s="18" t="s">
        <v>28</v>
      </c>
      <c r="B51" s="18" t="s">
        <v>29</v>
      </c>
      <c r="C51" s="90" t="s">
        <v>30</v>
      </c>
      <c r="D51" s="75"/>
    </row>
    <row r="52" spans="1:4">
      <c r="A52" s="102" t="s">
        <v>61</v>
      </c>
      <c r="B52" s="102"/>
      <c r="C52" s="102"/>
      <c r="D52" s="89"/>
    </row>
    <row r="53" spans="1:4">
      <c r="A53" s="59"/>
      <c r="B53" s="26"/>
      <c r="C53" s="26"/>
    </row>
    <row r="54" spans="1:4">
      <c r="A54" s="59"/>
      <c r="B54" s="26"/>
      <c r="C54" s="26"/>
    </row>
    <row r="55" spans="1:4" ht="18.75">
      <c r="A55" s="103" t="s">
        <v>62</v>
      </c>
      <c r="B55" s="103"/>
      <c r="C55" s="103"/>
      <c r="D55" s="103"/>
    </row>
    <row r="56" spans="1:4">
      <c r="A56" s="81" t="s">
        <v>63</v>
      </c>
      <c r="B56" s="82">
        <f>B45*0.9</f>
        <v>30.824999999999999</v>
      </c>
      <c r="C56" s="27"/>
      <c r="D56" s="32"/>
    </row>
    <row r="57" spans="1:4">
      <c r="A57" s="60" t="s">
        <v>64</v>
      </c>
      <c r="B57" s="61" t="s">
        <v>65</v>
      </c>
    </row>
    <row r="58" spans="1:4">
      <c r="A58" s="62"/>
    </row>
    <row r="59" spans="1:4">
      <c r="A59" s="62"/>
    </row>
    <row r="60" spans="1:4" ht="18.75">
      <c r="A60" s="103" t="s">
        <v>66</v>
      </c>
      <c r="B60" s="103"/>
      <c r="C60" s="103"/>
      <c r="D60" s="103"/>
    </row>
    <row r="61" spans="1:4">
      <c r="A61" s="83" t="s">
        <v>34</v>
      </c>
      <c r="B61" s="83" t="s">
        <v>35</v>
      </c>
      <c r="C61" s="83">
        <v>6</v>
      </c>
      <c r="D61" s="84" t="s">
        <v>36</v>
      </c>
    </row>
    <row r="62" spans="1:4">
      <c r="A62" s="65" t="s">
        <v>67</v>
      </c>
      <c r="B62" s="65">
        <v>7.5</v>
      </c>
      <c r="C62" s="66"/>
      <c r="D62" s="64"/>
    </row>
    <row r="63" spans="1:4">
      <c r="A63" s="66" t="s">
        <v>68</v>
      </c>
      <c r="B63" s="66">
        <v>1.5</v>
      </c>
      <c r="C63" s="66">
        <f>B63*C61</f>
        <v>9</v>
      </c>
      <c r="D63" s="110">
        <v>14</v>
      </c>
    </row>
    <row r="64" spans="1:4">
      <c r="A64" s="66" t="s">
        <v>69</v>
      </c>
      <c r="B64" s="66">
        <v>12.5</v>
      </c>
      <c r="C64" s="66">
        <f>B64*C61</f>
        <v>75</v>
      </c>
      <c r="D64" s="110"/>
    </row>
    <row r="65" spans="1:4" ht="30.75">
      <c r="A65" s="66" t="s">
        <v>70</v>
      </c>
      <c r="B65" s="106">
        <v>5</v>
      </c>
      <c r="C65" s="106"/>
      <c r="D65" s="64"/>
    </row>
    <row r="66" spans="1:4" ht="30.75">
      <c r="A66" s="66" t="s">
        <v>71</v>
      </c>
      <c r="B66" s="106"/>
      <c r="C66" s="106"/>
      <c r="D66" s="64"/>
    </row>
    <row r="67" spans="1:4">
      <c r="A67" s="66" t="s">
        <v>41</v>
      </c>
      <c r="B67" s="63">
        <v>26.5</v>
      </c>
      <c r="C67" s="66"/>
      <c r="D67" s="64"/>
    </row>
    <row r="68" spans="1:4">
      <c r="A68" s="67"/>
      <c r="B68" s="68"/>
      <c r="C68" s="68"/>
      <c r="D68" s="69"/>
    </row>
    <row r="70" spans="1:4">
      <c r="A70" s="107" t="s">
        <v>10</v>
      </c>
      <c r="B70" s="108"/>
      <c r="C70" s="108"/>
      <c r="D70" s="109"/>
    </row>
    <row r="71" spans="1:4">
      <c r="A71" s="17" t="s">
        <v>57</v>
      </c>
      <c r="B71" s="17" t="s">
        <v>13</v>
      </c>
      <c r="C71" s="17" t="s">
        <v>14</v>
      </c>
      <c r="D71" s="17" t="s">
        <v>72</v>
      </c>
    </row>
    <row r="72" spans="1:4">
      <c r="A72" s="18" t="s">
        <v>58</v>
      </c>
      <c r="B72" s="18" t="s">
        <v>42</v>
      </c>
      <c r="C72" s="18" t="s">
        <v>60</v>
      </c>
      <c r="D72" s="18">
        <v>1</v>
      </c>
    </row>
    <row r="73" spans="1:4">
      <c r="A73" s="18" t="s">
        <v>73</v>
      </c>
      <c r="B73" s="18" t="s">
        <v>74</v>
      </c>
      <c r="C73" s="18" t="s">
        <v>75</v>
      </c>
      <c r="D73" s="57">
        <v>1</v>
      </c>
    </row>
    <row r="74" spans="1:4">
      <c r="A74" s="99" t="s">
        <v>76</v>
      </c>
      <c r="B74" s="18" t="s">
        <v>74</v>
      </c>
      <c r="C74" s="18" t="s">
        <v>75</v>
      </c>
      <c r="D74" s="99">
        <v>12</v>
      </c>
    </row>
    <row r="75" spans="1:4">
      <c r="A75" s="100"/>
      <c r="B75" s="18" t="s">
        <v>45</v>
      </c>
      <c r="C75" s="18" t="s">
        <v>77</v>
      </c>
      <c r="D75" s="100"/>
    </row>
    <row r="76" spans="1:4">
      <c r="A76" s="18" t="s">
        <v>78</v>
      </c>
      <c r="B76" s="18" t="s">
        <v>45</v>
      </c>
      <c r="C76" s="18" t="s">
        <v>43</v>
      </c>
      <c r="D76" s="57">
        <v>1</v>
      </c>
    </row>
    <row r="77" spans="1:4">
      <c r="A77" s="58" t="s">
        <v>28</v>
      </c>
      <c r="B77" s="74" t="s">
        <v>29</v>
      </c>
      <c r="C77" s="73" t="s">
        <v>30</v>
      </c>
      <c r="D77" s="75"/>
    </row>
    <row r="78" spans="1:4">
      <c r="A78" s="102" t="s">
        <v>32</v>
      </c>
      <c r="B78" s="102"/>
      <c r="C78" s="102"/>
      <c r="D78" s="102"/>
    </row>
    <row r="81" spans="1:4" ht="18.75">
      <c r="A81" s="117" t="s">
        <v>79</v>
      </c>
      <c r="B81" s="118"/>
      <c r="C81" s="118"/>
      <c r="D81" s="119"/>
    </row>
    <row r="82" spans="1:4">
      <c r="A82" s="81" t="s">
        <v>63</v>
      </c>
      <c r="B82" s="82">
        <f>B67*0.8</f>
        <v>21.200000000000003</v>
      </c>
    </row>
    <row r="83" spans="1:4">
      <c r="A83" s="60" t="s">
        <v>64</v>
      </c>
      <c r="B83" s="61" t="s">
        <v>80</v>
      </c>
    </row>
    <row r="86" spans="1:4" ht="18.75">
      <c r="A86" s="103" t="s">
        <v>81</v>
      </c>
      <c r="B86" s="103"/>
      <c r="C86" s="103"/>
      <c r="D86" s="103"/>
    </row>
    <row r="87" spans="1:4">
      <c r="A87" s="81" t="s">
        <v>63</v>
      </c>
      <c r="B87" s="82">
        <f>25*0.75</f>
        <v>18.75</v>
      </c>
    </row>
    <row r="88" spans="1:4">
      <c r="A88" s="60" t="s">
        <v>64</v>
      </c>
      <c r="B88" s="61" t="s">
        <v>82</v>
      </c>
    </row>
  </sheetData>
  <mergeCells count="23">
    <mergeCell ref="A86:D86"/>
    <mergeCell ref="A39:D39"/>
    <mergeCell ref="A1:D1"/>
    <mergeCell ref="D15:D16"/>
    <mergeCell ref="B65:B66"/>
    <mergeCell ref="C65:C66"/>
    <mergeCell ref="A12:D12"/>
    <mergeCell ref="D63:D64"/>
    <mergeCell ref="A60:D60"/>
    <mergeCell ref="A18:D18"/>
    <mergeCell ref="A22:D22"/>
    <mergeCell ref="D25:D26"/>
    <mergeCell ref="D42:D43"/>
    <mergeCell ref="A78:D78"/>
    <mergeCell ref="A81:D81"/>
    <mergeCell ref="A70:D70"/>
    <mergeCell ref="A74:A75"/>
    <mergeCell ref="D74:D75"/>
    <mergeCell ref="A31:C31"/>
    <mergeCell ref="A36:C36"/>
    <mergeCell ref="A48:C48"/>
    <mergeCell ref="A52:C52"/>
    <mergeCell ref="A55:D55"/>
  </mergeCells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D13B-B184-4691-B831-6F36B4D640F6}">
  <dimension ref="A1:K32"/>
  <sheetViews>
    <sheetView workbookViewId="0">
      <pane ySplit="1" topLeftCell="A2" activePane="bottomLeft" state="frozen"/>
      <selection pane="bottomLeft" activeCell="I11" sqref="I11"/>
    </sheetView>
  </sheetViews>
  <sheetFormatPr defaultRowHeight="13.5"/>
  <cols>
    <col min="2" max="2" width="9" style="2"/>
    <col min="3" max="3" width="13.625" style="2" customWidth="1"/>
    <col min="4" max="4" width="12" style="2" customWidth="1"/>
    <col min="5" max="5" width="14.375" bestFit="1" customWidth="1"/>
    <col min="6" max="7" width="14.375" customWidth="1"/>
    <col min="8" max="8" width="22.125" bestFit="1" customWidth="1"/>
    <col min="9" max="11" width="9" customWidth="1"/>
  </cols>
  <sheetData>
    <row r="1" spans="1:11" ht="15">
      <c r="A1" s="85" t="s">
        <v>83</v>
      </c>
      <c r="B1" s="5" t="s">
        <v>84</v>
      </c>
      <c r="C1" s="6" t="s">
        <v>85</v>
      </c>
      <c r="D1" s="6" t="s">
        <v>86</v>
      </c>
      <c r="E1" s="45" t="s">
        <v>87</v>
      </c>
      <c r="F1" s="45" t="s">
        <v>88</v>
      </c>
      <c r="G1" s="45" t="s">
        <v>89</v>
      </c>
      <c r="H1" s="45" t="s">
        <v>90</v>
      </c>
      <c r="I1" s="86"/>
      <c r="J1" s="47"/>
      <c r="K1" s="47"/>
    </row>
    <row r="2" spans="1:11">
      <c r="A2" s="120" t="s">
        <v>91</v>
      </c>
      <c r="B2" s="13">
        <v>1</v>
      </c>
      <c r="C2" s="13">
        <v>12205021331</v>
      </c>
      <c r="D2" s="13">
        <v>0.39400000000000002</v>
      </c>
      <c r="E2" s="47">
        <f>4.25*D2</f>
        <v>1.6745000000000001</v>
      </c>
      <c r="F2" s="47"/>
      <c r="G2" s="47"/>
      <c r="H2" s="13"/>
      <c r="I2" s="86"/>
      <c r="J2" s="47"/>
      <c r="K2" s="47"/>
    </row>
    <row r="3" spans="1:11">
      <c r="A3" s="120"/>
      <c r="B3" s="13">
        <v>2</v>
      </c>
      <c r="C3" s="13">
        <v>12112010081</v>
      </c>
      <c r="D3" s="13">
        <v>0.34</v>
      </c>
      <c r="E3" s="47">
        <f t="shared" ref="E3:E9" si="0">4.25*D3</f>
        <v>1.4450000000000001</v>
      </c>
      <c r="F3" s="47"/>
      <c r="G3" s="47"/>
      <c r="H3" s="13"/>
      <c r="I3" s="86"/>
      <c r="J3" s="47"/>
      <c r="K3" s="47"/>
    </row>
    <row r="4" spans="1:11">
      <c r="A4" s="120"/>
      <c r="B4" s="48">
        <v>3</v>
      </c>
      <c r="C4" s="48">
        <v>12110050822</v>
      </c>
      <c r="D4" s="48">
        <v>48</v>
      </c>
      <c r="E4" s="49">
        <f>1.25*D4</f>
        <v>60</v>
      </c>
      <c r="F4" s="49">
        <v>1.25</v>
      </c>
      <c r="G4" s="49">
        <v>3</v>
      </c>
      <c r="H4" s="13" t="s">
        <v>92</v>
      </c>
      <c r="I4" s="86"/>
      <c r="J4" s="47"/>
      <c r="K4" s="47"/>
    </row>
    <row r="5" spans="1:11">
      <c r="A5" s="120"/>
      <c r="B5" s="13">
        <v>4</v>
      </c>
      <c r="C5" s="13">
        <v>12108055943</v>
      </c>
      <c r="D5" s="13">
        <v>0.35</v>
      </c>
      <c r="E5" s="47">
        <f t="shared" si="0"/>
        <v>1.4874999999999998</v>
      </c>
      <c r="F5" s="47"/>
      <c r="G5" s="47"/>
      <c r="H5" s="13" t="s">
        <v>93</v>
      </c>
      <c r="I5" s="86"/>
      <c r="J5" s="47"/>
      <c r="K5" s="47"/>
    </row>
    <row r="6" spans="1:11">
      <c r="A6" s="120"/>
      <c r="B6" s="13">
        <v>5</v>
      </c>
      <c r="C6" s="13">
        <v>12107030221</v>
      </c>
      <c r="D6" s="13">
        <v>0.29799999999999999</v>
      </c>
      <c r="E6" s="47">
        <f t="shared" si="0"/>
        <v>1.2665</v>
      </c>
      <c r="F6" s="47"/>
      <c r="G6" s="47"/>
      <c r="H6" s="13" t="s">
        <v>93</v>
      </c>
      <c r="I6" s="86"/>
      <c r="J6" s="47"/>
      <c r="K6" s="47"/>
    </row>
    <row r="7" spans="1:11">
      <c r="A7" s="120"/>
      <c r="B7" s="13">
        <v>6</v>
      </c>
      <c r="C7" s="13">
        <v>12012026633</v>
      </c>
      <c r="D7" s="13">
        <v>4.54</v>
      </c>
      <c r="E7" s="47">
        <f t="shared" si="0"/>
        <v>19.295000000000002</v>
      </c>
      <c r="F7" s="47"/>
      <c r="G7" s="47"/>
      <c r="H7" s="13"/>
      <c r="I7" s="86"/>
      <c r="J7" s="47"/>
      <c r="K7" s="47"/>
    </row>
    <row r="8" spans="1:11">
      <c r="A8" s="120"/>
      <c r="B8" s="13">
        <v>7</v>
      </c>
      <c r="C8" s="13">
        <v>12101006046</v>
      </c>
      <c r="D8" s="13">
        <v>0.16600000000000001</v>
      </c>
      <c r="E8" s="47">
        <f t="shared" si="0"/>
        <v>0.70550000000000002</v>
      </c>
      <c r="F8" s="47"/>
      <c r="G8" s="47"/>
      <c r="H8" s="13"/>
      <c r="I8" s="86"/>
      <c r="J8" s="47"/>
      <c r="K8" s="47"/>
    </row>
    <row r="9" spans="1:11">
      <c r="A9" s="120"/>
      <c r="B9" s="13">
        <v>8</v>
      </c>
      <c r="C9" s="13">
        <v>12010032271</v>
      </c>
      <c r="D9" s="13">
        <v>0.182</v>
      </c>
      <c r="E9" s="47">
        <f t="shared" si="0"/>
        <v>0.77349999999999997</v>
      </c>
      <c r="F9" s="47"/>
      <c r="G9" s="47"/>
      <c r="H9" s="13"/>
      <c r="I9" s="86"/>
      <c r="J9" s="47"/>
      <c r="K9" s="47"/>
    </row>
    <row r="10" spans="1:11">
      <c r="A10" s="120"/>
      <c r="B10" s="13" t="s">
        <v>94</v>
      </c>
      <c r="C10" s="13"/>
      <c r="D10" s="13" t="s">
        <v>95</v>
      </c>
      <c r="E10" s="47"/>
      <c r="F10" s="49">
        <v>1.25</v>
      </c>
      <c r="G10" s="49">
        <v>3</v>
      </c>
      <c r="H10" s="13"/>
      <c r="I10" s="86"/>
      <c r="J10" s="47" t="s">
        <v>96</v>
      </c>
      <c r="K10" s="47" t="s">
        <v>97</v>
      </c>
    </row>
    <row r="11" spans="1:11">
      <c r="A11" s="120" t="s">
        <v>98</v>
      </c>
      <c r="B11" s="13">
        <v>9</v>
      </c>
      <c r="C11" s="13">
        <v>12011016051</v>
      </c>
      <c r="D11" s="7">
        <v>0.83199999999999996</v>
      </c>
      <c r="E11" s="12">
        <f>4.25*D11</f>
        <v>3.536</v>
      </c>
      <c r="F11" s="12"/>
      <c r="G11" s="12"/>
      <c r="H11" s="47"/>
      <c r="I11" s="86">
        <f>D11*30</f>
        <v>24.959999999999997</v>
      </c>
      <c r="J11" s="50">
        <f>17/I11</f>
        <v>0.68108974358974361</v>
      </c>
      <c r="K11" s="50">
        <f>4.25-J11</f>
        <v>3.5689102564102564</v>
      </c>
    </row>
    <row r="12" spans="1:11" ht="15">
      <c r="A12" s="120"/>
      <c r="B12" s="13">
        <v>10</v>
      </c>
      <c r="C12" s="51">
        <v>12001031901</v>
      </c>
      <c r="D12" s="7">
        <v>0.12</v>
      </c>
      <c r="E12" s="12">
        <f t="shared" ref="E12:E18" si="1">4.25*D12</f>
        <v>0.51</v>
      </c>
      <c r="F12" s="12"/>
      <c r="G12" s="12"/>
      <c r="H12" s="47" t="s">
        <v>99</v>
      </c>
      <c r="I12" s="86">
        <f t="shared" ref="I12:I18" si="2">D12*30</f>
        <v>3.5999999999999996</v>
      </c>
      <c r="J12" s="50">
        <f t="shared" ref="J12:J18" si="3">17/I12</f>
        <v>4.7222222222222223</v>
      </c>
      <c r="K12" s="50">
        <f t="shared" ref="K12:K18" si="4">4.25-J12</f>
        <v>-0.47222222222222232</v>
      </c>
    </row>
    <row r="13" spans="1:11" ht="15">
      <c r="A13" s="120"/>
      <c r="B13" s="13">
        <v>11</v>
      </c>
      <c r="C13" s="51">
        <v>12002009273</v>
      </c>
      <c r="D13" s="7">
        <v>0.91</v>
      </c>
      <c r="E13" s="12">
        <f t="shared" si="1"/>
        <v>3.8675000000000002</v>
      </c>
      <c r="F13" s="12"/>
      <c r="G13" s="12"/>
      <c r="H13" s="47"/>
      <c r="I13" s="86">
        <f t="shared" si="2"/>
        <v>27.3</v>
      </c>
      <c r="J13" s="50">
        <f t="shared" si="3"/>
        <v>0.62271062271062272</v>
      </c>
      <c r="K13" s="50">
        <f t="shared" si="4"/>
        <v>3.6272893772893773</v>
      </c>
    </row>
    <row r="14" spans="1:11">
      <c r="A14" s="120"/>
      <c r="B14" s="13">
        <v>12</v>
      </c>
      <c r="C14" s="13">
        <v>11912026465</v>
      </c>
      <c r="D14" s="7">
        <v>1.86</v>
      </c>
      <c r="E14" s="12">
        <f t="shared" si="1"/>
        <v>7.9050000000000002</v>
      </c>
      <c r="F14" s="12"/>
      <c r="G14" s="12"/>
      <c r="H14" s="47"/>
      <c r="I14" s="86">
        <f t="shared" si="2"/>
        <v>55.800000000000004</v>
      </c>
      <c r="J14" s="50">
        <f t="shared" si="3"/>
        <v>0.30465949820788529</v>
      </c>
      <c r="K14" s="50">
        <f t="shared" si="4"/>
        <v>3.9453405017921148</v>
      </c>
    </row>
    <row r="15" spans="1:11" ht="15">
      <c r="A15" s="120"/>
      <c r="B15" s="13">
        <v>13</v>
      </c>
      <c r="C15" s="51">
        <v>11911024162</v>
      </c>
      <c r="D15" s="7">
        <v>1.03</v>
      </c>
      <c r="E15" s="12">
        <f t="shared" si="1"/>
        <v>4.3775000000000004</v>
      </c>
      <c r="F15" s="12"/>
      <c r="G15" s="12"/>
      <c r="H15" s="47"/>
      <c r="I15" s="86">
        <f t="shared" si="2"/>
        <v>30.900000000000002</v>
      </c>
      <c r="J15" s="50">
        <f t="shared" si="3"/>
        <v>0.55016181229773464</v>
      </c>
      <c r="K15" s="50">
        <f t="shared" si="4"/>
        <v>3.6998381877022655</v>
      </c>
    </row>
    <row r="16" spans="1:11" ht="15">
      <c r="A16" s="120"/>
      <c r="B16" s="13">
        <v>14</v>
      </c>
      <c r="C16" s="51">
        <v>11910033963</v>
      </c>
      <c r="D16" s="7">
        <v>0.498</v>
      </c>
      <c r="E16" s="12">
        <f t="shared" si="1"/>
        <v>2.1164999999999998</v>
      </c>
      <c r="F16" s="12"/>
      <c r="G16" s="12"/>
      <c r="H16" s="47" t="s">
        <v>100</v>
      </c>
      <c r="I16" s="86">
        <f t="shared" si="2"/>
        <v>14.94</v>
      </c>
      <c r="J16" s="50">
        <f t="shared" si="3"/>
        <v>1.1378848728246318</v>
      </c>
      <c r="K16" s="50">
        <f t="shared" si="4"/>
        <v>3.1121151271753682</v>
      </c>
    </row>
    <row r="17" spans="1:11" ht="15">
      <c r="A17" s="120"/>
      <c r="B17" s="13">
        <v>15</v>
      </c>
      <c r="C17" s="51">
        <v>11903010501</v>
      </c>
      <c r="D17" s="7">
        <v>6.14</v>
      </c>
      <c r="E17" s="12">
        <f t="shared" si="1"/>
        <v>26.094999999999999</v>
      </c>
      <c r="F17" s="12"/>
      <c r="G17" s="12"/>
      <c r="H17" s="47"/>
      <c r="I17" s="87">
        <f t="shared" si="2"/>
        <v>184.2</v>
      </c>
      <c r="J17" s="50">
        <f t="shared" si="3"/>
        <v>9.2290988056460369E-2</v>
      </c>
      <c r="K17" s="50">
        <f t="shared" si="4"/>
        <v>4.15770901194354</v>
      </c>
    </row>
    <row r="18" spans="1:11" ht="15">
      <c r="A18" s="120"/>
      <c r="B18" s="13">
        <v>16</v>
      </c>
      <c r="C18" s="51">
        <v>11901019252</v>
      </c>
      <c r="D18" s="7">
        <v>3.44</v>
      </c>
      <c r="E18" s="12">
        <f t="shared" si="1"/>
        <v>14.62</v>
      </c>
      <c r="F18" s="12"/>
      <c r="G18" s="12"/>
      <c r="H18" s="47"/>
      <c r="I18" s="87">
        <f t="shared" si="2"/>
        <v>103.2</v>
      </c>
      <c r="J18" s="50">
        <f t="shared" si="3"/>
        <v>0.16472868217054262</v>
      </c>
      <c r="K18" s="50">
        <f t="shared" si="4"/>
        <v>4.0852713178294575</v>
      </c>
    </row>
    <row r="19" spans="1:11">
      <c r="A19" s="120"/>
      <c r="B19" s="13" t="s">
        <v>101</v>
      </c>
      <c r="C19" s="13"/>
      <c r="D19" s="7" t="s">
        <v>95</v>
      </c>
      <c r="E19" s="47"/>
      <c r="F19" s="49">
        <v>1.25</v>
      </c>
      <c r="G19" s="49">
        <v>3</v>
      </c>
      <c r="H19" s="47"/>
      <c r="I19" s="86"/>
      <c r="J19" s="47"/>
      <c r="K19" s="47"/>
    </row>
    <row r="20" spans="1:11">
      <c r="A20" s="120" t="s">
        <v>102</v>
      </c>
      <c r="B20" s="13">
        <v>17</v>
      </c>
      <c r="C20" s="13">
        <v>11801008662</v>
      </c>
      <c r="D20" s="7">
        <v>0.63</v>
      </c>
      <c r="E20" s="47">
        <f>4.25*D20</f>
        <v>2.6775000000000002</v>
      </c>
      <c r="F20" s="47"/>
      <c r="G20" s="47"/>
      <c r="H20" s="47" t="s">
        <v>103</v>
      </c>
      <c r="I20" s="86"/>
      <c r="J20" s="47"/>
      <c r="K20" s="47"/>
    </row>
    <row r="21" spans="1:11">
      <c r="A21" s="120"/>
      <c r="B21" s="13">
        <v>18</v>
      </c>
      <c r="C21" s="13">
        <v>11807028141</v>
      </c>
      <c r="D21" s="13">
        <v>0.83</v>
      </c>
      <c r="E21" s="47">
        <f t="shared" ref="E21:E32" si="5">4.25*D21</f>
        <v>3.5274999999999999</v>
      </c>
      <c r="F21" s="47"/>
      <c r="G21" s="47"/>
      <c r="H21" s="47" t="s">
        <v>104</v>
      </c>
      <c r="I21" s="86"/>
      <c r="J21" s="47"/>
      <c r="K21" s="47"/>
    </row>
    <row r="22" spans="1:11">
      <c r="A22" s="120"/>
      <c r="B22" s="13">
        <v>19</v>
      </c>
      <c r="C22" s="13">
        <v>11808006323</v>
      </c>
      <c r="D22" s="13">
        <v>1.94</v>
      </c>
      <c r="E22" s="47">
        <f t="shared" si="5"/>
        <v>8.2449999999999992</v>
      </c>
      <c r="F22" s="47"/>
      <c r="G22" s="47"/>
      <c r="H22" s="47"/>
      <c r="I22" s="86"/>
      <c r="J22" s="47"/>
      <c r="K22" s="47"/>
    </row>
    <row r="23" spans="1:11">
      <c r="A23" s="120"/>
      <c r="B23" s="13">
        <v>20</v>
      </c>
      <c r="C23" s="13">
        <v>11809018491</v>
      </c>
      <c r="D23" s="13">
        <v>1.65</v>
      </c>
      <c r="E23" s="47">
        <f t="shared" si="5"/>
        <v>7.0124999999999993</v>
      </c>
      <c r="F23" s="47"/>
      <c r="G23" s="47"/>
      <c r="H23" s="47"/>
      <c r="I23" s="86"/>
      <c r="J23" s="47"/>
      <c r="K23" s="47"/>
    </row>
    <row r="24" spans="1:11">
      <c r="A24" s="120"/>
      <c r="B24" s="13">
        <v>21</v>
      </c>
      <c r="C24" s="13">
        <v>11705006442</v>
      </c>
      <c r="D24" s="13">
        <v>0.33</v>
      </c>
      <c r="E24" s="47">
        <f t="shared" si="5"/>
        <v>1.4025000000000001</v>
      </c>
      <c r="F24" s="47"/>
      <c r="G24" s="47"/>
      <c r="H24" s="47" t="s">
        <v>105</v>
      </c>
      <c r="I24" s="86"/>
      <c r="J24" s="47"/>
      <c r="K24" s="47"/>
    </row>
    <row r="25" spans="1:11">
      <c r="A25" s="120"/>
      <c r="B25" s="13">
        <v>22</v>
      </c>
      <c r="C25" s="13">
        <v>11706015631</v>
      </c>
      <c r="D25" s="13">
        <v>5.69</v>
      </c>
      <c r="E25" s="47">
        <f t="shared" si="5"/>
        <v>24.182500000000001</v>
      </c>
      <c r="F25" s="47"/>
      <c r="G25" s="47"/>
      <c r="H25" s="47" t="s">
        <v>106</v>
      </c>
      <c r="I25" s="86"/>
      <c r="J25" s="47"/>
      <c r="K25" s="47"/>
    </row>
    <row r="26" spans="1:11">
      <c r="A26" s="120"/>
      <c r="B26" s="13" t="s">
        <v>107</v>
      </c>
      <c r="C26" s="13"/>
      <c r="D26" s="13" t="s">
        <v>95</v>
      </c>
      <c r="E26" s="47"/>
      <c r="F26" s="49">
        <v>1.25</v>
      </c>
      <c r="G26" s="49">
        <v>3</v>
      </c>
      <c r="H26" s="47"/>
      <c r="I26" s="86"/>
      <c r="J26" s="47"/>
      <c r="K26" s="47"/>
    </row>
    <row r="27" spans="1:11">
      <c r="A27" s="121" t="s">
        <v>108</v>
      </c>
      <c r="B27" s="13">
        <v>23</v>
      </c>
      <c r="C27" s="13">
        <v>12206014279</v>
      </c>
      <c r="D27" s="13">
        <v>0.185</v>
      </c>
      <c r="E27" s="47">
        <f t="shared" si="5"/>
        <v>0.78625</v>
      </c>
      <c r="F27" s="47"/>
      <c r="G27" s="47"/>
      <c r="H27" s="47"/>
      <c r="I27" s="86"/>
      <c r="J27" s="47"/>
      <c r="K27" s="47"/>
    </row>
    <row r="28" spans="1:11">
      <c r="A28" s="122"/>
      <c r="B28" s="13">
        <v>24</v>
      </c>
      <c r="C28" s="13">
        <v>11711014212</v>
      </c>
      <c r="D28" s="13">
        <v>0.76600000000000001</v>
      </c>
      <c r="E28" s="47">
        <f t="shared" si="5"/>
        <v>3.2555000000000001</v>
      </c>
      <c r="F28" s="47"/>
      <c r="G28" s="47"/>
      <c r="H28" s="47" t="s">
        <v>109</v>
      </c>
      <c r="I28" s="86"/>
      <c r="J28" s="47"/>
      <c r="K28" s="47"/>
    </row>
    <row r="29" spans="1:11">
      <c r="A29" s="122"/>
      <c r="B29" s="13">
        <v>25</v>
      </c>
      <c r="C29" s="13">
        <v>11712018453</v>
      </c>
      <c r="D29" s="13">
        <v>0.35199999999999998</v>
      </c>
      <c r="E29" s="47">
        <f t="shared" si="5"/>
        <v>1.496</v>
      </c>
      <c r="F29" s="47"/>
      <c r="G29" s="47"/>
      <c r="H29" s="47" t="s">
        <v>110</v>
      </c>
      <c r="I29" s="86"/>
      <c r="J29" s="47"/>
      <c r="K29" s="47"/>
    </row>
    <row r="30" spans="1:11">
      <c r="A30" s="122"/>
      <c r="B30" s="13">
        <v>26</v>
      </c>
      <c r="C30" s="13">
        <v>11709007141</v>
      </c>
      <c r="D30" s="13">
        <v>0.998</v>
      </c>
      <c r="E30" s="47">
        <f t="shared" si="5"/>
        <v>4.2415000000000003</v>
      </c>
      <c r="F30" s="47"/>
      <c r="G30" s="47"/>
      <c r="H30" s="47" t="s">
        <v>111</v>
      </c>
      <c r="I30" s="86"/>
      <c r="J30" s="47"/>
      <c r="K30" s="47"/>
    </row>
    <row r="31" spans="1:11">
      <c r="A31" s="122"/>
      <c r="B31" s="13">
        <v>27</v>
      </c>
      <c r="C31" s="13">
        <v>1100209119</v>
      </c>
      <c r="D31" s="13">
        <v>0.57199999999999995</v>
      </c>
      <c r="E31" s="47">
        <f t="shared" si="5"/>
        <v>2.4309999999999996</v>
      </c>
      <c r="F31" s="47"/>
      <c r="G31" s="47"/>
      <c r="H31" s="47"/>
      <c r="I31" s="86"/>
      <c r="J31" s="47"/>
      <c r="K31" s="47"/>
    </row>
    <row r="32" spans="1:11">
      <c r="A32" s="123"/>
      <c r="B32" s="13" t="s">
        <v>112</v>
      </c>
      <c r="C32" s="13"/>
      <c r="D32" s="13" t="s">
        <v>95</v>
      </c>
      <c r="E32" s="47"/>
      <c r="F32" s="49">
        <v>1.25</v>
      </c>
      <c r="G32" s="49">
        <v>3</v>
      </c>
      <c r="H32" s="47" t="s">
        <v>113</v>
      </c>
      <c r="I32" s="86"/>
      <c r="J32" s="47"/>
      <c r="K32" s="47"/>
    </row>
  </sheetData>
  <mergeCells count="4">
    <mergeCell ref="A2:A10"/>
    <mergeCell ref="A11:A19"/>
    <mergeCell ref="A20:A26"/>
    <mergeCell ref="A27:A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workbookViewId="0">
      <pane ySplit="1" topLeftCell="E2" activePane="bottomLeft" state="frozen"/>
      <selection pane="bottomLeft" activeCell="E2" sqref="E2:J2"/>
    </sheetView>
  </sheetViews>
  <sheetFormatPr defaultColWidth="9" defaultRowHeight="13.5"/>
  <cols>
    <col min="2" max="2" width="9" style="3"/>
    <col min="3" max="3" width="13.625" style="2" customWidth="1"/>
    <col min="4" max="4" width="12" style="2" customWidth="1"/>
    <col min="5" max="5" width="12" customWidth="1"/>
    <col min="6" max="6" width="12.75" style="2" customWidth="1"/>
    <col min="7" max="7" width="10.125" customWidth="1"/>
    <col min="8" max="8" width="15.5" customWidth="1"/>
    <col min="9" max="9" width="10.375" customWidth="1"/>
    <col min="16381" max="16384" width="8" customWidth="1"/>
  </cols>
  <sheetData>
    <row r="1" spans="1:11" s="9" customFormat="1" ht="82.5">
      <c r="A1" s="53" t="s">
        <v>83</v>
      </c>
      <c r="B1" s="52" t="s">
        <v>84</v>
      </c>
      <c r="C1" s="52" t="s">
        <v>85</v>
      </c>
      <c r="D1" s="53" t="s">
        <v>86</v>
      </c>
      <c r="E1" s="53" t="s">
        <v>114</v>
      </c>
      <c r="F1" s="53" t="s">
        <v>115</v>
      </c>
      <c r="G1" s="53" t="s">
        <v>116</v>
      </c>
      <c r="H1" s="53" t="s">
        <v>117</v>
      </c>
      <c r="I1" s="53" t="s">
        <v>118</v>
      </c>
      <c r="J1" s="53" t="s">
        <v>119</v>
      </c>
      <c r="K1" s="97"/>
    </row>
    <row r="2" spans="1:11" ht="15.6" customHeight="1">
      <c r="A2" s="124" t="s">
        <v>120</v>
      </c>
      <c r="B2" s="7">
        <v>1</v>
      </c>
      <c r="C2" s="13">
        <v>12205021331</v>
      </c>
      <c r="D2" s="13"/>
      <c r="E2" s="47">
        <v>0.95799999999999996</v>
      </c>
      <c r="F2" s="47">
        <f>G2/10</f>
        <v>9.58</v>
      </c>
      <c r="G2" s="47">
        <f>E2*100</f>
        <v>95.8</v>
      </c>
      <c r="H2" s="50">
        <f>104/F2</f>
        <v>10.855949895615867</v>
      </c>
      <c r="I2" s="50">
        <f>13-H2</f>
        <v>2.1440501043841333</v>
      </c>
      <c r="J2" s="47" t="s">
        <v>121</v>
      </c>
      <c r="K2" s="86"/>
    </row>
    <row r="3" spans="1:11" ht="15.6" customHeight="1">
      <c r="A3" s="124"/>
      <c r="B3" s="7">
        <v>2</v>
      </c>
      <c r="C3" s="13">
        <v>12112010081</v>
      </c>
      <c r="D3" s="13"/>
      <c r="E3" s="47">
        <v>0.55600000000000005</v>
      </c>
      <c r="F3" s="47">
        <f t="shared" ref="F3:F10" si="0">G3/10</f>
        <v>5.5600000000000005</v>
      </c>
      <c r="G3" s="47">
        <f t="shared" ref="G3:G10" si="1">E3*100</f>
        <v>55.600000000000009</v>
      </c>
      <c r="H3" s="54">
        <f>104/G3</f>
        <v>1.8705035971223019</v>
      </c>
      <c r="I3" s="50">
        <f t="shared" ref="I3:I10" si="2">13-H3</f>
        <v>11.129496402877699</v>
      </c>
      <c r="J3" s="47" t="s">
        <v>122</v>
      </c>
      <c r="K3" s="86"/>
    </row>
    <row r="4" spans="1:11" s="10" customFormat="1" ht="15.6" customHeight="1">
      <c r="A4" s="124"/>
      <c r="B4" s="41">
        <v>3</v>
      </c>
      <c r="C4" s="48">
        <v>12110050822</v>
      </c>
      <c r="D4" s="48"/>
      <c r="E4" s="49" t="s">
        <v>95</v>
      </c>
      <c r="F4" s="49">
        <v>0.34599999999999997</v>
      </c>
      <c r="G4" s="49">
        <f>F4*10</f>
        <v>3.46</v>
      </c>
      <c r="H4" s="55">
        <v>13</v>
      </c>
      <c r="I4" s="50"/>
      <c r="J4" s="49" t="s">
        <v>122</v>
      </c>
      <c r="K4" s="87"/>
    </row>
    <row r="5" spans="1:11" ht="15.6" customHeight="1">
      <c r="A5" s="124"/>
      <c r="B5" s="7">
        <v>4</v>
      </c>
      <c r="C5" s="13">
        <v>12108055943</v>
      </c>
      <c r="D5" s="13"/>
      <c r="E5" s="47">
        <v>1.1399999999999999</v>
      </c>
      <c r="F5" s="47">
        <f t="shared" si="0"/>
        <v>11.399999999999999</v>
      </c>
      <c r="G5" s="47">
        <f t="shared" si="1"/>
        <v>113.99999999999999</v>
      </c>
      <c r="H5" s="50">
        <f t="shared" ref="H3:H10" si="3">104/F5</f>
        <v>9.1228070175438614</v>
      </c>
      <c r="I5" s="50">
        <f t="shared" si="2"/>
        <v>3.8771929824561386</v>
      </c>
      <c r="J5" s="47" t="s">
        <v>121</v>
      </c>
      <c r="K5" s="86"/>
    </row>
    <row r="6" spans="1:11" ht="15.6" customHeight="1">
      <c r="A6" s="124"/>
      <c r="B6" s="7">
        <v>5</v>
      </c>
      <c r="C6" s="13">
        <v>12107030221</v>
      </c>
      <c r="D6" s="13"/>
      <c r="E6" s="47">
        <v>0.50600000000000001</v>
      </c>
      <c r="F6" s="47">
        <f t="shared" si="0"/>
        <v>5.0600000000000005</v>
      </c>
      <c r="G6" s="47">
        <f t="shared" si="1"/>
        <v>50.6</v>
      </c>
      <c r="H6" s="54">
        <f>104/G6</f>
        <v>2.0553359683794468</v>
      </c>
      <c r="I6" s="50">
        <f t="shared" si="2"/>
        <v>10.944664031620553</v>
      </c>
      <c r="J6" s="47" t="s">
        <v>122</v>
      </c>
      <c r="K6" s="86"/>
    </row>
    <row r="7" spans="1:11" ht="15.6" customHeight="1">
      <c r="A7" s="124"/>
      <c r="B7" s="7">
        <v>6</v>
      </c>
      <c r="C7" s="13">
        <v>12012026633</v>
      </c>
      <c r="D7" s="13"/>
      <c r="E7" s="47">
        <v>0.45200000000000001</v>
      </c>
      <c r="F7" s="47">
        <f t="shared" si="0"/>
        <v>4.5200000000000005</v>
      </c>
      <c r="G7" s="47">
        <f t="shared" si="1"/>
        <v>45.2</v>
      </c>
      <c r="H7" s="54">
        <f>104/G7</f>
        <v>2.3008849557522124</v>
      </c>
      <c r="I7" s="50">
        <f t="shared" si="2"/>
        <v>10.699115044247787</v>
      </c>
      <c r="J7" s="47" t="s">
        <v>122</v>
      </c>
      <c r="K7" s="86"/>
    </row>
    <row r="8" spans="1:11" ht="15" customHeight="1">
      <c r="A8" s="124"/>
      <c r="B8" s="7">
        <v>7</v>
      </c>
      <c r="C8" s="13">
        <v>12101006046</v>
      </c>
      <c r="D8" s="13"/>
      <c r="E8" s="47" t="s">
        <v>95</v>
      </c>
      <c r="F8" s="47">
        <v>0.32600000000000001</v>
      </c>
      <c r="G8" s="47">
        <f>F8*100</f>
        <v>32.6</v>
      </c>
      <c r="H8" s="54">
        <f>104/G8</f>
        <v>3.1901840490797544</v>
      </c>
      <c r="I8" s="50">
        <f t="shared" si="2"/>
        <v>9.8098159509202461</v>
      </c>
      <c r="J8" s="47" t="s">
        <v>122</v>
      </c>
      <c r="K8" s="86"/>
    </row>
    <row r="9" spans="1:11">
      <c r="A9" s="124"/>
      <c r="B9" s="7">
        <v>8</v>
      </c>
      <c r="C9" s="13">
        <v>12010032271</v>
      </c>
      <c r="D9" s="13"/>
      <c r="E9" s="47">
        <v>0.89</v>
      </c>
      <c r="F9" s="47">
        <f t="shared" si="0"/>
        <v>8.9</v>
      </c>
      <c r="G9" s="47">
        <f t="shared" si="1"/>
        <v>89</v>
      </c>
      <c r="H9" s="54">
        <f>104/G9</f>
        <v>1.1685393258426966</v>
      </c>
      <c r="I9" s="50">
        <f t="shared" si="2"/>
        <v>11.831460674157304</v>
      </c>
      <c r="J9" s="47" t="s">
        <v>122</v>
      </c>
      <c r="K9" s="86"/>
    </row>
    <row r="10" spans="1:11">
      <c r="A10" s="124"/>
      <c r="B10" s="7" t="s">
        <v>123</v>
      </c>
      <c r="C10" s="13"/>
      <c r="D10" s="13"/>
      <c r="E10" s="47"/>
      <c r="F10" s="47" t="s">
        <v>95</v>
      </c>
      <c r="G10" s="47">
        <f t="shared" si="1"/>
        <v>0</v>
      </c>
      <c r="H10" s="56">
        <v>13</v>
      </c>
      <c r="I10" s="50"/>
      <c r="J10" s="47" t="s">
        <v>122</v>
      </c>
      <c r="K10" s="86"/>
    </row>
    <row r="11" spans="1:11" ht="15" customHeight="1">
      <c r="A11" s="124" t="s">
        <v>98</v>
      </c>
      <c r="B11" s="7">
        <v>9</v>
      </c>
      <c r="C11" s="13">
        <v>12011016051</v>
      </c>
      <c r="D11" s="47"/>
      <c r="E11" s="13">
        <v>0.96599999999999997</v>
      </c>
      <c r="F11" s="47">
        <f>G11/10</f>
        <v>9.66</v>
      </c>
      <c r="G11" s="47">
        <f>E11*100</f>
        <v>96.6</v>
      </c>
      <c r="H11" s="50">
        <f>104/F11</f>
        <v>10.766045548654244</v>
      </c>
      <c r="I11" s="50">
        <f>13-H11</f>
        <v>2.2339544513457561</v>
      </c>
      <c r="J11" s="47"/>
      <c r="K11" s="86"/>
    </row>
    <row r="12" spans="1:11" ht="15">
      <c r="A12" s="124"/>
      <c r="B12" s="7">
        <v>10</v>
      </c>
      <c r="C12" s="51">
        <v>12001031901</v>
      </c>
      <c r="D12" s="47"/>
      <c r="E12" s="13">
        <v>0.56799999999999995</v>
      </c>
      <c r="F12" s="47">
        <f t="shared" ref="F12:F19" si="4">G12/10</f>
        <v>5.68</v>
      </c>
      <c r="G12" s="47">
        <f t="shared" ref="G12:G19" si="5">E12*100</f>
        <v>56.8</v>
      </c>
      <c r="H12" s="55">
        <f>104/G12</f>
        <v>1.8309859154929577</v>
      </c>
      <c r="I12" s="50">
        <f t="shared" ref="I12:I18" si="6">13-H12</f>
        <v>11.169014084507042</v>
      </c>
      <c r="J12" s="49" t="s">
        <v>122</v>
      </c>
      <c r="K12" s="86"/>
    </row>
    <row r="13" spans="1:11" ht="15" customHeight="1">
      <c r="A13" s="124"/>
      <c r="B13" s="7">
        <v>11</v>
      </c>
      <c r="C13" s="51">
        <v>12002009273</v>
      </c>
      <c r="D13" s="47"/>
      <c r="E13" s="13">
        <v>1.1399999999999999</v>
      </c>
      <c r="F13" s="47">
        <f t="shared" si="4"/>
        <v>11.399999999999999</v>
      </c>
      <c r="G13" s="47">
        <f t="shared" si="5"/>
        <v>113.99999999999999</v>
      </c>
      <c r="H13" s="50">
        <f t="shared" ref="H12:H18" si="7">104/F13</f>
        <v>9.1228070175438614</v>
      </c>
      <c r="I13" s="50">
        <f t="shared" si="6"/>
        <v>3.8771929824561386</v>
      </c>
      <c r="J13" s="47"/>
      <c r="K13" s="86"/>
    </row>
    <row r="14" spans="1:11">
      <c r="A14" s="124"/>
      <c r="B14" s="7">
        <v>12</v>
      </c>
      <c r="C14" s="13">
        <v>11912026465</v>
      </c>
      <c r="D14" s="47"/>
      <c r="E14" s="13">
        <v>0.97599999999999998</v>
      </c>
      <c r="F14" s="47">
        <f t="shared" si="4"/>
        <v>9.76</v>
      </c>
      <c r="G14" s="47">
        <f t="shared" si="5"/>
        <v>97.6</v>
      </c>
      <c r="H14" s="50">
        <f t="shared" si="7"/>
        <v>10.655737704918034</v>
      </c>
      <c r="I14" s="50">
        <f t="shared" si="6"/>
        <v>2.3442622950819665</v>
      </c>
      <c r="J14" s="47"/>
      <c r="K14" s="86"/>
    </row>
    <row r="15" spans="1:11" ht="15" customHeight="1">
      <c r="A15" s="124"/>
      <c r="B15" s="7">
        <v>13</v>
      </c>
      <c r="C15" s="51">
        <v>11911024162</v>
      </c>
      <c r="D15" s="47"/>
      <c r="E15" s="13">
        <v>1.08</v>
      </c>
      <c r="F15" s="47">
        <f t="shared" si="4"/>
        <v>10.8</v>
      </c>
      <c r="G15" s="47">
        <f t="shared" si="5"/>
        <v>108</v>
      </c>
      <c r="H15" s="50">
        <f t="shared" si="7"/>
        <v>9.6296296296296298</v>
      </c>
      <c r="I15" s="50">
        <f t="shared" si="6"/>
        <v>3.3703703703703702</v>
      </c>
      <c r="J15" s="47"/>
      <c r="K15" s="86"/>
    </row>
    <row r="16" spans="1:11" ht="15">
      <c r="A16" s="124"/>
      <c r="B16" s="7">
        <v>14</v>
      </c>
      <c r="C16" s="51">
        <v>11910033963</v>
      </c>
      <c r="D16" s="47"/>
      <c r="E16" s="13">
        <v>0.96399999999999997</v>
      </c>
      <c r="F16" s="47">
        <f t="shared" si="4"/>
        <v>9.6399999999999988</v>
      </c>
      <c r="G16" s="47">
        <f t="shared" si="5"/>
        <v>96.399999999999991</v>
      </c>
      <c r="H16" s="50">
        <f t="shared" si="7"/>
        <v>10.78838174273859</v>
      </c>
      <c r="I16" s="50">
        <f t="shared" si="6"/>
        <v>2.21161825726141</v>
      </c>
      <c r="J16" s="47"/>
      <c r="K16" s="86"/>
    </row>
    <row r="17" spans="1:11" ht="15">
      <c r="A17" s="124"/>
      <c r="B17" s="7">
        <v>15</v>
      </c>
      <c r="C17" s="51">
        <v>11903010501</v>
      </c>
      <c r="D17" s="13"/>
      <c r="E17" s="13">
        <v>1.02</v>
      </c>
      <c r="F17" s="47">
        <f t="shared" si="4"/>
        <v>10.199999999999999</v>
      </c>
      <c r="G17" s="47">
        <f t="shared" si="5"/>
        <v>102</v>
      </c>
      <c r="H17" s="50">
        <f t="shared" si="7"/>
        <v>10.19607843137255</v>
      </c>
      <c r="I17" s="50">
        <f t="shared" si="6"/>
        <v>2.8039215686274499</v>
      </c>
      <c r="J17" s="47"/>
      <c r="K17" s="86"/>
    </row>
    <row r="18" spans="1:11" ht="15">
      <c r="A18" s="124"/>
      <c r="B18" s="7">
        <v>16</v>
      </c>
      <c r="C18" s="51">
        <v>11901019252</v>
      </c>
      <c r="D18" s="13"/>
      <c r="E18" s="13">
        <v>0.76400000000000001</v>
      </c>
      <c r="F18" s="47">
        <f t="shared" si="4"/>
        <v>7.6400000000000006</v>
      </c>
      <c r="G18" s="47">
        <f t="shared" si="5"/>
        <v>76.400000000000006</v>
      </c>
      <c r="H18" s="55" t="s">
        <v>124</v>
      </c>
      <c r="I18" s="50" t="e">
        <f t="shared" si="6"/>
        <v>#VALUE!</v>
      </c>
      <c r="J18" s="49" t="s">
        <v>122</v>
      </c>
      <c r="K18" s="86"/>
    </row>
    <row r="19" spans="1:11">
      <c r="A19" s="124"/>
      <c r="B19" s="7" t="s">
        <v>101</v>
      </c>
      <c r="C19" s="13"/>
      <c r="D19" s="13"/>
      <c r="E19" s="13" t="s">
        <v>95</v>
      </c>
      <c r="F19" s="47">
        <f t="shared" si="4"/>
        <v>0</v>
      </c>
      <c r="G19" s="47"/>
      <c r="H19" s="47"/>
      <c r="I19" s="47"/>
      <c r="J19" s="47"/>
      <c r="K19" s="86"/>
    </row>
    <row r="20" spans="1:11">
      <c r="A20" s="124" t="s">
        <v>102</v>
      </c>
      <c r="B20" s="7">
        <v>17</v>
      </c>
      <c r="C20" s="13">
        <v>11801008662</v>
      </c>
      <c r="D20" s="13"/>
      <c r="E20" s="47">
        <v>0.51600000000000001</v>
      </c>
      <c r="F20" s="13">
        <f>10*E20</f>
        <v>5.16</v>
      </c>
      <c r="G20" s="47">
        <f>E20*100</f>
        <v>51.6</v>
      </c>
      <c r="H20" s="50">
        <f>104/G20</f>
        <v>2.0155038759689923</v>
      </c>
      <c r="I20" s="50">
        <f>13-H20</f>
        <v>10.984496124031008</v>
      </c>
      <c r="J20" s="47" t="s">
        <v>122</v>
      </c>
      <c r="K20" s="86"/>
    </row>
    <row r="21" spans="1:11">
      <c r="A21" s="124"/>
      <c r="B21" s="7">
        <v>18</v>
      </c>
      <c r="C21" s="13">
        <v>11807028141</v>
      </c>
      <c r="D21" s="13"/>
      <c r="E21" s="47">
        <v>0.54800000000000004</v>
      </c>
      <c r="F21" s="13">
        <f t="shared" ref="F21:F31" si="8">10*E21</f>
        <v>5.48</v>
      </c>
      <c r="G21" s="47">
        <f t="shared" ref="G21:G25" si="9">E21*100</f>
        <v>54.800000000000004</v>
      </c>
      <c r="H21" s="50">
        <f>104/G21</f>
        <v>1.8978102189781021</v>
      </c>
      <c r="I21" s="50">
        <f t="shared" ref="I21:I31" si="10">13-H21</f>
        <v>11.102189781021899</v>
      </c>
      <c r="J21" s="47" t="s">
        <v>122</v>
      </c>
      <c r="K21" s="86"/>
    </row>
    <row r="22" spans="1:11">
      <c r="A22" s="124"/>
      <c r="B22" s="7">
        <v>19</v>
      </c>
      <c r="C22" s="13">
        <v>11808006323</v>
      </c>
      <c r="D22" s="13"/>
      <c r="E22" s="47">
        <v>0.46</v>
      </c>
      <c r="F22" s="13">
        <f t="shared" si="8"/>
        <v>4.6000000000000005</v>
      </c>
      <c r="G22" s="47">
        <f t="shared" si="9"/>
        <v>46</v>
      </c>
      <c r="H22" s="50">
        <f>104/G22</f>
        <v>2.2608695652173911</v>
      </c>
      <c r="I22" s="50">
        <f t="shared" si="10"/>
        <v>10.739130434782609</v>
      </c>
      <c r="J22" s="47" t="s">
        <v>122</v>
      </c>
      <c r="K22" s="86"/>
    </row>
    <row r="23" spans="1:11">
      <c r="A23" s="124"/>
      <c r="B23" s="7">
        <v>20</v>
      </c>
      <c r="C23" s="13">
        <v>11809018491</v>
      </c>
      <c r="D23" s="13"/>
      <c r="E23" s="47">
        <v>1.66</v>
      </c>
      <c r="F23" s="13">
        <f t="shared" si="8"/>
        <v>16.599999999999998</v>
      </c>
      <c r="G23" s="47">
        <f t="shared" si="9"/>
        <v>166</v>
      </c>
      <c r="H23" s="50">
        <f t="shared" ref="H21:H31" si="11">104/F23</f>
        <v>6.2650602409638561</v>
      </c>
      <c r="I23" s="50">
        <f t="shared" si="10"/>
        <v>6.7349397590361439</v>
      </c>
      <c r="J23" s="47" t="s">
        <v>121</v>
      </c>
      <c r="K23" s="86"/>
    </row>
    <row r="24" spans="1:11">
      <c r="A24" s="124"/>
      <c r="B24" s="7">
        <v>21</v>
      </c>
      <c r="C24" s="13">
        <v>11705006442</v>
      </c>
      <c r="D24" s="13"/>
      <c r="E24" s="47">
        <v>0.85</v>
      </c>
      <c r="F24" s="13">
        <f t="shared" si="8"/>
        <v>8.5</v>
      </c>
      <c r="G24" s="47">
        <f t="shared" si="9"/>
        <v>85</v>
      </c>
      <c r="H24" s="50">
        <f t="shared" si="11"/>
        <v>12.235294117647058</v>
      </c>
      <c r="I24" s="50">
        <f t="shared" si="10"/>
        <v>0.76470588235294201</v>
      </c>
      <c r="J24" s="47" t="s">
        <v>121</v>
      </c>
      <c r="K24" s="86"/>
    </row>
    <row r="25" spans="1:11">
      <c r="A25" s="124"/>
      <c r="B25" s="7">
        <v>22</v>
      </c>
      <c r="C25" s="13">
        <v>11706015631</v>
      </c>
      <c r="D25" s="13"/>
      <c r="E25" s="47">
        <v>0.93799999999999994</v>
      </c>
      <c r="F25" s="13">
        <f t="shared" si="8"/>
        <v>9.379999999999999</v>
      </c>
      <c r="G25" s="47">
        <f t="shared" si="9"/>
        <v>93.8</v>
      </c>
      <c r="H25" s="50">
        <f t="shared" si="11"/>
        <v>11.087420042643924</v>
      </c>
      <c r="I25" s="50">
        <f t="shared" si="10"/>
        <v>1.9125799573560762</v>
      </c>
      <c r="J25" s="47" t="s">
        <v>121</v>
      </c>
      <c r="K25" s="86"/>
    </row>
    <row r="26" spans="1:11">
      <c r="A26" s="124"/>
      <c r="B26" s="7" t="s">
        <v>107</v>
      </c>
      <c r="C26" s="13"/>
      <c r="D26" s="13"/>
      <c r="E26" s="47" t="s">
        <v>95</v>
      </c>
      <c r="F26" s="13"/>
      <c r="G26" s="47"/>
      <c r="H26" s="50"/>
      <c r="I26" s="50"/>
      <c r="J26" s="47" t="s">
        <v>125</v>
      </c>
      <c r="K26" s="86"/>
    </row>
    <row r="27" spans="1:11">
      <c r="A27" s="125" t="s">
        <v>108</v>
      </c>
      <c r="B27" s="7">
        <v>23</v>
      </c>
      <c r="C27" s="13">
        <v>12206014279</v>
      </c>
      <c r="D27" s="13"/>
      <c r="E27" s="47">
        <v>1.21</v>
      </c>
      <c r="F27" s="13">
        <f t="shared" si="8"/>
        <v>12.1</v>
      </c>
      <c r="G27" s="47"/>
      <c r="H27" s="50">
        <f t="shared" si="11"/>
        <v>8.5950413223140494</v>
      </c>
      <c r="I27" s="50">
        <f t="shared" si="10"/>
        <v>4.4049586776859506</v>
      </c>
      <c r="J27" s="47" t="s">
        <v>121</v>
      </c>
      <c r="K27" s="86"/>
    </row>
    <row r="28" spans="1:11">
      <c r="A28" s="125"/>
      <c r="B28" s="7">
        <v>24</v>
      </c>
      <c r="C28" s="13">
        <v>11711014212</v>
      </c>
      <c r="D28" s="13"/>
      <c r="E28" s="47">
        <v>0.998</v>
      </c>
      <c r="F28" s="13">
        <f t="shared" si="8"/>
        <v>9.98</v>
      </c>
      <c r="G28" s="47"/>
      <c r="H28" s="50">
        <f t="shared" si="11"/>
        <v>10.420841683366733</v>
      </c>
      <c r="I28" s="50">
        <f t="shared" si="10"/>
        <v>2.5791583166332668</v>
      </c>
      <c r="J28" s="47" t="s">
        <v>121</v>
      </c>
      <c r="K28" s="86"/>
    </row>
    <row r="29" spans="1:11">
      <c r="A29" s="125"/>
      <c r="B29" s="7">
        <v>25</v>
      </c>
      <c r="C29" s="13">
        <v>11712018453</v>
      </c>
      <c r="D29" s="13"/>
      <c r="E29" s="47">
        <v>1.36</v>
      </c>
      <c r="F29" s="13">
        <f t="shared" si="8"/>
        <v>13.600000000000001</v>
      </c>
      <c r="G29" s="47"/>
      <c r="H29" s="50">
        <f t="shared" si="11"/>
        <v>7.6470588235294112</v>
      </c>
      <c r="I29" s="50">
        <f t="shared" si="10"/>
        <v>5.3529411764705888</v>
      </c>
      <c r="J29" s="47" t="s">
        <v>121</v>
      </c>
      <c r="K29" s="86"/>
    </row>
    <row r="30" spans="1:11">
      <c r="A30" s="125"/>
      <c r="B30" s="7">
        <v>26</v>
      </c>
      <c r="C30" s="13">
        <v>11709007141</v>
      </c>
      <c r="D30" s="13"/>
      <c r="E30" s="47">
        <v>0.75</v>
      </c>
      <c r="F30" s="13">
        <f t="shared" si="8"/>
        <v>7.5</v>
      </c>
      <c r="G30" s="47"/>
      <c r="H30" s="50">
        <v>13</v>
      </c>
      <c r="I30" s="50">
        <f t="shared" si="10"/>
        <v>0</v>
      </c>
      <c r="J30" s="47" t="s">
        <v>121</v>
      </c>
      <c r="K30" s="86"/>
    </row>
    <row r="31" spans="1:11">
      <c r="A31" s="125"/>
      <c r="B31" s="7">
        <v>27</v>
      </c>
      <c r="C31" s="13">
        <v>1100209119</v>
      </c>
      <c r="D31" s="13"/>
      <c r="E31" s="47">
        <v>1.04</v>
      </c>
      <c r="F31" s="13">
        <f t="shared" si="8"/>
        <v>10.4</v>
      </c>
      <c r="G31" s="47"/>
      <c r="H31" s="50">
        <f t="shared" si="11"/>
        <v>10</v>
      </c>
      <c r="I31" s="50">
        <f t="shared" si="10"/>
        <v>3</v>
      </c>
      <c r="J31" s="47" t="s">
        <v>121</v>
      </c>
      <c r="K31" s="98"/>
    </row>
  </sheetData>
  <autoFilter ref="A1:J31" xr:uid="{00000000-0001-0000-0200-000000000000}"/>
  <mergeCells count="4">
    <mergeCell ref="A2:A10"/>
    <mergeCell ref="A11:A19"/>
    <mergeCell ref="A20:A26"/>
    <mergeCell ref="A27:A31"/>
  </mergeCells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opLeftCell="A12" workbookViewId="0">
      <selection activeCell="D10" sqref="D10"/>
    </sheetView>
  </sheetViews>
  <sheetFormatPr defaultColWidth="9" defaultRowHeight="13.5"/>
  <cols>
    <col min="3" max="3" width="21.625" style="3" customWidth="1"/>
    <col min="4" max="4" width="21" bestFit="1" customWidth="1"/>
    <col min="5" max="5" width="11" bestFit="1" customWidth="1"/>
    <col min="6" max="6" width="27.125" bestFit="1" customWidth="1"/>
  </cols>
  <sheetData>
    <row r="1" spans="1:6" s="1" customFormat="1" ht="30.75">
      <c r="A1" s="71" t="s">
        <v>83</v>
      </c>
      <c r="B1" s="5" t="s">
        <v>84</v>
      </c>
      <c r="C1" s="6" t="s">
        <v>126</v>
      </c>
      <c r="D1" s="4" t="s">
        <v>127</v>
      </c>
      <c r="E1" s="4" t="s">
        <v>128</v>
      </c>
      <c r="F1" s="4" t="s">
        <v>129</v>
      </c>
    </row>
    <row r="2" spans="1:6" ht="13.5" customHeight="1">
      <c r="A2" s="120" t="s">
        <v>91</v>
      </c>
      <c r="B2" s="13">
        <v>1</v>
      </c>
      <c r="C2" s="7">
        <v>12205021331</v>
      </c>
      <c r="D2" s="7" t="s">
        <v>130</v>
      </c>
      <c r="E2" s="7" t="s">
        <v>131</v>
      </c>
      <c r="F2" s="7" t="s">
        <v>132</v>
      </c>
    </row>
    <row r="3" spans="1:6" ht="13.5" customHeight="1">
      <c r="A3" s="120"/>
      <c r="B3" s="13">
        <v>2</v>
      </c>
      <c r="C3" s="7">
        <v>12112010081</v>
      </c>
      <c r="D3" s="7" t="s">
        <v>133</v>
      </c>
      <c r="E3" s="7" t="s">
        <v>134</v>
      </c>
      <c r="F3" s="7" t="s">
        <v>132</v>
      </c>
    </row>
    <row r="4" spans="1:6" ht="13.5" customHeight="1">
      <c r="A4" s="120"/>
      <c r="B4" s="13">
        <v>3</v>
      </c>
      <c r="C4" s="7">
        <v>12110050822</v>
      </c>
      <c r="D4" s="7" t="s">
        <v>135</v>
      </c>
      <c r="E4" s="7" t="s">
        <v>136</v>
      </c>
      <c r="F4" s="7" t="s">
        <v>132</v>
      </c>
    </row>
    <row r="5" spans="1:6" ht="13.5" customHeight="1">
      <c r="A5" s="120"/>
      <c r="B5" s="13">
        <v>4</v>
      </c>
      <c r="C5" s="7">
        <v>12108055943</v>
      </c>
      <c r="D5" s="7" t="s">
        <v>137</v>
      </c>
      <c r="E5" s="7" t="s">
        <v>138</v>
      </c>
      <c r="F5" s="7" t="s">
        <v>132</v>
      </c>
    </row>
    <row r="6" spans="1:6" ht="13.5" customHeight="1">
      <c r="A6" s="120"/>
      <c r="B6" s="13">
        <v>5</v>
      </c>
      <c r="C6" s="7">
        <v>12107030221</v>
      </c>
      <c r="D6" s="7" t="s">
        <v>139</v>
      </c>
      <c r="E6" s="7" t="s">
        <v>140</v>
      </c>
      <c r="F6" s="7" t="s">
        <v>132</v>
      </c>
    </row>
    <row r="7" spans="1:6" ht="13.5" customHeight="1">
      <c r="A7" s="120"/>
      <c r="B7" s="13">
        <v>6</v>
      </c>
      <c r="C7" s="7">
        <v>12012026633</v>
      </c>
      <c r="D7" s="7" t="s">
        <v>141</v>
      </c>
      <c r="E7" s="7" t="s">
        <v>142</v>
      </c>
      <c r="F7" s="7" t="s">
        <v>132</v>
      </c>
    </row>
    <row r="8" spans="1:6" ht="13.5" customHeight="1">
      <c r="A8" s="120"/>
      <c r="B8" s="13">
        <v>7</v>
      </c>
      <c r="C8" s="7">
        <v>12101006046</v>
      </c>
      <c r="D8" s="7" t="s">
        <v>143</v>
      </c>
      <c r="E8" s="7" t="s">
        <v>144</v>
      </c>
      <c r="F8" s="7" t="s">
        <v>132</v>
      </c>
    </row>
    <row r="9" spans="1:6" ht="13.5" customHeight="1">
      <c r="A9" s="120"/>
      <c r="B9" s="13">
        <v>8</v>
      </c>
      <c r="C9" s="7">
        <v>12010032271</v>
      </c>
      <c r="D9" s="7" t="s">
        <v>145</v>
      </c>
      <c r="E9" s="7" t="s">
        <v>146</v>
      </c>
      <c r="F9" s="7" t="s">
        <v>132</v>
      </c>
    </row>
    <row r="10" spans="1:6" ht="13.5" customHeight="1">
      <c r="A10" s="120"/>
      <c r="B10" s="13" t="s">
        <v>94</v>
      </c>
      <c r="C10" s="7" t="s">
        <v>123</v>
      </c>
      <c r="D10" s="37" t="s">
        <v>147</v>
      </c>
      <c r="E10" s="7" t="s">
        <v>148</v>
      </c>
      <c r="F10" s="7" t="s">
        <v>132</v>
      </c>
    </row>
    <row r="11" spans="1:6">
      <c r="A11" s="120" t="s">
        <v>98</v>
      </c>
      <c r="B11" s="13">
        <v>9</v>
      </c>
      <c r="C11" s="7">
        <v>12011016051</v>
      </c>
      <c r="D11" s="7" t="s">
        <v>149</v>
      </c>
      <c r="E11" s="13" t="s">
        <v>150</v>
      </c>
      <c r="F11" s="7" t="s">
        <v>132</v>
      </c>
    </row>
    <row r="12" spans="1:6" ht="15">
      <c r="A12" s="120"/>
      <c r="B12" s="13">
        <v>10</v>
      </c>
      <c r="C12" s="33">
        <v>12001031901</v>
      </c>
      <c r="D12" s="7" t="s">
        <v>151</v>
      </c>
      <c r="E12" s="13" t="s">
        <v>152</v>
      </c>
      <c r="F12" s="7" t="s">
        <v>132</v>
      </c>
    </row>
    <row r="13" spans="1:6" ht="15">
      <c r="A13" s="120"/>
      <c r="B13" s="13">
        <v>11</v>
      </c>
      <c r="C13" s="33">
        <v>12002009273</v>
      </c>
      <c r="D13" s="7" t="s">
        <v>153</v>
      </c>
      <c r="E13" s="13" t="s">
        <v>154</v>
      </c>
      <c r="F13" s="7" t="s">
        <v>132</v>
      </c>
    </row>
    <row r="14" spans="1:6">
      <c r="A14" s="120"/>
      <c r="B14" s="13">
        <v>12</v>
      </c>
      <c r="C14" s="7">
        <v>11912026465</v>
      </c>
      <c r="D14" s="7" t="s">
        <v>155</v>
      </c>
      <c r="E14" s="13" t="s">
        <v>156</v>
      </c>
      <c r="F14" s="7" t="s">
        <v>132</v>
      </c>
    </row>
    <row r="15" spans="1:6" ht="15">
      <c r="A15" s="120"/>
      <c r="B15" s="13">
        <v>13</v>
      </c>
      <c r="C15" s="33">
        <v>11911024162</v>
      </c>
      <c r="D15" s="7" t="s">
        <v>157</v>
      </c>
      <c r="E15" s="13" t="s">
        <v>158</v>
      </c>
      <c r="F15" s="7" t="s">
        <v>132</v>
      </c>
    </row>
    <row r="16" spans="1:6" ht="15">
      <c r="A16" s="120"/>
      <c r="B16" s="13">
        <v>14</v>
      </c>
      <c r="C16" s="33">
        <v>11910033963</v>
      </c>
      <c r="D16" s="7" t="s">
        <v>159</v>
      </c>
      <c r="E16" s="13" t="s">
        <v>160</v>
      </c>
      <c r="F16" s="7" t="s">
        <v>132</v>
      </c>
    </row>
    <row r="17" spans="1:6" ht="15">
      <c r="A17" s="120"/>
      <c r="B17" s="13">
        <v>15</v>
      </c>
      <c r="C17" s="33">
        <v>11903010501</v>
      </c>
      <c r="D17" s="7" t="s">
        <v>161</v>
      </c>
      <c r="E17" s="13" t="s">
        <v>162</v>
      </c>
      <c r="F17" s="7" t="s">
        <v>132</v>
      </c>
    </row>
    <row r="18" spans="1:6" ht="15">
      <c r="A18" s="120"/>
      <c r="B18" s="13">
        <v>16</v>
      </c>
      <c r="C18" s="33">
        <v>11901019252</v>
      </c>
      <c r="D18" s="7" t="s">
        <v>163</v>
      </c>
      <c r="E18" s="13" t="s">
        <v>164</v>
      </c>
      <c r="F18" s="7" t="s">
        <v>132</v>
      </c>
    </row>
    <row r="19" spans="1:6" ht="15">
      <c r="A19" s="120"/>
      <c r="B19" s="34" t="s">
        <v>101</v>
      </c>
      <c r="C19" s="34" t="s">
        <v>101</v>
      </c>
      <c r="D19" s="93" t="s">
        <v>165</v>
      </c>
      <c r="E19" s="34" t="s">
        <v>166</v>
      </c>
      <c r="F19" s="36" t="s">
        <v>132</v>
      </c>
    </row>
    <row r="20" spans="1:6">
      <c r="A20" s="120" t="s">
        <v>102</v>
      </c>
      <c r="B20" s="13">
        <v>17</v>
      </c>
      <c r="C20" s="7">
        <v>11801008662</v>
      </c>
      <c r="D20" s="7" t="s">
        <v>167</v>
      </c>
      <c r="E20" s="13" t="s">
        <v>168</v>
      </c>
      <c r="F20" s="7" t="s">
        <v>169</v>
      </c>
    </row>
    <row r="21" spans="1:6">
      <c r="A21" s="120"/>
      <c r="B21" s="13">
        <v>18</v>
      </c>
      <c r="C21" s="7">
        <v>11807028141</v>
      </c>
      <c r="D21" s="7" t="s">
        <v>170</v>
      </c>
      <c r="E21" s="13" t="s">
        <v>171</v>
      </c>
      <c r="F21" s="7" t="s">
        <v>169</v>
      </c>
    </row>
    <row r="22" spans="1:6">
      <c r="A22" s="120"/>
      <c r="B22" s="13">
        <v>19</v>
      </c>
      <c r="C22" s="7">
        <v>11808006323</v>
      </c>
      <c r="D22" s="7" t="s">
        <v>172</v>
      </c>
      <c r="E22" s="13" t="s">
        <v>173</v>
      </c>
      <c r="F22" s="7" t="s">
        <v>169</v>
      </c>
    </row>
    <row r="23" spans="1:6">
      <c r="A23" s="120"/>
      <c r="B23" s="13">
        <v>20</v>
      </c>
      <c r="C23" s="7">
        <v>11809018491</v>
      </c>
      <c r="D23" s="7" t="s">
        <v>174</v>
      </c>
      <c r="E23" s="13" t="s">
        <v>175</v>
      </c>
      <c r="F23" s="7" t="s">
        <v>169</v>
      </c>
    </row>
    <row r="24" spans="1:6">
      <c r="A24" s="120"/>
      <c r="B24" s="13">
        <v>21</v>
      </c>
      <c r="C24" s="7">
        <v>11705006442</v>
      </c>
      <c r="D24" s="7" t="s">
        <v>176</v>
      </c>
      <c r="E24" s="13" t="s">
        <v>177</v>
      </c>
      <c r="F24" s="7" t="s">
        <v>169</v>
      </c>
    </row>
    <row r="25" spans="1:6">
      <c r="A25" s="120"/>
      <c r="B25" s="13">
        <v>22</v>
      </c>
      <c r="C25" s="7">
        <v>11706015631</v>
      </c>
      <c r="D25" s="7" t="s">
        <v>178</v>
      </c>
      <c r="E25" s="13" t="s">
        <v>179</v>
      </c>
      <c r="F25" s="7" t="s">
        <v>169</v>
      </c>
    </row>
    <row r="26" spans="1:6" ht="15">
      <c r="A26" s="121"/>
      <c r="B26" s="13" t="s">
        <v>107</v>
      </c>
      <c r="C26" s="13" t="s">
        <v>107</v>
      </c>
      <c r="D26" s="37" t="s">
        <v>180</v>
      </c>
      <c r="E26" s="13" t="s">
        <v>181</v>
      </c>
      <c r="F26" s="7" t="s">
        <v>169</v>
      </c>
    </row>
    <row r="27" spans="1:6">
      <c r="A27" s="126" t="s">
        <v>108</v>
      </c>
      <c r="B27" s="70">
        <v>23</v>
      </c>
      <c r="C27" s="72">
        <v>12206014279</v>
      </c>
      <c r="D27" s="70" t="s">
        <v>182</v>
      </c>
      <c r="E27" s="72" t="s">
        <v>183</v>
      </c>
      <c r="F27" s="70" t="s">
        <v>132</v>
      </c>
    </row>
    <row r="28" spans="1:6">
      <c r="A28" s="127"/>
      <c r="B28" s="7">
        <v>24</v>
      </c>
      <c r="C28" s="13">
        <v>11711014212</v>
      </c>
      <c r="D28" s="7" t="s">
        <v>184</v>
      </c>
      <c r="E28" s="13" t="s">
        <v>185</v>
      </c>
      <c r="F28" s="7" t="s">
        <v>132</v>
      </c>
    </row>
    <row r="29" spans="1:6">
      <c r="A29" s="127"/>
      <c r="B29" s="7">
        <v>25</v>
      </c>
      <c r="C29" s="13">
        <v>11712018453</v>
      </c>
      <c r="D29" s="7" t="s">
        <v>186</v>
      </c>
      <c r="E29" s="13" t="s">
        <v>187</v>
      </c>
      <c r="F29" s="7" t="s">
        <v>132</v>
      </c>
    </row>
    <row r="30" spans="1:6">
      <c r="A30" s="127"/>
      <c r="B30" s="7">
        <v>26</v>
      </c>
      <c r="C30" s="13">
        <v>11709007141</v>
      </c>
      <c r="D30" s="7" t="s">
        <v>188</v>
      </c>
      <c r="E30" s="13" t="s">
        <v>189</v>
      </c>
      <c r="F30" s="7" t="s">
        <v>132</v>
      </c>
    </row>
    <row r="31" spans="1:6">
      <c r="A31" s="128"/>
      <c r="B31" s="7">
        <v>27</v>
      </c>
      <c r="C31" s="13">
        <v>1100209119</v>
      </c>
      <c r="D31" s="7" t="s">
        <v>190</v>
      </c>
      <c r="E31" s="13" t="s">
        <v>191</v>
      </c>
      <c r="F31" s="7" t="s">
        <v>132</v>
      </c>
    </row>
  </sheetData>
  <mergeCells count="4">
    <mergeCell ref="A2:A10"/>
    <mergeCell ref="A11:A19"/>
    <mergeCell ref="A20:A26"/>
    <mergeCell ref="A27:A31"/>
  </mergeCells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31F-E244-495A-A873-17B5573BC117}">
  <sheetPr>
    <pageSetUpPr fitToPage="1"/>
  </sheetPr>
  <dimension ref="A1:M1048576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3.5"/>
  <cols>
    <col min="3" max="3" width="15.125" customWidth="1"/>
    <col min="4" max="6" width="9" customWidth="1"/>
    <col min="7" max="7" width="17.25" customWidth="1"/>
    <col min="8" max="8" width="17" style="11" customWidth="1"/>
  </cols>
  <sheetData>
    <row r="1" spans="1:13" ht="99" customHeight="1">
      <c r="A1" s="94" t="s">
        <v>83</v>
      </c>
      <c r="B1" s="94" t="s">
        <v>84</v>
      </c>
      <c r="C1" s="95" t="s">
        <v>192</v>
      </c>
      <c r="D1" s="95" t="s">
        <v>193</v>
      </c>
      <c r="E1" s="95" t="s">
        <v>194</v>
      </c>
      <c r="F1" s="95" t="s">
        <v>195</v>
      </c>
      <c r="G1" s="95" t="s">
        <v>196</v>
      </c>
      <c r="H1" s="95" t="s">
        <v>197</v>
      </c>
      <c r="I1" s="95" t="s">
        <v>198</v>
      </c>
      <c r="J1" s="96" t="s">
        <v>199</v>
      </c>
      <c r="M1" t="s">
        <v>200</v>
      </c>
    </row>
    <row r="2" spans="1:13">
      <c r="A2" s="124" t="s">
        <v>91</v>
      </c>
      <c r="B2" s="7">
        <v>1</v>
      </c>
      <c r="C2" s="8"/>
      <c r="D2" s="8" t="s">
        <v>95</v>
      </c>
      <c r="E2" s="8">
        <v>0.128</v>
      </c>
      <c r="F2" s="8">
        <v>1.05</v>
      </c>
      <c r="G2" s="40">
        <f>7/F2</f>
        <v>6.6666666666666661</v>
      </c>
      <c r="H2" s="40"/>
      <c r="I2" s="8" t="s">
        <v>86</v>
      </c>
      <c r="J2" s="8">
        <v>1</v>
      </c>
      <c r="M2">
        <v>6.67</v>
      </c>
    </row>
    <row r="3" spans="1:13">
      <c r="A3" s="124"/>
      <c r="B3" s="7">
        <v>2</v>
      </c>
      <c r="C3" s="8"/>
      <c r="D3" s="8" t="s">
        <v>95</v>
      </c>
      <c r="E3" s="8" t="s">
        <v>95</v>
      </c>
      <c r="F3" s="8">
        <v>0.88600000000000001</v>
      </c>
      <c r="G3" s="40">
        <f>7/F3</f>
        <v>7.9006772009029342</v>
      </c>
      <c r="H3" s="40"/>
      <c r="I3" s="8" t="s">
        <v>86</v>
      </c>
      <c r="J3" s="8">
        <v>1</v>
      </c>
      <c r="M3">
        <v>7.9</v>
      </c>
    </row>
    <row r="4" spans="1:13">
      <c r="A4" s="124"/>
      <c r="B4" s="7">
        <v>3</v>
      </c>
      <c r="C4" s="8"/>
      <c r="D4" s="8">
        <v>0.16400000000000001</v>
      </c>
      <c r="E4" s="7">
        <f>2*D4</f>
        <v>0.32800000000000001</v>
      </c>
      <c r="F4" s="7">
        <f>20*D4</f>
        <v>3.2800000000000002</v>
      </c>
      <c r="G4" s="40">
        <f>7/F4</f>
        <v>2.1341463414634143</v>
      </c>
      <c r="H4" s="40"/>
      <c r="I4" s="8" t="s">
        <v>86</v>
      </c>
      <c r="J4" s="8">
        <v>1</v>
      </c>
      <c r="M4">
        <v>2.13</v>
      </c>
    </row>
    <row r="5" spans="1:13">
      <c r="A5" s="124"/>
      <c r="B5" s="7">
        <v>4</v>
      </c>
      <c r="C5" s="8"/>
      <c r="D5" s="8" t="s">
        <v>95</v>
      </c>
      <c r="E5" s="8">
        <v>0.128</v>
      </c>
      <c r="F5" s="8">
        <v>1.19</v>
      </c>
      <c r="G5" s="40">
        <f>7/F5</f>
        <v>5.882352941176471</v>
      </c>
      <c r="H5" s="40"/>
      <c r="I5" s="8" t="s">
        <v>86</v>
      </c>
      <c r="J5" s="8">
        <v>1</v>
      </c>
      <c r="M5">
        <v>5.88</v>
      </c>
    </row>
    <row r="6" spans="1:13">
      <c r="A6" s="124"/>
      <c r="B6" s="7">
        <v>5</v>
      </c>
      <c r="C6" s="8"/>
      <c r="D6" s="8" t="s">
        <v>95</v>
      </c>
      <c r="E6" s="8">
        <v>0.11600000000000001</v>
      </c>
      <c r="F6" s="8">
        <v>0.996</v>
      </c>
      <c r="G6" s="40">
        <f>7/F6</f>
        <v>7.0281124497991971</v>
      </c>
      <c r="H6" s="40"/>
      <c r="I6" s="8" t="s">
        <v>86</v>
      </c>
      <c r="J6" s="8">
        <v>1</v>
      </c>
      <c r="M6">
        <v>7.03</v>
      </c>
    </row>
    <row r="7" spans="1:13">
      <c r="A7" s="124"/>
      <c r="B7" s="7">
        <v>6</v>
      </c>
      <c r="C7" s="8"/>
      <c r="D7" s="8" t="s">
        <v>95</v>
      </c>
      <c r="E7" s="8">
        <v>0.25800000000000001</v>
      </c>
      <c r="F7" s="8">
        <v>2.2599999999999998</v>
      </c>
      <c r="G7" s="40">
        <f>7/F7</f>
        <v>3.0973451327433632</v>
      </c>
      <c r="H7" s="40"/>
      <c r="I7" s="8" t="s">
        <v>86</v>
      </c>
      <c r="J7" s="8">
        <v>1</v>
      </c>
      <c r="M7">
        <v>3.1</v>
      </c>
    </row>
    <row r="8" spans="1:13">
      <c r="A8" s="124"/>
      <c r="B8" s="7">
        <v>7</v>
      </c>
      <c r="C8" s="8"/>
      <c r="D8" s="8">
        <v>0.252</v>
      </c>
      <c r="E8" s="8">
        <f>2*D8</f>
        <v>0.504</v>
      </c>
      <c r="F8" s="8">
        <f>20*D8</f>
        <v>5.04</v>
      </c>
      <c r="G8" s="40">
        <f>7/F8</f>
        <v>1.3888888888888888</v>
      </c>
      <c r="H8" s="40"/>
      <c r="I8" s="8" t="s">
        <v>86</v>
      </c>
      <c r="J8" s="8">
        <v>1</v>
      </c>
      <c r="M8">
        <v>1.39</v>
      </c>
    </row>
    <row r="9" spans="1:13">
      <c r="A9" s="124"/>
      <c r="B9" s="7">
        <v>8</v>
      </c>
      <c r="C9" s="8"/>
      <c r="D9" s="8">
        <v>0.2</v>
      </c>
      <c r="E9" s="8">
        <f t="shared" ref="E9:F31" si="0">2*D9</f>
        <v>0.4</v>
      </c>
      <c r="F9" s="8">
        <f t="shared" ref="F9:F31" si="1">20*D9</f>
        <v>4</v>
      </c>
      <c r="G9" s="40">
        <f>7/F9</f>
        <v>1.75</v>
      </c>
      <c r="H9" s="40"/>
      <c r="I9" s="8" t="s">
        <v>86</v>
      </c>
      <c r="J9" s="8">
        <v>1</v>
      </c>
      <c r="M9">
        <v>1.75</v>
      </c>
    </row>
    <row r="10" spans="1:13" s="10" customFormat="1">
      <c r="A10" s="124"/>
      <c r="B10" s="41" t="s">
        <v>123</v>
      </c>
      <c r="C10" s="39"/>
      <c r="D10" s="39">
        <v>0.23</v>
      </c>
      <c r="E10" s="39">
        <f t="shared" si="0"/>
        <v>0.46</v>
      </c>
      <c r="F10" s="39">
        <f t="shared" si="0"/>
        <v>0.92</v>
      </c>
      <c r="G10" s="42">
        <f t="shared" ref="G10:G31" si="2">7/F10</f>
        <v>7.6086956521739131</v>
      </c>
      <c r="H10" s="42"/>
      <c r="I10" s="39"/>
      <c r="J10" s="8">
        <v>1</v>
      </c>
      <c r="M10" s="10">
        <v>2.5</v>
      </c>
    </row>
    <row r="11" spans="1:13">
      <c r="A11" s="124" t="s">
        <v>98</v>
      </c>
      <c r="B11" s="7">
        <v>9</v>
      </c>
      <c r="C11" s="7"/>
      <c r="D11" s="7">
        <v>1.4</v>
      </c>
      <c r="E11" s="8">
        <f t="shared" si="0"/>
        <v>2.8</v>
      </c>
      <c r="F11" s="8">
        <f t="shared" si="1"/>
        <v>28</v>
      </c>
      <c r="G11" s="40"/>
      <c r="H11" s="43">
        <f>7/E11</f>
        <v>2.5</v>
      </c>
      <c r="I11" s="7" t="s">
        <v>121</v>
      </c>
      <c r="J11" s="8">
        <v>1</v>
      </c>
      <c r="M11">
        <v>5.74</v>
      </c>
    </row>
    <row r="12" spans="1:13">
      <c r="A12" s="124"/>
      <c r="B12" s="7">
        <v>10</v>
      </c>
      <c r="C12" s="7"/>
      <c r="D12" s="7">
        <v>0.61</v>
      </c>
      <c r="E12" s="8">
        <f t="shared" si="0"/>
        <v>1.22</v>
      </c>
      <c r="F12" s="8">
        <f t="shared" si="1"/>
        <v>12.2</v>
      </c>
      <c r="G12" s="40"/>
      <c r="H12" s="43">
        <f t="shared" ref="H12:H13" si="3">7/E12</f>
        <v>5.7377049180327866</v>
      </c>
      <c r="I12" s="7" t="s">
        <v>121</v>
      </c>
      <c r="J12" s="8">
        <v>1</v>
      </c>
      <c r="M12">
        <v>7.48</v>
      </c>
    </row>
    <row r="13" spans="1:13">
      <c r="A13" s="124"/>
      <c r="B13" s="7">
        <v>11</v>
      </c>
      <c r="C13" s="7"/>
      <c r="D13" s="7">
        <v>0.46800000000000003</v>
      </c>
      <c r="E13" s="8">
        <f t="shared" si="0"/>
        <v>0.93600000000000005</v>
      </c>
      <c r="F13" s="8">
        <f t="shared" si="1"/>
        <v>9.3600000000000012</v>
      </c>
      <c r="G13" s="40"/>
      <c r="H13" s="43">
        <f t="shared" si="3"/>
        <v>7.4786324786324778</v>
      </c>
      <c r="I13" s="7" t="s">
        <v>121</v>
      </c>
      <c r="J13" s="8">
        <v>1</v>
      </c>
      <c r="M13">
        <v>5.51</v>
      </c>
    </row>
    <row r="14" spans="1:13">
      <c r="A14" s="124"/>
      <c r="B14" s="7">
        <v>12</v>
      </c>
      <c r="C14" s="7">
        <v>1.27</v>
      </c>
      <c r="D14" s="41">
        <v>4.34</v>
      </c>
      <c r="E14" s="8">
        <f t="shared" si="0"/>
        <v>8.68</v>
      </c>
      <c r="F14" s="8">
        <f>40*C14</f>
        <v>50.8</v>
      </c>
      <c r="G14" s="40"/>
      <c r="H14" s="44">
        <f>7/C14</f>
        <v>5.5118110236220472</v>
      </c>
      <c r="I14" s="45" t="s">
        <v>201</v>
      </c>
      <c r="J14" s="8">
        <v>1</v>
      </c>
      <c r="M14">
        <v>2.99</v>
      </c>
    </row>
    <row r="15" spans="1:13">
      <c r="A15" s="124"/>
      <c r="B15" s="7">
        <v>13</v>
      </c>
      <c r="C15" s="7"/>
      <c r="D15" s="7">
        <v>1.17</v>
      </c>
      <c r="E15" s="8">
        <f t="shared" si="0"/>
        <v>2.34</v>
      </c>
      <c r="F15" s="8">
        <f t="shared" si="1"/>
        <v>23.4</v>
      </c>
      <c r="G15" s="40"/>
      <c r="H15" s="43">
        <f>7/E15</f>
        <v>2.9914529914529915</v>
      </c>
      <c r="I15" s="7" t="s">
        <v>121</v>
      </c>
      <c r="J15" s="8">
        <v>1</v>
      </c>
      <c r="M15">
        <v>1.62</v>
      </c>
    </row>
    <row r="16" spans="1:13">
      <c r="A16" s="124"/>
      <c r="B16" s="7">
        <v>14</v>
      </c>
      <c r="C16" s="7"/>
      <c r="D16" s="7">
        <v>2.16</v>
      </c>
      <c r="E16" s="8">
        <f t="shared" si="0"/>
        <v>4.32</v>
      </c>
      <c r="F16" s="8">
        <f t="shared" si="1"/>
        <v>43.2</v>
      </c>
      <c r="G16" s="40"/>
      <c r="H16" s="43">
        <f t="shared" ref="H16:H31" si="4">7/E16</f>
        <v>1.6203703703703702</v>
      </c>
      <c r="I16" s="7" t="s">
        <v>121</v>
      </c>
      <c r="J16" s="8">
        <v>1</v>
      </c>
      <c r="M16">
        <v>2.15</v>
      </c>
    </row>
    <row r="17" spans="1:13">
      <c r="A17" s="124"/>
      <c r="B17" s="7">
        <v>15</v>
      </c>
      <c r="C17" s="7"/>
      <c r="D17" s="7">
        <v>1.63</v>
      </c>
      <c r="E17" s="8">
        <f t="shared" si="0"/>
        <v>3.26</v>
      </c>
      <c r="F17" s="8">
        <f t="shared" si="1"/>
        <v>32.599999999999994</v>
      </c>
      <c r="G17" s="40"/>
      <c r="H17" s="43">
        <f t="shared" si="4"/>
        <v>2.147239263803681</v>
      </c>
      <c r="I17" s="7" t="s">
        <v>121</v>
      </c>
      <c r="J17" s="8">
        <v>1</v>
      </c>
      <c r="M17">
        <v>2.2200000000000002</v>
      </c>
    </row>
    <row r="18" spans="1:13">
      <c r="A18" s="124"/>
      <c r="B18" s="7">
        <v>16</v>
      </c>
      <c r="C18" s="7"/>
      <c r="D18" s="7">
        <v>1.58</v>
      </c>
      <c r="E18" s="8">
        <f t="shared" si="0"/>
        <v>3.16</v>
      </c>
      <c r="F18" s="8">
        <f t="shared" si="1"/>
        <v>31.6</v>
      </c>
      <c r="G18" s="40"/>
      <c r="H18" s="43">
        <f t="shared" si="4"/>
        <v>2.2151898734177213</v>
      </c>
      <c r="I18" s="7" t="s">
        <v>121</v>
      </c>
      <c r="J18" s="8">
        <v>1</v>
      </c>
      <c r="M18">
        <v>4.6500000000000004</v>
      </c>
    </row>
    <row r="19" spans="1:13">
      <c r="A19" s="124"/>
      <c r="B19" s="46" t="s">
        <v>101</v>
      </c>
      <c r="C19" s="46"/>
      <c r="D19" s="46" t="s">
        <v>95</v>
      </c>
      <c r="E19" s="8"/>
      <c r="F19" s="8"/>
      <c r="G19" s="40">
        <v>0.5</v>
      </c>
      <c r="H19" s="43"/>
      <c r="I19" s="7" t="s">
        <v>86</v>
      </c>
      <c r="J19" s="8">
        <v>1</v>
      </c>
      <c r="M19">
        <v>8.2200000000000006</v>
      </c>
    </row>
    <row r="20" spans="1:13">
      <c r="A20" s="124" t="s">
        <v>102</v>
      </c>
      <c r="B20" s="7">
        <v>17</v>
      </c>
      <c r="C20" s="7"/>
      <c r="D20" s="7">
        <v>0.752</v>
      </c>
      <c r="E20" s="8">
        <f t="shared" si="0"/>
        <v>1.504</v>
      </c>
      <c r="F20" s="8">
        <f t="shared" si="1"/>
        <v>15.04</v>
      </c>
      <c r="G20" s="40"/>
      <c r="H20" s="43">
        <f t="shared" si="4"/>
        <v>4.6542553191489358</v>
      </c>
      <c r="I20" s="7" t="s">
        <v>121</v>
      </c>
      <c r="J20" s="8">
        <v>1</v>
      </c>
      <c r="M20">
        <v>2.5499999999999998</v>
      </c>
    </row>
    <row r="21" spans="1:13">
      <c r="A21" s="124"/>
      <c r="B21" s="7">
        <v>18</v>
      </c>
      <c r="C21" s="7"/>
      <c r="D21" s="7">
        <v>0.42599999999999999</v>
      </c>
      <c r="E21" s="8">
        <f t="shared" si="0"/>
        <v>0.85199999999999998</v>
      </c>
      <c r="F21" s="8">
        <f t="shared" si="1"/>
        <v>8.52</v>
      </c>
      <c r="G21" s="40"/>
      <c r="H21" s="43">
        <f t="shared" si="4"/>
        <v>8.215962441314554</v>
      </c>
      <c r="I21" s="7" t="s">
        <v>121</v>
      </c>
      <c r="J21" s="8">
        <v>1</v>
      </c>
      <c r="M21">
        <v>6.65</v>
      </c>
    </row>
    <row r="22" spans="1:13">
      <c r="A22" s="124"/>
      <c r="B22" s="7">
        <v>19</v>
      </c>
      <c r="C22" s="7"/>
      <c r="D22" s="7">
        <v>1.37</v>
      </c>
      <c r="E22" s="8">
        <f t="shared" si="0"/>
        <v>2.74</v>
      </c>
      <c r="F22" s="8">
        <f t="shared" si="1"/>
        <v>27.400000000000002</v>
      </c>
      <c r="G22" s="40"/>
      <c r="H22" s="43">
        <f t="shared" si="4"/>
        <v>2.554744525547445</v>
      </c>
      <c r="I22" s="7" t="s">
        <v>121</v>
      </c>
      <c r="J22" s="8">
        <v>1</v>
      </c>
      <c r="M22">
        <v>3.97</v>
      </c>
    </row>
    <row r="23" spans="1:13">
      <c r="A23" s="124"/>
      <c r="B23" s="7">
        <v>20</v>
      </c>
      <c r="C23" s="7"/>
      <c r="D23" s="7">
        <v>0.52600000000000002</v>
      </c>
      <c r="E23" s="8">
        <f t="shared" si="0"/>
        <v>1.052</v>
      </c>
      <c r="F23" s="8">
        <f t="shared" si="1"/>
        <v>10.52</v>
      </c>
      <c r="G23" s="40"/>
      <c r="H23" s="43">
        <f t="shared" si="4"/>
        <v>6.6539923954372622</v>
      </c>
      <c r="I23" s="7" t="s">
        <v>121</v>
      </c>
      <c r="J23" s="8">
        <v>1</v>
      </c>
      <c r="M23">
        <v>8.41</v>
      </c>
    </row>
    <row r="24" spans="1:13">
      <c r="A24" s="124"/>
      <c r="B24" s="7">
        <v>21</v>
      </c>
      <c r="C24" s="7"/>
      <c r="D24" s="7">
        <v>0.88200000000000001</v>
      </c>
      <c r="E24" s="8">
        <f t="shared" si="0"/>
        <v>1.764</v>
      </c>
      <c r="F24" s="8">
        <f t="shared" si="1"/>
        <v>17.64</v>
      </c>
      <c r="G24" s="40"/>
      <c r="H24" s="43">
        <f t="shared" si="4"/>
        <v>3.9682539682539684</v>
      </c>
      <c r="I24" s="7" t="s">
        <v>121</v>
      </c>
      <c r="J24" s="8">
        <v>1</v>
      </c>
      <c r="M24">
        <v>2.48</v>
      </c>
    </row>
    <row r="25" spans="1:13">
      <c r="A25" s="124"/>
      <c r="B25" s="7">
        <v>22</v>
      </c>
      <c r="C25" s="7"/>
      <c r="D25" s="7">
        <v>0.41599999999999998</v>
      </c>
      <c r="E25" s="8">
        <f t="shared" si="0"/>
        <v>0.83199999999999996</v>
      </c>
      <c r="F25" s="8">
        <f t="shared" si="1"/>
        <v>8.32</v>
      </c>
      <c r="G25" s="40"/>
      <c r="H25" s="43">
        <f t="shared" si="4"/>
        <v>8.4134615384615383</v>
      </c>
      <c r="I25" s="7" t="s">
        <v>121</v>
      </c>
      <c r="J25" s="8">
        <v>1</v>
      </c>
      <c r="M25">
        <v>2.87</v>
      </c>
    </row>
    <row r="26" spans="1:13" s="38" customFormat="1">
      <c r="A26" s="124"/>
      <c r="B26" s="39" t="s">
        <v>107</v>
      </c>
      <c r="C26" s="39"/>
      <c r="D26" s="39"/>
      <c r="E26" s="8"/>
      <c r="F26" s="8"/>
      <c r="G26" s="40"/>
      <c r="H26" s="43"/>
      <c r="I26" s="7"/>
      <c r="J26" s="8">
        <v>1</v>
      </c>
      <c r="M26" s="38">
        <v>3.37</v>
      </c>
    </row>
    <row r="27" spans="1:13">
      <c r="A27" s="124" t="s">
        <v>108</v>
      </c>
      <c r="B27" s="7">
        <v>23</v>
      </c>
      <c r="C27" s="7"/>
      <c r="D27" s="7">
        <v>1.41</v>
      </c>
      <c r="E27" s="8">
        <f t="shared" si="0"/>
        <v>2.82</v>
      </c>
      <c r="F27" s="8">
        <f t="shared" si="1"/>
        <v>28.2</v>
      </c>
      <c r="G27" s="40"/>
      <c r="H27" s="43">
        <f t="shared" si="4"/>
        <v>2.4822695035460995</v>
      </c>
      <c r="I27" s="7" t="s">
        <v>121</v>
      </c>
      <c r="J27" s="8">
        <v>1</v>
      </c>
      <c r="M27">
        <v>4.1100000000000003</v>
      </c>
    </row>
    <row r="28" spans="1:13">
      <c r="A28" s="124"/>
      <c r="B28" s="7">
        <v>24</v>
      </c>
      <c r="C28" s="7"/>
      <c r="D28" s="7">
        <v>1.22</v>
      </c>
      <c r="E28" s="8">
        <f t="shared" si="0"/>
        <v>2.44</v>
      </c>
      <c r="F28" s="8">
        <f t="shared" si="1"/>
        <v>24.4</v>
      </c>
      <c r="G28" s="40"/>
      <c r="H28" s="43">
        <f t="shared" si="4"/>
        <v>2.8688524590163933</v>
      </c>
      <c r="I28" s="7" t="s">
        <v>121</v>
      </c>
      <c r="J28" s="8">
        <v>1</v>
      </c>
      <c r="M28">
        <v>3.69</v>
      </c>
    </row>
    <row r="29" spans="1:13">
      <c r="A29" s="124"/>
      <c r="B29" s="7">
        <v>25</v>
      </c>
      <c r="C29" s="7"/>
      <c r="D29" s="7">
        <v>1.04</v>
      </c>
      <c r="E29" s="8">
        <f t="shared" si="0"/>
        <v>2.08</v>
      </c>
      <c r="F29" s="8">
        <f t="shared" si="1"/>
        <v>20.8</v>
      </c>
      <c r="G29" s="40"/>
      <c r="H29" s="43">
        <f t="shared" si="4"/>
        <v>3.3653846153846154</v>
      </c>
      <c r="I29" s="7" t="s">
        <v>121</v>
      </c>
      <c r="J29" s="8">
        <v>1</v>
      </c>
      <c r="M29">
        <v>0.5</v>
      </c>
    </row>
    <row r="30" spans="1:13">
      <c r="A30" s="124"/>
      <c r="B30" s="7">
        <v>26</v>
      </c>
      <c r="C30" s="7"/>
      <c r="D30" s="7">
        <v>0.85199999999999998</v>
      </c>
      <c r="E30" s="8">
        <f t="shared" si="0"/>
        <v>1.704</v>
      </c>
      <c r="F30" s="8">
        <f t="shared" si="1"/>
        <v>17.04</v>
      </c>
      <c r="G30" s="40"/>
      <c r="H30" s="43">
        <f t="shared" si="4"/>
        <v>4.107981220657277</v>
      </c>
      <c r="I30" s="7" t="s">
        <v>121</v>
      </c>
      <c r="J30" s="8">
        <v>1</v>
      </c>
      <c r="M30" t="s">
        <v>202</v>
      </c>
    </row>
    <row r="31" spans="1:13">
      <c r="A31" s="124"/>
      <c r="B31" s="7">
        <v>27</v>
      </c>
      <c r="C31" s="7"/>
      <c r="D31" s="7">
        <v>0.94799999999999995</v>
      </c>
      <c r="E31" s="8">
        <f t="shared" si="0"/>
        <v>1.8959999999999999</v>
      </c>
      <c r="F31" s="8">
        <f t="shared" si="1"/>
        <v>18.96</v>
      </c>
      <c r="G31" s="40"/>
      <c r="H31" s="43">
        <f t="shared" si="4"/>
        <v>3.6919831223628692</v>
      </c>
      <c r="I31" s="7" t="s">
        <v>121</v>
      </c>
      <c r="J31" s="8">
        <v>1</v>
      </c>
    </row>
    <row r="1048576" ht="15" customHeight="1"/>
  </sheetData>
  <mergeCells count="4">
    <mergeCell ref="A2:A10"/>
    <mergeCell ref="A11:A19"/>
    <mergeCell ref="A20:A26"/>
    <mergeCell ref="A27:A31"/>
  </mergeCells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Anisur Rahman</cp:lastModifiedBy>
  <cp:revision/>
  <dcterms:created xsi:type="dcterms:W3CDTF">2021-09-01T06:43:00Z</dcterms:created>
  <dcterms:modified xsi:type="dcterms:W3CDTF">2023-03-01T05:30:02Z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C373EA542FEB4AF691C0A54993CD0B67</vt:lpwstr>
  </property>
  <property fmtid="{D5CDD505-2E9C-101B-9397-08002B2CF9AE}" pid="3" name="KSOProductBuildVer">
    <vt:lpwstr>1033-11.2.0.10265</vt:lpwstr>
  </property>
</Properties>
</file>