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ARTIC_protocol_illumina/ARTIC Batch 26 (Consortium 3rd set and Study samples)/"/>
    </mc:Choice>
  </mc:AlternateContent>
  <xr:revisionPtr revIDLastSave="1590" documentId="8_{55F50556-C828-4357-A26F-546E3AAEFE31}" xr6:coauthVersionLast="47" xr6:coauthVersionMax="47" xr10:uidLastSave="{1D32149A-A835-4B36-899E-B8B6E72531D0}"/>
  <bookViews>
    <workbookView xWindow="-108" yWindow="-108" windowWidth="23256" windowHeight="12576" activeTab="4" xr2:uid="{00000000-000D-0000-FFFF-FFFF00000000}"/>
  </bookViews>
  <sheets>
    <sheet name="Reagent Calc" sheetId="2" r:id="rId1"/>
    <sheet name="pool pcr" sheetId="6" r:id="rId2"/>
    <sheet name="Normalization" sheetId="3" r:id="rId3"/>
    <sheet name="Barcode Lay out " sheetId="4" r:id="rId4"/>
    <sheet name="Equi-Conc" sheetId="7" r:id="rId5"/>
  </sheets>
  <definedNames>
    <definedName name="_xlnm._FilterDatabase" localSheetId="3" hidden="1">'Barcode Lay out '!$A$1:$F$1</definedName>
    <definedName name="_xlnm._FilterDatabase" localSheetId="1" hidden="1">'pool pcr'!$A$1:$J$1</definedName>
    <definedName name="_xlnm._FilterDatabase" localSheetId="2" hidden="1">Normalization!$A$1:$I$19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" l="1"/>
  <c r="M7" i="7"/>
  <c r="E8" i="7"/>
  <c r="F8" i="7" s="1"/>
  <c r="G8" i="7" s="1"/>
  <c r="F7" i="7"/>
  <c r="G7" i="7" s="1"/>
  <c r="E6" i="7"/>
  <c r="F6" i="7" s="1"/>
  <c r="G6" i="7" s="1"/>
  <c r="E5" i="7"/>
  <c r="F5" i="7" s="1"/>
  <c r="G5" i="7" s="1"/>
  <c r="E4" i="7"/>
  <c r="F4" i="7" s="1"/>
  <c r="G4" i="7" s="1"/>
  <c r="E3" i="7"/>
  <c r="F3" i="7" s="1"/>
  <c r="G3" i="7" s="1"/>
  <c r="F2" i="7"/>
  <c r="G2" i="7" s="1"/>
  <c r="B82" i="2"/>
  <c r="H9" i="3"/>
  <c r="F3" i="3"/>
  <c r="F4" i="3"/>
  <c r="F5" i="3"/>
  <c r="F6" i="3"/>
  <c r="G6" i="3" s="1"/>
  <c r="H6" i="3" s="1"/>
  <c r="F7" i="3"/>
  <c r="F8" i="3"/>
  <c r="G8" i="3" s="1"/>
  <c r="H8" i="3" s="1"/>
  <c r="F9" i="3"/>
  <c r="E3" i="3"/>
  <c r="G3" i="3" s="1"/>
  <c r="H3" i="3" s="1"/>
  <c r="E4" i="3"/>
  <c r="G4" i="3" s="1"/>
  <c r="H4" i="3" s="1"/>
  <c r="E5" i="3"/>
  <c r="G5" i="3" s="1"/>
  <c r="H5" i="3" s="1"/>
  <c r="E6" i="3"/>
  <c r="E7" i="3"/>
  <c r="G7" i="3" s="1"/>
  <c r="H7" i="3" s="1"/>
  <c r="E8" i="3"/>
  <c r="E9" i="3"/>
  <c r="E2" i="3"/>
  <c r="F2" i="3"/>
  <c r="G2" i="3"/>
  <c r="H2" i="3" s="1"/>
  <c r="F10" i="3"/>
  <c r="E19" i="3"/>
  <c r="E7" i="6"/>
  <c r="G7" i="6" s="1"/>
  <c r="B87" i="2"/>
  <c r="B56" i="2"/>
  <c r="G4" i="6"/>
  <c r="G3" i="6"/>
  <c r="G5" i="6"/>
  <c r="G6" i="6"/>
  <c r="G8" i="6"/>
  <c r="G2" i="6"/>
  <c r="C64" i="2"/>
  <c r="C63" i="2"/>
  <c r="C43" i="2"/>
  <c r="C42" i="2"/>
  <c r="C26" i="2"/>
  <c r="C25" i="2"/>
  <c r="D6" i="2"/>
  <c r="D4" i="2"/>
</calcChain>
</file>

<file path=xl/sharedStrings.xml><?xml version="1.0" encoding="utf-8"?>
<sst xmlns="http://schemas.openxmlformats.org/spreadsheetml/2006/main" count="225" uniqueCount="135">
  <si>
    <t>Pool PCR with Hotstart Master Mix</t>
  </si>
  <si>
    <t>Component</t>
  </si>
  <si>
    <t>Pool 1</t>
  </si>
  <si>
    <t>Pool 2</t>
  </si>
  <si>
    <t>Hot star (2x)</t>
  </si>
  <si>
    <t>Primer pool</t>
  </si>
  <si>
    <t>Water</t>
  </si>
  <si>
    <t>Template</t>
  </si>
  <si>
    <t>Total</t>
  </si>
  <si>
    <t>12.5uL</t>
  </si>
  <si>
    <t>PCR Profile</t>
  </si>
  <si>
    <t>Step</t>
  </si>
  <si>
    <t>Temp</t>
  </si>
  <si>
    <t>Time</t>
  </si>
  <si>
    <t>Cycles</t>
  </si>
  <si>
    <t>Heat Activation</t>
  </si>
  <si>
    <t>98 °C</t>
  </si>
  <si>
    <t>30s</t>
  </si>
  <si>
    <t>Denaturation</t>
  </si>
  <si>
    <t>15s</t>
  </si>
  <si>
    <t>Annealing</t>
  </si>
  <si>
    <t>64 °C</t>
  </si>
  <si>
    <t>05 min</t>
  </si>
  <si>
    <t>Hold</t>
  </si>
  <si>
    <t>4 °C</t>
  </si>
  <si>
    <t>∞ </t>
  </si>
  <si>
    <t>Lid: 105°C </t>
  </si>
  <si>
    <t>Fragmentation</t>
  </si>
  <si>
    <t>Reagent</t>
  </si>
  <si>
    <t>0.5x rxn</t>
  </si>
  <si>
    <t>Aliquot</t>
  </si>
  <si>
    <t>Normalized DNA (10-100ng)</t>
  </si>
  <si>
    <t>(Yellow) NEBNext Ultra II FS Reaction Buffer</t>
  </si>
  <si>
    <t>4.5ul</t>
  </si>
  <si>
    <t>(Yellow) NEBNext Ultra II FS Enzyme mix</t>
  </si>
  <si>
    <t>Total volume</t>
  </si>
  <si>
    <t>37°C</t>
  </si>
  <si>
    <t>5 min</t>
  </si>
  <si>
    <t>Enzyme Deactivate</t>
  </si>
  <si>
    <t>65°C</t>
  </si>
  <si>
    <t>30 min</t>
  </si>
  <si>
    <t>Lid: 75°C </t>
  </si>
  <si>
    <t>Adaptor Ligation:</t>
  </si>
  <si>
    <t>FS Reaction Mixture</t>
  </si>
  <si>
    <t xml:space="preserve"> </t>
  </si>
  <si>
    <t>(Red) NEBNext Ultra II Ligation Master Mix</t>
  </si>
  <si>
    <t>15.5ul</t>
  </si>
  <si>
    <t>NB: This Master Mix is very thick, taking all volume altogether results in loss of volume. So, take to total volume in small aliquots.</t>
  </si>
  <si>
    <t>(Red) NEBNext Ligation Enhancer</t>
  </si>
  <si>
    <t>(Red) NEBNext Adaptor for Illumina (1:100 dilution)*</t>
  </si>
  <si>
    <t>Add seperately</t>
  </si>
  <si>
    <t>Steps</t>
  </si>
  <si>
    <t>Step 1</t>
  </si>
  <si>
    <t>20°C</t>
  </si>
  <si>
    <t>15 min</t>
  </si>
  <si>
    <t>Lid: Heat off</t>
  </si>
  <si>
    <t>0.9x Bead Wash</t>
  </si>
  <si>
    <t>Bead Volume</t>
  </si>
  <si>
    <t>Elution</t>
  </si>
  <si>
    <t>7.5ul from 9ul water</t>
  </si>
  <si>
    <t>Barcode</t>
  </si>
  <si>
    <t>Purified, adaptor-ligated cDNA</t>
  </si>
  <si>
    <t>(white) USER Enzyme (Cat no. M5505L, 250uL)</t>
  </si>
  <si>
    <t>(blue) NEBNext Ultra II Q5 master mix</t>
  </si>
  <si>
    <t>5uM i7 barcoded primer (NEB index primer/TruSeq/or similar)</t>
  </si>
  <si>
    <t>5uM i5 barcoded primer (NEB Universal primer/TruSeq/or similar)</t>
  </si>
  <si>
    <t>Cycle</t>
  </si>
  <si>
    <t>Step 2</t>
  </si>
  <si>
    <t>98°C</t>
  </si>
  <si>
    <t>30 sec</t>
  </si>
  <si>
    <t>Step 3</t>
  </si>
  <si>
    <t>75 sec</t>
  </si>
  <si>
    <t>Step 4</t>
  </si>
  <si>
    <t>0.8x Bead Wash</t>
  </si>
  <si>
    <t>25ul from 27ul water</t>
  </si>
  <si>
    <t>0.75x Bead Wash</t>
  </si>
  <si>
    <t>15ul from 17ul water</t>
  </si>
  <si>
    <t>Set no</t>
  </si>
  <si>
    <t xml:space="preserve">Batch Sl </t>
  </si>
  <si>
    <t>Specimen ID</t>
  </si>
  <si>
    <t>1000F</t>
  </si>
  <si>
    <t>10F</t>
  </si>
  <si>
    <t>Raw</t>
  </si>
  <si>
    <t>DNA input (ng)</t>
  </si>
  <si>
    <t>DNA vol (ul)</t>
  </si>
  <si>
    <t>Water (ul)</t>
  </si>
  <si>
    <t>Remarks</t>
  </si>
  <si>
    <t>Set-1</t>
  </si>
  <si>
    <t>too low</t>
  </si>
  <si>
    <t>Reddish</t>
  </si>
  <si>
    <t>pick from 10F</t>
  </si>
  <si>
    <t>EC</t>
  </si>
  <si>
    <t>DNA (100-fold) quantification with Qubit</t>
  </si>
  <si>
    <t>DNA (10-fold) quantification with Qubit</t>
  </si>
  <si>
    <t>Calculated DNA conc (Raw) ul</t>
  </si>
  <si>
    <r>
      <rPr>
        <b/>
        <sz val="11"/>
        <color rgb="FF000000"/>
        <rFont val="Calibri"/>
      </rPr>
      <t>Need for normalization (8ng/ul; 13 ul; total 104ng DNA)_</t>
    </r>
    <r>
      <rPr>
        <b/>
        <sz val="11"/>
        <color rgb="FFFF0000"/>
        <rFont val="Calibri"/>
      </rPr>
      <t>10F</t>
    </r>
  </si>
  <si>
    <t>Water (to make 13 ul)</t>
  </si>
  <si>
    <t>Pick from</t>
  </si>
  <si>
    <t>RAw</t>
  </si>
  <si>
    <t>EC1</t>
  </si>
  <si>
    <t>raw</t>
  </si>
  <si>
    <t>EC2</t>
  </si>
  <si>
    <t>EC3</t>
  </si>
  <si>
    <t>100F</t>
  </si>
  <si>
    <t>Specimen_ID</t>
  </si>
  <si>
    <t>CSF_Tetra_Seq ID</t>
  </si>
  <si>
    <t>Barcode layout</t>
  </si>
  <si>
    <t>Barcode plate</t>
  </si>
  <si>
    <t>CSF_0071_TP4</t>
  </si>
  <si>
    <t>A07</t>
  </si>
  <si>
    <t>IDT-1446944+945</t>
  </si>
  <si>
    <t>CSF_0072_TP4</t>
  </si>
  <si>
    <t>B07</t>
  </si>
  <si>
    <t>CSF_0073_TP4</t>
  </si>
  <si>
    <t>C07</t>
  </si>
  <si>
    <t>CSF_0074_TP4</t>
  </si>
  <si>
    <t>D07</t>
  </si>
  <si>
    <t>CSF_0075_TP4</t>
  </si>
  <si>
    <t>E07</t>
  </si>
  <si>
    <t>CSF_0076_TP4</t>
  </si>
  <si>
    <t>F07</t>
  </si>
  <si>
    <t>CSF_0077_TP4</t>
  </si>
  <si>
    <t>G07</t>
  </si>
  <si>
    <t>CSF_TRPV_Batch04_EC1</t>
  </si>
  <si>
    <t>H07</t>
  </si>
  <si>
    <t>Qubit (ng/uL) after 40-fold dilution</t>
  </si>
  <si>
    <t>Qubit (ng/uL) after 20-fold dilution</t>
  </si>
  <si>
    <t>Qubit (ng/uL) after 10-fold dilution</t>
  </si>
  <si>
    <t>Original Conc</t>
  </si>
  <si>
    <t>Volume picked (Desired DNA input 7ng) from Raw_Qubit</t>
  </si>
  <si>
    <t>Decision for Pick</t>
  </si>
  <si>
    <t>Equi-Tubes</t>
  </si>
  <si>
    <t>Total vol</t>
  </si>
  <si>
    <t>Bead Vol</t>
  </si>
  <si>
    <t>conc: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</si>
</sst>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  <family val="2"/>
      <scheme val="minor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b/>
      <sz val="12"/>
      <color indexed="8"/>
      <name val="Times New Roman"/>
    </font>
    <font>
      <sz val="12"/>
      <color theme="1"/>
      <name val="Times New Roman"/>
    </font>
    <font>
      <sz val="12"/>
      <color indexed="8"/>
      <name val="Times New Roman"/>
    </font>
    <font>
      <sz val="12"/>
      <name val="Times New Roman"/>
    </font>
    <font>
      <sz val="12"/>
      <color rgb="FFFF0000"/>
      <name val="Times New Roman"/>
    </font>
    <font>
      <b/>
      <sz val="12"/>
      <color rgb="FF000000"/>
      <name val="Times New Roman"/>
      <charset val="1"/>
    </font>
    <font>
      <b/>
      <sz val="12"/>
      <color rgb="FF833C0C"/>
      <name val="Times New Roman"/>
      <charset val="1"/>
    </font>
    <font>
      <b/>
      <sz val="14"/>
      <color rgb="FF000000"/>
      <name val="Times New Roman"/>
    </font>
    <font>
      <sz val="14"/>
      <color rgb="FF000000"/>
      <name val="Times New Roman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4D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5" fillId="0" borderId="0" xfId="0" applyFo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2" fontId="0" fillId="0" borderId="2" xfId="0" applyNumberFormat="1" applyBorder="1"/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/>
    <xf numFmtId="0" fontId="1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 readingOrder="1"/>
    </xf>
    <xf numFmtId="0" fontId="11" fillId="0" borderId="10" xfId="0" applyFont="1" applyBorder="1" applyAlignment="1">
      <alignment horizontal="center" vertical="center" wrapText="1" readingOrder="1"/>
    </xf>
    <xf numFmtId="0" fontId="11" fillId="0" borderId="11" xfId="0" applyFont="1" applyBorder="1" applyAlignment="1">
      <alignment horizontal="center" vertical="center" wrapText="1" readingOrder="1"/>
    </xf>
    <xf numFmtId="0" fontId="11" fillId="0" borderId="11" xfId="0" applyFont="1" applyBorder="1" applyAlignment="1">
      <alignment wrapText="1" readingOrder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/>
    <xf numFmtId="0" fontId="12" fillId="0" borderId="6" xfId="0" applyFont="1" applyBorder="1" applyAlignment="1">
      <alignment vertical="center" wrapText="1"/>
    </xf>
    <xf numFmtId="0" fontId="19" fillId="0" borderId="6" xfId="0" applyFont="1" applyBorder="1"/>
    <xf numFmtId="0" fontId="18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" fontId="9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9" xfId="0" applyBorder="1"/>
    <xf numFmtId="2" fontId="0" fillId="5" borderId="9" xfId="0" applyNumberFormat="1" applyFill="1" applyBorder="1"/>
    <xf numFmtId="2" fontId="0" fillId="0" borderId="9" xfId="0" applyNumberFormat="1" applyBorder="1"/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2" fontId="0" fillId="2" borderId="2" xfId="0" applyNumberFormat="1" applyFill="1" applyBorder="1"/>
    <xf numFmtId="0" fontId="22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20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/>
    </xf>
    <xf numFmtId="0" fontId="20" fillId="4" borderId="14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2" xfId="0" applyFont="1" applyBorder="1" applyAlignment="1"/>
  </cellXfs>
  <cellStyles count="2">
    <cellStyle name="Normal" xfId="0" builtinId="0"/>
    <cellStyle name="Normal 2" xfId="1" xr:uid="{DA7FC0B9-4573-479C-B207-B462FD85A5F2}"/>
  </cellStyles>
  <dxfs count="0"/>
  <tableStyles count="0" defaultTableStyle="TableStyleMedium2" defaultPivotStyle="PivotStyleMedium9"/>
  <colors>
    <mruColors>
      <color rgb="FF81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8"/>
  <sheetViews>
    <sheetView topLeftCell="A40" workbookViewId="0">
      <selection activeCell="A22" sqref="A22:D22"/>
    </sheetView>
  </sheetViews>
  <sheetFormatPr defaultColWidth="9" defaultRowHeight="15.75"/>
  <cols>
    <col min="1" max="1" width="46.75" style="15" customWidth="1"/>
    <col min="2" max="2" width="18.875" style="15" customWidth="1"/>
    <col min="3" max="3" width="12.375" style="15" customWidth="1"/>
    <col min="4" max="4" width="14.875" style="15" customWidth="1"/>
    <col min="5" max="5" width="9" style="15"/>
    <col min="6" max="6" width="53.25" style="15" customWidth="1"/>
    <col min="7" max="7" width="11.875" style="15" customWidth="1"/>
    <col min="8" max="8" width="13.5" style="15" customWidth="1"/>
    <col min="9" max="16384" width="9" style="15"/>
  </cols>
  <sheetData>
    <row r="1" spans="1:6" ht="18" customHeight="1">
      <c r="A1" s="84" t="s">
        <v>0</v>
      </c>
      <c r="B1" s="107"/>
      <c r="C1" s="107"/>
      <c r="D1" s="107"/>
      <c r="E1" s="14"/>
      <c r="F1" s="14"/>
    </row>
    <row r="2" spans="1:6" ht="14.45" customHeight="1">
      <c r="A2" s="16"/>
      <c r="B2" s="16"/>
      <c r="C2" s="16"/>
      <c r="D2" s="16"/>
      <c r="E2" s="17"/>
      <c r="F2" s="17"/>
    </row>
    <row r="3" spans="1:6" ht="14.45" customHeight="1">
      <c r="A3" s="9" t="s">
        <v>1</v>
      </c>
      <c r="B3" s="9" t="s">
        <v>2</v>
      </c>
      <c r="C3" s="9" t="s">
        <v>3</v>
      </c>
      <c r="D3" s="9">
        <v>9</v>
      </c>
      <c r="E3" s="17"/>
      <c r="F3" s="17"/>
    </row>
    <row r="4" spans="1:6" ht="14.45" customHeight="1">
      <c r="A4" s="10" t="s">
        <v>4</v>
      </c>
      <c r="B4" s="10">
        <v>6.25</v>
      </c>
      <c r="C4" s="10">
        <v>6.25</v>
      </c>
      <c r="D4" s="10">
        <f>C4*D3</f>
        <v>56.25</v>
      </c>
      <c r="E4" s="17"/>
      <c r="F4" s="17"/>
    </row>
    <row r="5" spans="1:6" ht="14.45" customHeight="1">
      <c r="A5" s="10" t="s">
        <v>5</v>
      </c>
      <c r="B5" s="10">
        <v>2</v>
      </c>
      <c r="C5" s="10">
        <v>2</v>
      </c>
      <c r="D5" s="10">
        <v>20</v>
      </c>
      <c r="E5" s="17"/>
      <c r="F5" s="17"/>
    </row>
    <row r="6" spans="1:6" ht="14.45" customHeight="1">
      <c r="A6" s="10" t="s">
        <v>6</v>
      </c>
      <c r="B6" s="10">
        <v>0</v>
      </c>
      <c r="C6" s="10">
        <v>0</v>
      </c>
      <c r="D6" s="10">
        <f t="shared" ref="D5:D7" si="0">C6*D5</f>
        <v>0</v>
      </c>
      <c r="E6" s="17"/>
      <c r="F6" s="17"/>
    </row>
    <row r="7" spans="1:6" ht="14.45" customHeight="1">
      <c r="A7" s="11" t="s">
        <v>7</v>
      </c>
      <c r="B7" s="11">
        <v>4.25</v>
      </c>
      <c r="C7" s="11">
        <v>4.25</v>
      </c>
      <c r="D7" s="10"/>
      <c r="E7" s="17"/>
      <c r="F7" s="17"/>
    </row>
    <row r="8" spans="1:6" ht="14.45" customHeight="1">
      <c r="A8" s="10" t="s">
        <v>8</v>
      </c>
      <c r="B8" s="10" t="s">
        <v>9</v>
      </c>
      <c r="C8" s="10" t="s">
        <v>9</v>
      </c>
      <c r="D8" s="10"/>
      <c r="E8" s="17"/>
      <c r="F8" s="17"/>
    </row>
    <row r="9" spans="1:6" ht="14.45" customHeight="1">
      <c r="A9" s="16"/>
      <c r="B9" s="16"/>
      <c r="C9" s="16"/>
      <c r="D9" s="16"/>
      <c r="E9" s="17"/>
      <c r="F9" s="17"/>
    </row>
    <row r="10" spans="1:6" ht="14.45" customHeight="1">
      <c r="A10" s="18"/>
      <c r="B10" s="19"/>
      <c r="C10" s="19"/>
      <c r="D10" s="20"/>
      <c r="E10" s="17"/>
      <c r="F10" s="17"/>
    </row>
    <row r="11" spans="1:6" ht="14.45" customHeight="1">
      <c r="A11" s="18"/>
      <c r="B11" s="19"/>
      <c r="C11" s="19"/>
      <c r="D11" s="20"/>
      <c r="E11" s="17"/>
      <c r="F11" s="17"/>
    </row>
    <row r="12" spans="1:6" ht="18" customHeight="1">
      <c r="A12" s="88" t="s">
        <v>10</v>
      </c>
      <c r="B12" s="89"/>
      <c r="C12" s="89"/>
      <c r="D12" s="90"/>
      <c r="E12" s="14"/>
      <c r="F12" s="14"/>
    </row>
    <row r="13" spans="1:6" ht="17.45" customHeight="1">
      <c r="A13" s="12" t="s">
        <v>11</v>
      </c>
      <c r="B13" s="12" t="s">
        <v>12</v>
      </c>
      <c r="C13" s="12" t="s">
        <v>13</v>
      </c>
      <c r="D13" s="12" t="s">
        <v>14</v>
      </c>
      <c r="E13" s="17"/>
      <c r="F13" s="17"/>
    </row>
    <row r="14" spans="1:6" ht="14.45" customHeight="1">
      <c r="A14" s="13" t="s">
        <v>15</v>
      </c>
      <c r="B14" s="13" t="s">
        <v>16</v>
      </c>
      <c r="C14" s="13" t="s">
        <v>17</v>
      </c>
      <c r="D14" s="13">
        <v>1</v>
      </c>
      <c r="E14" s="17"/>
      <c r="F14" s="17"/>
    </row>
    <row r="15" spans="1:6" ht="14.45" customHeight="1">
      <c r="A15" s="13" t="s">
        <v>18</v>
      </c>
      <c r="B15" s="13" t="s">
        <v>16</v>
      </c>
      <c r="C15" s="13" t="s">
        <v>19</v>
      </c>
      <c r="D15" s="85">
        <v>30</v>
      </c>
      <c r="E15" s="17"/>
      <c r="F15" s="17"/>
    </row>
    <row r="16" spans="1:6" ht="14.45" customHeight="1">
      <c r="A16" s="13" t="s">
        <v>20</v>
      </c>
      <c r="B16" s="13" t="s">
        <v>21</v>
      </c>
      <c r="C16" s="13" t="s">
        <v>22</v>
      </c>
      <c r="D16" s="86"/>
      <c r="E16" s="17"/>
      <c r="F16" s="17"/>
    </row>
    <row r="17" spans="1:6" ht="14.45" customHeight="1">
      <c r="A17" s="35" t="s">
        <v>23</v>
      </c>
      <c r="B17" s="35" t="s">
        <v>24</v>
      </c>
      <c r="C17" s="50" t="s">
        <v>25</v>
      </c>
      <c r="D17" s="35"/>
      <c r="E17" s="17"/>
      <c r="F17" s="17"/>
    </row>
    <row r="18" spans="1:6">
      <c r="A18" s="92" t="s">
        <v>26</v>
      </c>
      <c r="B18" s="92"/>
      <c r="C18" s="92"/>
      <c r="D18" s="92"/>
      <c r="E18" s="17"/>
      <c r="F18" s="17"/>
    </row>
    <row r="19" spans="1:6">
      <c r="A19" s="17"/>
      <c r="B19" s="21"/>
      <c r="C19" s="21"/>
      <c r="D19" s="21"/>
      <c r="E19" s="17"/>
      <c r="F19" s="17"/>
    </row>
    <row r="20" spans="1:6">
      <c r="A20" s="17"/>
      <c r="B20" s="21"/>
      <c r="C20" s="21"/>
      <c r="D20" s="21"/>
      <c r="E20" s="17"/>
      <c r="F20" s="17"/>
    </row>
    <row r="21" spans="1:6">
      <c r="A21" s="22"/>
      <c r="B21" s="23"/>
      <c r="C21" s="23"/>
      <c r="D21" s="22"/>
      <c r="E21" s="22"/>
      <c r="F21" s="22"/>
    </row>
    <row r="22" spans="1:6" ht="18.75">
      <c r="A22" s="93" t="s">
        <v>27</v>
      </c>
      <c r="B22" s="94"/>
      <c r="C22" s="94"/>
      <c r="D22" s="94"/>
      <c r="E22" s="22"/>
      <c r="F22" s="22"/>
    </row>
    <row r="23" spans="1:6">
      <c r="A23" s="24" t="s">
        <v>28</v>
      </c>
      <c r="B23" s="24" t="s">
        <v>29</v>
      </c>
      <c r="C23" s="24">
        <v>10</v>
      </c>
      <c r="D23" s="55" t="s">
        <v>30</v>
      </c>
      <c r="E23" s="22"/>
      <c r="F23" s="22"/>
    </row>
    <row r="24" spans="1:6" ht="13.5" customHeight="1">
      <c r="A24" s="24" t="s">
        <v>31</v>
      </c>
      <c r="B24" s="24">
        <v>13</v>
      </c>
      <c r="C24" s="54"/>
      <c r="D24" s="38"/>
    </row>
    <row r="25" spans="1:6">
      <c r="A25" s="24" t="s">
        <v>32</v>
      </c>
      <c r="B25" s="24">
        <v>3.5</v>
      </c>
      <c r="C25" s="54">
        <f>B25*C23</f>
        <v>35</v>
      </c>
      <c r="D25" s="95" t="s">
        <v>33</v>
      </c>
    </row>
    <row r="26" spans="1:6">
      <c r="A26" s="56" t="s">
        <v>34</v>
      </c>
      <c r="B26" s="56">
        <v>1</v>
      </c>
      <c r="C26" s="57">
        <f>B26*C23</f>
        <v>10</v>
      </c>
      <c r="D26" s="96"/>
    </row>
    <row r="27" spans="1:6">
      <c r="A27" s="24" t="s">
        <v>35</v>
      </c>
      <c r="B27" s="24">
        <v>17.5</v>
      </c>
      <c r="C27" s="24"/>
      <c r="D27" s="53"/>
    </row>
    <row r="28" spans="1:6">
      <c r="A28" s="21"/>
      <c r="B28" s="21"/>
      <c r="C28" s="21"/>
    </row>
    <row r="29" spans="1:6">
      <c r="A29" s="21"/>
      <c r="B29" s="21"/>
      <c r="C29" s="21"/>
    </row>
    <row r="30" spans="1:6">
      <c r="A30" s="21"/>
      <c r="B30" s="21"/>
      <c r="C30" s="21"/>
    </row>
    <row r="31" spans="1:6">
      <c r="A31" s="104" t="s">
        <v>10</v>
      </c>
      <c r="B31" s="104"/>
      <c r="C31" s="104"/>
      <c r="D31" s="64"/>
    </row>
    <row r="32" spans="1:6">
      <c r="A32" s="12" t="s">
        <v>11</v>
      </c>
      <c r="B32" s="12" t="s">
        <v>12</v>
      </c>
      <c r="C32" s="12" t="s">
        <v>13</v>
      </c>
      <c r="D32" s="67"/>
    </row>
    <row r="33" spans="1:6">
      <c r="A33" s="13" t="s">
        <v>27</v>
      </c>
      <c r="B33" s="13" t="s">
        <v>36</v>
      </c>
      <c r="C33" s="13" t="s">
        <v>37</v>
      </c>
      <c r="D33" s="34"/>
    </row>
    <row r="34" spans="1:6">
      <c r="A34" s="13" t="s">
        <v>38</v>
      </c>
      <c r="B34" s="13" t="s">
        <v>39</v>
      </c>
      <c r="C34" s="13" t="s">
        <v>40</v>
      </c>
      <c r="D34" s="68"/>
    </row>
    <row r="35" spans="1:6">
      <c r="A35" s="13" t="s">
        <v>23</v>
      </c>
      <c r="B35" s="13" t="s">
        <v>24</v>
      </c>
      <c r="C35" s="66" t="s">
        <v>25</v>
      </c>
      <c r="D35" s="34"/>
    </row>
    <row r="36" spans="1:6">
      <c r="A36" s="92" t="s">
        <v>41</v>
      </c>
      <c r="B36" s="92"/>
      <c r="C36" s="92"/>
      <c r="D36" s="65"/>
    </row>
    <row r="37" spans="1:6">
      <c r="A37" s="21"/>
      <c r="B37" s="21"/>
      <c r="C37" s="21"/>
    </row>
    <row r="39" spans="1:6" ht="18.75">
      <c r="A39" s="84" t="s">
        <v>42</v>
      </c>
      <c r="B39" s="84"/>
      <c r="C39" s="84"/>
      <c r="D39" s="84"/>
    </row>
    <row r="40" spans="1:6">
      <c r="A40" s="25" t="s">
        <v>28</v>
      </c>
      <c r="B40" s="25" t="s">
        <v>29</v>
      </c>
      <c r="C40" s="25">
        <v>2</v>
      </c>
      <c r="D40" s="55" t="s">
        <v>30</v>
      </c>
    </row>
    <row r="41" spans="1:6">
      <c r="A41" s="26" t="s">
        <v>43</v>
      </c>
      <c r="B41" s="26">
        <v>17.5</v>
      </c>
      <c r="C41" s="26" t="s">
        <v>44</v>
      </c>
      <c r="D41" s="26"/>
    </row>
    <row r="42" spans="1:6" ht="45.75">
      <c r="A42" s="26" t="s">
        <v>45</v>
      </c>
      <c r="B42" s="26">
        <v>15</v>
      </c>
      <c r="C42" s="26">
        <f>B42*C40</f>
        <v>30</v>
      </c>
      <c r="D42" s="97" t="s">
        <v>46</v>
      </c>
      <c r="F42" s="28" t="s">
        <v>47</v>
      </c>
    </row>
    <row r="43" spans="1:6">
      <c r="A43" s="26" t="s">
        <v>48</v>
      </c>
      <c r="B43" s="26">
        <v>0.5</v>
      </c>
      <c r="C43" s="26">
        <f>B43*C40</f>
        <v>1</v>
      </c>
      <c r="D43" s="98"/>
    </row>
    <row r="44" spans="1:6">
      <c r="A44" s="26" t="s">
        <v>49</v>
      </c>
      <c r="B44" s="26">
        <v>1.25</v>
      </c>
      <c r="C44" s="26"/>
      <c r="D44" s="26" t="s">
        <v>50</v>
      </c>
    </row>
    <row r="45" spans="1:6">
      <c r="A45" s="26" t="s">
        <v>35</v>
      </c>
      <c r="B45" s="26">
        <v>34.25</v>
      </c>
      <c r="C45" s="26"/>
      <c r="D45" s="26"/>
    </row>
    <row r="46" spans="1:6">
      <c r="A46" s="21"/>
      <c r="B46" s="21"/>
      <c r="C46" s="21"/>
      <c r="D46" s="21"/>
    </row>
    <row r="47" spans="1:6">
      <c r="A47" s="21"/>
      <c r="B47" s="21"/>
      <c r="C47" s="21"/>
      <c r="D47" s="21"/>
    </row>
    <row r="48" spans="1:6">
      <c r="A48" s="104" t="s">
        <v>10</v>
      </c>
      <c r="B48" s="104"/>
      <c r="C48" s="104"/>
      <c r="D48" s="64"/>
    </row>
    <row r="49" spans="1:4">
      <c r="A49" s="12" t="s">
        <v>51</v>
      </c>
      <c r="B49" s="12" t="s">
        <v>12</v>
      </c>
      <c r="C49" s="12" t="s">
        <v>13</v>
      </c>
      <c r="D49" s="67"/>
    </row>
    <row r="50" spans="1:4">
      <c r="A50" s="13" t="s">
        <v>52</v>
      </c>
      <c r="B50" s="13" t="s">
        <v>53</v>
      </c>
      <c r="C50" s="13" t="s">
        <v>54</v>
      </c>
      <c r="D50" s="34"/>
    </row>
    <row r="51" spans="1:4">
      <c r="A51" s="13" t="s">
        <v>23</v>
      </c>
      <c r="B51" s="13" t="s">
        <v>24</v>
      </c>
      <c r="C51" s="66" t="s">
        <v>25</v>
      </c>
      <c r="D51" s="52"/>
    </row>
    <row r="52" spans="1:4">
      <c r="A52" s="92" t="s">
        <v>55</v>
      </c>
      <c r="B52" s="92"/>
      <c r="C52" s="92"/>
      <c r="D52" s="65"/>
    </row>
    <row r="53" spans="1:4">
      <c r="A53" s="36"/>
      <c r="B53" s="21"/>
      <c r="C53" s="21"/>
    </row>
    <row r="54" spans="1:4">
      <c r="A54" s="36"/>
      <c r="B54" s="21"/>
      <c r="C54" s="21"/>
    </row>
    <row r="55" spans="1:4" ht="18.75">
      <c r="A55" s="84" t="s">
        <v>56</v>
      </c>
      <c r="B55" s="84"/>
      <c r="C55" s="84"/>
      <c r="D55" s="84"/>
    </row>
    <row r="56" spans="1:4">
      <c r="A56" s="58" t="s">
        <v>57</v>
      </c>
      <c r="B56" s="59">
        <f>B45*0.9</f>
        <v>30.824999999999999</v>
      </c>
      <c r="C56" s="22"/>
      <c r="D56" s="27"/>
    </row>
    <row r="57" spans="1:4">
      <c r="A57" s="37" t="s">
        <v>58</v>
      </c>
      <c r="B57" s="38" t="s">
        <v>59</v>
      </c>
    </row>
    <row r="58" spans="1:4">
      <c r="A58" s="39"/>
    </row>
    <row r="59" spans="1:4">
      <c r="A59" s="39"/>
    </row>
    <row r="60" spans="1:4" ht="18.75">
      <c r="A60" s="84" t="s">
        <v>60</v>
      </c>
      <c r="B60" s="84"/>
      <c r="C60" s="84"/>
      <c r="D60" s="84"/>
    </row>
    <row r="61" spans="1:4">
      <c r="A61" s="60" t="s">
        <v>28</v>
      </c>
      <c r="B61" s="60" t="s">
        <v>29</v>
      </c>
      <c r="C61" s="60">
        <v>9</v>
      </c>
      <c r="D61" s="61" t="s">
        <v>30</v>
      </c>
    </row>
    <row r="62" spans="1:4">
      <c r="A62" s="42" t="s">
        <v>61</v>
      </c>
      <c r="B62" s="42">
        <v>7.5</v>
      </c>
      <c r="C62" s="43" t="s">
        <v>44</v>
      </c>
      <c r="D62" s="41"/>
    </row>
    <row r="63" spans="1:4">
      <c r="A63" s="43" t="s">
        <v>62</v>
      </c>
      <c r="B63" s="43">
        <v>1.5</v>
      </c>
      <c r="C63" s="43">
        <f>B63*C61</f>
        <v>13.5</v>
      </c>
      <c r="D63" s="91">
        <v>14</v>
      </c>
    </row>
    <row r="64" spans="1:4">
      <c r="A64" s="43" t="s">
        <v>63</v>
      </c>
      <c r="B64" s="43">
        <v>12.5</v>
      </c>
      <c r="C64" s="43">
        <f>B64*C61</f>
        <v>112.5</v>
      </c>
      <c r="D64" s="91"/>
    </row>
    <row r="65" spans="1:4" ht="30.75">
      <c r="A65" s="43" t="s">
        <v>64</v>
      </c>
      <c r="B65" s="87">
        <v>5</v>
      </c>
      <c r="C65" s="87"/>
      <c r="D65" s="41"/>
    </row>
    <row r="66" spans="1:4" ht="30.75">
      <c r="A66" s="43" t="s">
        <v>65</v>
      </c>
      <c r="B66" s="87"/>
      <c r="C66" s="87"/>
      <c r="D66" s="41"/>
    </row>
    <row r="67" spans="1:4">
      <c r="A67" s="43" t="s">
        <v>35</v>
      </c>
      <c r="B67" s="40">
        <v>26.5</v>
      </c>
      <c r="C67" s="43"/>
      <c r="D67" s="41"/>
    </row>
    <row r="68" spans="1:4">
      <c r="A68" s="44"/>
      <c r="B68" s="45"/>
      <c r="C68" s="45"/>
      <c r="D68" s="46"/>
    </row>
    <row r="70" spans="1:4">
      <c r="A70" s="88" t="s">
        <v>10</v>
      </c>
      <c r="B70" s="89"/>
      <c r="C70" s="89"/>
      <c r="D70" s="90"/>
    </row>
    <row r="71" spans="1:4">
      <c r="A71" s="12" t="s">
        <v>51</v>
      </c>
      <c r="B71" s="12" t="s">
        <v>12</v>
      </c>
      <c r="C71" s="12" t="s">
        <v>13</v>
      </c>
      <c r="D71" s="12" t="s">
        <v>66</v>
      </c>
    </row>
    <row r="72" spans="1:4">
      <c r="A72" s="13" t="s">
        <v>52</v>
      </c>
      <c r="B72" s="13" t="s">
        <v>36</v>
      </c>
      <c r="C72" s="13" t="s">
        <v>54</v>
      </c>
      <c r="D72" s="13">
        <v>1</v>
      </c>
    </row>
    <row r="73" spans="1:4">
      <c r="A73" s="13" t="s">
        <v>67</v>
      </c>
      <c r="B73" s="13" t="s">
        <v>68</v>
      </c>
      <c r="C73" s="13" t="s">
        <v>69</v>
      </c>
      <c r="D73" s="34">
        <v>1</v>
      </c>
    </row>
    <row r="74" spans="1:4">
      <c r="A74" s="102" t="s">
        <v>70</v>
      </c>
      <c r="B74" s="13" t="s">
        <v>68</v>
      </c>
      <c r="C74" s="13" t="s">
        <v>69</v>
      </c>
      <c r="D74" s="102">
        <v>12</v>
      </c>
    </row>
    <row r="75" spans="1:4">
      <c r="A75" s="103"/>
      <c r="B75" s="13" t="s">
        <v>39</v>
      </c>
      <c r="C75" s="13" t="s">
        <v>71</v>
      </c>
      <c r="D75" s="103"/>
    </row>
    <row r="76" spans="1:4">
      <c r="A76" s="13" t="s">
        <v>72</v>
      </c>
      <c r="B76" s="13" t="s">
        <v>39</v>
      </c>
      <c r="C76" s="13" t="s">
        <v>37</v>
      </c>
      <c r="D76" s="34">
        <v>1</v>
      </c>
    </row>
    <row r="77" spans="1:4">
      <c r="A77" s="35" t="s">
        <v>23</v>
      </c>
      <c r="B77" s="51" t="s">
        <v>24</v>
      </c>
      <c r="C77" s="50" t="s">
        <v>25</v>
      </c>
      <c r="D77" s="52"/>
    </row>
    <row r="78" spans="1:4">
      <c r="A78" s="92" t="s">
        <v>26</v>
      </c>
      <c r="B78" s="92"/>
      <c r="C78" s="92"/>
      <c r="D78" s="92"/>
    </row>
    <row r="81" spans="1:4" ht="18.75">
      <c r="A81" s="99" t="s">
        <v>73</v>
      </c>
      <c r="B81" s="100"/>
      <c r="C81" s="100"/>
      <c r="D81" s="101"/>
    </row>
    <row r="82" spans="1:4">
      <c r="A82" s="58" t="s">
        <v>57</v>
      </c>
      <c r="B82" s="59">
        <f>B67*0.8</f>
        <v>21.200000000000003</v>
      </c>
    </row>
    <row r="83" spans="1:4">
      <c r="A83" s="37" t="s">
        <v>58</v>
      </c>
      <c r="B83" s="38" t="s">
        <v>74</v>
      </c>
    </row>
    <row r="86" spans="1:4" ht="18.75">
      <c r="A86" s="84" t="s">
        <v>75</v>
      </c>
      <c r="B86" s="84"/>
      <c r="C86" s="84"/>
      <c r="D86" s="84"/>
    </row>
    <row r="87" spans="1:4">
      <c r="A87" s="58" t="s">
        <v>57</v>
      </c>
      <c r="B87" s="59">
        <f>25*0.75</f>
        <v>18.75</v>
      </c>
    </row>
    <row r="88" spans="1:4">
      <c r="A88" s="37" t="s">
        <v>58</v>
      </c>
      <c r="B88" s="38" t="s">
        <v>76</v>
      </c>
    </row>
  </sheetData>
  <mergeCells count="23">
    <mergeCell ref="A74:A75"/>
    <mergeCell ref="D74:D75"/>
    <mergeCell ref="A31:C31"/>
    <mergeCell ref="A36:C36"/>
    <mergeCell ref="A48:C48"/>
    <mergeCell ref="A52:C52"/>
    <mergeCell ref="A55:D55"/>
    <mergeCell ref="A86:D86"/>
    <mergeCell ref="A39:D39"/>
    <mergeCell ref="A1:D1"/>
    <mergeCell ref="D15:D16"/>
    <mergeCell ref="B65:B66"/>
    <mergeCell ref="C65:C66"/>
    <mergeCell ref="A12:D12"/>
    <mergeCell ref="D63:D64"/>
    <mergeCell ref="A60:D60"/>
    <mergeCell ref="A18:D18"/>
    <mergeCell ref="A22:D22"/>
    <mergeCell ref="D25:D26"/>
    <mergeCell ref="D42:D43"/>
    <mergeCell ref="A78:D78"/>
    <mergeCell ref="A81:D81"/>
    <mergeCell ref="A70:D70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D13B-B184-4691-B831-6F36B4D640F6}">
  <dimension ref="A1:M31"/>
  <sheetViews>
    <sheetView workbookViewId="0">
      <pane ySplit="1" topLeftCell="C2" activePane="bottomLeft" state="frozen"/>
      <selection pane="bottomLeft" activeCell="C1" sqref="C1:J9"/>
    </sheetView>
  </sheetViews>
  <sheetFormatPr defaultRowHeight="13.5"/>
  <cols>
    <col min="2" max="2" width="9" style="2"/>
    <col min="3" max="5" width="13.625" style="2" customWidth="1"/>
    <col min="6" max="6" width="12" style="2" customWidth="1"/>
    <col min="7" max="7" width="14.375" bestFit="1" customWidth="1"/>
    <col min="8" max="9" width="14.375" customWidth="1"/>
    <col min="10" max="10" width="22.125" bestFit="1" customWidth="1"/>
    <col min="11" max="13" width="9" customWidth="1"/>
  </cols>
  <sheetData>
    <row r="1" spans="1:13" ht="15">
      <c r="A1" s="62" t="s">
        <v>77</v>
      </c>
      <c r="B1" s="4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29" t="s">
        <v>83</v>
      </c>
      <c r="H1" s="29" t="s">
        <v>84</v>
      </c>
      <c r="I1" s="29" t="s">
        <v>85</v>
      </c>
      <c r="J1" s="29" t="s">
        <v>86</v>
      </c>
      <c r="K1" s="63"/>
      <c r="L1" s="30"/>
      <c r="M1" s="30"/>
    </row>
    <row r="2" spans="1:13">
      <c r="A2" s="105" t="s">
        <v>87</v>
      </c>
      <c r="B2" s="8">
        <v>1</v>
      </c>
      <c r="C2" s="8">
        <v>11805018322</v>
      </c>
      <c r="D2" s="8"/>
      <c r="E2" s="8"/>
      <c r="F2" s="8">
        <v>2.08</v>
      </c>
      <c r="G2" s="30">
        <f>4.25*F2</f>
        <v>8.84</v>
      </c>
      <c r="H2" s="30">
        <v>4.25</v>
      </c>
      <c r="I2" s="30"/>
      <c r="J2" s="8"/>
      <c r="K2" s="63"/>
      <c r="L2" s="30"/>
      <c r="M2" s="30"/>
    </row>
    <row r="3" spans="1:13">
      <c r="A3" s="105"/>
      <c r="B3" s="8">
        <v>2</v>
      </c>
      <c r="C3" s="8">
        <v>12202010981</v>
      </c>
      <c r="D3" s="8"/>
      <c r="E3" s="8"/>
      <c r="F3" s="8">
        <v>0.68799999999999994</v>
      </c>
      <c r="G3" s="30">
        <f t="shared" ref="G3:G8" si="0">4.25*F3</f>
        <v>2.9239999999999999</v>
      </c>
      <c r="H3" s="30">
        <v>4.25</v>
      </c>
      <c r="I3" s="30"/>
      <c r="J3" s="8"/>
      <c r="K3" s="63"/>
      <c r="L3" s="30"/>
      <c r="M3" s="30"/>
    </row>
    <row r="4" spans="1:13">
      <c r="A4" s="105"/>
      <c r="B4" s="8">
        <v>3</v>
      </c>
      <c r="C4" s="8">
        <v>12204021111</v>
      </c>
      <c r="D4" s="8"/>
      <c r="E4" s="8"/>
      <c r="F4" s="8" t="s">
        <v>88</v>
      </c>
      <c r="G4" s="30" t="e">
        <f>1.25*F4</f>
        <v>#VALUE!</v>
      </c>
      <c r="H4" s="30">
        <v>4.25</v>
      </c>
      <c r="I4" s="30">
        <v>3</v>
      </c>
      <c r="J4" s="8"/>
      <c r="K4" s="63"/>
      <c r="L4" s="30"/>
      <c r="M4" s="30"/>
    </row>
    <row r="5" spans="1:13">
      <c r="A5" s="105"/>
      <c r="B5" s="8">
        <v>4</v>
      </c>
      <c r="C5" s="8">
        <v>11901003831</v>
      </c>
      <c r="D5" s="8"/>
      <c r="E5" s="8"/>
      <c r="F5" s="8">
        <v>0.95199999999999996</v>
      </c>
      <c r="G5" s="30">
        <f t="shared" si="0"/>
        <v>4.0459999999999994</v>
      </c>
      <c r="H5" s="30">
        <v>4.25</v>
      </c>
      <c r="I5" s="30"/>
      <c r="J5" s="8" t="s">
        <v>89</v>
      </c>
      <c r="K5" s="63"/>
      <c r="L5" s="30"/>
      <c r="M5" s="30"/>
    </row>
    <row r="6" spans="1:13">
      <c r="A6" s="105"/>
      <c r="B6" s="8">
        <v>5</v>
      </c>
      <c r="C6" s="8">
        <v>11909031583</v>
      </c>
      <c r="D6" s="8"/>
      <c r="E6" s="8"/>
      <c r="F6" s="8">
        <v>0.498</v>
      </c>
      <c r="G6" s="30">
        <f t="shared" si="0"/>
        <v>2.1164999999999998</v>
      </c>
      <c r="H6" s="30">
        <v>4.25</v>
      </c>
      <c r="I6" s="30"/>
      <c r="J6" s="8"/>
      <c r="K6" s="63"/>
      <c r="L6" s="30"/>
      <c r="M6" s="30"/>
    </row>
    <row r="7" spans="1:13">
      <c r="A7" s="105"/>
      <c r="B7" s="8">
        <v>6</v>
      </c>
      <c r="C7" s="8">
        <v>11908033342</v>
      </c>
      <c r="D7" s="31">
        <v>0.73199999999999998</v>
      </c>
      <c r="E7" s="31">
        <f>D7*100</f>
        <v>73.2</v>
      </c>
      <c r="F7" s="31"/>
      <c r="G7" s="32">
        <f>1.25*E7</f>
        <v>91.5</v>
      </c>
      <c r="H7" s="32">
        <v>1.25</v>
      </c>
      <c r="I7" s="32">
        <v>3</v>
      </c>
      <c r="J7" s="8" t="s">
        <v>90</v>
      </c>
      <c r="K7" s="63"/>
      <c r="L7" s="30"/>
      <c r="M7" s="30"/>
    </row>
    <row r="8" spans="1:13">
      <c r="A8" s="105"/>
      <c r="B8" s="8">
        <v>7</v>
      </c>
      <c r="C8" s="8">
        <v>11905005291</v>
      </c>
      <c r="D8" s="8"/>
      <c r="E8" s="8"/>
      <c r="F8" s="8" t="s">
        <v>88</v>
      </c>
      <c r="G8" s="30" t="e">
        <f t="shared" si="0"/>
        <v>#VALUE!</v>
      </c>
      <c r="H8" s="30">
        <v>4.25</v>
      </c>
      <c r="I8" s="30"/>
      <c r="J8" s="8"/>
      <c r="K8" s="63"/>
      <c r="L8" s="30"/>
      <c r="M8" s="30"/>
    </row>
    <row r="9" spans="1:13">
      <c r="A9" s="105"/>
      <c r="B9" s="8" t="s">
        <v>91</v>
      </c>
      <c r="C9" s="8" t="s">
        <v>91</v>
      </c>
      <c r="D9" s="8"/>
      <c r="E9" s="8"/>
      <c r="F9" s="8" t="s">
        <v>88</v>
      </c>
      <c r="G9" s="30"/>
      <c r="H9" s="30">
        <v>1.25</v>
      </c>
      <c r="I9" s="30">
        <v>3</v>
      </c>
      <c r="J9" s="8"/>
      <c r="K9" s="63"/>
      <c r="L9" s="30"/>
      <c r="M9" s="30"/>
    </row>
    <row r="10" spans="1:13">
      <c r="B10"/>
      <c r="C10"/>
      <c r="D10"/>
      <c r="E10"/>
      <c r="F10"/>
    </row>
    <row r="11" spans="1:13">
      <c r="B11"/>
      <c r="C11"/>
      <c r="D11"/>
      <c r="E11"/>
      <c r="F11"/>
    </row>
    <row r="12" spans="1:13">
      <c r="B12"/>
      <c r="C12"/>
      <c r="D12"/>
      <c r="E12"/>
      <c r="F12"/>
    </row>
    <row r="13" spans="1:13">
      <c r="B13"/>
      <c r="C13"/>
      <c r="D13"/>
      <c r="E13"/>
      <c r="F13"/>
    </row>
    <row r="14" spans="1:13">
      <c r="B14"/>
      <c r="C14"/>
      <c r="D14"/>
      <c r="E14"/>
      <c r="F14"/>
    </row>
    <row r="15" spans="1:13">
      <c r="B15"/>
      <c r="C15"/>
      <c r="D15"/>
      <c r="E15"/>
      <c r="F15"/>
    </row>
    <row r="16" spans="1:13">
      <c r="B16"/>
      <c r="C16"/>
      <c r="D16"/>
      <c r="E16"/>
      <c r="F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</sheetData>
  <mergeCells count="1">
    <mergeCell ref="A2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J31"/>
  <sheetViews>
    <sheetView workbookViewId="0">
      <pane ySplit="1" topLeftCell="A2" activePane="bottomLeft" state="frozen"/>
      <selection pane="bottomLeft" activeCell="C2" sqref="C2:C8"/>
    </sheetView>
  </sheetViews>
  <sheetFormatPr defaultColWidth="9" defaultRowHeight="13.5"/>
  <cols>
    <col min="2" max="2" width="9" style="72"/>
    <col min="3" max="3" width="13.625" customWidth="1"/>
    <col min="4" max="4" width="12" customWidth="1"/>
    <col min="5" max="5" width="12.75" customWidth="1"/>
    <col min="6" max="6" width="10.125" customWidth="1"/>
    <col min="7" max="7" width="15.5" customWidth="1"/>
    <col min="8" max="8" width="10.375" customWidth="1"/>
    <col min="16380" max="16384" width="8" customWidth="1"/>
  </cols>
  <sheetData>
    <row r="1" spans="1:10" s="7" customFormat="1" ht="82.5">
      <c r="A1" s="83" t="s">
        <v>77</v>
      </c>
      <c r="B1" s="83" t="s">
        <v>78</v>
      </c>
      <c r="C1" s="83" t="s">
        <v>79</v>
      </c>
      <c r="D1" s="83" t="s">
        <v>92</v>
      </c>
      <c r="E1" s="83" t="s">
        <v>93</v>
      </c>
      <c r="F1" s="83" t="s">
        <v>94</v>
      </c>
      <c r="G1" s="83" t="s">
        <v>95</v>
      </c>
      <c r="H1" s="83" t="s">
        <v>96</v>
      </c>
      <c r="I1" s="83" t="s">
        <v>97</v>
      </c>
      <c r="J1" s="70"/>
    </row>
    <row r="2" spans="1:10" ht="15.6" customHeight="1">
      <c r="A2" s="106" t="s">
        <v>87</v>
      </c>
      <c r="B2" s="8">
        <v>1</v>
      </c>
      <c r="C2" s="8">
        <v>11805018322</v>
      </c>
      <c r="D2" s="30">
        <v>0.88800000000000001</v>
      </c>
      <c r="E2" s="30">
        <f>10*D2</f>
        <v>8.8800000000000008</v>
      </c>
      <c r="F2" s="30">
        <f>D2*100</f>
        <v>88.8</v>
      </c>
      <c r="G2" s="33">
        <f>104/E2</f>
        <v>11.711711711711711</v>
      </c>
      <c r="H2" s="33">
        <f>13-G2</f>
        <v>1.2882882882882889</v>
      </c>
      <c r="I2" s="30" t="s">
        <v>81</v>
      </c>
    </row>
    <row r="3" spans="1:10" ht="15.6" customHeight="1">
      <c r="A3" s="106"/>
      <c r="B3" s="8">
        <v>2</v>
      </c>
      <c r="C3" s="8">
        <v>12202010981</v>
      </c>
      <c r="D3" s="30">
        <v>1.1200000000000001</v>
      </c>
      <c r="E3" s="30">
        <f>10*D3</f>
        <v>11.200000000000001</v>
      </c>
      <c r="F3" s="30">
        <f>D3*100</f>
        <v>112.00000000000001</v>
      </c>
      <c r="G3" s="33">
        <f>104/E3</f>
        <v>9.2857142857142847</v>
      </c>
      <c r="H3" s="33">
        <f>13-G3</f>
        <v>3.7142857142857153</v>
      </c>
      <c r="I3" s="30" t="s">
        <v>81</v>
      </c>
    </row>
    <row r="4" spans="1:10" s="71" customFormat="1" ht="15.6" customHeight="1">
      <c r="A4" s="106"/>
      <c r="B4" s="8">
        <v>3</v>
      </c>
      <c r="C4" s="8">
        <v>12204021111</v>
      </c>
      <c r="D4" s="30">
        <v>0.80800000000000005</v>
      </c>
      <c r="E4" s="30">
        <f>10*D4</f>
        <v>8.08</v>
      </c>
      <c r="F4" s="30">
        <f>D4*100</f>
        <v>80.800000000000011</v>
      </c>
      <c r="G4" s="33">
        <f>104/E4</f>
        <v>12.871287128712872</v>
      </c>
      <c r="H4" s="33">
        <f>13-G4</f>
        <v>0.12871287128712794</v>
      </c>
      <c r="I4" s="30" t="s">
        <v>81</v>
      </c>
      <c r="J4"/>
    </row>
    <row r="5" spans="1:10" ht="15.6" customHeight="1">
      <c r="A5" s="106"/>
      <c r="B5" s="8">
        <v>4</v>
      </c>
      <c r="C5" s="8">
        <v>11901003831</v>
      </c>
      <c r="D5" s="30">
        <v>0.97599999999999998</v>
      </c>
      <c r="E5" s="30">
        <f>10*D5</f>
        <v>9.76</v>
      </c>
      <c r="F5" s="30">
        <f>D5*100</f>
        <v>97.6</v>
      </c>
      <c r="G5" s="33">
        <f>104/E5</f>
        <v>10.655737704918034</v>
      </c>
      <c r="H5" s="33">
        <f>13-G5</f>
        <v>2.3442622950819665</v>
      </c>
      <c r="I5" s="30" t="s">
        <v>81</v>
      </c>
    </row>
    <row r="6" spans="1:10" ht="15.6" customHeight="1">
      <c r="A6" s="106"/>
      <c r="B6" s="8">
        <v>5</v>
      </c>
      <c r="C6" s="8">
        <v>11909031583</v>
      </c>
      <c r="D6" s="30">
        <v>0.47399999999999998</v>
      </c>
      <c r="E6" s="30">
        <f>10*D6</f>
        <v>4.74</v>
      </c>
      <c r="F6" s="30">
        <f>D6*100</f>
        <v>47.4</v>
      </c>
      <c r="G6" s="78">
        <f>104/F6</f>
        <v>2.1940928270042193</v>
      </c>
      <c r="H6" s="78">
        <f>13-G6</f>
        <v>10.805907172995781</v>
      </c>
      <c r="I6" s="32" t="s">
        <v>98</v>
      </c>
    </row>
    <row r="7" spans="1:10" ht="15.6" customHeight="1">
      <c r="A7" s="106"/>
      <c r="B7" s="8">
        <v>6</v>
      </c>
      <c r="C7" s="8">
        <v>11908033342</v>
      </c>
      <c r="D7" s="30">
        <v>1.19</v>
      </c>
      <c r="E7" s="30">
        <f>10*D7</f>
        <v>11.899999999999999</v>
      </c>
      <c r="F7" s="30">
        <f>D7*100</f>
        <v>119</v>
      </c>
      <c r="G7" s="33">
        <f>104/E7</f>
        <v>8.7394957983193287</v>
      </c>
      <c r="H7" s="33">
        <f>13-G7</f>
        <v>4.2605042016806713</v>
      </c>
      <c r="I7" s="30" t="s">
        <v>81</v>
      </c>
    </row>
    <row r="8" spans="1:10" ht="15" customHeight="1">
      <c r="A8" s="106"/>
      <c r="B8" s="8">
        <v>7</v>
      </c>
      <c r="C8" s="8">
        <v>11905005291</v>
      </c>
      <c r="D8" s="30">
        <v>0.63</v>
      </c>
      <c r="E8" s="30">
        <f>10*D8</f>
        <v>6.3</v>
      </c>
      <c r="F8" s="30">
        <f>D8*100</f>
        <v>63</v>
      </c>
      <c r="G8" s="78">
        <f>104/F8</f>
        <v>1.6507936507936507</v>
      </c>
      <c r="H8" s="78">
        <f>13-G8</f>
        <v>11.34920634920635</v>
      </c>
      <c r="I8" s="32" t="s">
        <v>82</v>
      </c>
    </row>
    <row r="9" spans="1:10">
      <c r="A9" s="106"/>
      <c r="B9" s="8" t="s">
        <v>91</v>
      </c>
      <c r="C9" s="8"/>
      <c r="D9" s="30">
        <v>2.1999999999999999E-2</v>
      </c>
      <c r="E9" s="30">
        <f>10*D9</f>
        <v>0.21999999999999997</v>
      </c>
      <c r="F9" s="30">
        <f>D9*100</f>
        <v>2.1999999999999997</v>
      </c>
      <c r="G9" s="33">
        <v>1</v>
      </c>
      <c r="H9" s="33">
        <f>13-G9</f>
        <v>12</v>
      </c>
      <c r="I9" s="30" t="s">
        <v>81</v>
      </c>
    </row>
    <row r="10" spans="1:10" ht="13.5" hidden="1" customHeight="1">
      <c r="A10" s="47"/>
      <c r="B10" s="47" t="s">
        <v>99</v>
      </c>
      <c r="C10" s="49"/>
      <c r="D10" s="73"/>
      <c r="E10" s="73" t="s">
        <v>88</v>
      </c>
      <c r="F10" s="73">
        <f>D10*100</f>
        <v>0</v>
      </c>
      <c r="G10" s="74">
        <v>13</v>
      </c>
      <c r="H10" s="75"/>
      <c r="I10" s="73" t="s">
        <v>100</v>
      </c>
      <c r="J10" s="63"/>
    </row>
    <row r="11" spans="1:10" ht="15" customHeight="1">
      <c r="B11"/>
    </row>
    <row r="12" spans="1:10">
      <c r="B12"/>
    </row>
    <row r="13" spans="1:10" ht="15" customHeight="1">
      <c r="B13"/>
    </row>
    <row r="14" spans="1:10">
      <c r="B14"/>
    </row>
    <row r="15" spans="1:10" ht="15" customHeight="1">
      <c r="B15"/>
    </row>
    <row r="16" spans="1:10">
      <c r="B16"/>
    </row>
    <row r="17" spans="1:10">
      <c r="B17"/>
    </row>
    <row r="18" spans="1:10">
      <c r="B18"/>
    </row>
    <row r="19" spans="1:10" ht="13.5" hidden="1" customHeight="1">
      <c r="A19" s="47"/>
      <c r="B19" s="6" t="s">
        <v>101</v>
      </c>
      <c r="C19" s="8"/>
      <c r="D19" s="8" t="s">
        <v>88</v>
      </c>
      <c r="E19" s="30">
        <f>F19/10</f>
        <v>0</v>
      </c>
      <c r="F19" s="30"/>
      <c r="G19" s="30"/>
      <c r="H19" s="30"/>
      <c r="I19" s="30"/>
      <c r="J19" s="63"/>
    </row>
    <row r="20" spans="1:10">
      <c r="B20"/>
    </row>
    <row r="21" spans="1:10">
      <c r="B21"/>
    </row>
    <row r="22" spans="1:10">
      <c r="B22"/>
    </row>
    <row r="23" spans="1:10">
      <c r="B23"/>
    </row>
    <row r="24" spans="1:10">
      <c r="B24"/>
    </row>
    <row r="25" spans="1:10">
      <c r="B25"/>
    </row>
    <row r="26" spans="1:10" ht="13.5" hidden="1" customHeight="1">
      <c r="A26" s="47"/>
      <c r="B26" s="6" t="s">
        <v>102</v>
      </c>
      <c r="C26" s="8"/>
      <c r="D26" s="30" t="s">
        <v>88</v>
      </c>
      <c r="E26" s="8"/>
      <c r="F26" s="30"/>
      <c r="G26" s="33"/>
      <c r="H26" s="33"/>
      <c r="I26" s="30" t="s">
        <v>103</v>
      </c>
      <c r="J26" s="63"/>
    </row>
    <row r="27" spans="1:10">
      <c r="B27"/>
    </row>
    <row r="28" spans="1:10">
      <c r="B28"/>
    </row>
    <row r="29" spans="1:10">
      <c r="B29"/>
    </row>
    <row r="30" spans="1:10">
      <c r="B30"/>
    </row>
    <row r="31" spans="1:10">
      <c r="B31"/>
    </row>
  </sheetData>
  <autoFilter ref="A1:I31" xr:uid="{00000000-0001-0000-0200-000000000000}">
    <filterColumn colId="2">
      <filters>
        <filter val="1100209119"/>
        <filter val="11705006442"/>
        <filter val="11706015631"/>
        <filter val="11709007141"/>
        <filter val="11711014212"/>
        <filter val="11712018453"/>
        <filter val="11801008662"/>
        <filter val="11807028141"/>
        <filter val="11808006323"/>
        <filter val="11809018491"/>
        <filter val="11901019252"/>
        <filter val="11903010501"/>
        <filter val="11910033963"/>
        <filter val="11911024162"/>
        <filter val="11912026465"/>
        <filter val="12001031901"/>
        <filter val="12002009273"/>
        <filter val="12010032271"/>
        <filter val="12011016051"/>
        <filter val="12012026633"/>
        <filter val="12101006046"/>
        <filter val="12107030221"/>
        <filter val="12108055943"/>
        <filter val="12110050822"/>
        <filter val="12112010081"/>
        <filter val="12205021331"/>
        <filter val="12206014279"/>
      </filters>
    </filterColumn>
    <sortState xmlns:xlrd2="http://schemas.microsoft.com/office/spreadsheetml/2017/richdata2" ref="A2:I31">
      <sortCondition ref="B1:B31"/>
    </sortState>
  </autoFilter>
  <mergeCells count="1">
    <mergeCell ref="A2:A9"/>
  </mergeCells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D15" sqref="D15"/>
    </sheetView>
  </sheetViews>
  <sheetFormatPr defaultColWidth="9" defaultRowHeight="13.5"/>
  <cols>
    <col min="3" max="3" width="21.625" style="3" customWidth="1"/>
    <col min="4" max="4" width="21" bestFit="1" customWidth="1"/>
    <col min="5" max="5" width="11" bestFit="1" customWidth="1"/>
    <col min="6" max="6" width="27.125" bestFit="1" customWidth="1"/>
  </cols>
  <sheetData>
    <row r="1" spans="1:6" s="1" customFormat="1" ht="30.75">
      <c r="A1" s="48" t="s">
        <v>77</v>
      </c>
      <c r="B1" s="4" t="s">
        <v>78</v>
      </c>
      <c r="C1" s="5" t="s">
        <v>104</v>
      </c>
      <c r="D1" s="77" t="s">
        <v>105</v>
      </c>
      <c r="E1" s="77" t="s">
        <v>106</v>
      </c>
      <c r="F1" s="77" t="s">
        <v>107</v>
      </c>
    </row>
    <row r="2" spans="1:6" ht="13.5" customHeight="1">
      <c r="A2" s="106" t="s">
        <v>87</v>
      </c>
      <c r="B2" s="8">
        <v>1</v>
      </c>
      <c r="C2" s="76">
        <v>11805018322</v>
      </c>
      <c r="D2" s="6" t="s">
        <v>108</v>
      </c>
      <c r="E2" s="6" t="s">
        <v>109</v>
      </c>
      <c r="F2" s="6" t="s">
        <v>110</v>
      </c>
    </row>
    <row r="3" spans="1:6" ht="13.5" customHeight="1">
      <c r="A3" s="106"/>
      <c r="B3" s="8">
        <v>2</v>
      </c>
      <c r="C3" s="76">
        <v>12202010981</v>
      </c>
      <c r="D3" s="6" t="s">
        <v>111</v>
      </c>
      <c r="E3" s="6" t="s">
        <v>112</v>
      </c>
      <c r="F3" s="6" t="s">
        <v>110</v>
      </c>
    </row>
    <row r="4" spans="1:6" ht="13.5" customHeight="1">
      <c r="A4" s="106"/>
      <c r="B4" s="8">
        <v>3</v>
      </c>
      <c r="C4" s="76">
        <v>12204021111</v>
      </c>
      <c r="D4" s="6" t="s">
        <v>113</v>
      </c>
      <c r="E4" s="6" t="s">
        <v>114</v>
      </c>
      <c r="F4" s="6" t="s">
        <v>110</v>
      </c>
    </row>
    <row r="5" spans="1:6" ht="13.5" customHeight="1">
      <c r="A5" s="106"/>
      <c r="B5" s="8">
        <v>4</v>
      </c>
      <c r="C5" s="76">
        <v>11901003831</v>
      </c>
      <c r="D5" s="6" t="s">
        <v>115</v>
      </c>
      <c r="E5" s="6" t="s">
        <v>116</v>
      </c>
      <c r="F5" s="6" t="s">
        <v>110</v>
      </c>
    </row>
    <row r="6" spans="1:6" ht="13.5" customHeight="1">
      <c r="A6" s="106"/>
      <c r="B6" s="8">
        <v>5</v>
      </c>
      <c r="C6" s="76">
        <v>11909031583</v>
      </c>
      <c r="D6" s="6" t="s">
        <v>117</v>
      </c>
      <c r="E6" s="6" t="s">
        <v>118</v>
      </c>
      <c r="F6" s="6" t="s">
        <v>110</v>
      </c>
    </row>
    <row r="7" spans="1:6" ht="13.5" customHeight="1">
      <c r="A7" s="106"/>
      <c r="B7" s="8">
        <v>6</v>
      </c>
      <c r="C7" s="76">
        <v>11908033342</v>
      </c>
      <c r="D7" s="6" t="s">
        <v>119</v>
      </c>
      <c r="E7" s="6" t="s">
        <v>120</v>
      </c>
      <c r="F7" s="6" t="s">
        <v>110</v>
      </c>
    </row>
    <row r="8" spans="1:6" ht="13.5" customHeight="1">
      <c r="A8" s="106"/>
      <c r="B8" s="8">
        <v>7</v>
      </c>
      <c r="C8" s="76">
        <v>11905005291</v>
      </c>
      <c r="D8" s="6" t="s">
        <v>121</v>
      </c>
      <c r="E8" s="6" t="s">
        <v>122</v>
      </c>
      <c r="F8" s="6" t="s">
        <v>110</v>
      </c>
    </row>
    <row r="9" spans="1:6" ht="13.5" customHeight="1">
      <c r="A9" s="106"/>
      <c r="B9" s="8" t="s">
        <v>91</v>
      </c>
      <c r="C9" s="76"/>
      <c r="D9" s="79" t="s">
        <v>123</v>
      </c>
      <c r="E9" s="6" t="s">
        <v>124</v>
      </c>
      <c r="F9" s="6" t="s">
        <v>110</v>
      </c>
    </row>
    <row r="10" spans="1:6" ht="13.5" customHeight="1">
      <c r="C10"/>
    </row>
    <row r="11" spans="1:6">
      <c r="C11"/>
    </row>
    <row r="12" spans="1:6">
      <c r="C12"/>
    </row>
    <row r="13" spans="1:6">
      <c r="C13"/>
    </row>
    <row r="14" spans="1:6">
      <c r="C14"/>
    </row>
    <row r="15" spans="1:6">
      <c r="C15"/>
    </row>
    <row r="16" spans="1:6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</sheetData>
  <mergeCells count="1">
    <mergeCell ref="A2:A9"/>
  </mergeCells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31F-E244-495A-A873-17B5573BC117}">
  <sheetPr>
    <pageSetUpPr fitToPage="1"/>
  </sheetPr>
  <dimension ref="A1:M1048576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3.5"/>
  <cols>
    <col min="2" max="2" width="7.625" bestFit="1" customWidth="1"/>
    <col min="3" max="3" width="15.125" customWidth="1"/>
    <col min="4" max="6" width="9" customWidth="1"/>
    <col min="7" max="7" width="17.25" customWidth="1"/>
  </cols>
  <sheetData>
    <row r="1" spans="1:13" ht="99" customHeight="1">
      <c r="A1" s="80" t="s">
        <v>77</v>
      </c>
      <c r="B1" s="80" t="s">
        <v>78</v>
      </c>
      <c r="C1" s="81" t="s">
        <v>125</v>
      </c>
      <c r="D1" s="81" t="s">
        <v>126</v>
      </c>
      <c r="E1" s="81" t="s">
        <v>127</v>
      </c>
      <c r="F1" s="81" t="s">
        <v>128</v>
      </c>
      <c r="G1" s="81" t="s">
        <v>129</v>
      </c>
      <c r="H1" s="81" t="s">
        <v>130</v>
      </c>
      <c r="I1" s="69" t="s">
        <v>131</v>
      </c>
    </row>
    <row r="2" spans="1:13">
      <c r="A2" s="106" t="s">
        <v>87</v>
      </c>
      <c r="B2" s="6">
        <v>1</v>
      </c>
      <c r="C2" s="6"/>
      <c r="D2" s="6" t="s">
        <v>88</v>
      </c>
      <c r="E2" s="6">
        <v>0.152</v>
      </c>
      <c r="F2" s="6">
        <f>10*E2</f>
        <v>1.52</v>
      </c>
      <c r="G2" s="82">
        <f>7/F2</f>
        <v>4.6052631578947372</v>
      </c>
      <c r="H2" s="6" t="s">
        <v>82</v>
      </c>
    </row>
    <row r="3" spans="1:13">
      <c r="A3" s="106"/>
      <c r="B3" s="6">
        <v>2</v>
      </c>
      <c r="C3" s="6"/>
      <c r="D3" s="6">
        <v>0.13400000000000001</v>
      </c>
      <c r="E3" s="6">
        <f>2*D3</f>
        <v>0.26800000000000002</v>
      </c>
      <c r="F3" s="6">
        <f>10*E3</f>
        <v>2.68</v>
      </c>
      <c r="G3" s="82">
        <f t="shared" ref="G3:G8" si="0">7/F3</f>
        <v>2.6119402985074625</v>
      </c>
      <c r="H3" s="6" t="s">
        <v>82</v>
      </c>
    </row>
    <row r="4" spans="1:13">
      <c r="A4" s="106"/>
      <c r="B4" s="6">
        <v>3</v>
      </c>
      <c r="C4" s="6"/>
      <c r="D4" s="6">
        <v>0.13800000000000001</v>
      </c>
      <c r="E4" s="6">
        <f t="shared" ref="E4:E8" si="1">2*D4</f>
        <v>0.27600000000000002</v>
      </c>
      <c r="F4" s="6">
        <f t="shared" ref="F4:F8" si="2">10*E4</f>
        <v>2.7600000000000002</v>
      </c>
      <c r="G4" s="82">
        <f t="shared" si="0"/>
        <v>2.5362318840579707</v>
      </c>
      <c r="H4" s="6" t="s">
        <v>82</v>
      </c>
    </row>
    <row r="5" spans="1:13">
      <c r="A5" s="106"/>
      <c r="B5" s="6">
        <v>4</v>
      </c>
      <c r="C5" s="6"/>
      <c r="D5" s="6">
        <v>0.13600000000000001</v>
      </c>
      <c r="E5" s="6">
        <f t="shared" si="1"/>
        <v>0.27200000000000002</v>
      </c>
      <c r="F5" s="6">
        <f t="shared" si="2"/>
        <v>2.72</v>
      </c>
      <c r="G5" s="82">
        <f t="shared" si="0"/>
        <v>2.5735294117647056</v>
      </c>
      <c r="H5" s="6" t="s">
        <v>82</v>
      </c>
    </row>
    <row r="6" spans="1:13">
      <c r="A6" s="106"/>
      <c r="B6" s="6">
        <v>5</v>
      </c>
      <c r="C6" s="6"/>
      <c r="D6" s="6">
        <v>0.14599999999999999</v>
      </c>
      <c r="E6" s="6">
        <f t="shared" si="1"/>
        <v>0.29199999999999998</v>
      </c>
      <c r="F6" s="6">
        <f t="shared" si="2"/>
        <v>2.92</v>
      </c>
      <c r="G6" s="82">
        <f t="shared" si="0"/>
        <v>2.397260273972603</v>
      </c>
      <c r="H6" s="6" t="s">
        <v>82</v>
      </c>
      <c r="L6" t="s">
        <v>132</v>
      </c>
      <c r="M6">
        <v>18.38</v>
      </c>
    </row>
    <row r="7" spans="1:13">
      <c r="A7" s="106"/>
      <c r="B7" s="6">
        <v>6</v>
      </c>
      <c r="C7" s="6"/>
      <c r="D7" s="6" t="s">
        <v>88</v>
      </c>
      <c r="E7" s="6">
        <v>0.38800000000000001</v>
      </c>
      <c r="F7" s="6">
        <f t="shared" si="2"/>
        <v>3.88</v>
      </c>
      <c r="G7" s="82">
        <f t="shared" si="0"/>
        <v>1.8041237113402062</v>
      </c>
      <c r="H7" s="6" t="s">
        <v>82</v>
      </c>
      <c r="L7" t="s">
        <v>133</v>
      </c>
      <c r="M7">
        <f>0.75*M6</f>
        <v>13.785</v>
      </c>
    </row>
    <row r="8" spans="1:13">
      <c r="A8" s="106"/>
      <c r="B8" s="6">
        <v>7</v>
      </c>
      <c r="C8" s="6"/>
      <c r="D8" s="6">
        <v>0.25800000000000001</v>
      </c>
      <c r="E8" s="6">
        <f t="shared" si="1"/>
        <v>0.51600000000000001</v>
      </c>
      <c r="F8" s="6">
        <f t="shared" si="2"/>
        <v>5.16</v>
      </c>
      <c r="G8" s="82">
        <f t="shared" si="0"/>
        <v>1.3565891472868217</v>
      </c>
      <c r="H8" s="6" t="s">
        <v>82</v>
      </c>
      <c r="L8" t="s">
        <v>58</v>
      </c>
      <c r="M8">
        <v>15</v>
      </c>
    </row>
    <row r="9" spans="1:13">
      <c r="A9" s="106"/>
      <c r="B9" s="6" t="s">
        <v>91</v>
      </c>
      <c r="C9" s="6"/>
      <c r="D9" s="6" t="s">
        <v>88</v>
      </c>
      <c r="E9" s="6"/>
      <c r="F9" s="6"/>
      <c r="G9" s="6">
        <v>0.5</v>
      </c>
      <c r="H9" s="6" t="s">
        <v>82</v>
      </c>
    </row>
    <row r="10" spans="1:13">
      <c r="L10" t="s">
        <v>134</v>
      </c>
      <c r="M10">
        <v>1.01</v>
      </c>
    </row>
    <row r="14" spans="1:13">
      <c r="L14">
        <f>99.5*2</f>
        <v>199</v>
      </c>
    </row>
    <row r="1048576" ht="15" customHeight="1"/>
  </sheetData>
  <mergeCells count="1">
    <mergeCell ref="A2:A9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CHRF Genomics</cp:lastModifiedBy>
  <cp:revision/>
  <dcterms:created xsi:type="dcterms:W3CDTF">2021-09-01T06:43:00Z</dcterms:created>
  <dcterms:modified xsi:type="dcterms:W3CDTF">2023-01-26T09:43:54Z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C373EA542FEB4AF691C0A54993CD0B67</vt:lpwstr>
  </property>
  <property fmtid="{D5CDD505-2E9C-101B-9397-08002B2CF9AE}" pid="3" name="KSOProductBuildVer">
    <vt:lpwstr>1033-11.2.0.10265</vt:lpwstr>
  </property>
</Properties>
</file>