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C:\Users\CSJPRERITH\Downloads\"/>
    </mc:Choice>
  </mc:AlternateContent>
  <xr:revisionPtr revIDLastSave="0" documentId="13_ncr:1_{3F45D0AF-790A-4C9E-A416-FCBAF93B797E}" xr6:coauthVersionLast="45" xr6:coauthVersionMax="45" xr10:uidLastSave="{00000000-0000-0000-0000-000000000000}"/>
  <bookViews>
    <workbookView xWindow="1500" yWindow="1500" windowWidth="11520" windowHeight="6192" activeTab="1"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r">Data!$Q$5:$W$5</definedName>
    <definedName name="ColourMatrix">Data!$Q$3:$W$9</definedName>
    <definedName name="Colours">Data!$P$3:$P$9</definedName>
    <definedName name="ExcelMajorVersion">Admin!$C$3</definedName>
    <definedName name="Finish_date">'[1]Project-Data'!$E$6:$E$65</definedName>
    <definedName name="Fish">Data!$L$11:$L$41</definedName>
    <definedName name="items">Data!$P$6:$P$10</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able">Data!$Q$6:$W$10</definedName>
    <definedName name="Total_receipts">'[1]Project-Data'!$M$6:$M$65</definedName>
  </definedNames>
  <calcPr calcId="18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2" i="4" l="1"/>
  <c r="D100" i="4"/>
  <c r="D101"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2" i="4"/>
  <c r="E33" i="4"/>
  <c r="E31" i="4"/>
  <c r="D32" i="4"/>
  <c r="D33" i="4"/>
  <c r="D31" i="4"/>
  <c r="C1" i="7" l="1"/>
  <c r="C2" i="7" s="1"/>
  <c r="C3" i="7" s="1"/>
  <c r="Q63" i="7"/>
  <c r="Q64" i="7"/>
  <c r="Q62" i="7"/>
  <c r="O36" i="7"/>
  <c r="O37" i="7"/>
  <c r="O38" i="7"/>
  <c r="O39" i="7"/>
  <c r="O40" i="7"/>
  <c r="O41" i="7"/>
  <c r="O42" i="7"/>
  <c r="O43" i="7"/>
  <c r="O44" i="7"/>
  <c r="O45" i="7"/>
  <c r="O35" i="7"/>
  <c r="O19" i="7"/>
  <c r="O20" i="7"/>
  <c r="O21" i="7"/>
  <c r="O22" i="7"/>
  <c r="O23" i="7"/>
  <c r="O18" i="7"/>
  <c r="P7" i="7"/>
  <c r="P8" i="7"/>
  <c r="P9" i="7"/>
  <c r="O8" i="7"/>
  <c r="O9" i="7"/>
  <c r="O7" i="7"/>
  <c r="G62" i="7"/>
  <c r="G35" i="7"/>
  <c r="G21" i="7"/>
  <c r="G7" i="7"/>
  <c r="H62" i="7" s="1"/>
  <c r="G18" i="7"/>
  <c r="G36" i="7"/>
  <c r="D39" i="7"/>
  <c r="D63" i="7"/>
  <c r="D38" i="7"/>
  <c r="D40" i="7"/>
  <c r="G63" i="7"/>
  <c r="D41" i="7"/>
  <c r="D64" i="7"/>
  <c r="D42" i="7"/>
  <c r="H63" i="7"/>
  <c r="D45" i="7"/>
  <c r="D35" i="7"/>
  <c r="D43" i="7"/>
  <c r="D22" i="7"/>
  <c r="G8" i="7"/>
  <c r="D19" i="7"/>
  <c r="D9" i="7"/>
  <c r="D36" i="7"/>
  <c r="E8" i="7"/>
  <c r="D18" i="7"/>
  <c r="D20" i="7"/>
  <c r="D7" i="7"/>
  <c r="D37" i="7"/>
  <c r="G22" i="7"/>
  <c r="D21" i="7"/>
  <c r="D62" i="7"/>
  <c r="D8" i="7"/>
  <c r="E7" i="7"/>
  <c r="G19" i="7"/>
  <c r="E9" i="7"/>
  <c r="D23" i="7"/>
  <c r="D44" i="7"/>
  <c r="G20" i="7" l="1"/>
  <c r="G23" i="7"/>
  <c r="I23" i="7" s="1"/>
  <c r="G31" i="7" s="1"/>
  <c r="D31" i="7" s="1"/>
  <c r="G9" i="7"/>
  <c r="H64" i="7"/>
  <c r="G64" i="7"/>
  <c r="G37" i="7"/>
  <c r="J63" i="7" l="1"/>
  <c r="J62" i="7"/>
  <c r="J64" i="7"/>
  <c r="K62" i="7"/>
  <c r="L62" i="7" s="1"/>
  <c r="K63" i="7"/>
  <c r="L63" i="7" s="1"/>
  <c r="K64" i="7"/>
  <c r="L64" i="7" s="1"/>
  <c r="I9" i="7"/>
  <c r="G14" i="7" s="1"/>
  <c r="D14" i="7" s="1"/>
  <c r="J7" i="7"/>
  <c r="H12" i="7" s="1"/>
  <c r="E12" i="7" s="1"/>
  <c r="I8" i="7"/>
  <c r="G13" i="7" s="1"/>
  <c r="D13" i="7" s="1"/>
  <c r="J9" i="7"/>
  <c r="H14" i="7" s="1"/>
  <c r="E14" i="7" s="1"/>
  <c r="J8" i="7"/>
  <c r="H13" i="7" s="1"/>
  <c r="E13" i="7" s="1"/>
  <c r="I7" i="7"/>
  <c r="G12" i="7" s="1"/>
  <c r="D12" i="7" s="1"/>
  <c r="I36" i="7"/>
  <c r="G49" i="7" s="1"/>
  <c r="D49" i="7" s="1"/>
  <c r="I19" i="7"/>
  <c r="G27" i="7" s="1"/>
  <c r="D27" i="7" s="1"/>
  <c r="I40" i="7"/>
  <c r="G53" i="7" s="1"/>
  <c r="D53" i="7" s="1"/>
  <c r="I38" i="7"/>
  <c r="G51" i="7" s="1"/>
  <c r="D51" i="7" s="1"/>
  <c r="I39" i="7"/>
  <c r="G52" i="7" s="1"/>
  <c r="D52" i="7" s="1"/>
  <c r="I44" i="7"/>
  <c r="G57" i="7" s="1"/>
  <c r="D57" i="7" s="1"/>
  <c r="I22" i="7"/>
  <c r="G30" i="7" s="1"/>
  <c r="D30" i="7" s="1"/>
  <c r="I43" i="7"/>
  <c r="G56" i="7" s="1"/>
  <c r="D56" i="7" s="1"/>
  <c r="I35" i="7"/>
  <c r="G48" i="7" s="1"/>
  <c r="D48" i="7" s="1"/>
  <c r="I21" i="7"/>
  <c r="G29" i="7" s="1"/>
  <c r="D29" i="7" s="1"/>
  <c r="I18" i="7"/>
  <c r="G26" i="7" s="1"/>
  <c r="D26" i="7" s="1"/>
  <c r="I45" i="7"/>
  <c r="G58" i="7" s="1"/>
  <c r="D58" i="7" s="1"/>
  <c r="I20" i="7"/>
  <c r="G28" i="7" s="1"/>
  <c r="D28" i="7" s="1"/>
  <c r="I37" i="7"/>
  <c r="G50" i="7" s="1"/>
  <c r="D50" i="7" s="1"/>
  <c r="I42" i="7"/>
  <c r="G55" i="7" s="1"/>
  <c r="D55" i="7" s="1"/>
  <c r="I41" i="7"/>
  <c r="G54" i="7" s="1"/>
  <c r="D54" i="7" s="1"/>
  <c r="M64" i="7" l="1"/>
  <c r="G69" i="7" s="1"/>
  <c r="D69" i="7" s="1"/>
  <c r="B12" i="7"/>
  <c r="G31" i="4" s="1"/>
  <c r="B48" i="7"/>
  <c r="G76" i="4" s="1"/>
  <c r="M62" i="7"/>
  <c r="G67" i="7" s="1"/>
  <c r="D67" i="7" s="1"/>
  <c r="B26" i="7"/>
  <c r="G50" i="4" s="1"/>
  <c r="M63" i="7"/>
  <c r="G68" i="7" s="1"/>
  <c r="D68" i="7" s="1"/>
  <c r="B67" i="7" l="1"/>
  <c r="G99" i="4" s="1"/>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<sst xmlns="http://schemas.openxmlformats.org/spreadsheetml/2006/main" count="196" uniqueCount="119">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</sst>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4">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0" xfId="1" applyFont="1" applyFill="1" applyBorder="1"/>
    <xf numFmtId="0" fontId="1" fillId="5" borderId="11" xfId="1" applyFont="1" applyFill="1" applyBorder="1"/>
    <xf numFmtId="0" fontId="13" fillId="0" borderId="0" xfId="1" applyFont="1"/>
    <xf numFmtId="164" fontId="1" fillId="6" borderId="15"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opLeftCell="A79" zoomScale="89" zoomScaleNormal="89" workbookViewId="0">
      <selection activeCell="G99" sqref="G99"/>
    </sheetView>
  </sheetViews>
  <sheetFormatPr defaultColWidth="9.88671875" defaultRowHeight="14.4"/>
  <cols>
    <col min="1" max="1" width="9.88671875" style="9"/>
    <col min="2" max="2" width="11.44140625" style="1" customWidth="1"/>
    <col min="3" max="3" width="10.88671875" style="1" customWidth="1"/>
    <col min="4" max="4" width="12.6640625" style="1" customWidth="1"/>
    <col min="5" max="6" width="9.88671875" style="1"/>
    <col min="7" max="7" width="48.88671875" style="1" bestFit="1" customWidth="1"/>
    <col min="8" max="8" width="19.109375" style="1" customWidth="1"/>
    <col min="9" max="9" width="3.6640625" style="1" customWidth="1"/>
    <col min="10" max="10" width="3.88671875" style="1" customWidth="1"/>
    <col min="11" max="12" width="12.33203125" style="1" customWidth="1"/>
    <col min="13" max="13" width="47.44140625" style="1" customWidth="1"/>
    <col min="14" max="14" width="4.44140625" style="1" customWidth="1"/>
    <col min="15" max="15" width="4" style="1" customWidth="1"/>
    <col min="16" max="16" width="12.33203125" style="1" customWidth="1"/>
    <col min="17" max="16384" width="9.88671875" style="1"/>
  </cols>
  <sheetData>
    <row r="1" spans="1:16">
      <c r="H1" s="2"/>
    </row>
    <row r="2" spans="1:16" ht="34.799999999999997">
      <c r="H2" s="76" t="s">
        <v>1</v>
      </c>
      <c r="I2" s="77"/>
      <c r="J2" s="77"/>
      <c r="K2" s="77"/>
      <c r="L2" s="77"/>
      <c r="M2" s="77"/>
      <c r="N2" s="77"/>
      <c r="O2" s="77"/>
      <c r="P2" s="77"/>
    </row>
    <row r="3" spans="1:16">
      <c r="H3" s="2"/>
    </row>
    <row r="4" spans="1:16" ht="30">
      <c r="H4" s="78" t="s">
        <v>5</v>
      </c>
      <c r="I4" s="79"/>
      <c r="J4" s="79"/>
      <c r="K4" s="79"/>
      <c r="L4" s="79"/>
      <c r="M4" s="79"/>
      <c r="N4" s="79"/>
      <c r="O4" s="79"/>
      <c r="P4" s="79"/>
    </row>
    <row r="5" spans="1:16" ht="15" thickBot="1">
      <c r="H5" s="2"/>
    </row>
    <row r="6" spans="1:16" ht="31.8" thickBot="1">
      <c r="H6" s="2"/>
      <c r="I6" s="80" t="s">
        <v>52</v>
      </c>
      <c r="J6" s="81"/>
      <c r="K6" s="81"/>
      <c r="L6" s="81"/>
      <c r="M6" s="81"/>
      <c r="N6" s="81"/>
      <c r="O6" s="82"/>
      <c r="P6" s="3"/>
    </row>
    <row r="7" spans="1:16" customFormat="1">
      <c r="A7" s="10"/>
    </row>
    <row r="8" spans="1:16" customFormat="1">
      <c r="A8" s="10"/>
    </row>
    <row r="9" spans="1:16" customFormat="1">
      <c r="A9" s="10"/>
    </row>
    <row r="10" spans="1:16" ht="18"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3" t="s">
        <v>6</v>
      </c>
      <c r="C12" s="83"/>
      <c r="D12" s="83"/>
      <c r="E12" s="83"/>
      <c r="F12" s="83"/>
      <c r="G12" s="83"/>
      <c r="H12" s="83"/>
      <c r="I12" s="8"/>
      <c r="J12" s="8"/>
      <c r="K12" s="8"/>
      <c r="L12" s="8"/>
      <c r="M12" s="8"/>
      <c r="N12" s="8"/>
      <c r="O12" s="8"/>
    </row>
    <row r="13" spans="1:16" customFormat="1" ht="5.4" customHeight="1">
      <c r="A13" s="10"/>
    </row>
    <row r="14" spans="1:16" ht="18"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8"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5" thickTop="1">
      <c r="A20" s="42"/>
      <c r="B20" s="68"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5" thickBot="1">
      <c r="A28" s="42"/>
      <c r="B28" s="42"/>
      <c r="C28" s="42"/>
      <c r="D28" s="42"/>
      <c r="E28" s="42"/>
      <c r="F28" s="42"/>
      <c r="G28" s="42"/>
      <c r="H28" s="42"/>
      <c r="I28" s="42"/>
      <c r="J28" s="6"/>
      <c r="K28" s="6"/>
      <c r="L28" s="6"/>
      <c r="M28" s="1"/>
      <c r="N28" s="1"/>
      <c r="O28" s="1"/>
      <c r="P28" s="1"/>
      <c r="Q28" s="1"/>
      <c r="R28" s="1"/>
      <c r="S28" s="1"/>
      <c r="T28" s="1"/>
      <c r="U28" s="1"/>
      <c r="V28" s="1"/>
    </row>
    <row r="29" spans="1:22" customFormat="1" ht="15"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29.4"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5" thickBot="1">
      <c r="A31" s="42"/>
      <c r="B31" s="50">
        <v>1</v>
      </c>
      <c r="C31" s="51">
        <v>3</v>
      </c>
      <c r="D31" s="66" t="str">
        <f>CHOOSE(B31,Data!$C$6,Data!$C$7,Data!$C$8,Data!$C$9,Data!$C$10)</f>
        <v>Umbrella</v>
      </c>
      <c r="E31" s="67" t="str">
        <f>CHOOSE(C31,Data!$B$6,Data!$B$7,Data!$B$8,Data!$B$9,Data!$B$10,Data!$B$11,Data!$B$12)</f>
        <v>blue</v>
      </c>
      <c r="F31" s="42"/>
      <c r="G31" s="52">
        <f ca="1">Admin!B12</f>
        <v>1425</v>
      </c>
      <c r="H31" s="42"/>
      <c r="I31" s="42"/>
      <c r="J31" s="6"/>
      <c r="K31" s="6"/>
      <c r="L31" s="6"/>
      <c r="M31" s="1"/>
      <c r="N31" s="1"/>
      <c r="O31" s="1"/>
      <c r="P31" s="1"/>
      <c r="Q31" s="1"/>
      <c r="R31" s="1"/>
      <c r="S31" s="1"/>
      <c r="T31" s="1"/>
      <c r="U31" s="1"/>
      <c r="V31" s="1"/>
    </row>
    <row r="32" spans="1:22" customFormat="1">
      <c r="A32" s="42"/>
      <c r="B32" s="50">
        <v>2</v>
      </c>
      <c r="C32" s="51">
        <v>4</v>
      </c>
      <c r="D32" s="66" t="str">
        <f>CHOOSE(B32,Data!$C$6,Data!$C$7,Data!$C$8,Data!$C$9,Data!$C$10)</f>
        <v>Boots</v>
      </c>
      <c r="E32" s="67" t="str">
        <f>CHOOSE(C32,Data!$B$6,Data!$B$7,Data!$B$8,Data!$B$9,Data!$B$10,Data!$B$11,Data!$B$12)</f>
        <v>green</v>
      </c>
      <c r="F32" s="42"/>
      <c r="G32" s="42"/>
      <c r="H32" s="42"/>
      <c r="I32" s="42"/>
      <c r="J32" s="6"/>
      <c r="K32" s="6"/>
      <c r="L32" s="6"/>
      <c r="M32" s="1"/>
      <c r="N32" s="1"/>
      <c r="O32" s="1"/>
      <c r="P32" s="1"/>
      <c r="Q32" s="1"/>
      <c r="R32" s="1"/>
      <c r="S32" s="1"/>
      <c r="T32" s="1"/>
      <c r="U32" s="1"/>
      <c r="V32" s="1"/>
    </row>
    <row r="33" spans="1:22" customFormat="1" ht="15" thickBot="1">
      <c r="A33" s="42"/>
      <c r="B33" s="53">
        <v>3</v>
      </c>
      <c r="C33" s="54">
        <v>5</v>
      </c>
      <c r="D33" s="66" t="str">
        <f>CHOOSE(B33,Data!$C$6,Data!$C$7,Data!$C$8,Data!$C$9,Data!$C$10)</f>
        <v>Raincoat</v>
      </c>
      <c r="E33" s="67" t="str">
        <f>CHOOSE(C33,Data!$B$6,Data!$B$7,Data!$B$8,Data!$B$9,Data!$B$10,Data!$B$11,Data!$B$12)</f>
        <v>yellow</v>
      </c>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8"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5" thickTop="1">
      <c r="A37" s="42"/>
      <c r="B37" s="68" t="s">
        <v>68</v>
      </c>
      <c r="C37" s="42"/>
      <c r="D37" s="42"/>
      <c r="E37" s="42"/>
      <c r="F37" s="42"/>
      <c r="G37" s="42"/>
      <c r="H37" s="42"/>
      <c r="I37" s="42"/>
      <c r="J37" s="1"/>
      <c r="K37" s="1"/>
      <c r="L37" s="1"/>
      <c r="M37" s="1"/>
      <c r="N37" s="1"/>
      <c r="O37" s="1"/>
      <c r="P37" s="1"/>
      <c r="Q37" s="1"/>
      <c r="R37" s="1"/>
      <c r="S37" s="1"/>
      <c r="T37" s="1"/>
      <c r="U37" s="1"/>
      <c r="V37" s="1"/>
    </row>
    <row r="38" spans="1:22" customFormat="1">
      <c r="A38" s="42"/>
      <c r="B38" s="68" t="s">
        <v>30</v>
      </c>
      <c r="C38" s="42"/>
      <c r="D38" s="42"/>
      <c r="E38" s="42"/>
      <c r="F38" s="42"/>
      <c r="G38" s="42"/>
      <c r="H38" s="42"/>
      <c r="I38" s="42"/>
      <c r="J38" s="1"/>
      <c r="K38" s="1"/>
      <c r="L38" s="1"/>
      <c r="M38" s="1"/>
      <c r="N38" s="1"/>
      <c r="O38" s="1"/>
      <c r="P38" s="1"/>
      <c r="Q38" s="1"/>
      <c r="R38" s="1"/>
      <c r="S38" s="1"/>
      <c r="T38" s="1"/>
      <c r="U38" s="1"/>
      <c r="V38" s="1"/>
    </row>
    <row r="39" spans="1:22" customFormat="1">
      <c r="A39" s="42"/>
      <c r="B39" s="68" t="s">
        <v>73</v>
      </c>
      <c r="C39" s="42"/>
      <c r="D39" s="42"/>
      <c r="E39" s="42"/>
      <c r="F39" s="42"/>
      <c r="G39" s="42"/>
      <c r="H39" s="42"/>
      <c r="I39" s="42"/>
      <c r="J39" s="1"/>
      <c r="K39" s="1"/>
      <c r="L39" s="1"/>
      <c r="M39" s="1"/>
      <c r="N39" s="1"/>
      <c r="O39" s="1"/>
      <c r="P39" s="1"/>
      <c r="Q39" s="1"/>
      <c r="R39" s="1"/>
      <c r="S39" s="1"/>
      <c r="T39" s="1"/>
      <c r="U39" s="1"/>
      <c r="V39" s="1"/>
    </row>
    <row r="40" spans="1:22" customFormat="1">
      <c r="A40" s="42"/>
      <c r="B40" s="68"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5" thickBot="1">
      <c r="A48" s="42"/>
      <c r="B48" s="42"/>
      <c r="C48" s="42"/>
      <c r="D48" s="42"/>
      <c r="E48" s="42"/>
      <c r="F48" s="42"/>
      <c r="G48" s="42"/>
      <c r="H48" s="42"/>
      <c r="I48" s="42"/>
      <c r="J48" s="1"/>
      <c r="K48" s="1"/>
      <c r="L48" s="1"/>
      <c r="M48" s="1"/>
      <c r="N48" s="1"/>
      <c r="O48" s="1"/>
      <c r="P48" s="1"/>
      <c r="Q48" s="1"/>
      <c r="R48" s="1"/>
      <c r="S48" s="1"/>
      <c r="T48" s="1"/>
      <c r="U48" s="1"/>
      <c r="V48" s="1"/>
    </row>
    <row r="49" spans="1:22" customFormat="1" ht="29.4"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5" thickBot="1">
      <c r="A50" s="42"/>
      <c r="B50" s="56">
        <v>1</v>
      </c>
      <c r="C50" s="56">
        <v>30</v>
      </c>
      <c r="D50" s="74">
        <f>VLOOKUP(C50,Data!H$6:I$12,2,TRUE)</f>
        <v>3</v>
      </c>
      <c r="E50" s="42"/>
      <c r="F50" s="42"/>
      <c r="G50" s="52">
        <f ca="1">Admin!B26</f>
        <v>88957</v>
      </c>
      <c r="H50" s="42"/>
      <c r="I50" s="42"/>
      <c r="J50" s="1"/>
      <c r="K50" s="1"/>
      <c r="L50" s="1"/>
      <c r="M50" s="1"/>
      <c r="N50" s="1"/>
      <c r="O50" s="1"/>
      <c r="P50" s="1"/>
      <c r="Q50" s="1"/>
      <c r="R50" s="1"/>
      <c r="S50" s="1"/>
      <c r="T50" s="1"/>
      <c r="U50" s="1"/>
      <c r="V50" s="1"/>
    </row>
    <row r="51" spans="1:22" customFormat="1">
      <c r="A51" s="42"/>
      <c r="B51" s="56">
        <v>2</v>
      </c>
      <c r="C51" s="56">
        <v>45</v>
      </c>
      <c r="D51" s="74">
        <f>VLOOKUP(C51,Data!H$6:I$12,2,TRUE)</f>
        <v>3</v>
      </c>
      <c r="E51" s="42"/>
      <c r="F51" s="42"/>
      <c r="G51" s="42"/>
      <c r="H51" s="42"/>
      <c r="I51" s="42"/>
      <c r="J51" s="1"/>
      <c r="K51" s="1"/>
      <c r="L51" s="1"/>
      <c r="M51" s="1"/>
      <c r="N51" s="1"/>
      <c r="O51" s="1"/>
      <c r="P51" s="1"/>
      <c r="Q51" s="1"/>
      <c r="R51" s="1"/>
      <c r="S51" s="1"/>
      <c r="T51" s="1"/>
      <c r="U51" s="1"/>
      <c r="V51" s="1"/>
    </row>
    <row r="52" spans="1:22" customFormat="1">
      <c r="A52" s="42"/>
      <c r="B52" s="56">
        <v>3</v>
      </c>
      <c r="C52" s="56">
        <v>41.5</v>
      </c>
      <c r="D52" s="74">
        <f>VLOOKUP(C52,Data!H$6:I$12,2,TRUE)</f>
        <v>3</v>
      </c>
      <c r="E52" s="42"/>
      <c r="F52" s="42"/>
      <c r="G52" s="42"/>
      <c r="H52" s="42"/>
      <c r="I52" s="42"/>
      <c r="J52" s="1"/>
      <c r="K52" s="1"/>
      <c r="L52" s="1"/>
      <c r="M52" s="1"/>
      <c r="N52" s="1"/>
      <c r="O52" s="1"/>
      <c r="P52" s="1"/>
      <c r="Q52" s="1"/>
      <c r="R52" s="1"/>
      <c r="S52" s="1"/>
      <c r="T52" s="1"/>
      <c r="U52" s="1"/>
      <c r="V52" s="1"/>
    </row>
    <row r="53" spans="1:22" customFormat="1">
      <c r="A53" s="42"/>
      <c r="B53" s="56">
        <v>4</v>
      </c>
      <c r="C53" s="56">
        <v>27</v>
      </c>
      <c r="D53" s="74">
        <f>VLOOKUP(C53,Data!H$6:I$12,2,TRUE)</f>
        <v>2.5</v>
      </c>
      <c r="E53" s="42"/>
      <c r="F53" s="42"/>
      <c r="G53" s="42"/>
      <c r="H53" s="42"/>
      <c r="I53" s="42"/>
      <c r="J53" s="1"/>
      <c r="K53" s="1"/>
      <c r="L53" s="1"/>
      <c r="M53" s="1"/>
      <c r="N53" s="1"/>
      <c r="O53" s="1"/>
      <c r="P53" s="1"/>
      <c r="Q53" s="1"/>
      <c r="R53" s="1"/>
      <c r="S53" s="1"/>
      <c r="T53" s="1"/>
      <c r="U53" s="1"/>
      <c r="V53" s="1"/>
    </row>
    <row r="54" spans="1:22" customFormat="1" ht="15" thickBot="1">
      <c r="A54" s="42"/>
      <c r="B54" s="57">
        <v>5</v>
      </c>
      <c r="C54" s="57">
        <v>9.5</v>
      </c>
      <c r="D54" s="74">
        <f>VLOOKUP(C54,Data!H$6:I$12,2,TRUE)</f>
        <v>1.75</v>
      </c>
      <c r="E54" s="42"/>
      <c r="F54" s="42"/>
      <c r="G54" s="42"/>
      <c r="H54" s="42"/>
      <c r="I54" s="42"/>
      <c r="J54" s="1"/>
      <c r="K54" s="1"/>
      <c r="L54" s="1"/>
      <c r="M54" s="1"/>
      <c r="N54" s="1"/>
      <c r="O54" s="1"/>
      <c r="P54" s="1"/>
      <c r="Q54" s="1"/>
      <c r="R54" s="1"/>
      <c r="S54" s="1"/>
      <c r="T54" s="1"/>
      <c r="U54" s="1"/>
      <c r="V54" s="1"/>
    </row>
    <row r="55" spans="1:22" customFormat="1" ht="15" thickBot="1">
      <c r="A55" s="42"/>
      <c r="B55" s="42"/>
      <c r="C55" s="72" t="s">
        <v>89</v>
      </c>
      <c r="D55" s="73">
        <f>SUM(D50:D54)</f>
        <v>13.25</v>
      </c>
      <c r="E55" s="42"/>
      <c r="F55" s="42"/>
      <c r="G55" s="42"/>
      <c r="H55" s="42"/>
      <c r="I55" s="42"/>
      <c r="J55" s="1"/>
      <c r="K55" s="1"/>
      <c r="L55" s="1"/>
      <c r="M55" s="1"/>
      <c r="N55" s="1"/>
      <c r="O55" s="1"/>
      <c r="P55" s="1"/>
      <c r="Q55" s="1"/>
      <c r="R55" s="1"/>
      <c r="S55" s="1"/>
      <c r="T55" s="1"/>
      <c r="U55" s="1"/>
      <c r="V55" s="1"/>
    </row>
    <row r="56" spans="1:22" customFormat="1">
      <c r="A56" s="42"/>
      <c r="B56" s="42"/>
      <c r="C56" s="42"/>
      <c r="D56" s="71"/>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8"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8" thickTop="1">
      <c r="A59" s="70"/>
      <c r="B59" s="68" t="s">
        <v>38</v>
      </c>
      <c r="C59" s="42"/>
      <c r="D59" s="42"/>
      <c r="E59" s="42"/>
      <c r="F59" s="42"/>
      <c r="G59" s="42"/>
      <c r="H59" s="42"/>
      <c r="I59" s="1"/>
      <c r="J59" s="1"/>
      <c r="K59" s="1"/>
      <c r="L59" s="1"/>
      <c r="M59" s="1"/>
      <c r="N59" s="1"/>
      <c r="O59" s="1"/>
      <c r="P59" s="1"/>
      <c r="Q59" s="1"/>
      <c r="R59" s="1"/>
      <c r="S59" s="1"/>
      <c r="T59" s="1"/>
      <c r="U59" s="1"/>
      <c r="V59" s="1"/>
    </row>
    <row r="60" spans="1:22" customFormat="1" ht="17.399999999999999">
      <c r="A60" s="70"/>
      <c r="B60" s="68" t="s">
        <v>54</v>
      </c>
      <c r="C60" s="42"/>
      <c r="D60" s="42"/>
      <c r="E60" s="42"/>
      <c r="F60" s="42"/>
      <c r="G60" s="42"/>
      <c r="H60" s="42"/>
      <c r="I60" s="1"/>
      <c r="J60" s="1"/>
      <c r="K60" s="1"/>
      <c r="L60" s="1"/>
      <c r="M60" s="1"/>
      <c r="N60" s="1"/>
      <c r="O60" s="1"/>
      <c r="P60" s="1"/>
      <c r="Q60" s="1"/>
      <c r="R60" s="1"/>
      <c r="S60" s="1"/>
      <c r="T60" s="1"/>
      <c r="U60" s="1"/>
      <c r="V60" s="1"/>
    </row>
    <row r="61" spans="1:22" customFormat="1" ht="17.399999999999999">
      <c r="A61" s="70"/>
      <c r="B61" s="68" t="s">
        <v>48</v>
      </c>
      <c r="C61" s="42"/>
      <c r="D61" s="42"/>
      <c r="E61" s="42"/>
      <c r="F61" s="42"/>
      <c r="G61" s="42"/>
      <c r="H61" s="42"/>
      <c r="I61" s="1"/>
      <c r="J61" s="1"/>
      <c r="K61" s="1"/>
      <c r="L61" s="1"/>
      <c r="M61" s="1"/>
      <c r="N61" s="1"/>
      <c r="O61" s="1"/>
      <c r="P61" s="1"/>
      <c r="Q61" s="1"/>
      <c r="R61" s="1"/>
      <c r="S61" s="1"/>
      <c r="T61" s="1"/>
      <c r="U61" s="1"/>
      <c r="V61" s="1"/>
    </row>
    <row r="62" spans="1:22" customFormat="1" ht="17.399999999999999">
      <c r="A62" s="70"/>
      <c r="B62" s="68" t="s">
        <v>49</v>
      </c>
      <c r="C62" s="42"/>
      <c r="D62" s="42"/>
      <c r="E62" s="42"/>
      <c r="F62" s="42"/>
      <c r="G62" s="42"/>
      <c r="H62" s="42"/>
      <c r="I62" s="1"/>
      <c r="J62" s="1"/>
      <c r="K62" s="1"/>
      <c r="L62" s="1"/>
      <c r="M62" s="1"/>
      <c r="N62" s="1"/>
      <c r="O62" s="1"/>
      <c r="P62" s="1"/>
      <c r="Q62" s="1"/>
      <c r="R62" s="1"/>
      <c r="S62" s="1"/>
      <c r="T62" s="1"/>
      <c r="U62" s="1"/>
      <c r="V62" s="1"/>
    </row>
    <row r="63" spans="1:22" customFormat="1" ht="17.399999999999999">
      <c r="A63" s="70"/>
      <c r="B63" s="14" t="s">
        <v>74</v>
      </c>
      <c r="C63" s="42"/>
      <c r="D63" s="42"/>
      <c r="E63" s="42"/>
      <c r="F63" s="42"/>
      <c r="G63" s="42"/>
      <c r="H63" s="42"/>
      <c r="I63" s="1"/>
      <c r="J63" s="1"/>
      <c r="K63" s="1"/>
      <c r="L63" s="1"/>
      <c r="M63" s="1"/>
      <c r="N63" s="1"/>
      <c r="O63" s="1"/>
      <c r="P63" s="1"/>
      <c r="Q63" s="1"/>
      <c r="R63" s="1"/>
      <c r="S63" s="1"/>
      <c r="T63" s="1"/>
      <c r="U63" s="1"/>
      <c r="V63" s="1"/>
    </row>
    <row r="64" spans="1:22" customFormat="1" ht="17.399999999999999">
      <c r="A64" s="70"/>
      <c r="B64" s="14" t="s">
        <v>88</v>
      </c>
      <c r="C64" s="42"/>
      <c r="D64" s="42"/>
      <c r="E64" s="42"/>
      <c r="F64" s="42"/>
      <c r="G64" s="42"/>
      <c r="H64" s="42"/>
      <c r="I64" s="1"/>
      <c r="J64" s="1"/>
      <c r="K64" s="1"/>
      <c r="L64" s="1"/>
      <c r="M64" s="1"/>
      <c r="N64" s="1"/>
      <c r="O64" s="1"/>
      <c r="P64" s="1"/>
      <c r="Q64" s="1"/>
      <c r="R64" s="1"/>
      <c r="S64" s="1"/>
      <c r="T64" s="1"/>
      <c r="U64" s="1"/>
      <c r="V64" s="1"/>
    </row>
    <row r="65" spans="1:22" customFormat="1" ht="17.399999999999999">
      <c r="A65" s="70"/>
      <c r="B65" s="14" t="s">
        <v>75</v>
      </c>
      <c r="C65" s="42"/>
      <c r="D65" s="42"/>
      <c r="E65" s="42"/>
      <c r="F65" s="42"/>
      <c r="G65" s="42"/>
      <c r="H65" s="42"/>
      <c r="I65" s="1"/>
      <c r="J65" s="1"/>
      <c r="K65" s="1"/>
      <c r="L65" s="1"/>
      <c r="M65" s="1"/>
      <c r="N65" s="1"/>
      <c r="O65" s="1"/>
      <c r="P65" s="1"/>
      <c r="Q65" s="1"/>
      <c r="R65" s="1"/>
      <c r="S65" s="1"/>
      <c r="T65" s="1"/>
      <c r="U65" s="1"/>
      <c r="V65" s="1"/>
    </row>
    <row r="66" spans="1:22" customFormat="1" ht="17.399999999999999">
      <c r="A66" s="70"/>
      <c r="B66" s="14" t="s">
        <v>64</v>
      </c>
      <c r="C66" s="42"/>
      <c r="D66" s="42"/>
      <c r="E66" s="42"/>
      <c r="F66" s="42"/>
      <c r="G66" s="42"/>
      <c r="H66" s="42"/>
      <c r="I66" s="1"/>
      <c r="J66" s="1"/>
      <c r="K66" s="1"/>
      <c r="L66" s="1"/>
      <c r="M66" s="1"/>
      <c r="N66" s="1"/>
      <c r="O66" s="1"/>
      <c r="P66" s="1"/>
      <c r="Q66" s="1"/>
      <c r="R66" s="1"/>
      <c r="S66" s="1"/>
      <c r="T66" s="1"/>
      <c r="U66" s="1"/>
      <c r="V66" s="1"/>
    </row>
    <row r="67" spans="1:22" customFormat="1" ht="17.399999999999999">
      <c r="A67" s="70"/>
      <c r="B67" s="14" t="s">
        <v>77</v>
      </c>
      <c r="C67" s="42"/>
      <c r="D67" s="42"/>
      <c r="E67" s="42"/>
      <c r="F67" s="42"/>
      <c r="G67" s="42"/>
      <c r="H67" s="42"/>
      <c r="I67" s="1"/>
      <c r="J67" s="1"/>
      <c r="K67" s="1"/>
      <c r="L67" s="1"/>
      <c r="M67" s="1"/>
      <c r="N67" s="1"/>
      <c r="O67" s="1"/>
      <c r="P67" s="1"/>
      <c r="Q67" s="1"/>
      <c r="R67" s="1"/>
      <c r="S67" s="1"/>
      <c r="T67" s="1"/>
      <c r="U67" s="1"/>
      <c r="V67" s="1"/>
    </row>
    <row r="68" spans="1:22" customFormat="1" ht="17.399999999999999">
      <c r="A68" s="70"/>
      <c r="B68" s="14" t="s">
        <v>83</v>
      </c>
      <c r="C68" s="42"/>
      <c r="D68" s="42"/>
      <c r="E68" s="42"/>
      <c r="F68" s="42"/>
      <c r="G68" s="42"/>
      <c r="H68" s="42"/>
      <c r="I68" s="1"/>
      <c r="J68" s="1"/>
      <c r="K68" s="1"/>
      <c r="L68" s="1"/>
      <c r="M68" s="1"/>
      <c r="N68" s="1"/>
      <c r="O68" s="1"/>
      <c r="P68" s="1"/>
      <c r="Q68" s="1"/>
      <c r="R68" s="1"/>
      <c r="S68" s="1"/>
      <c r="T68" s="1"/>
      <c r="U68" s="1"/>
      <c r="V68" s="1"/>
    </row>
    <row r="69" spans="1:22" customFormat="1" ht="17.399999999999999">
      <c r="A69" s="70"/>
      <c r="B69" s="14" t="s">
        <v>87</v>
      </c>
      <c r="C69" s="42"/>
      <c r="D69" s="42"/>
      <c r="E69" s="42"/>
      <c r="F69" s="42"/>
      <c r="G69" s="42"/>
      <c r="H69" s="42"/>
      <c r="I69" s="1"/>
      <c r="J69" s="1"/>
      <c r="K69" s="1"/>
      <c r="L69" s="1"/>
      <c r="M69" s="1"/>
      <c r="N69" s="1"/>
      <c r="O69" s="1"/>
      <c r="P69" s="1"/>
      <c r="Q69" s="1"/>
      <c r="R69" s="1"/>
      <c r="S69" s="1"/>
      <c r="T69" s="1"/>
      <c r="U69" s="1"/>
      <c r="V69" s="1"/>
    </row>
    <row r="70" spans="1:22" ht="15" thickBot="1">
      <c r="A70" s="58"/>
      <c r="C70" s="42"/>
      <c r="D70" s="42"/>
      <c r="E70" s="42"/>
      <c r="F70" s="42"/>
      <c r="G70" s="42"/>
      <c r="H70" s="42"/>
    </row>
    <row r="71" spans="1:22" ht="15" thickBot="1">
      <c r="A71" s="58"/>
      <c r="B71" s="49" t="s">
        <v>19</v>
      </c>
      <c r="C71" s="49" t="s">
        <v>39</v>
      </c>
      <c r="D71" s="59" t="s">
        <v>40</v>
      </c>
      <c r="E71" s="49" t="s">
        <v>35</v>
      </c>
      <c r="F71" s="42"/>
      <c r="H71" s="42"/>
    </row>
    <row r="72" spans="1:22">
      <c r="A72" s="58"/>
      <c r="B72" s="62" t="s">
        <v>41</v>
      </c>
      <c r="C72" s="74">
        <f>VLOOKUP(B72,Data!L6:$M$16,2,FALSE)</f>
        <v>7.5</v>
      </c>
      <c r="D72" s="60">
        <v>6</v>
      </c>
      <c r="E72" s="69">
        <f>C72*D72</f>
        <v>45</v>
      </c>
      <c r="F72" s="42"/>
      <c r="H72" s="42"/>
    </row>
    <row r="73" spans="1:22">
      <c r="A73" s="58"/>
      <c r="B73" s="62" t="s">
        <v>42</v>
      </c>
      <c r="C73" s="74">
        <f>VLOOKUP(B73,Data!L7:$M$16,2,FALSE)</f>
        <v>4.5</v>
      </c>
      <c r="D73" s="60">
        <v>8</v>
      </c>
      <c r="E73" s="69">
        <f t="shared" ref="E73:E82" si="0">C73*D73</f>
        <v>36</v>
      </c>
      <c r="F73" s="42"/>
      <c r="H73" s="42"/>
      <c r="I73" s="6"/>
      <c r="J73" s="6"/>
      <c r="K73" s="6"/>
      <c r="L73" s="6"/>
      <c r="M73" s="6"/>
    </row>
    <row r="74" spans="1:22" ht="15" thickBot="1">
      <c r="A74" s="58"/>
      <c r="B74" s="62" t="s">
        <v>43</v>
      </c>
      <c r="C74" s="74">
        <f>VLOOKUP(B74,Data!L8:$M$16,2,FALSE)</f>
        <v>2.5</v>
      </c>
      <c r="D74" s="60">
        <v>5</v>
      </c>
      <c r="E74" s="69">
        <f t="shared" si="0"/>
        <v>12.5</v>
      </c>
      <c r="F74" s="42"/>
      <c r="G74" s="42"/>
      <c r="H74" s="42"/>
      <c r="I74" s="6"/>
      <c r="J74" s="6"/>
      <c r="K74" s="6"/>
      <c r="L74" s="6"/>
      <c r="M74" s="6"/>
    </row>
    <row r="75" spans="1:22" ht="15" thickBot="1">
      <c r="A75" s="58"/>
      <c r="B75" s="62" t="s">
        <v>44</v>
      </c>
      <c r="C75" s="74">
        <f>VLOOKUP(B75,Data!L9:$M$16,2,FALSE)</f>
        <v>5</v>
      </c>
      <c r="D75" s="60">
        <v>6</v>
      </c>
      <c r="E75" s="69">
        <f t="shared" si="0"/>
        <v>30</v>
      </c>
      <c r="F75" s="42"/>
      <c r="G75" s="26" t="s">
        <v>76</v>
      </c>
      <c r="H75" s="42"/>
      <c r="I75" s="6"/>
      <c r="J75" s="6"/>
      <c r="K75" s="6"/>
      <c r="L75" s="6"/>
      <c r="M75" s="6"/>
    </row>
    <row r="76" spans="1:22" ht="15" thickBot="1">
      <c r="A76" s="58"/>
      <c r="B76" s="62" t="s">
        <v>45</v>
      </c>
      <c r="C76" s="74">
        <f>VLOOKUP(B76,Data!L10:$M$16,2,FALSE)</f>
        <v>7.5</v>
      </c>
      <c r="D76" s="60">
        <v>4</v>
      </c>
      <c r="E76" s="69">
        <f t="shared" si="0"/>
        <v>30</v>
      </c>
      <c r="F76" s="42"/>
      <c r="G76" s="52">
        <f ca="1">Admin!B48</f>
        <v>428315</v>
      </c>
      <c r="H76" s="42"/>
      <c r="I76" s="6"/>
      <c r="J76" s="6"/>
      <c r="K76" s="6"/>
      <c r="L76" s="6"/>
      <c r="M76" s="6"/>
    </row>
    <row r="77" spans="1:22">
      <c r="A77" s="58"/>
      <c r="B77" s="62" t="s">
        <v>46</v>
      </c>
      <c r="C77" s="74">
        <f>VLOOKUP(B77,Data!L11:$M$16,2,FALSE)</f>
        <v>6</v>
      </c>
      <c r="D77" s="60">
        <v>3</v>
      </c>
      <c r="E77" s="69">
        <f t="shared" si="0"/>
        <v>18</v>
      </c>
      <c r="F77" s="42"/>
      <c r="G77" s="42"/>
      <c r="H77" s="42"/>
      <c r="I77" s="6"/>
      <c r="J77" s="6"/>
      <c r="K77" s="6"/>
      <c r="L77" s="6"/>
      <c r="M77" s="6"/>
    </row>
    <row r="78" spans="1:22">
      <c r="A78" s="58"/>
      <c r="B78" s="62" t="s">
        <v>47</v>
      </c>
      <c r="C78" s="74">
        <f>VLOOKUP(B78,Data!L12:$M$16,2,FALSE)</f>
        <v>2</v>
      </c>
      <c r="D78" s="60">
        <v>4</v>
      </c>
      <c r="E78" s="69">
        <f t="shared" si="0"/>
        <v>8</v>
      </c>
      <c r="F78" s="42"/>
      <c r="G78" s="42"/>
      <c r="H78" s="42"/>
      <c r="I78" s="6"/>
      <c r="J78" s="6"/>
      <c r="K78" s="6"/>
      <c r="L78" s="6"/>
      <c r="M78" s="6"/>
    </row>
    <row r="79" spans="1:22">
      <c r="A79" s="58"/>
      <c r="B79" s="63" t="s">
        <v>50</v>
      </c>
      <c r="C79" s="74">
        <f>VLOOKUP(B79,Data!L13:$M$16,2,FALSE)</f>
        <v>4</v>
      </c>
      <c r="D79" s="60">
        <v>2</v>
      </c>
      <c r="E79" s="69">
        <f t="shared" si="0"/>
        <v>8</v>
      </c>
      <c r="F79" s="42"/>
      <c r="G79" s="42"/>
      <c r="H79" s="42"/>
      <c r="I79" s="6"/>
      <c r="J79" s="6"/>
      <c r="K79" s="6"/>
      <c r="L79" s="6"/>
      <c r="M79" s="6"/>
    </row>
    <row r="80" spans="1:22">
      <c r="A80" s="58"/>
      <c r="B80" s="64" t="s">
        <v>57</v>
      </c>
      <c r="C80" s="74">
        <f>VLOOKUP(B80,Data!L14:$M$16,2,FALSE)</f>
        <v>3.5</v>
      </c>
      <c r="D80" s="60">
        <v>4</v>
      </c>
      <c r="E80" s="69">
        <f t="shared" si="0"/>
        <v>14</v>
      </c>
      <c r="F80" s="42"/>
      <c r="G80" s="42"/>
      <c r="H80" s="42"/>
      <c r="I80" s="6"/>
      <c r="J80" s="6"/>
      <c r="K80" s="6"/>
      <c r="L80" s="6"/>
      <c r="M80" s="6"/>
    </row>
    <row r="81" spans="1:13">
      <c r="A81" s="58"/>
      <c r="B81" s="64" t="s">
        <v>58</v>
      </c>
      <c r="C81" s="74">
        <f>VLOOKUP(B81,Data!L15:$M$16,2,FALSE)</f>
        <v>8</v>
      </c>
      <c r="D81" s="60">
        <v>4</v>
      </c>
      <c r="E81" s="69">
        <f t="shared" si="0"/>
        <v>32</v>
      </c>
      <c r="F81" s="42"/>
      <c r="G81" s="42"/>
      <c r="H81" s="42"/>
      <c r="I81" s="6"/>
      <c r="J81" s="6"/>
      <c r="K81" s="6"/>
      <c r="L81" s="6"/>
      <c r="M81" s="6"/>
    </row>
    <row r="82" spans="1:13" ht="15" thickBot="1">
      <c r="A82" s="58"/>
      <c r="B82" s="65" t="s">
        <v>59</v>
      </c>
      <c r="C82" s="74">
        <f>VLOOKUP(B82,Data!L16:$M$16,2,FALSE)</f>
        <v>4</v>
      </c>
      <c r="D82" s="61">
        <v>6</v>
      </c>
      <c r="E82" s="69">
        <f t="shared" si="0"/>
        <v>24</v>
      </c>
      <c r="F82" s="42"/>
      <c r="G82" s="42"/>
      <c r="H82" s="42"/>
      <c r="I82" s="6"/>
      <c r="J82" s="6"/>
      <c r="K82" s="6"/>
      <c r="L82" s="6"/>
      <c r="M82" s="6"/>
    </row>
    <row r="83" spans="1:13" ht="15" thickBot="1">
      <c r="A83" s="58"/>
      <c r="B83" s="42"/>
      <c r="C83" s="42"/>
      <c r="D83" s="14" t="s">
        <v>90</v>
      </c>
      <c r="E83" s="73">
        <f>SUM(E72:E82)</f>
        <v>257.5</v>
      </c>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8" thickBot="1">
      <c r="A86" s="39" t="s">
        <v>8</v>
      </c>
      <c r="B86" s="40" t="s">
        <v>9</v>
      </c>
      <c r="C86" s="40"/>
    </row>
    <row r="87" spans="1:13" ht="15" thickTop="1">
      <c r="B87" s="68" t="s">
        <v>55</v>
      </c>
      <c r="C87" s="14"/>
      <c r="D87" s="14"/>
      <c r="E87" s="14"/>
      <c r="F87" s="14"/>
      <c r="G87" s="14"/>
    </row>
    <row r="88" spans="1:13">
      <c r="B88" s="68" t="s">
        <v>51</v>
      </c>
      <c r="C88" s="14"/>
      <c r="D88" s="14"/>
      <c r="E88" s="14"/>
      <c r="F88" s="14"/>
      <c r="G88" s="14"/>
    </row>
    <row r="89" spans="1:13">
      <c r="B89" s="68"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5" thickBot="1">
      <c r="B97" s="14"/>
      <c r="C97" s="14"/>
      <c r="D97" s="14"/>
      <c r="E97" s="14"/>
      <c r="F97" s="42"/>
      <c r="G97" s="42"/>
      <c r="H97" s="42"/>
    </row>
    <row r="98" spans="1:8" ht="15" thickBot="1">
      <c r="B98" s="36" t="s">
        <v>19</v>
      </c>
      <c r="C98" s="37" t="s">
        <v>26</v>
      </c>
      <c r="D98" s="38" t="s">
        <v>39</v>
      </c>
      <c r="E98" s="14"/>
      <c r="F98" s="42"/>
      <c r="G98" s="26" t="s">
        <v>82</v>
      </c>
      <c r="H98" s="42"/>
    </row>
    <row r="99" spans="1:8" ht="15" thickBot="1">
      <c r="B99" s="35" t="s">
        <v>24</v>
      </c>
      <c r="C99" s="35" t="s">
        <v>18</v>
      </c>
      <c r="D99" s="75">
        <f>INDEX(table,MATCH(B99,items,0),MATCH(C99,color,0))</f>
        <v>16</v>
      </c>
      <c r="E99" s="14"/>
      <c r="F99" s="42"/>
      <c r="G99" s="52">
        <f ca="1">Admin!B67</f>
        <v>7770124</v>
      </c>
      <c r="H99" s="42"/>
    </row>
    <row r="100" spans="1:8">
      <c r="B100" s="34" t="s">
        <v>22</v>
      </c>
      <c r="C100" s="34" t="s">
        <v>17</v>
      </c>
      <c r="D100" s="75">
        <f>INDEX(table,MATCH(B100,items,0),MATCH(C100,color,0))</f>
        <v>7</v>
      </c>
      <c r="E100" s="14"/>
      <c r="F100" s="42"/>
      <c r="G100" s="42"/>
      <c r="H100" s="42"/>
    </row>
    <row r="101" spans="1:8" ht="15" thickBot="1">
      <c r="B101" s="34" t="s">
        <v>20</v>
      </c>
      <c r="C101" s="34" t="s">
        <v>12</v>
      </c>
      <c r="D101" s="75">
        <f>INDEX(table,MATCH(B101,items,0),MATCH(C101,color,0))</f>
        <v>4</v>
      </c>
      <c r="E101" s="14"/>
      <c r="F101" s="42"/>
      <c r="G101" s="42"/>
      <c r="H101" s="42"/>
    </row>
    <row r="102" spans="1:8" ht="15" thickBot="1">
      <c r="B102" s="14"/>
      <c r="C102" s="14" t="s">
        <v>91</v>
      </c>
      <c r="D102" s="73">
        <f>SUM(D99:D101)</f>
        <v>27</v>
      </c>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tabSelected="1" topLeftCell="K1" zoomScaleNormal="100" workbookViewId="0">
      <selection activeCell="S9" sqref="S9"/>
    </sheetView>
  </sheetViews>
  <sheetFormatPr defaultRowHeight="14.4" outlineLevelCol="1"/>
  <cols>
    <col min="2" max="2" width="33.5546875" hidden="1" customWidth="1" outlineLevel="1"/>
    <col min="3" max="3" width="15" hidden="1" customWidth="1" outlineLevel="1"/>
    <col min="4" max="4" width="13.109375" hidden="1" customWidth="1" outlineLevel="1"/>
    <col min="5" max="5" width="11.109375" hidden="1" customWidth="1" outlineLevel="1"/>
    <col min="6" max="6" width="9.109375" collapsed="1"/>
    <col min="7" max="7" width="15.44140625" customWidth="1"/>
    <col min="8" max="8" width="15.44140625" hidden="1" customWidth="1" outlineLevel="1"/>
    <col min="9" max="9" width="11.109375" hidden="1" customWidth="1" outlineLevel="1"/>
    <col min="10" max="10" width="14.33203125" customWidth="1" collapsed="1"/>
    <col min="12" max="12" width="18.33203125" hidden="1" customWidth="1" outlineLevel="1"/>
    <col min="13" max="13" width="7.6640625" hidden="1" customWidth="1" outlineLevel="1"/>
    <col min="14" max="14" width="9.109375" collapsed="1"/>
    <col min="16" max="16" width="13.109375" customWidth="1" outlineLevel="1"/>
    <col min="17" max="17" width="9.109375" customWidth="1" outlineLevel="1"/>
    <col min="18" max="18" width="11" customWidth="1" outlineLevel="1"/>
    <col min="19" max="23" width="9.109375" customWidth="1" outlineLevel="1"/>
    <col min="24" max="24" width="9.109375"/>
  </cols>
  <sheetData>
    <row r="1" spans="1:23">
      <c r="A1" t="s">
        <v>4</v>
      </c>
      <c r="G1" t="s">
        <v>2</v>
      </c>
      <c r="K1" t="s">
        <v>3</v>
      </c>
      <c r="O1" t="s">
        <v>8</v>
      </c>
    </row>
    <row r="3" spans="1:23">
      <c r="H3" t="s">
        <v>36</v>
      </c>
    </row>
    <row r="4" spans="1:23" ht="15" thickBot="1"/>
    <row r="5" spans="1:23" ht="29.4"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4.4"/>
  <cols>
    <col min="7" max="7" width="15.441406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=VLOOKUP(C50,Data!H$6:I$12,2,TRUE)</v>
      </c>
      <c r="G18">
        <f>VLOOKUP(1,$G$7,1)</f>
        <v>1</v>
      </c>
      <c r="I18" t="b">
        <f ca="1">NOT(ISERROR(SEARCH($G$20,D18,1)))</f>
        <v>1</v>
      </c>
      <c r="L18">
        <v>3</v>
      </c>
      <c r="O18" t="b">
        <f>Instructions!D50=L18</f>
        <v>1</v>
      </c>
    </row>
    <row r="19" spans="2:15">
      <c r="D19" t="str">
        <f ca="1">_xlfn.FORMULATEXT(Instructions!D51)</f>
        <v>=VLOOKUP(C51,Data!H$6:I$12,2,TRUE)</v>
      </c>
      <c r="G19" t="str">
        <f ca="1">_xlfn.FORMULATEXT(G18)</f>
        <v>=VLOOKUP(1,$G$7,1)</v>
      </c>
      <c r="I19" t="b">
        <f ca="1">NOT(ISERROR(SEARCH($G$20,D19,1)))</f>
        <v>1</v>
      </c>
      <c r="L19">
        <v>3</v>
      </c>
      <c r="O19" t="b">
        <f>Instructions!D51=L19</f>
        <v>1</v>
      </c>
    </row>
    <row r="20" spans="2:15">
      <c r="D20" t="str">
        <f ca="1">_xlfn.FORMULATEXT(Instructions!D52)</f>
        <v>=VLOOKUP(C52,Data!H$6:I$12,2,TRUE)</v>
      </c>
      <c r="G20" t="str">
        <f ca="1">MID(G19,2,FIND("(",G19)-1)</f>
        <v>VLOOKUP(</v>
      </c>
      <c r="I20" t="b">
        <f ca="1">NOT(ISERROR(SEARCH($G$20,D20,1)))</f>
        <v>1</v>
      </c>
      <c r="L20">
        <v>3</v>
      </c>
      <c r="O20" t="b">
        <f>Instructions!D52=L20</f>
        <v>1</v>
      </c>
    </row>
    <row r="21" spans="2:15">
      <c r="D21" t="str">
        <f ca="1">_xlfn.FORMULATEXT(Instructions!D53)</f>
        <v>=VLOOKUP(C53,Data!H$6:I$12,2,TRUE)</v>
      </c>
      <c r="G21">
        <f>SUM(1)</f>
        <v>1</v>
      </c>
      <c r="I21" t="b">
        <f ca="1">NOT(ISERROR(SEARCH($G$20,D21,1)))</f>
        <v>1</v>
      </c>
      <c r="L21">
        <v>2.5</v>
      </c>
      <c r="O21" t="b">
        <f>Instructions!D53=L21</f>
        <v>1</v>
      </c>
    </row>
    <row r="22" spans="2:15">
      <c r="D22" t="str">
        <f ca="1">_xlfn.FORMULATEXT(Instructions!D54)</f>
        <v>=VLOOKUP(C54,Data!H$6:I$12,2,TRUE)</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=VLOOKUP(B73,Data!L7:$M$16,2,FALSE)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=VLOOKUP(B74,Data!L8:$M$16,2,FALSE)</v>
      </c>
      <c r="G37" t="str">
        <f ca="1">MID(G36,2,LEN(G36))</f>
        <v>FALSE</v>
      </c>
      <c r="I37" t="b">
        <f t="shared" ca="1" si="5"/>
        <v>1</v>
      </c>
      <c r="J37" t="s">
        <v>111</v>
      </c>
      <c r="L37">
        <v>2.5</v>
      </c>
      <c r="O37" t="b">
        <f>Instructions!C74=L37</f>
        <v>1</v>
      </c>
    </row>
    <row r="38" spans="2:15">
      <c r="D38" t="str">
        <f ca="1">_xlfn.FORMULATEXT(Instructions!C75)</f>
        <v>=VLOOKUP(B75,Data!L9:$M$16,2,FALSE)</v>
      </c>
      <c r="I38" t="b">
        <f t="shared" ca="1" si="5"/>
        <v>1</v>
      </c>
      <c r="J38" t="s">
        <v>112</v>
      </c>
      <c r="L38">
        <v>5</v>
      </c>
      <c r="O38" t="b">
        <f>Instructions!C75=L38</f>
        <v>1</v>
      </c>
    </row>
    <row r="39" spans="2:15">
      <c r="D39" t="str">
        <f ca="1">_xlfn.FORMULATEXT(Instructions!C76)</f>
        <v>=VLOOKUP(B76,Data!L10:$M$16,2,FALSE)</v>
      </c>
      <c r="I39" t="b">
        <f t="shared" ca="1" si="5"/>
        <v>1</v>
      </c>
      <c r="J39" t="s">
        <v>103</v>
      </c>
      <c r="L39">
        <v>7.5</v>
      </c>
      <c r="O39" t="b">
        <f>Instructions!C76=L39</f>
        <v>1</v>
      </c>
    </row>
    <row r="40" spans="2:15">
      <c r="D40" t="str">
        <f ca="1">_xlfn.FORMULATEXT(Instructions!C77)</f>
        <v>=VLOOKUP(B77,Data!L11:$M$16,2,FALSE)</v>
      </c>
      <c r="I40" t="b">
        <f t="shared" ca="1" si="5"/>
        <v>1</v>
      </c>
      <c r="J40" t="s">
        <v>104</v>
      </c>
      <c r="L40">
        <v>6</v>
      </c>
      <c r="O40" t="b">
        <f>Instructions!C77=L40</f>
        <v>1</v>
      </c>
    </row>
    <row r="41" spans="2:15">
      <c r="D41" t="str">
        <f ca="1">_xlfn.FORMULATEXT(Instructions!C78)</f>
        <v>=VLOOKUP(B78,Data!L12:$M$16,2,FALSE)</v>
      </c>
      <c r="I41" t="b">
        <f t="shared" ca="1" si="5"/>
        <v>1</v>
      </c>
      <c r="J41" t="s">
        <v>105</v>
      </c>
      <c r="L41">
        <v>2</v>
      </c>
      <c r="O41" t="b">
        <f>Instructions!C78=L41</f>
        <v>1</v>
      </c>
    </row>
    <row r="42" spans="2:15">
      <c r="D42" t="str">
        <f ca="1">_xlfn.FORMULATEXT(Instructions!C79)</f>
        <v>=VLOOKUP(B79,Data!L13:$M$16,2,FALSE)</v>
      </c>
      <c r="I42" t="b">
        <f t="shared" ca="1" si="5"/>
        <v>1</v>
      </c>
      <c r="J42" t="s">
        <v>106</v>
      </c>
      <c r="L42">
        <v>4</v>
      </c>
      <c r="O42" t="b">
        <f>Instructions!C79=L42</f>
        <v>1</v>
      </c>
    </row>
    <row r="43" spans="2:15">
      <c r="D43" t="str">
        <f ca="1">_xlfn.FORMULATEXT(Instructions!C80)</f>
        <v>=VLOOKUP(B80,Data!L14:$M$16,2,FALSE)</v>
      </c>
      <c r="I43" t="b">
        <f t="shared" ca="1" si="5"/>
        <v>1</v>
      </c>
      <c r="L43">
        <v>3.5</v>
      </c>
      <c r="O43" t="b">
        <f>Instructions!C80=L43</f>
        <v>1</v>
      </c>
    </row>
    <row r="44" spans="2:15">
      <c r="D44" t="str">
        <f ca="1">_xlfn.FORMULATEXT(Instructions!C81)</f>
        <v>=VLOOKUP(B81,Data!L15:$M$16,2,FALSE)</v>
      </c>
      <c r="I44" t="b">
        <f t="shared" ca="1" si="5"/>
        <v>1</v>
      </c>
      <c r="L44">
        <v>8</v>
      </c>
      <c r="O44" t="b">
        <f>Instructions!C81=L44</f>
        <v>1</v>
      </c>
    </row>
    <row r="45" spans="2:15">
      <c r="D45" t="str">
        <f ca="1">_xlfn.FORMULATEXT(Instructions!C82)</f>
        <v>=VLOOKUP(B82,Data!L16:$M$16,2,FALSE)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=INDEX(table,MATCH(B99,items,0),MATCH(C99,color,0))</v>
      </c>
      <c r="G62">
        <f>INDEX(1,1)</f>
        <v>1</v>
      </c>
      <c r="H62">
        <f>MATCH(1,$G$7)</f>
        <v>1</v>
      </c>
      <c r="J62" t="b">
        <f ca="1">NOT(ISERROR(SEARCH($G$64,$D62,1)))</f>
        <v>1</v>
      </c>
      <c r="K62">
        <f ca="1">SEARCH($H$64,$D62,1)</f>
        <v>14</v>
      </c>
      <c r="L62" t="b">
        <f ca="1">NOT(ISERROR(K62))</f>
        <v>1</v>
      </c>
      <c r="M62" t="b">
        <f ca="1">NOT(ISERROR(SEARCH($H$64,$D62,K62+1)))</f>
        <v>1</v>
      </c>
      <c r="O62">
        <v>16</v>
      </c>
      <c r="Q62" t="b">
        <f>Instructions!D99=O62</f>
        <v>1</v>
      </c>
    </row>
    <row r="63" spans="2:17">
      <c r="D63" t="str">
        <f ca="1">_xlfn.FORMULATEXT(Instructions!D100)</f>
        <v>=INDEX(table,MATCH(B100,items,0),MATCH(C100,color,0))</v>
      </c>
      <c r="G63" t="str">
        <f ca="1">_xlfn.FORMULATEXT(G62)</f>
        <v>=INDEX(1,1)</v>
      </c>
      <c r="H63" t="str">
        <f ca="1">_xlfn.FORMULATEXT(H62)</f>
        <v>=MATCH(1,$G$7)</v>
      </c>
      <c r="J63" t="b">
        <f t="shared" ref="J63:J64" ca="1" si="8">NOT(ISERROR(SEARCH($G$64,$D63,1)))</f>
        <v>1</v>
      </c>
      <c r="K63">
        <f t="shared" ref="K63:K64" ca="1" si="9">SEARCH($H$64,$D63,1)</f>
        <v>14</v>
      </c>
      <c r="L63" t="b">
        <f ca="1">NOT(ISERROR(K63))</f>
        <v>1</v>
      </c>
      <c r="M63" t="b">
        <f ca="1">NOT(ISERROR(SEARCH($H$64,$D63,K63+1)))</f>
        <v>1</v>
      </c>
      <c r="O63">
        <v>7</v>
      </c>
      <c r="Q63" t="b">
        <f>Instructions!D100=O63</f>
        <v>1</v>
      </c>
    </row>
    <row r="64" spans="2:17">
      <c r="D64" t="str">
        <f ca="1">_xlfn.FORMULATEXT(Instructions!D101)</f>
        <v>=INDEX(table,MATCH(B101,items,0),MATCH(C101,color,0))</v>
      </c>
      <c r="G64" t="str">
        <f ca="1">MID(G63,2,FIND("(",G63)-1)</f>
        <v>INDEX(</v>
      </c>
      <c r="H64" t="str">
        <f ca="1">MID(H63,2,FIND("(",H63)-1)</f>
        <v>MATCH(</v>
      </c>
      <c r="J64" t="b">
        <f t="shared" ca="1" si="8"/>
        <v>1</v>
      </c>
      <c r="K64">
        <f t="shared" ca="1" si="9"/>
        <v>14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Data</vt:lpstr>
      <vt:lpstr>color</vt:lpstr>
      <vt:lpstr>ColourMatrix</vt:lpstr>
      <vt:lpstr>Colours</vt:lpstr>
      <vt:lpstr>ExcelMajorVersion</vt:lpstr>
      <vt:lpstr>Fish</vt:lpstr>
      <vt:lpstr>items</vt:lpstr>
      <vt:lpstr>Month</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Prerit OP Ameta</cp:lastModifiedBy>
  <dcterms:created xsi:type="dcterms:W3CDTF">2017-08-19T09:21:06Z</dcterms:created>
  <dcterms:modified xsi:type="dcterms:W3CDTF">2020-05-18T09:50:05Z</dcterms:modified>
</cp:coreProperties>
</file>