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tallado" sheetId="1" r:id="rId3"/>
    <sheet state="visible" name="Consolidado" sheetId="2" r:id="rId4"/>
  </sheets>
  <definedNames/>
  <calcPr/>
</workbook>
</file>

<file path=xl/sharedStrings.xml><?xml version="1.0" encoding="utf-8"?>
<sst xmlns="http://schemas.openxmlformats.org/spreadsheetml/2006/main" count="71" uniqueCount="49">
  <si>
    <t>Formato de Planeación Individual</t>
  </si>
  <si>
    <t>Nombre:</t>
  </si>
  <si>
    <t>Wilmer Andres Erazo Reyes</t>
  </si>
  <si>
    <t>Rol:</t>
  </si>
  <si>
    <t>Lider</t>
  </si>
  <si>
    <t>Ciclo:</t>
  </si>
  <si>
    <t xml:space="preserve">Horas de trabajo semanales: </t>
  </si>
  <si>
    <t>Cantidad semanas:</t>
  </si>
  <si>
    <t>Horas totales en el ciclo:</t>
  </si>
  <si>
    <t>Planeado</t>
  </si>
  <si>
    <t>Real</t>
  </si>
  <si>
    <t xml:space="preserve">Caso de uso </t>
  </si>
  <si>
    <t>Tarea</t>
  </si>
  <si>
    <t>Minutos</t>
  </si>
  <si>
    <t>Semana planeada terminación</t>
  </si>
  <si>
    <t>Tamaño</t>
  </si>
  <si>
    <t>Defectos eliminados</t>
  </si>
  <si>
    <t>Valor planeado (VP)</t>
  </si>
  <si>
    <t>Semana terminación</t>
  </si>
  <si>
    <t>Valor ganado (VG)</t>
  </si>
  <si>
    <t>Semana 1</t>
  </si>
  <si>
    <t>Instalar herramientas de desarrollo</t>
  </si>
  <si>
    <t>Reunión de coordinación</t>
  </si>
  <si>
    <t xml:space="preserve">Reunión de planeación </t>
  </si>
  <si>
    <t>Diagrama de casos de uso</t>
  </si>
  <si>
    <t>Diseño diagrama de casos de uso</t>
  </si>
  <si>
    <t>Revision y corrección diagrama de casos de uso</t>
  </si>
  <si>
    <t>Reconocimiento de herramientas de desarrollo</t>
  </si>
  <si>
    <t>Semana 2</t>
  </si>
  <si>
    <t>Gestionar HUB</t>
  </si>
  <si>
    <t>Especificacion de CDU</t>
  </si>
  <si>
    <t>Diseño Diagrama de Clases</t>
  </si>
  <si>
    <t>Semana 3</t>
  </si>
  <si>
    <t>Llenar formatos PSP</t>
  </si>
  <si>
    <t>Codificar</t>
  </si>
  <si>
    <t>500 LOC</t>
  </si>
  <si>
    <t>Semana 4</t>
  </si>
  <si>
    <t>Comprobar Software</t>
  </si>
  <si>
    <t>Realizar cambios</t>
  </si>
  <si>
    <t>Total min.:</t>
  </si>
  <si>
    <t>Total horas:</t>
  </si>
  <si>
    <t xml:space="preserve">Consolidado Tareas </t>
  </si>
  <si>
    <t xml:space="preserve">Consolidado Calidad </t>
  </si>
  <si>
    <t>Lo planeado</t>
  </si>
  <si>
    <t>Lo real</t>
  </si>
  <si>
    <t>Semana</t>
  </si>
  <si>
    <t>Horas</t>
  </si>
  <si>
    <t>Valor planeado acumulado</t>
  </si>
  <si>
    <t>Valor ganado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</si>
</sst>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7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000000"/>
        <bgColor rgb="FF000000"/>
      </patternFill>
    </fill>
  </fills>
  <borders count="1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1" fillId="0" fontId="0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3" fillId="2" fontId="0" numFmtId="0" xfId="0" applyAlignment="1" applyBorder="1" applyFill="1" applyFont="1">
      <alignment horizontal="center"/>
    </xf>
    <xf borderId="4" fillId="3" fontId="0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2" fillId="0" fontId="5" numFmtId="0" xfId="0" applyBorder="1" applyFont="1"/>
    <xf borderId="6" fillId="0" fontId="5" numFmtId="0" xfId="0" applyBorder="1" applyFont="1"/>
    <xf borderId="5" fillId="5" fontId="4" numFmtId="0" xfId="0" applyAlignment="1" applyBorder="1" applyFill="1" applyFont="1">
      <alignment horizontal="center"/>
    </xf>
    <xf borderId="7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6" fontId="6" numFmtId="0" xfId="0" applyAlignment="1" applyBorder="1" applyFill="1" applyFont="1">
      <alignment readingOrder="0"/>
    </xf>
    <xf borderId="7" fillId="0" fontId="0" numFmtId="0" xfId="0" applyBorder="1" applyFont="1"/>
    <xf borderId="7" fillId="0" fontId="0" numFmtId="0" xfId="0" applyAlignment="1" applyBorder="1" applyFont="1">
      <alignment shrinkToFit="0" wrapText="1"/>
    </xf>
    <xf borderId="7" fillId="0" fontId="0" numFmtId="0" xfId="0" applyAlignment="1" applyBorder="1" applyFont="1">
      <alignment readingOrder="0"/>
    </xf>
    <xf borderId="7" fillId="3" fontId="0" numFmtId="0" xfId="0" applyBorder="1" applyFont="1"/>
    <xf borderId="7" fillId="2" fontId="0" numFmtId="164" xfId="0" applyBorder="1" applyFont="1" applyNumberFormat="1"/>
    <xf borderId="7" fillId="0" fontId="0" numFmtId="1" xfId="0" applyAlignment="1" applyBorder="1" applyFont="1" applyNumberFormat="1">
      <alignment readingOrder="0"/>
    </xf>
    <xf borderId="7" fillId="0" fontId="0" numFmtId="1" xfId="0" applyBorder="1" applyFont="1" applyNumberFormat="1"/>
    <xf borderId="7" fillId="0" fontId="0" numFmtId="0" xfId="0" applyAlignment="1" applyBorder="1" applyFont="1">
      <alignment readingOrder="0" shrinkToFit="0" wrapText="1"/>
    </xf>
    <xf borderId="7" fillId="3" fontId="0" numFmtId="0" xfId="0" applyAlignment="1" applyBorder="1" applyFont="1">
      <alignment readingOrder="0"/>
    </xf>
    <xf borderId="0" fillId="0" fontId="0" numFmtId="0" xfId="0" applyAlignment="1" applyFont="1">
      <alignment horizontal="right"/>
    </xf>
    <xf borderId="7" fillId="2" fontId="0" numFmtId="0" xfId="0" applyBorder="1" applyFont="1"/>
    <xf borderId="7" fillId="2" fontId="0" numFmtId="9" xfId="0" applyBorder="1" applyFont="1" applyNumberFormat="1"/>
    <xf borderId="7" fillId="2" fontId="0" numFmtId="165" xfId="0" applyBorder="1" applyFont="1" applyNumberFormat="1"/>
    <xf borderId="0" fillId="0" fontId="3" numFmtId="0" xfId="0" applyAlignment="1" applyFont="1">
      <alignment horizontal="center"/>
    </xf>
    <xf borderId="8" fillId="0" fontId="5" numFmtId="0" xfId="0" applyBorder="1" applyFont="1"/>
    <xf borderId="9" fillId="5" fontId="4" numFmtId="0" xfId="0" applyAlignment="1" applyBorder="1" applyFont="1">
      <alignment horizontal="center"/>
    </xf>
    <xf borderId="10" fillId="4" fontId="4" numFmtId="0" xfId="0" applyAlignment="1" applyBorder="1" applyFont="1">
      <alignment horizontal="center"/>
    </xf>
    <xf borderId="11" fillId="5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 shrinkToFit="0" wrapText="1"/>
    </xf>
    <xf borderId="13" fillId="0" fontId="4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7" fillId="2" fontId="0" numFmtId="166" xfId="0" applyBorder="1" applyFont="1" applyNumberFormat="1"/>
    <xf borderId="15" fillId="2" fontId="0" numFmtId="164" xfId="0" applyBorder="1" applyFont="1" applyNumberFormat="1"/>
    <xf borderId="15" fillId="2" fontId="0" numFmtId="167" xfId="0" applyBorder="1" applyFont="1" applyNumberFormat="1"/>
    <xf borderId="7" fillId="2" fontId="0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Consolidado!$D$5</c:f>
            </c:strRef>
          </c:tx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Consolidado!$D$6:$D$9</c:f>
            </c:numRef>
          </c:val>
          <c:smooth val="0"/>
        </c:ser>
        <c:ser>
          <c:idx val="1"/>
          <c:order val="1"/>
          <c:tx>
            <c:strRef>
              <c:f>Consolidado!$G$5</c:f>
            </c:strRef>
          </c:tx>
          <c:spPr>
            <a:ln cmpd="sng" w="28575">
              <a:solidFill>
                <a:srgbClr val="C0504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val>
            <c:numRef>
              <c:f>Consolidado!$G$6:$G$9</c:f>
            </c:numRef>
          </c:val>
          <c:smooth val="0"/>
        </c:ser>
        <c:axId val="221420414"/>
        <c:axId val="46652283"/>
      </c:lineChart>
      <c:catAx>
        <c:axId val="22142041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6652283"/>
      </c:catAx>
      <c:valAx>
        <c:axId val="4665228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2142041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Defectos eliminados (estimados vs. reales)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Consolidado!$J$6:$J$9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C0504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val>
            <c:numRef>
              <c:f>Consolidado!$K$6:$K$9</c:f>
            </c:numRef>
          </c:val>
          <c:smooth val="0"/>
        </c:ser>
        <c:axId val="1815269002"/>
        <c:axId val="2018634323"/>
      </c:lineChart>
      <c:catAx>
        <c:axId val="181526900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18634323"/>
      </c:catAx>
      <c:valAx>
        <c:axId val="20186343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152690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57150</xdr:colOff>
      <xdr:row>7</xdr:row>
      <xdr:rowOff>133350</xdr:rowOff>
    </xdr:from>
    <xdr:ext cx="1704975" cy="190500"/>
    <xdr:sp>
      <xdr:nvSpPr>
        <xdr:cNvPr id="3" name="Shape 3"/>
        <xdr:cNvSpPr/>
      </xdr:nvSpPr>
      <xdr:spPr>
        <a:xfrm rot="-5400000">
          <a:off x="5250750" y="2932275"/>
          <a:ext cx="190500" cy="169545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38100</xdr:colOff>
      <xdr:row>7</xdr:row>
      <xdr:rowOff>133350</xdr:rowOff>
    </xdr:from>
    <xdr:ext cx="1533525" cy="190500"/>
    <xdr:sp>
      <xdr:nvSpPr>
        <xdr:cNvPr id="4" name="Shape 4"/>
        <xdr:cNvSpPr/>
      </xdr:nvSpPr>
      <xdr:spPr>
        <a:xfrm rot="-5400000">
          <a:off x="5255513" y="3018000"/>
          <a:ext cx="180975" cy="15240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428625</xdr:colOff>
      <xdr:row>6</xdr:row>
      <xdr:rowOff>133350</xdr:rowOff>
    </xdr:from>
    <xdr:ext cx="1123950" cy="266700"/>
    <xdr:sp>
      <xdr:nvSpPr>
        <xdr:cNvPr id="5" name="Shape 5"/>
        <xdr:cNvSpPr txBox="1"/>
      </xdr:nvSpPr>
      <xdr:spPr>
        <a:xfrm>
          <a:off x="4784885" y="3647720"/>
          <a:ext cx="112223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datos de tiempo</a:t>
          </a:r>
          <a:endParaRPr sz="1400"/>
        </a:p>
      </xdr:txBody>
    </xdr:sp>
    <xdr:clientData fLocksWithSheet="0"/>
  </xdr:oneCellAnchor>
  <xdr:oneCellAnchor>
    <xdr:from>
      <xdr:col>4</xdr:col>
      <xdr:colOff>247650</xdr:colOff>
      <xdr:row>6</xdr:row>
      <xdr:rowOff>114300</xdr:rowOff>
    </xdr:from>
    <xdr:ext cx="1123950" cy="266700"/>
    <xdr:sp>
      <xdr:nvSpPr>
        <xdr:cNvPr id="6" name="Shape 6"/>
        <xdr:cNvSpPr txBox="1"/>
      </xdr:nvSpPr>
      <xdr:spPr>
        <a:xfrm>
          <a:off x="4785302" y="3647720"/>
          <a:ext cx="11213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datos de calidad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11</xdr:row>
      <xdr:rowOff>0</xdr:rowOff>
    </xdr:from>
    <xdr:ext cx="45720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733425</xdr:colOff>
      <xdr:row>10</xdr:row>
      <xdr:rowOff>180975</xdr:rowOff>
    </xdr:from>
    <xdr:ext cx="45720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36.43"/>
    <col customWidth="1" min="3" max="3" width="15.0"/>
    <col customWidth="1" min="4" max="7" width="12.14"/>
    <col customWidth="1" min="8" max="8" width="10.71"/>
    <col customWidth="1" min="9" max="26" width="11.43"/>
  </cols>
  <sheetData>
    <row r="1">
      <c r="A1" s="1"/>
      <c r="B1" s="2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1</v>
      </c>
      <c r="B3" s="5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3</v>
      </c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5</v>
      </c>
      <c r="B5" s="7">
        <v>1.0</v>
      </c>
      <c r="C5" s="1"/>
      <c r="D5" s="4" t="s">
        <v>6</v>
      </c>
      <c r="E5" s="4"/>
      <c r="F5" s="4"/>
      <c r="G5" s="1"/>
      <c r="H5" s="1"/>
      <c r="I5" s="8">
        <v>8.0</v>
      </c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7</v>
      </c>
      <c r="B6" s="7">
        <v>4.0</v>
      </c>
      <c r="C6" s="1"/>
      <c r="D6" s="4" t="s">
        <v>8</v>
      </c>
      <c r="E6" s="4"/>
      <c r="F6" s="4"/>
      <c r="G6" s="1"/>
      <c r="H6" s="1"/>
      <c r="I6" s="10">
        <f>I5*B6</f>
        <v>32</v>
      </c>
      <c r="J6" s="11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/>
      <c r="B7" s="9"/>
      <c r="C7" s="1"/>
      <c r="D7" s="4"/>
      <c r="E7" s="4"/>
      <c r="F7" s="4"/>
      <c r="G7" s="1"/>
      <c r="H7" s="1"/>
      <c r="I7" s="9"/>
      <c r="J7" s="1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9"/>
      <c r="C8" s="1"/>
      <c r="D8" s="4"/>
      <c r="E8" s="4"/>
      <c r="F8" s="4"/>
      <c r="G8" s="1"/>
      <c r="H8" s="1"/>
      <c r="I8" s="9"/>
      <c r="J8" s="11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2" t="s">
        <v>9</v>
      </c>
      <c r="D10" s="13"/>
      <c r="E10" s="13"/>
      <c r="F10" s="13"/>
      <c r="G10" s="14"/>
      <c r="H10" s="15" t="s">
        <v>10</v>
      </c>
      <c r="I10" s="13"/>
      <c r="J10" s="13"/>
      <c r="K10" s="13"/>
      <c r="L10" s="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6" t="s">
        <v>11</v>
      </c>
      <c r="B11" s="16" t="s">
        <v>12</v>
      </c>
      <c r="C11" s="16" t="s">
        <v>13</v>
      </c>
      <c r="D11" s="16" t="s">
        <v>14</v>
      </c>
      <c r="E11" s="16" t="s">
        <v>15</v>
      </c>
      <c r="F11" s="16" t="s">
        <v>16</v>
      </c>
      <c r="G11" s="16" t="s">
        <v>17</v>
      </c>
      <c r="H11" s="16" t="s">
        <v>13</v>
      </c>
      <c r="I11" s="16" t="s">
        <v>18</v>
      </c>
      <c r="J11" s="16" t="s">
        <v>15</v>
      </c>
      <c r="K11" s="16" t="s">
        <v>16</v>
      </c>
      <c r="L11" s="16" t="s">
        <v>19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 t="s">
        <v>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9"/>
      <c r="B13" s="20" t="s">
        <v>21</v>
      </c>
      <c r="C13" s="21">
        <v>180.0</v>
      </c>
      <c r="D13" s="22">
        <v>1.0</v>
      </c>
      <c r="E13" s="22"/>
      <c r="F13" s="22"/>
      <c r="G13" s="23">
        <f t="shared" ref="G13:G18" si="1">C13/$C$35</f>
        <v>0.2857142857</v>
      </c>
      <c r="H13" s="21">
        <v>0.0</v>
      </c>
      <c r="I13" s="24">
        <v>1.0</v>
      </c>
      <c r="J13" s="25"/>
      <c r="K13" s="25"/>
      <c r="L13" s="23">
        <f t="shared" ref="L13:L18" si="2">IF(I13&gt;0,G13,0)</f>
        <v>0.2857142857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0"/>
      <c r="B14" s="26" t="s">
        <v>22</v>
      </c>
      <c r="C14" s="21">
        <v>30.0</v>
      </c>
      <c r="D14" s="22">
        <v>1.0</v>
      </c>
      <c r="E14" s="22"/>
      <c r="F14" s="22"/>
      <c r="G14" s="23">
        <f t="shared" si="1"/>
        <v>0.04761904762</v>
      </c>
      <c r="H14" s="21">
        <v>20.0</v>
      </c>
      <c r="I14" s="24">
        <v>1.0</v>
      </c>
      <c r="J14" s="25"/>
      <c r="K14" s="25"/>
      <c r="L14" s="23">
        <f t="shared" si="2"/>
        <v>0.04761904762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0"/>
      <c r="B15" s="26" t="s">
        <v>23</v>
      </c>
      <c r="C15" s="21">
        <v>60.0</v>
      </c>
      <c r="D15" s="22">
        <v>1.0</v>
      </c>
      <c r="E15" s="22"/>
      <c r="F15" s="22"/>
      <c r="G15" s="23">
        <f t="shared" si="1"/>
        <v>0.09523809524</v>
      </c>
      <c r="H15" s="21">
        <v>120.0</v>
      </c>
      <c r="I15" s="24">
        <v>1.0</v>
      </c>
      <c r="J15" s="25"/>
      <c r="K15" s="25"/>
      <c r="L15" s="23">
        <f t="shared" si="2"/>
        <v>0.09523809524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" t="s">
        <v>24</v>
      </c>
      <c r="B16" s="26" t="s">
        <v>25</v>
      </c>
      <c r="C16" s="21">
        <v>30.0</v>
      </c>
      <c r="D16" s="22">
        <v>1.0</v>
      </c>
      <c r="E16" s="22"/>
      <c r="F16" s="22"/>
      <c r="G16" s="23">
        <f t="shared" si="1"/>
        <v>0.04761904762</v>
      </c>
      <c r="H16" s="21">
        <v>60.0</v>
      </c>
      <c r="I16" s="24">
        <v>1.0</v>
      </c>
      <c r="J16" s="25"/>
      <c r="K16" s="25"/>
      <c r="L16" s="23">
        <f t="shared" si="2"/>
        <v>0.04761904762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" t="s">
        <v>24</v>
      </c>
      <c r="B17" s="26" t="s">
        <v>26</v>
      </c>
      <c r="C17" s="21">
        <v>20.0</v>
      </c>
      <c r="D17" s="22">
        <v>1.0</v>
      </c>
      <c r="E17" s="22"/>
      <c r="F17" s="22"/>
      <c r="G17" s="23">
        <f t="shared" si="1"/>
        <v>0.03174603175</v>
      </c>
      <c r="H17" s="21">
        <v>30.0</v>
      </c>
      <c r="I17" s="24">
        <v>1.0</v>
      </c>
      <c r="J17" s="25"/>
      <c r="K17" s="25"/>
      <c r="L17" s="23">
        <f t="shared" si="2"/>
        <v>0.03174603175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1"/>
      <c r="B18" s="26" t="s">
        <v>27</v>
      </c>
      <c r="C18" s="21">
        <v>120.0</v>
      </c>
      <c r="D18" s="22">
        <v>1.0</v>
      </c>
      <c r="E18" s="22"/>
      <c r="F18" s="22"/>
      <c r="G18" s="23">
        <f t="shared" si="1"/>
        <v>0.1904761905</v>
      </c>
      <c r="H18" s="21">
        <v>30.0</v>
      </c>
      <c r="I18" s="24">
        <v>1.0</v>
      </c>
      <c r="J18" s="25"/>
      <c r="K18" s="25"/>
      <c r="L18" s="23">
        <f t="shared" si="2"/>
        <v>0.1904761905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8" t="s">
        <v>28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9"/>
      <c r="B20" s="26" t="s">
        <v>22</v>
      </c>
      <c r="C20" s="21">
        <v>30.0</v>
      </c>
      <c r="D20" s="27">
        <v>2.0</v>
      </c>
      <c r="E20" s="22"/>
      <c r="F20" s="22"/>
      <c r="G20" s="23">
        <f t="shared" ref="G20:G22" si="3">C20/$C$35</f>
        <v>0.04761904762</v>
      </c>
      <c r="H20" s="21"/>
      <c r="I20" s="24"/>
      <c r="J20" s="25"/>
      <c r="K20" s="25"/>
      <c r="L20" s="23">
        <f t="shared" ref="L20:L22" si="4">IF(I20&gt;0,G20,0)</f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1" t="s">
        <v>29</v>
      </c>
      <c r="B21" s="26" t="s">
        <v>30</v>
      </c>
      <c r="C21" s="21">
        <v>60.0</v>
      </c>
      <c r="D21" s="27">
        <v>2.0</v>
      </c>
      <c r="E21" s="22"/>
      <c r="F21" s="27">
        <v>2.0</v>
      </c>
      <c r="G21" s="23">
        <f t="shared" si="3"/>
        <v>0.09523809524</v>
      </c>
      <c r="H21" s="21">
        <v>30.0</v>
      </c>
      <c r="I21" s="24">
        <v>2.0</v>
      </c>
      <c r="J21" s="24"/>
      <c r="K21" s="24">
        <v>1.0</v>
      </c>
      <c r="L21" s="23">
        <f t="shared" si="4"/>
        <v>0.09523809524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1" t="s">
        <v>29</v>
      </c>
      <c r="B22" s="26" t="s">
        <v>31</v>
      </c>
      <c r="C22" s="21">
        <v>30.0</v>
      </c>
      <c r="D22" s="27">
        <v>2.0</v>
      </c>
      <c r="E22" s="22"/>
      <c r="F22" s="27">
        <v>2.0</v>
      </c>
      <c r="G22" s="23">
        <f t="shared" si="3"/>
        <v>0.04761904762</v>
      </c>
      <c r="H22" s="21">
        <v>40.0</v>
      </c>
      <c r="I22" s="24">
        <v>3.0</v>
      </c>
      <c r="K22" s="24">
        <v>4.0</v>
      </c>
      <c r="L22" s="23">
        <f t="shared" si="4"/>
        <v>0.04761904762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8" t="s">
        <v>32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9"/>
      <c r="B24" s="26" t="s">
        <v>22</v>
      </c>
      <c r="C24" s="21">
        <v>30.0</v>
      </c>
      <c r="D24" s="27">
        <v>3.0</v>
      </c>
      <c r="E24" s="27"/>
      <c r="F24" s="27"/>
      <c r="G24" s="23">
        <f t="shared" ref="G24:G27" si="5">C24/$C$35</f>
        <v>0.04761904762</v>
      </c>
      <c r="H24" s="21">
        <v>30.0</v>
      </c>
      <c r="I24" s="24">
        <v>3.0</v>
      </c>
      <c r="J24" s="25"/>
      <c r="K24" s="25"/>
      <c r="L24" s="23">
        <f t="shared" ref="L24:L28" si="6">IF(I24&gt;0,G24,0)</f>
        <v>0.04761904762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9"/>
      <c r="B25" s="26" t="s">
        <v>23</v>
      </c>
      <c r="C25" s="21">
        <v>60.0</v>
      </c>
      <c r="D25" s="27">
        <v>3.0</v>
      </c>
      <c r="E25" s="22"/>
      <c r="F25" s="27"/>
      <c r="G25" s="23">
        <f t="shared" si="5"/>
        <v>0.09523809524</v>
      </c>
      <c r="H25" s="21">
        <v>60.0</v>
      </c>
      <c r="I25" s="24">
        <v>3.0</v>
      </c>
      <c r="J25" s="25"/>
      <c r="K25" s="25"/>
      <c r="L25" s="23">
        <f t="shared" si="6"/>
        <v>0.09523809524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1" t="s">
        <v>29</v>
      </c>
      <c r="B26" s="21" t="s">
        <v>33</v>
      </c>
      <c r="C26" s="21">
        <v>30.0</v>
      </c>
      <c r="D26" s="27">
        <v>3.0</v>
      </c>
      <c r="E26" s="22"/>
      <c r="F26" s="27"/>
      <c r="G26" s="23">
        <f t="shared" si="5"/>
        <v>0.04761904762</v>
      </c>
      <c r="H26" s="21">
        <v>40.0</v>
      </c>
      <c r="I26" s="24">
        <v>4.0</v>
      </c>
      <c r="J26" s="25"/>
      <c r="K26" s="25"/>
      <c r="L26" s="23">
        <f t="shared" si="6"/>
        <v>0.04761904762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1" t="s">
        <v>29</v>
      </c>
      <c r="B27" s="21" t="s">
        <v>34</v>
      </c>
      <c r="C27" s="21">
        <v>300.0</v>
      </c>
      <c r="D27" s="27">
        <v>3.0</v>
      </c>
      <c r="E27" s="27" t="s">
        <v>35</v>
      </c>
      <c r="F27" s="27">
        <v>4.0</v>
      </c>
      <c r="G27" s="23">
        <f t="shared" si="5"/>
        <v>0.4761904762</v>
      </c>
      <c r="H27" s="21">
        <v>310.0</v>
      </c>
      <c r="I27" s="24">
        <v>4.0</v>
      </c>
      <c r="J27" s="25"/>
      <c r="K27" s="24">
        <v>7.0</v>
      </c>
      <c r="L27" s="23">
        <f t="shared" si="6"/>
        <v>0.4761904762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1"/>
      <c r="B28" s="21"/>
      <c r="C28" s="21"/>
      <c r="D28" s="27">
        <v>3.0</v>
      </c>
      <c r="E28" s="22"/>
      <c r="F28" s="27"/>
      <c r="G28" s="23"/>
      <c r="H28" s="19"/>
      <c r="I28" s="25"/>
      <c r="J28" s="25"/>
      <c r="K28" s="25"/>
      <c r="L28" s="23">
        <f t="shared" si="6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8" t="s">
        <v>36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9"/>
      <c r="B30" s="26" t="s">
        <v>22</v>
      </c>
      <c r="C30" s="21">
        <v>30.0</v>
      </c>
      <c r="D30" s="27">
        <v>4.0</v>
      </c>
      <c r="E30" s="22"/>
      <c r="F30" s="22"/>
      <c r="G30" s="23">
        <f t="shared" ref="G30:G33" si="7">C30/$C$35</f>
        <v>0.04761904762</v>
      </c>
      <c r="H30" s="21">
        <v>30.0</v>
      </c>
      <c r="I30" s="24">
        <v>4.0</v>
      </c>
      <c r="J30" s="25"/>
      <c r="K30" s="25"/>
      <c r="L30" s="23">
        <f t="shared" ref="L30:L33" si="8">IF(I30&gt;0,G30,0)</f>
        <v>0.04761904762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9"/>
      <c r="B31" s="26" t="s">
        <v>23</v>
      </c>
      <c r="C31" s="21">
        <v>60.0</v>
      </c>
      <c r="D31" s="27">
        <v>4.0</v>
      </c>
      <c r="E31" s="22"/>
      <c r="F31" s="22"/>
      <c r="G31" s="23">
        <f t="shared" si="7"/>
        <v>0.09523809524</v>
      </c>
      <c r="H31" s="21">
        <v>60.0</v>
      </c>
      <c r="I31" s="24">
        <v>4.0</v>
      </c>
      <c r="J31" s="25"/>
      <c r="K31" s="25"/>
      <c r="L31" s="23">
        <f t="shared" si="8"/>
        <v>0.09523809524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1" t="s">
        <v>29</v>
      </c>
      <c r="B32" s="26" t="s">
        <v>37</v>
      </c>
      <c r="C32" s="21">
        <v>60.0</v>
      </c>
      <c r="D32" s="27">
        <v>4.0</v>
      </c>
      <c r="E32" s="22"/>
      <c r="F32" s="22"/>
      <c r="G32" s="23">
        <f t="shared" si="7"/>
        <v>0.09523809524</v>
      </c>
      <c r="H32" s="19"/>
      <c r="I32" s="25"/>
      <c r="J32" s="25"/>
      <c r="K32" s="25"/>
      <c r="L32" s="23">
        <f t="shared" si="8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1" t="s">
        <v>29</v>
      </c>
      <c r="B33" s="26" t="s">
        <v>38</v>
      </c>
      <c r="C33" s="21">
        <v>120.0</v>
      </c>
      <c r="D33" s="27">
        <v>4.0</v>
      </c>
      <c r="E33" s="22"/>
      <c r="F33" s="22"/>
      <c r="G33" s="23">
        <f t="shared" si="7"/>
        <v>0.1904761905</v>
      </c>
      <c r="H33" s="19"/>
      <c r="I33" s="25"/>
      <c r="J33" s="25"/>
      <c r="K33" s="25"/>
      <c r="L33" s="23">
        <f t="shared" si="8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8" t="s">
        <v>39</v>
      </c>
      <c r="C35" s="29">
        <f>SUM(C19:C31)</f>
        <v>630</v>
      </c>
      <c r="D35" s="1"/>
      <c r="E35" s="1"/>
      <c r="F35" s="1"/>
      <c r="G35" s="30">
        <f t="shared" ref="G35:H35" si="9">SUM(G19:G31)</f>
        <v>1</v>
      </c>
      <c r="H35" s="29">
        <f t="shared" si="9"/>
        <v>600</v>
      </c>
      <c r="I35" s="1"/>
      <c r="J35" s="1"/>
      <c r="K35" s="1"/>
      <c r="L35" s="23">
        <f>SUM(L19:L31)</f>
        <v>0.9523809524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8" t="s">
        <v>40</v>
      </c>
      <c r="C36" s="31">
        <f>C35/60</f>
        <v>10.5</v>
      </c>
      <c r="D36" s="1"/>
      <c r="E36" s="1"/>
      <c r="F36" s="1"/>
      <c r="G36" s="3"/>
      <c r="H36" s="31">
        <f>H35/60</f>
        <v>10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7">
    <mergeCell ref="B1:L1"/>
    <mergeCell ref="C10:G10"/>
    <mergeCell ref="H10:L10"/>
    <mergeCell ref="A12:L12"/>
    <mergeCell ref="A19:L19"/>
    <mergeCell ref="A23:L23"/>
    <mergeCell ref="A29:L2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11.43"/>
    <col customWidth="1" min="10" max="10" width="14.71"/>
    <col customWidth="1" min="11" max="11" width="14.14"/>
    <col customWidth="1" min="12" max="26" width="11.43"/>
  </cols>
  <sheetData>
    <row r="2">
      <c r="A2" s="32" t="s">
        <v>41</v>
      </c>
      <c r="I2" s="32" t="s">
        <v>42</v>
      </c>
    </row>
    <row r="3">
      <c r="A3" s="1"/>
      <c r="B3" s="1"/>
      <c r="C3" s="1"/>
      <c r="D3" s="1"/>
      <c r="E3" s="1"/>
      <c r="F3" s="1"/>
      <c r="G3" s="1"/>
      <c r="I3" s="1"/>
      <c r="J3" s="1"/>
      <c r="K3" s="1"/>
    </row>
    <row r="4">
      <c r="A4" s="1"/>
      <c r="B4" s="12" t="s">
        <v>43</v>
      </c>
      <c r="C4" s="13"/>
      <c r="D4" s="33"/>
      <c r="E4" s="34" t="s">
        <v>44</v>
      </c>
      <c r="F4" s="13"/>
      <c r="G4" s="14"/>
      <c r="I4" s="1"/>
      <c r="J4" s="35" t="s">
        <v>43</v>
      </c>
      <c r="K4" s="36" t="s">
        <v>44</v>
      </c>
    </row>
    <row r="5">
      <c r="A5" s="16" t="s">
        <v>45</v>
      </c>
      <c r="B5" s="37" t="s">
        <v>46</v>
      </c>
      <c r="C5" s="38" t="s">
        <v>17</v>
      </c>
      <c r="D5" s="39" t="s">
        <v>47</v>
      </c>
      <c r="E5" s="40" t="s">
        <v>46</v>
      </c>
      <c r="F5" s="40" t="s">
        <v>19</v>
      </c>
      <c r="G5" s="16" t="s">
        <v>48</v>
      </c>
      <c r="I5" s="16" t="s">
        <v>45</v>
      </c>
      <c r="J5" s="39" t="s">
        <v>16</v>
      </c>
      <c r="K5" s="40" t="s">
        <v>16</v>
      </c>
    </row>
    <row r="6">
      <c r="A6" s="19">
        <v>1.0</v>
      </c>
      <c r="B6" s="41">
        <f>SUMIFS(Detallado!C19:C31,Detallado!D19:D31,A6)/60</f>
        <v>0</v>
      </c>
      <c r="C6" s="30">
        <f>SUMIFS(Detallado!G19:G31,Detallado!D19:D31,A6)</f>
        <v>0</v>
      </c>
      <c r="D6" s="42">
        <f>C6</f>
        <v>0</v>
      </c>
      <c r="E6" s="41">
        <f>SUMIFS(Detallado!H19:H31,Detallado!I19:I31,A6)/60</f>
        <v>0</v>
      </c>
      <c r="F6" s="23">
        <f>SUMIFS(Detallado!L19:L31,Detallado!I19:I31,A6)</f>
        <v>0</v>
      </c>
      <c r="G6" s="23">
        <f>F6</f>
        <v>0</v>
      </c>
      <c r="I6" s="19">
        <v>1.0</v>
      </c>
      <c r="J6" s="43">
        <f>SUMIFS(Detallado!F19:F31,Detallado!D19:D31,Consolidado!I6)</f>
        <v>0</v>
      </c>
      <c r="K6" s="44">
        <f>SUMIFS(Detallado!K19:K31,Detallado!I19:I31,I6)</f>
        <v>0</v>
      </c>
    </row>
    <row r="7">
      <c r="A7" s="19">
        <v>2.0</v>
      </c>
      <c r="B7" s="41">
        <f>SUMIFS(Detallado!C19:C31,Detallado!D19:D31,A7)/60</f>
        <v>2</v>
      </c>
      <c r="C7" s="30">
        <f>SUMIFS(Detallado!G19:G31,Detallado!D19:D31,A7)</f>
        <v>0.1904761905</v>
      </c>
      <c r="D7" s="42">
        <f t="shared" ref="D7:D9" si="1">D6+C7</f>
        <v>0.1904761905</v>
      </c>
      <c r="E7" s="41">
        <f>SUMIFS(Detallado!H19:H31,Detallado!I19:I31,A7)/60</f>
        <v>0.5</v>
      </c>
      <c r="F7" s="23">
        <f>SUMIFS(Detallado!L19:L31,Detallado!I19:I31,A7)</f>
        <v>0.09523809524</v>
      </c>
      <c r="G7" s="23">
        <f t="shared" ref="G7:G9" si="2">G6+F7</f>
        <v>0.09523809524</v>
      </c>
      <c r="I7" s="19">
        <v>2.0</v>
      </c>
      <c r="J7" s="43">
        <f>SUMIFS(Detallado!F19:F31,Detallado!D19:D31,Consolidado!I7)</f>
        <v>4</v>
      </c>
      <c r="K7" s="44">
        <f>SUMIFS(Detallado!K19:K31,Detallado!I19:I31,I7)</f>
        <v>1</v>
      </c>
    </row>
    <row r="8">
      <c r="A8" s="19">
        <v>3.0</v>
      </c>
      <c r="B8" s="41">
        <f>SUMIFS(Detallado!C19:C31,Detallado!D19:D31,A8)/60</f>
        <v>7</v>
      </c>
      <c r="C8" s="30">
        <f>SUMIFS(Detallado!G19:G31,Detallado!D19:D31,A8)</f>
        <v>0.6666666667</v>
      </c>
      <c r="D8" s="42">
        <f t="shared" si="1"/>
        <v>0.8571428571</v>
      </c>
      <c r="E8" s="41">
        <f>SUMIFS(Detallado!H19:H31,Detallado!I19:I31,A8)/60</f>
        <v>2.166666667</v>
      </c>
      <c r="F8" s="23">
        <f>SUMIFS(Detallado!L19:L31,Detallado!I19:I31,A8)</f>
        <v>0.1904761905</v>
      </c>
      <c r="G8" s="23">
        <f t="shared" si="2"/>
        <v>0.2857142857</v>
      </c>
      <c r="I8" s="19">
        <v>3.0</v>
      </c>
      <c r="J8" s="43">
        <f>SUMIFS(Detallado!F19:F31,Detallado!D19:D31,Consolidado!I8)</f>
        <v>4</v>
      </c>
      <c r="K8" s="44">
        <f>SUMIFS(Detallado!K19:K31,Detallado!I19:I31,I8)</f>
        <v>4</v>
      </c>
    </row>
    <row r="9">
      <c r="A9" s="19">
        <v>4.0</v>
      </c>
      <c r="B9" s="41">
        <f>SUMIFS(Detallado!C19:C31,Detallado!D19:D31,A9)/60</f>
        <v>1.5</v>
      </c>
      <c r="C9" s="30">
        <f>SUMIFS(Detallado!G19:G31,Detallado!D19:D31,A9)</f>
        <v>0.1428571429</v>
      </c>
      <c r="D9" s="42">
        <f t="shared" si="1"/>
        <v>1</v>
      </c>
      <c r="E9" s="41">
        <f>SUMIFS(Detallado!H19:H31,Detallado!I19:I31,A9)/60</f>
        <v>7.333333333</v>
      </c>
      <c r="F9" s="23">
        <f>SUMIFS(Detallado!L19:L31,Detallado!I19:I31,A9)</f>
        <v>0.6666666667</v>
      </c>
      <c r="G9" s="23">
        <f t="shared" si="2"/>
        <v>0.9523809524</v>
      </c>
      <c r="I9" s="19">
        <v>4.0</v>
      </c>
      <c r="J9" s="43">
        <f>SUMIFS(Detallado!F19:F31,Detallado!D19:D31,Consolidado!I9)</f>
        <v>0</v>
      </c>
      <c r="K9" s="44">
        <f>SUMIFS(Detallado!K19:K31,Detallado!I19:I31,I9)</f>
        <v>7</v>
      </c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</sheetData>
  <mergeCells count="4">
    <mergeCell ref="B4:D4"/>
    <mergeCell ref="E4:G4"/>
    <mergeCell ref="A2:G2"/>
    <mergeCell ref="I2:K2"/>
  </mergeCells>
  <printOptions/>
  <pageMargins bottom="0.75" footer="0.0" header="0.0" left="0.7" right="0.7" top="0.75"/>
  <pageSetup orientation="portrait"/>
  <drawing r:id="rId1"/>
</worksheet>
</file>