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drawings/drawing14.xml" ContentType="application/vnd.openxmlformats-officedocument.drawingml.chartshapes+xml"/>
  <Override PartName="/xl/charts/chart11.xml" ContentType="application/vnd.openxmlformats-officedocument.drawingml.chart+xml"/>
  <Override PartName="/xl/drawings/drawing15.xml" ContentType="application/vnd.openxmlformats-officedocument.drawingml.chartshapes+xml"/>
  <Override PartName="/xl/charts/chart12.xml" ContentType="application/vnd.openxmlformats-officedocument.drawingml.chart+xml"/>
  <Override PartName="/xl/drawings/drawing16.xml" ContentType="application/vnd.openxmlformats-officedocument.drawingml.chartshapes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7.xml" ContentType="application/vnd.openxmlformats-officedocument.drawing+xml"/>
  <Override PartName="/xl/charts/chart14.xml" ContentType="application/vnd.openxmlformats-officedocument.drawingml.chart+xml"/>
  <Override PartName="/xl/drawings/drawing18.xml" ContentType="application/vnd.openxmlformats-officedocument.drawingml.chartshapes+xml"/>
  <Override PartName="/xl/charts/chart15.xml" ContentType="application/vnd.openxmlformats-officedocument.drawingml.chart+xml"/>
  <Override PartName="/xl/drawings/drawing19.xml" ContentType="application/vnd.openxmlformats-officedocument.drawingml.chartshapes+xml"/>
  <Override PartName="/xl/charts/chart16.xml" ContentType="application/vnd.openxmlformats-officedocument.drawingml.chart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est\Documents\gitRepos\waterUtility\excelTemplates\"/>
    </mc:Choice>
  </mc:AlternateContent>
  <xr:revisionPtr revIDLastSave="0" documentId="13_ncr:1_{CD6644CC-34DF-43F2-A101-506348495F6B}" xr6:coauthVersionLast="32" xr6:coauthVersionMax="32" xr10:uidLastSave="{00000000-0000-0000-0000-000000000000}"/>
  <bookViews>
    <workbookView xWindow="0" yWindow="0" windowWidth="28800" windowHeight="13770" tabRatio="926" activeTab="3" xr2:uid="{00000000-000D-0000-FFFF-FFFF00000000}"/>
  </bookViews>
  <sheets>
    <sheet name="SBFF Pump 1" sheetId="36" r:id="rId1"/>
    <sheet name="SBFF Pump 2" sheetId="37" r:id="rId2"/>
    <sheet name="SBFF Pump 3" sheetId="38" r:id="rId3"/>
    <sheet name="SBDW Pump 4" sheetId="39" r:id="rId4"/>
    <sheet name="SBDW Pump 5" sheetId="40" r:id="rId5"/>
  </sheets>
  <definedNames>
    <definedName name="_xlnm.Print_Area" localSheetId="3">'SBDW Pump 4'!$A$1:$L$37</definedName>
    <definedName name="_xlnm.Print_Area" localSheetId="4">'SBDW Pump 5'!$A$1:$L$37</definedName>
    <definedName name="_xlnm.Print_Area" localSheetId="0">'SBFF Pump 1'!$A$1:$L$36</definedName>
    <definedName name="_xlnm.Print_Area" localSheetId="1">'SBFF Pump 2'!$A$1:$L$36</definedName>
    <definedName name="_xlnm.Print_Area" localSheetId="2">'SBFF Pump 3'!$A$1:$L$36</definedName>
  </definedNames>
  <calcPr calcId="179017"/>
</workbook>
</file>

<file path=xl/calcChain.xml><?xml version="1.0" encoding="utf-8"?>
<calcChain xmlns="http://schemas.openxmlformats.org/spreadsheetml/2006/main">
  <c r="P20" i="39" l="1"/>
  <c r="K37" i="40"/>
  <c r="J37" i="40"/>
  <c r="I37" i="40"/>
  <c r="H37" i="40"/>
  <c r="G37" i="40"/>
  <c r="F37" i="40"/>
  <c r="E37" i="40"/>
  <c r="D37" i="40"/>
  <c r="C37" i="40"/>
  <c r="B37" i="40"/>
  <c r="K36" i="40"/>
  <c r="K35" i="40"/>
  <c r="J35" i="40"/>
  <c r="I35" i="40"/>
  <c r="H35" i="40"/>
  <c r="G35" i="40"/>
  <c r="F35" i="40"/>
  <c r="E35" i="40"/>
  <c r="D35" i="40"/>
  <c r="C35" i="40"/>
  <c r="B35" i="40"/>
  <c r="A35" i="40"/>
  <c r="K34" i="40"/>
  <c r="J34" i="40"/>
  <c r="I34" i="40"/>
  <c r="H34" i="40"/>
  <c r="G34" i="40"/>
  <c r="F34" i="40"/>
  <c r="E34" i="40"/>
  <c r="D34" i="40"/>
  <c r="C34" i="40"/>
  <c r="B34" i="40"/>
  <c r="A34" i="40"/>
  <c r="A22" i="40"/>
  <c r="C36" i="40" s="1"/>
  <c r="E17" i="40"/>
  <c r="H13" i="40"/>
  <c r="H12" i="40"/>
  <c r="H11" i="40"/>
  <c r="H10" i="40"/>
  <c r="H9" i="40"/>
  <c r="H8" i="40"/>
  <c r="H7" i="40"/>
  <c r="H6" i="40"/>
  <c r="H5" i="40"/>
  <c r="H4" i="40"/>
  <c r="B4" i="40"/>
  <c r="H3" i="40"/>
  <c r="N1" i="40"/>
  <c r="H13" i="39"/>
  <c r="K37" i="39"/>
  <c r="J37" i="39"/>
  <c r="I37" i="39"/>
  <c r="H37" i="39"/>
  <c r="G37" i="39"/>
  <c r="F37" i="39"/>
  <c r="E37" i="39"/>
  <c r="D37" i="39"/>
  <c r="C37" i="39"/>
  <c r="B37" i="39"/>
  <c r="K36" i="39"/>
  <c r="E36" i="39"/>
  <c r="K35" i="39"/>
  <c r="J35" i="39"/>
  <c r="I35" i="39"/>
  <c r="H35" i="39"/>
  <c r="G35" i="39"/>
  <c r="F35" i="39"/>
  <c r="E35" i="39"/>
  <c r="D35" i="39"/>
  <c r="C35" i="39"/>
  <c r="B35" i="39"/>
  <c r="A35" i="39"/>
  <c r="K34" i="39"/>
  <c r="J34" i="39"/>
  <c r="I34" i="39"/>
  <c r="H34" i="39"/>
  <c r="G34" i="39"/>
  <c r="F34" i="39"/>
  <c r="E34" i="39"/>
  <c r="D34" i="39"/>
  <c r="C34" i="39"/>
  <c r="B34" i="39"/>
  <c r="A34" i="39"/>
  <c r="A22" i="39"/>
  <c r="G36" i="39" s="1"/>
  <c r="E17" i="39"/>
  <c r="H12" i="39"/>
  <c r="H11" i="39"/>
  <c r="H10" i="39"/>
  <c r="H9" i="39"/>
  <c r="H8" i="39"/>
  <c r="H7" i="39"/>
  <c r="H6" i="39"/>
  <c r="H5" i="39"/>
  <c r="H4" i="39"/>
  <c r="B4" i="39"/>
  <c r="H3" i="39"/>
  <c r="N1" i="39"/>
  <c r="H36" i="39" l="1"/>
  <c r="I36" i="39"/>
  <c r="B36" i="39"/>
  <c r="J36" i="39"/>
  <c r="C36" i="39"/>
  <c r="D36" i="39"/>
  <c r="F36" i="39"/>
  <c r="K32" i="40"/>
  <c r="K38" i="40" s="1"/>
  <c r="Q12" i="40" s="1"/>
  <c r="P7" i="40"/>
  <c r="G36" i="40"/>
  <c r="P10" i="40"/>
  <c r="P6" i="40"/>
  <c r="P11" i="40"/>
  <c r="H36" i="40"/>
  <c r="O9" i="40" s="1"/>
  <c r="I36" i="40"/>
  <c r="O10" i="40" s="1"/>
  <c r="J36" i="40"/>
  <c r="O11" i="40" s="1"/>
  <c r="J32" i="39"/>
  <c r="C32" i="40"/>
  <c r="C33" i="40" s="1"/>
  <c r="C38" i="40" s="1"/>
  <c r="Q4" i="40" s="1"/>
  <c r="E36" i="40"/>
  <c r="O6" i="40" s="1"/>
  <c r="H32" i="40"/>
  <c r="H33" i="40" s="1"/>
  <c r="B32" i="40"/>
  <c r="B33" i="40" s="1"/>
  <c r="J32" i="40"/>
  <c r="D32" i="40"/>
  <c r="D33" i="40" s="1"/>
  <c r="G32" i="40"/>
  <c r="H32" i="39"/>
  <c r="P4" i="40"/>
  <c r="P8" i="40"/>
  <c r="P12" i="40"/>
  <c r="P5" i="40"/>
  <c r="P9" i="40"/>
  <c r="I32" i="40"/>
  <c r="F32" i="40"/>
  <c r="F33" i="40" s="1"/>
  <c r="E32" i="40"/>
  <c r="E33" i="40" s="1"/>
  <c r="G32" i="39"/>
  <c r="G33" i="39" s="1"/>
  <c r="D36" i="40"/>
  <c r="P3" i="40"/>
  <c r="O4" i="40"/>
  <c r="O8" i="40"/>
  <c r="O12" i="40"/>
  <c r="B36" i="40"/>
  <c r="O3" i="40" s="1"/>
  <c r="F36" i="40"/>
  <c r="O7" i="40" s="1"/>
  <c r="D32" i="39"/>
  <c r="D33" i="39" s="1"/>
  <c r="D38" i="39" s="1"/>
  <c r="Q5" i="39" s="1"/>
  <c r="E32" i="39"/>
  <c r="E33" i="39" s="1"/>
  <c r="C32" i="39"/>
  <c r="C33" i="39" s="1"/>
  <c r="C38" i="39" s="1"/>
  <c r="Q4" i="39" s="1"/>
  <c r="B32" i="39"/>
  <c r="B33" i="39" s="1"/>
  <c r="I32" i="39"/>
  <c r="K32" i="39"/>
  <c r="K38" i="39" s="1"/>
  <c r="Q12" i="39" s="1"/>
  <c r="F32" i="39"/>
  <c r="O3" i="39"/>
  <c r="P12" i="39"/>
  <c r="O4" i="39"/>
  <c r="O6" i="39"/>
  <c r="O7" i="39"/>
  <c r="O9" i="39"/>
  <c r="O10" i="39"/>
  <c r="O11" i="39"/>
  <c r="O12" i="39"/>
  <c r="P5" i="39"/>
  <c r="P7" i="39"/>
  <c r="P10" i="39"/>
  <c r="P3" i="39"/>
  <c r="O5" i="39"/>
  <c r="O8" i="39"/>
  <c r="P4" i="39"/>
  <c r="P6" i="39"/>
  <c r="P8" i="39"/>
  <c r="P9" i="39"/>
  <c r="P11" i="39"/>
  <c r="K36" i="38"/>
  <c r="J36" i="38"/>
  <c r="I36" i="38"/>
  <c r="H36" i="38"/>
  <c r="G36" i="38"/>
  <c r="F36" i="38"/>
  <c r="E36" i="38"/>
  <c r="D36" i="38"/>
  <c r="C36" i="38"/>
  <c r="B36" i="38"/>
  <c r="K35" i="38"/>
  <c r="J35" i="38"/>
  <c r="I35" i="38"/>
  <c r="H35" i="38"/>
  <c r="G35" i="38"/>
  <c r="F35" i="38"/>
  <c r="E35" i="38"/>
  <c r="D35" i="38"/>
  <c r="C35" i="38"/>
  <c r="B35" i="38"/>
  <c r="K34" i="38"/>
  <c r="J34" i="38"/>
  <c r="I34" i="38"/>
  <c r="H34" i="38"/>
  <c r="G34" i="38"/>
  <c r="F34" i="38"/>
  <c r="E34" i="38"/>
  <c r="D34" i="38"/>
  <c r="C34" i="38"/>
  <c r="B34" i="38"/>
  <c r="A34" i="38"/>
  <c r="K33" i="38"/>
  <c r="J33" i="38"/>
  <c r="I33" i="38"/>
  <c r="I31" i="38" s="1"/>
  <c r="I37" i="38" s="1"/>
  <c r="H33" i="38"/>
  <c r="G33" i="38"/>
  <c r="F33" i="38"/>
  <c r="E33" i="38"/>
  <c r="D33" i="38"/>
  <c r="C33" i="38"/>
  <c r="B33" i="38"/>
  <c r="A33" i="38"/>
  <c r="N6" i="38" s="1"/>
  <c r="A21" i="38"/>
  <c r="E16" i="38"/>
  <c r="I12" i="38"/>
  <c r="I11" i="38"/>
  <c r="I10" i="38"/>
  <c r="I9" i="38"/>
  <c r="I8" i="38"/>
  <c r="I7" i="38"/>
  <c r="I6" i="38"/>
  <c r="I5" i="38"/>
  <c r="I4" i="38"/>
  <c r="B4" i="38"/>
  <c r="I3" i="38"/>
  <c r="M1" i="38"/>
  <c r="K36" i="37"/>
  <c r="J36" i="37"/>
  <c r="I36" i="37"/>
  <c r="H36" i="37"/>
  <c r="G36" i="37"/>
  <c r="F36" i="37"/>
  <c r="E36" i="37"/>
  <c r="D36" i="37"/>
  <c r="C36" i="37"/>
  <c r="B36" i="37"/>
  <c r="K35" i="37"/>
  <c r="J35" i="37"/>
  <c r="I35" i="37"/>
  <c r="H35" i="37"/>
  <c r="G35" i="37"/>
  <c r="F35" i="37"/>
  <c r="E35" i="37"/>
  <c r="D35" i="37"/>
  <c r="C35" i="37"/>
  <c r="B35" i="37"/>
  <c r="K34" i="37"/>
  <c r="J34" i="37"/>
  <c r="I34" i="37"/>
  <c r="H34" i="37"/>
  <c r="G34" i="37"/>
  <c r="F34" i="37"/>
  <c r="E34" i="37"/>
  <c r="D34" i="37"/>
  <c r="C34" i="37"/>
  <c r="B34" i="37"/>
  <c r="A34" i="37"/>
  <c r="K33" i="37"/>
  <c r="K31" i="37" s="1"/>
  <c r="J33" i="37"/>
  <c r="I33" i="37"/>
  <c r="I31" i="37" s="1"/>
  <c r="I37" i="37" s="1"/>
  <c r="H33" i="37"/>
  <c r="G33" i="37"/>
  <c r="F33" i="37"/>
  <c r="E33" i="37"/>
  <c r="D33" i="37"/>
  <c r="D31" i="37" s="1"/>
  <c r="D37" i="37" s="1"/>
  <c r="C33" i="37"/>
  <c r="C31" i="37" s="1"/>
  <c r="B33" i="37"/>
  <c r="A33" i="37"/>
  <c r="A21" i="37"/>
  <c r="E16" i="37"/>
  <c r="I12" i="37"/>
  <c r="I11" i="37"/>
  <c r="I10" i="37"/>
  <c r="I9" i="37"/>
  <c r="I8" i="37"/>
  <c r="I7" i="37"/>
  <c r="I6" i="37"/>
  <c r="I5" i="37"/>
  <c r="I4" i="37"/>
  <c r="B4" i="37"/>
  <c r="I3" i="37"/>
  <c r="M1" i="37"/>
  <c r="E16" i="36"/>
  <c r="H31" i="37" l="1"/>
  <c r="H37" i="37" s="1"/>
  <c r="E31" i="37"/>
  <c r="E37" i="37" s="1"/>
  <c r="E31" i="38"/>
  <c r="E37" i="38" s="1"/>
  <c r="K33" i="40"/>
  <c r="H33" i="39"/>
  <c r="H38" i="39" s="1"/>
  <c r="Q9" i="39" s="1"/>
  <c r="J33" i="39"/>
  <c r="J38" i="39" s="1"/>
  <c r="Q11" i="39" s="1"/>
  <c r="D38" i="40"/>
  <c r="Q5" i="40" s="1"/>
  <c r="H38" i="40"/>
  <c r="Q9" i="40" s="1"/>
  <c r="J33" i="40"/>
  <c r="J38" i="40" s="1"/>
  <c r="Q11" i="40" s="1"/>
  <c r="G33" i="40"/>
  <c r="G38" i="40" s="1"/>
  <c r="Q8" i="40" s="1"/>
  <c r="I33" i="40"/>
  <c r="I38" i="40" s="1"/>
  <c r="Q10" i="40" s="1"/>
  <c r="N7" i="38"/>
  <c r="P10" i="38"/>
  <c r="B31" i="37"/>
  <c r="B37" i="37" s="1"/>
  <c r="P3" i="37" s="1"/>
  <c r="J31" i="37"/>
  <c r="J37" i="37" s="1"/>
  <c r="G31" i="38"/>
  <c r="G37" i="38" s="1"/>
  <c r="P8" i="38" s="1"/>
  <c r="J31" i="38"/>
  <c r="C31" i="38"/>
  <c r="C37" i="38" s="1"/>
  <c r="P4" i="38" s="1"/>
  <c r="K31" i="38"/>
  <c r="K37" i="38" s="1"/>
  <c r="P12" i="38" s="1"/>
  <c r="B31" i="38"/>
  <c r="B32" i="38" s="1"/>
  <c r="N7" i="37"/>
  <c r="F31" i="37"/>
  <c r="F37" i="37" s="1"/>
  <c r="G31" i="37"/>
  <c r="O10" i="37"/>
  <c r="O5" i="37"/>
  <c r="N3" i="37"/>
  <c r="N11" i="37"/>
  <c r="N5" i="37"/>
  <c r="N8" i="37"/>
  <c r="O3" i="37"/>
  <c r="O8" i="37"/>
  <c r="N6" i="37"/>
  <c r="O11" i="37"/>
  <c r="O7" i="37"/>
  <c r="O6" i="37"/>
  <c r="N9" i="37"/>
  <c r="N10" i="37"/>
  <c r="N4" i="37"/>
  <c r="O9" i="37"/>
  <c r="N12" i="37"/>
  <c r="O4" i="37"/>
  <c r="E38" i="40"/>
  <c r="Q6" i="40" s="1"/>
  <c r="I33" i="39"/>
  <c r="I38" i="39" s="1"/>
  <c r="Q10" i="39" s="1"/>
  <c r="K33" i="39"/>
  <c r="D31" i="38"/>
  <c r="D32" i="38" s="1"/>
  <c r="P6" i="38"/>
  <c r="N3" i="38"/>
  <c r="N4" i="38"/>
  <c r="F31" i="38"/>
  <c r="F32" i="38" s="1"/>
  <c r="O3" i="38"/>
  <c r="N5" i="38"/>
  <c r="H31" i="38"/>
  <c r="H32" i="38" s="1"/>
  <c r="G38" i="39"/>
  <c r="Q8" i="39" s="1"/>
  <c r="O5" i="40"/>
  <c r="F38" i="40"/>
  <c r="Q7" i="40" s="1"/>
  <c r="B38" i="40"/>
  <c r="Q3" i="40" s="1"/>
  <c r="E38" i="39"/>
  <c r="Q6" i="39" s="1"/>
  <c r="B38" i="39"/>
  <c r="Q3" i="39" s="1"/>
  <c r="F33" i="39"/>
  <c r="F38" i="39" s="1"/>
  <c r="Q7" i="39" s="1"/>
  <c r="B37" i="38"/>
  <c r="P3" i="38" s="1"/>
  <c r="J37" i="38"/>
  <c r="P11" i="38" s="1"/>
  <c r="J32" i="38"/>
  <c r="D37" i="38"/>
  <c r="P5" i="38" s="1"/>
  <c r="H37" i="38"/>
  <c r="P9" i="38" s="1"/>
  <c r="N8" i="38"/>
  <c r="N9" i="38"/>
  <c r="N10" i="38"/>
  <c r="N11" i="38"/>
  <c r="N12" i="38"/>
  <c r="O4" i="38"/>
  <c r="O5" i="38"/>
  <c r="O6" i="38"/>
  <c r="O7" i="38"/>
  <c r="O8" i="38"/>
  <c r="O9" i="38"/>
  <c r="O10" i="38"/>
  <c r="O11" i="38"/>
  <c r="O12" i="38"/>
  <c r="E32" i="38"/>
  <c r="I32" i="38"/>
  <c r="C32" i="38"/>
  <c r="C37" i="37"/>
  <c r="P4" i="37" s="1"/>
  <c r="C32" i="37"/>
  <c r="G37" i="37"/>
  <c r="P8" i="37" s="1"/>
  <c r="G32" i="37"/>
  <c r="K37" i="37"/>
  <c r="P12" i="37" s="1"/>
  <c r="K32" i="37"/>
  <c r="O12" i="37"/>
  <c r="D32" i="37"/>
  <c r="H32" i="37"/>
  <c r="P5" i="37"/>
  <c r="P6" i="37"/>
  <c r="P7" i="37"/>
  <c r="P9" i="37"/>
  <c r="P10" i="37"/>
  <c r="P11" i="37"/>
  <c r="E32" i="37"/>
  <c r="I32" i="37"/>
  <c r="B32" i="37"/>
  <c r="F32" i="37"/>
  <c r="J32" i="37"/>
  <c r="G32" i="38" l="1"/>
  <c r="K32" i="38"/>
  <c r="F37" i="38"/>
  <c r="P7" i="38" s="1"/>
  <c r="K36" i="36"/>
  <c r="J36" i="36"/>
  <c r="I36" i="36"/>
  <c r="H36" i="36"/>
  <c r="G36" i="36"/>
  <c r="F36" i="36"/>
  <c r="E36" i="36"/>
  <c r="D36" i="36"/>
  <c r="C36" i="36"/>
  <c r="B36" i="36"/>
  <c r="K35" i="36"/>
  <c r="J35" i="36"/>
  <c r="I35" i="36"/>
  <c r="H35" i="36"/>
  <c r="G35" i="36"/>
  <c r="F35" i="36"/>
  <c r="E35" i="36"/>
  <c r="D35" i="36"/>
  <c r="C35" i="36"/>
  <c r="B35" i="36"/>
  <c r="K34" i="36"/>
  <c r="J34" i="36"/>
  <c r="I34" i="36"/>
  <c r="H34" i="36"/>
  <c r="G34" i="36"/>
  <c r="F34" i="36"/>
  <c r="E34" i="36"/>
  <c r="D34" i="36"/>
  <c r="C34" i="36"/>
  <c r="B34" i="36"/>
  <c r="A34" i="36"/>
  <c r="K33" i="36"/>
  <c r="K31" i="36" s="1"/>
  <c r="K37" i="36" s="1"/>
  <c r="J33" i="36"/>
  <c r="I33" i="36"/>
  <c r="I31" i="36" s="1"/>
  <c r="I37" i="36" s="1"/>
  <c r="H33" i="36"/>
  <c r="G33" i="36"/>
  <c r="F33" i="36"/>
  <c r="F31" i="36" s="1"/>
  <c r="E33" i="36"/>
  <c r="E31" i="36" s="1"/>
  <c r="E37" i="36" s="1"/>
  <c r="D33" i="36"/>
  <c r="C33" i="36"/>
  <c r="C31" i="36" s="1"/>
  <c r="C37" i="36" s="1"/>
  <c r="B33" i="36"/>
  <c r="A33" i="36"/>
  <c r="G31" i="36"/>
  <c r="G37" i="36" s="1"/>
  <c r="A21" i="36"/>
  <c r="O11" i="36" s="1"/>
  <c r="I12" i="36"/>
  <c r="I11" i="36"/>
  <c r="I10" i="36"/>
  <c r="I9" i="36"/>
  <c r="O8" i="36"/>
  <c r="I8" i="36"/>
  <c r="O7" i="36"/>
  <c r="I7" i="36"/>
  <c r="I6" i="36"/>
  <c r="I5" i="36"/>
  <c r="O4" i="36"/>
  <c r="I4" i="36"/>
  <c r="B4" i="36"/>
  <c r="I3" i="36"/>
  <c r="M1" i="36"/>
  <c r="O9" i="36" l="1"/>
  <c r="O6" i="36"/>
  <c r="O10" i="36"/>
  <c r="O5" i="36"/>
  <c r="N3" i="36"/>
  <c r="O12" i="36"/>
  <c r="B31" i="36"/>
  <c r="B37" i="36" s="1"/>
  <c r="P3" i="36" s="1"/>
  <c r="J31" i="36"/>
  <c r="J37" i="36" s="1"/>
  <c r="P11" i="36" s="1"/>
  <c r="D31" i="36"/>
  <c r="P12" i="36"/>
  <c r="H31" i="36"/>
  <c r="H32" i="36" s="1"/>
  <c r="I32" i="36"/>
  <c r="E32" i="36"/>
  <c r="B32" i="36"/>
  <c r="F37" i="36"/>
  <c r="P7" i="36" s="1"/>
  <c r="F32" i="36"/>
  <c r="D37" i="36"/>
  <c r="P5" i="36" s="1"/>
  <c r="D32" i="36"/>
  <c r="H37" i="36"/>
  <c r="P9" i="36" s="1"/>
  <c r="O3" i="36"/>
  <c r="N4" i="36"/>
  <c r="N5" i="36"/>
  <c r="N6" i="36"/>
  <c r="N7" i="36"/>
  <c r="N8" i="36"/>
  <c r="N9" i="36"/>
  <c r="N10" i="36"/>
  <c r="N11" i="36"/>
  <c r="N12" i="36"/>
  <c r="P4" i="36"/>
  <c r="P6" i="36"/>
  <c r="P8" i="36"/>
  <c r="P10" i="36"/>
  <c r="C32" i="36"/>
  <c r="G32" i="36"/>
  <c r="K32" i="36"/>
  <c r="J32" i="36" l="1"/>
</calcChain>
</file>

<file path=xl/sharedStrings.xml><?xml version="1.0" encoding="utf-8"?>
<sst xmlns="http://schemas.openxmlformats.org/spreadsheetml/2006/main" count="436" uniqueCount="133">
  <si>
    <t>Parameter</t>
  </si>
  <si>
    <t>Date:</t>
  </si>
  <si>
    <t>Time:</t>
  </si>
  <si>
    <t>Discharge Flow (mgd):</t>
  </si>
  <si>
    <t>KW Input to Motor:</t>
  </si>
  <si>
    <t>Total Head (ft):</t>
  </si>
  <si>
    <t>Discharge Flow (gpm):</t>
  </si>
  <si>
    <t>HP Input to Motor:</t>
  </si>
  <si>
    <t>Overall Pump Efficiency:</t>
  </si>
  <si>
    <t>TDH (ft)</t>
  </si>
  <si>
    <t>Flow (gpm)</t>
  </si>
  <si>
    <t>Manufacturer Pump Curve</t>
  </si>
  <si>
    <t>Pump Station / No:</t>
  </si>
  <si>
    <t>Design Point</t>
  </si>
  <si>
    <t>MGD</t>
  </si>
  <si>
    <t>GPM</t>
  </si>
  <si>
    <t>TDH (FT)</t>
  </si>
  <si>
    <t>Pump Mfr:</t>
  </si>
  <si>
    <t>Motor HP:</t>
  </si>
  <si>
    <t>Pump Model:</t>
  </si>
  <si>
    <t>Motor Voltage:</t>
  </si>
  <si>
    <t>Pump Installed:</t>
  </si>
  <si>
    <t>Motor Installed:</t>
  </si>
  <si>
    <t>Flow (mgd)</t>
  </si>
  <si>
    <t>Test Pt 1</t>
  </si>
  <si>
    <t>Test Pt 2</t>
  </si>
  <si>
    <t>Test Pt 3</t>
  </si>
  <si>
    <t>Test Pt 4</t>
  </si>
  <si>
    <t>Test Pt 5</t>
  </si>
  <si>
    <t>Test Pt 6</t>
  </si>
  <si>
    <t>Test Pt 7</t>
  </si>
  <si>
    <t>Test Pt 8</t>
  </si>
  <si>
    <t>Service Zone:</t>
  </si>
  <si>
    <t>Amps 1:</t>
  </si>
  <si>
    <t>Amps 2:</t>
  </si>
  <si>
    <t>Amps 3:</t>
  </si>
  <si>
    <t>Volts 1:</t>
  </si>
  <si>
    <t>Volts 2:</t>
  </si>
  <si>
    <t>Volts 3:</t>
  </si>
  <si>
    <t>#1</t>
  </si>
  <si>
    <t>RPM:</t>
  </si>
  <si>
    <t>Pump Speed (%)</t>
  </si>
  <si>
    <t>Test Pt 9</t>
  </si>
  <si>
    <t>Test Pt 10</t>
  </si>
  <si>
    <t>Reservoir Floor Elev (ft):</t>
  </si>
  <si>
    <t>Disch Press @ Pmp Flg. (psi):</t>
  </si>
  <si>
    <t>Pump Disch Hdr CL Elev (ft):</t>
  </si>
  <si>
    <t>Suction Header CL Elev (ft):</t>
  </si>
  <si>
    <t>Disch Press @ Header (psi):</t>
  </si>
  <si>
    <t>SBDWPS</t>
  </si>
  <si>
    <t>Desert Wells</t>
  </si>
  <si>
    <t>NA</t>
  </si>
  <si>
    <t>Bowl Eff (%)</t>
  </si>
  <si>
    <t>Test Pump Curve</t>
  </si>
  <si>
    <t>Test Pt</t>
  </si>
  <si>
    <t>General Info =</t>
  </si>
  <si>
    <t>Calculated =</t>
  </si>
  <si>
    <t>Manual Input from Pump Test =</t>
  </si>
  <si>
    <t xml:space="preserve">Elevation Information </t>
  </si>
  <si>
    <t>Power Factor:</t>
  </si>
  <si>
    <t>Motor Efficiency:</t>
  </si>
  <si>
    <t>Peerless</t>
  </si>
  <si>
    <t>#4</t>
  </si>
  <si>
    <t>#3</t>
  </si>
  <si>
    <t>#2</t>
  </si>
  <si>
    <t>22BKL</t>
  </si>
  <si>
    <t>Flow Conversion Calculator</t>
  </si>
  <si>
    <t>SBFFPS</t>
  </si>
  <si>
    <t>Falcon Field</t>
  </si>
  <si>
    <t>Serial Number:</t>
  </si>
  <si>
    <t>78639-1-1</t>
  </si>
  <si>
    <t>2018</t>
  </si>
  <si>
    <t>Floway</t>
  </si>
  <si>
    <t>78639-1-2</t>
  </si>
  <si>
    <t>78639-1-3</t>
  </si>
  <si>
    <t>No. of Stages:</t>
  </si>
  <si>
    <t>27 FKH</t>
  </si>
  <si>
    <t>78639-9-1</t>
  </si>
  <si>
    <t>Impeller Trim:</t>
  </si>
  <si>
    <t>15.69"</t>
  </si>
  <si>
    <t>Power (BHP)</t>
  </si>
  <si>
    <t>% Speed</t>
  </si>
  <si>
    <t>TDH</t>
  </si>
  <si>
    <t>Try not to run less than 4,000 gpm</t>
  </si>
  <si>
    <t>Min Speed</t>
  </si>
  <si>
    <t>TDH, ft</t>
  </si>
  <si>
    <t>Min Speed = 0.0022(TDH) + 0.48</t>
  </si>
  <si>
    <t>78639-9-2</t>
  </si>
  <si>
    <t>2nd Point Differential PSI 71 PSI 2146 GPM</t>
  </si>
  <si>
    <t>10th Point Differential PSI 24 PSI 8750 GPM</t>
  </si>
  <si>
    <t>Start Differential PSI 87 PSI 0 GPM</t>
  </si>
  <si>
    <t>9th Point Differential PSI 40 PSI 7444 GPM</t>
  </si>
  <si>
    <t>8th Point Differential PSI 51 PSI 6125 GPM</t>
  </si>
  <si>
    <t>3rd Point Differential PSI 66 PSI 3138 GPM</t>
  </si>
  <si>
    <t>4th Point Differential PSI 59 PSI 4083 GPM</t>
  </si>
  <si>
    <t>5th Point Differential PSI 57 PSI 4472 GPM</t>
  </si>
  <si>
    <t>6th Point Differential PSI 54 PSI 5049 GPM</t>
  </si>
  <si>
    <t>7th Point Differential PSI 52 PSI 5562 GPM</t>
  </si>
  <si>
    <t>FIELD TEST POINTS</t>
  </si>
  <si>
    <t>Start Differential PSI 126 PSI 0 GPM</t>
  </si>
  <si>
    <t>2nd Point Differential PSI 117 PSI 1722 GPM</t>
  </si>
  <si>
    <t>3rd Point Differential PSI 106 PSI 3451 GPM</t>
  </si>
  <si>
    <t>4th Point Differential PSI 98 PSI 5167 GPM</t>
  </si>
  <si>
    <t>5th Point Differential PSI 93 PSI 7361 GPM</t>
  </si>
  <si>
    <t>6th Point Differential PSI 90 PSI 7638 GPM</t>
  </si>
  <si>
    <t>7th Point Differential PSI 84 PSI 8514 GPM</t>
  </si>
  <si>
    <t>8th Point Differential PSI 77 PSI 9306 GPM</t>
  </si>
  <si>
    <t>9th Point Differential PSI 61 PSI 10812 GPM</t>
  </si>
  <si>
    <t>10th Point Differential PSI 47 PSI 11701 GPM</t>
  </si>
  <si>
    <t>Start Differential PSI 86 PSI 0 GPM</t>
  </si>
  <si>
    <t>2nd Point Differential PSI 75 PSI 1986 GPM</t>
  </si>
  <si>
    <t>3rd Point Differential PSI 67 PSI 3000 GPM</t>
  </si>
  <si>
    <t>4th Point Differential PSI 59 PSI 4007 GPM</t>
  </si>
  <si>
    <t>5th Point Differential PSI 56 PSI 4472 GPM</t>
  </si>
  <si>
    <t>5th Point Differential PSI 56 PSI 4514 GPM</t>
  </si>
  <si>
    <t>6th Point Differential PSI 54 PSI 5021 GPM</t>
  </si>
  <si>
    <t>7th Point Differential PSI 52 PSI 5563 GPM</t>
  </si>
  <si>
    <t>8th Point Differential PSI 50 PSI 6118 GPM</t>
  </si>
  <si>
    <t>9th Point Differential PSI 39 PSI 7389 GPM</t>
  </si>
  <si>
    <t>10th Point Differential PSI 23 PSI 8792 GPM</t>
  </si>
  <si>
    <t>Start Differential PSI 88 PSI 0 GPM</t>
  </si>
  <si>
    <t>2nd Point Differential PSI 71 PSI 2049GPM</t>
  </si>
  <si>
    <t>3rd Point Differential PSI 66 PSI 3049 GPM</t>
  </si>
  <si>
    <t>4th Point Differential PSI 59 PSI 3986 GPM</t>
  </si>
  <si>
    <t>6th Point Differential PSI 54 PSI 4986 GPM</t>
  </si>
  <si>
    <t>8th Point Differential PSI 51 PSI 6111 GPM</t>
  </si>
  <si>
    <t>9th Point Differential PSI 40 PSI 7403 GPM</t>
  </si>
  <si>
    <t>10th Point Differential PSI 23 PSI 8826 GPM</t>
  </si>
  <si>
    <t>5th Point Differential PSI 93 PSI 6986 GPM</t>
  </si>
  <si>
    <t>6th Point Differential PSI 90 PSI 7639 GPM</t>
  </si>
  <si>
    <t>9th Point Differential PSI 61 PSI 10813 GPM</t>
  </si>
  <si>
    <t>#5</t>
  </si>
  <si>
    <t>4/16/18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</si>
</sst>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9" fontId="9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 applyAlignment="1">
      <alignment horizontal="left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Border="1"/>
    <xf numFmtId="0" fontId="1" fillId="0" borderId="0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ont="1"/>
    <xf numFmtId="49" fontId="1" fillId="0" borderId="2" xfId="0" applyNumberFormat="1" applyFont="1" applyBorder="1" applyAlignment="1">
      <alignment horizontal="right"/>
    </xf>
    <xf numFmtId="0" fontId="0" fillId="3" borderId="1" xfId="0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3" fontId="7" fillId="4" borderId="1" xfId="0" applyNumberFormat="1" applyFont="1" applyFill="1" applyBorder="1" applyAlignment="1">
      <alignment horizontal="center"/>
    </xf>
    <xf numFmtId="9" fontId="7" fillId="4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4" borderId="1" xfId="0" applyFont="1" applyFill="1" applyBorder="1" applyAlignment="1">
      <alignment horizontal="center"/>
    </xf>
    <xf numFmtId="2" fontId="5" fillId="4" borderId="4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/>
    <xf numFmtId="3" fontId="1" fillId="2" borderId="4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6" fillId="0" borderId="0" xfId="0" quotePrefix="1" applyFont="1" applyAlignment="1">
      <alignment horizontal="right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9" fontId="0" fillId="2" borderId="4" xfId="2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9" fontId="0" fillId="2" borderId="7" xfId="2" applyFon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1" fontId="0" fillId="0" borderId="3" xfId="0" applyNumberFormat="1" applyBorder="1" applyAlignment="1">
      <alignment horizontal="center"/>
    </xf>
    <xf numFmtId="9" fontId="0" fillId="0" borderId="4" xfId="2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9" fontId="0" fillId="0" borderId="7" xfId="2" applyFont="1" applyBorder="1" applyAlignment="1">
      <alignment horizontal="center"/>
    </xf>
    <xf numFmtId="0" fontId="1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/>
    </xf>
    <xf numFmtId="0" fontId="1" fillId="0" borderId="3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2" fontId="1" fillId="2" borderId="4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9" fontId="0" fillId="0" borderId="0" xfId="2" applyFont="1"/>
    <xf numFmtId="49" fontId="0" fillId="3" borderId="1" xfId="0" applyNumberFormat="1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1" xfId="0" quotePrefix="1" applyFill="1" applyBorder="1" applyAlignment="1" applyProtection="1">
      <alignment horizontal="center"/>
      <protection locked="0"/>
    </xf>
    <xf numFmtId="2" fontId="0" fillId="3" borderId="1" xfId="0" applyNumberFormat="1" applyFill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</xf>
    <xf numFmtId="2" fontId="5" fillId="4" borderId="6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9" fontId="0" fillId="2" borderId="1" xfId="2" applyFon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9" fontId="0" fillId="2" borderId="6" xfId="2" applyFont="1" applyFill="1" applyBorder="1" applyAlignment="1">
      <alignment horizontal="center"/>
    </xf>
    <xf numFmtId="1" fontId="0" fillId="2" borderId="7" xfId="0" applyNumberFormat="1" applyFill="1" applyBorder="1" applyAlignment="1">
      <alignment horizontal="center"/>
    </xf>
    <xf numFmtId="0" fontId="10" fillId="0" borderId="0" xfId="0" applyFont="1" applyAlignment="1">
      <alignment horizontal="left" vertical="center" readingOrder="1"/>
    </xf>
    <xf numFmtId="0" fontId="10" fillId="0" borderId="0" xfId="0" applyFont="1" applyAlignment="1">
      <alignment horizontal="center" vertical="center" readingOrder="1"/>
    </xf>
    <xf numFmtId="164" fontId="0" fillId="3" borderId="1" xfId="0" applyNumberFormat="1" applyFill="1" applyBorder="1" applyAlignment="1" applyProtection="1">
      <alignment horizontal="center"/>
      <protection locked="0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9" defaultPivotStyle="PivotStyleLight16"/>
  <colors>
    <mruColors>
      <color rgb="FFCCFFCC"/>
      <color rgb="FFFFFF99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906731471667066E-2"/>
          <c:y val="0.23619526256244194"/>
          <c:w val="0.88632045217950239"/>
          <c:h val="0.641156533397733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'SBFF Pump 1'!$H$1</c:f>
              <c:strCache>
                <c:ptCount val="1"/>
                <c:pt idx="0">
                  <c:v>Manufacturer Pump Curve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'SBFF Pump 1'!$I$3:$I$12</c:f>
              <c:numCache>
                <c:formatCode>0.00</c:formatCode>
                <c:ptCount val="10"/>
                <c:pt idx="0">
                  <c:v>0</c:v>
                </c:pt>
                <c:pt idx="1">
                  <c:v>3.0941136</c:v>
                </c:pt>
                <c:pt idx="2">
                  <c:v>4.5163152000000002</c:v>
                </c:pt>
                <c:pt idx="3">
                  <c:v>5.8827167999999999</c:v>
                </c:pt>
                <c:pt idx="4">
                  <c:v>6.4436688000000011</c:v>
                </c:pt>
                <c:pt idx="5">
                  <c:v>7.2675792000000001</c:v>
                </c:pt>
                <c:pt idx="6">
                  <c:v>8.0114400000000003</c:v>
                </c:pt>
                <c:pt idx="7">
                  <c:v>8.8218288000000005</c:v>
                </c:pt>
                <c:pt idx="8">
                  <c:v>10.721476800000001</c:v>
                </c:pt>
                <c:pt idx="9">
                  <c:v>12.5996688</c:v>
                </c:pt>
              </c:numCache>
            </c:numRef>
          </c:xVal>
          <c:yVal>
            <c:numRef>
              <c:f>'SBFF Pump 1'!$H$3:$H$12</c:f>
              <c:numCache>
                <c:formatCode>General</c:formatCode>
                <c:ptCount val="10"/>
                <c:pt idx="0">
                  <c:v>202.89</c:v>
                </c:pt>
                <c:pt idx="1">
                  <c:v>164.97</c:v>
                </c:pt>
                <c:pt idx="2">
                  <c:v>151.58000000000001</c:v>
                </c:pt>
                <c:pt idx="3">
                  <c:v>135.30000000000001</c:v>
                </c:pt>
                <c:pt idx="4">
                  <c:v>130.82</c:v>
                </c:pt>
                <c:pt idx="5">
                  <c:v>125</c:v>
                </c:pt>
                <c:pt idx="6">
                  <c:v>123.04</c:v>
                </c:pt>
                <c:pt idx="7">
                  <c:v>117.22</c:v>
                </c:pt>
                <c:pt idx="8">
                  <c:v>91.43</c:v>
                </c:pt>
                <c:pt idx="9">
                  <c:v>56.06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62-4B86-A6BC-34498E7255CE}"/>
            </c:ext>
          </c:extLst>
        </c:ser>
        <c:ser>
          <c:idx val="2"/>
          <c:order val="1"/>
          <c:tx>
            <c:strRef>
              <c:f>'SBFF Pump 1'!$B$16:$B$17</c:f>
              <c:strCache>
                <c:ptCount val="2"/>
                <c:pt idx="0">
                  <c:v>Test Pump Curve</c:v>
                </c:pt>
              </c:strCache>
            </c:strRef>
          </c:tx>
          <c:spPr>
            <a:ln w="28575"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'SBFF Pump 1'!$B$24:$K$24</c:f>
              <c:numCache>
                <c:formatCode>0.00</c:formatCode>
                <c:ptCount val="10"/>
              </c:numCache>
            </c:numRef>
          </c:xVal>
          <c:yVal>
            <c:numRef>
              <c:f>'SBFF Pump 1'!$B$35:$K$35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62-4B86-A6BC-34498E7255CE}"/>
            </c:ext>
          </c:extLst>
        </c:ser>
        <c:ser>
          <c:idx val="5"/>
          <c:order val="2"/>
          <c:tx>
            <c:strRef>
              <c:f>'SBFF Pump 1'!$A$3</c:f>
              <c:strCache>
                <c:ptCount val="1"/>
                <c:pt idx="0">
                  <c:v>Design Point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1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'SBFF Pump 1'!$B$4</c:f>
              <c:numCache>
                <c:formatCode>0.00</c:formatCode>
                <c:ptCount val="1"/>
                <c:pt idx="0">
                  <c:v>8.0063999999999993</c:v>
                </c:pt>
              </c:numCache>
            </c:numRef>
          </c:xVal>
          <c:yVal>
            <c:numRef>
              <c:f>'SBFF Pump 1'!$B$6</c:f>
              <c:numCache>
                <c:formatCode>General</c:formatCode>
                <c:ptCount val="1"/>
                <c:pt idx="0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62-4B86-A6BC-34498E725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24776"/>
        <c:axId val="539918504"/>
      </c:scatterChart>
      <c:scatterChart>
        <c:scatterStyle val="smoothMarker"/>
        <c:varyColors val="0"/>
        <c:ser>
          <c:idx val="3"/>
          <c:order val="3"/>
          <c:tx>
            <c:strRef>
              <c:f>'SBFF Pump 1'!$K$2</c:f>
              <c:strCache>
                <c:ptCount val="1"/>
                <c:pt idx="0">
                  <c:v>Bowl Eff (%)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'SBFF Pump 1'!$I$3:$I$12</c:f>
              <c:numCache>
                <c:formatCode>0.00</c:formatCode>
                <c:ptCount val="10"/>
                <c:pt idx="0">
                  <c:v>0</c:v>
                </c:pt>
                <c:pt idx="1">
                  <c:v>3.0941136</c:v>
                </c:pt>
                <c:pt idx="2">
                  <c:v>4.5163152000000002</c:v>
                </c:pt>
                <c:pt idx="3">
                  <c:v>5.8827167999999999</c:v>
                </c:pt>
                <c:pt idx="4">
                  <c:v>6.4436688000000011</c:v>
                </c:pt>
                <c:pt idx="5">
                  <c:v>7.2675792000000001</c:v>
                </c:pt>
                <c:pt idx="6">
                  <c:v>8.0114400000000003</c:v>
                </c:pt>
                <c:pt idx="7">
                  <c:v>8.8218288000000005</c:v>
                </c:pt>
                <c:pt idx="8">
                  <c:v>10.721476800000001</c:v>
                </c:pt>
                <c:pt idx="9">
                  <c:v>12.5996688</c:v>
                </c:pt>
              </c:numCache>
            </c:numRef>
          </c:xVal>
          <c:yVal>
            <c:numRef>
              <c:f>'SBFF Pump 1'!$K$3:$K$12</c:f>
              <c:numCache>
                <c:formatCode>0%</c:formatCode>
                <c:ptCount val="10"/>
                <c:pt idx="0">
                  <c:v>0</c:v>
                </c:pt>
                <c:pt idx="1">
                  <c:v>0.41870000000000002</c:v>
                </c:pt>
                <c:pt idx="2">
                  <c:v>0.57489999999999997</c:v>
                </c:pt>
                <c:pt idx="3">
                  <c:v>0.68489999999999995</c:v>
                </c:pt>
                <c:pt idx="4">
                  <c:v>0.72370000000000001</c:v>
                </c:pt>
                <c:pt idx="5">
                  <c:v>0.77070000000000005</c:v>
                </c:pt>
                <c:pt idx="6">
                  <c:v>0.81710000000000005</c:v>
                </c:pt>
                <c:pt idx="7">
                  <c:v>0.83589999999999998</c:v>
                </c:pt>
                <c:pt idx="8">
                  <c:v>0.79490000000000005</c:v>
                </c:pt>
                <c:pt idx="9">
                  <c:v>0.61519999999999997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62-4B86-A6BC-34498E7255CE}"/>
            </c:ext>
          </c:extLst>
        </c:ser>
        <c:ser>
          <c:idx val="4"/>
          <c:order val="4"/>
          <c:tx>
            <c:strRef>
              <c:f>'SBFF Pump 1'!$A$37</c:f>
              <c:strCache>
                <c:ptCount val="1"/>
                <c:pt idx="0">
                  <c:v>Overall Pump Efficiency:</c:v>
                </c:pt>
              </c:strCache>
            </c:strRef>
          </c:tx>
          <c:spPr>
            <a:ln w="25400">
              <a:solidFill>
                <a:schemeClr val="accent3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'SBFF Pump 1'!$B$24:$F$24</c:f>
              <c:numCache>
                <c:formatCode>0.00</c:formatCode>
                <c:ptCount val="5"/>
              </c:numCache>
            </c:numRef>
          </c:xVal>
          <c:yVal>
            <c:numRef>
              <c:f>'SBFF Pump 1'!$B$37:$F$37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E62-4B86-A6BC-34498E725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18896"/>
        <c:axId val="539925168"/>
      </c:scatterChart>
      <c:valAx>
        <c:axId val="539924776"/>
        <c:scaling>
          <c:orientation val="minMax"/>
          <c:max val="16"/>
          <c:min val="0"/>
        </c:scaling>
        <c:delete val="0"/>
        <c:axPos val="b"/>
        <c:majorGridlines>
          <c:spPr>
            <a:ln w="12700"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(MGD)</a:t>
                </a:r>
              </a:p>
            </c:rich>
          </c:tx>
          <c:layout>
            <c:manualLayout>
              <c:xMode val="edge"/>
              <c:yMode val="edge"/>
              <c:x val="0.44323472451967832"/>
              <c:y val="0.93071324755024321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539918504"/>
        <c:crosses val="autoZero"/>
        <c:crossBetween val="midCat"/>
        <c:majorUnit val="1"/>
        <c:minorUnit val="0.1"/>
      </c:valAx>
      <c:valAx>
        <c:axId val="539918504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Dynamic Head (ft)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9924776"/>
        <c:crosses val="autoZero"/>
        <c:crossBetween val="midCat"/>
        <c:majorUnit val="40"/>
      </c:valAx>
      <c:valAx>
        <c:axId val="539925168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539918896"/>
        <c:crosses val="max"/>
        <c:crossBetween val="midCat"/>
      </c:valAx>
      <c:valAx>
        <c:axId val="539918896"/>
        <c:scaling>
          <c:orientation val="minMax"/>
          <c:max val="8333"/>
          <c:min val="0"/>
        </c:scaling>
        <c:delete val="1"/>
        <c:axPos val="t"/>
        <c:numFmt formatCode="#,##0" sourceLinked="0"/>
        <c:majorTickMark val="out"/>
        <c:minorTickMark val="none"/>
        <c:tickLblPos val="nextTo"/>
        <c:crossAx val="539925168"/>
        <c:crosses val="max"/>
        <c:crossBetween val="midCat"/>
        <c:majorUnit val="694.43999999999994"/>
        <c:minorUnit val="347.21999999999997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983331199453727"/>
          <c:y val="0.26987048244012179"/>
          <c:w val="0.13918091031304014"/>
          <c:h val="0.5760057626808123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906731471667066E-2"/>
          <c:y val="0.23619526256244194"/>
          <c:w val="0.88632045217950239"/>
          <c:h val="0.641156533397733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'SBDW Pump 4'!$G$1</c:f>
              <c:strCache>
                <c:ptCount val="1"/>
                <c:pt idx="0">
                  <c:v>Manufacturer Pump Curve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'SBDW Pump 4'!$H$3:$H$13</c:f>
              <c:numCache>
                <c:formatCode>0.00</c:formatCode>
                <c:ptCount val="11"/>
                <c:pt idx="0">
                  <c:v>0</c:v>
                </c:pt>
                <c:pt idx="1">
                  <c:v>2.4768143999999999</c:v>
                </c:pt>
                <c:pt idx="2">
                  <c:v>4.9681296000000001</c:v>
                </c:pt>
                <c:pt idx="3">
                  <c:v>7.4367503999999993</c:v>
                </c:pt>
                <c:pt idx="4">
                  <c:v>10.063152000000001</c:v>
                </c:pt>
                <c:pt idx="5">
                  <c:v>11.0869056</c:v>
                </c:pt>
                <c:pt idx="6">
                  <c:v>12.2558544</c:v>
                </c:pt>
                <c:pt idx="7">
                  <c:v>13.4030304</c:v>
                </c:pt>
                <c:pt idx="8">
                  <c:v>14.552380799999998</c:v>
                </c:pt>
                <c:pt idx="9">
                  <c:v>15.569323200000001</c:v>
                </c:pt>
                <c:pt idx="10">
                  <c:v>16.845278400000002</c:v>
                </c:pt>
              </c:numCache>
            </c:numRef>
          </c:xVal>
          <c:yVal>
            <c:numRef>
              <c:f>'SBDW Pump 4'!$G$3:$G$13</c:f>
              <c:numCache>
                <c:formatCode>0.0</c:formatCode>
                <c:ptCount val="11"/>
                <c:pt idx="0">
                  <c:v>290.66000000000003</c:v>
                </c:pt>
                <c:pt idx="1">
                  <c:v>269.26</c:v>
                </c:pt>
                <c:pt idx="2">
                  <c:v>243.94</c:v>
                </c:pt>
                <c:pt idx="3">
                  <c:v>226.53</c:v>
                </c:pt>
                <c:pt idx="4">
                  <c:v>214.22</c:v>
                </c:pt>
                <c:pt idx="5">
                  <c:v>207.45</c:v>
                </c:pt>
                <c:pt idx="6">
                  <c:v>194.26</c:v>
                </c:pt>
                <c:pt idx="7">
                  <c:v>178.58</c:v>
                </c:pt>
                <c:pt idx="8">
                  <c:v>159.22</c:v>
                </c:pt>
                <c:pt idx="9">
                  <c:v>139.97</c:v>
                </c:pt>
                <c:pt idx="10">
                  <c:v>109.5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EC-4B1C-A7D2-9F93E144BB03}"/>
            </c:ext>
          </c:extLst>
        </c:ser>
        <c:ser>
          <c:idx val="2"/>
          <c:order val="1"/>
          <c:tx>
            <c:strRef>
              <c:f>'SBDW Pump 4'!$B$17:$B$18</c:f>
              <c:strCache>
                <c:ptCount val="2"/>
                <c:pt idx="0">
                  <c:v>Test Pump Curve</c:v>
                </c:pt>
                <c:pt idx="1">
                  <c:v>4/16/18</c:v>
                </c:pt>
              </c:strCache>
            </c:strRef>
          </c:tx>
          <c:spPr>
            <a:ln w="28575"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'SBDW Pump 4'!$B$25:$K$25</c:f>
              <c:numCache>
                <c:formatCode>0.00</c:formatCode>
                <c:ptCount val="10"/>
                <c:pt idx="0">
                  <c:v>0</c:v>
                </c:pt>
                <c:pt idx="1">
                  <c:v>1.3176084326939692</c:v>
                </c:pt>
                <c:pt idx="2">
                  <c:v>3.7872242382351242</c:v>
                </c:pt>
                <c:pt idx="3">
                  <c:v>5.2632336846955816</c:v>
                </c:pt>
                <c:pt idx="4">
                  <c:v>6.6931628362421511</c:v>
                </c:pt>
                <c:pt idx="5">
                  <c:v>7.4045273889752892</c:v>
                </c:pt>
                <c:pt idx="6">
                  <c:v>9.5285409826622889</c:v>
                </c:pt>
                <c:pt idx="7">
                  <c:v>11.617994355163873</c:v>
                </c:pt>
                <c:pt idx="8">
                  <c:v>12.932722769425723</c:v>
                </c:pt>
              </c:numCache>
            </c:numRef>
          </c:xVal>
          <c:yVal>
            <c:numRef>
              <c:f>'SBDW Pump 4'!$B$36:$K$36</c:f>
              <c:numCache>
                <c:formatCode>0.0</c:formatCode>
                <c:ptCount val="10"/>
                <c:pt idx="0">
                  <c:v>313.18280000000004</c:v>
                </c:pt>
                <c:pt idx="1">
                  <c:v>294.8121000000001</c:v>
                </c:pt>
                <c:pt idx="2">
                  <c:v>270.65030000000002</c:v>
                </c:pt>
                <c:pt idx="3">
                  <c:v>252.19340000000011</c:v>
                </c:pt>
                <c:pt idx="4">
                  <c:v>242.28940000000011</c:v>
                </c:pt>
                <c:pt idx="5">
                  <c:v>235.31940000000009</c:v>
                </c:pt>
                <c:pt idx="6">
                  <c:v>223.84720000000016</c:v>
                </c:pt>
                <c:pt idx="7">
                  <c:v>210.33519999999999</c:v>
                </c:pt>
                <c:pt idx="8">
                  <c:v>191.13280000000009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EC-4B1C-A7D2-9F93E144BB03}"/>
            </c:ext>
          </c:extLst>
        </c:ser>
        <c:ser>
          <c:idx val="5"/>
          <c:order val="2"/>
          <c:tx>
            <c:strRef>
              <c:f>'SBDW Pump 4'!$A$3</c:f>
              <c:strCache>
                <c:ptCount val="1"/>
                <c:pt idx="0">
                  <c:v>Design Point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1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'SBDW Pump 4'!$B$4</c:f>
              <c:numCache>
                <c:formatCode>0.00</c:formatCode>
                <c:ptCount val="1"/>
                <c:pt idx="0">
                  <c:v>11.0016</c:v>
                </c:pt>
              </c:numCache>
            </c:numRef>
          </c:xVal>
          <c:yVal>
            <c:numRef>
              <c:f>'SBDW Pump 4'!$B$6</c:f>
              <c:numCache>
                <c:formatCode>General</c:formatCode>
                <c:ptCount val="1"/>
                <c:pt idx="0">
                  <c:v>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EC-4B1C-A7D2-9F93E144B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97248"/>
        <c:axId val="547593328"/>
      </c:scatterChart>
      <c:scatterChart>
        <c:scatterStyle val="smoothMarker"/>
        <c:varyColors val="0"/>
        <c:ser>
          <c:idx val="3"/>
          <c:order val="3"/>
          <c:tx>
            <c:strRef>
              <c:f>'SBDW Pump 4'!$J$2</c:f>
              <c:strCache>
                <c:ptCount val="1"/>
                <c:pt idx="0">
                  <c:v>Bowl Eff (%)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'SBDW Pump 4'!$H$3:$H$12</c:f>
              <c:numCache>
                <c:formatCode>0.00</c:formatCode>
                <c:ptCount val="10"/>
                <c:pt idx="0">
                  <c:v>0</c:v>
                </c:pt>
                <c:pt idx="1">
                  <c:v>2.4768143999999999</c:v>
                </c:pt>
                <c:pt idx="2">
                  <c:v>4.9681296000000001</c:v>
                </c:pt>
                <c:pt idx="3">
                  <c:v>7.4367503999999993</c:v>
                </c:pt>
                <c:pt idx="4">
                  <c:v>10.063152000000001</c:v>
                </c:pt>
                <c:pt idx="5">
                  <c:v>11.0869056</c:v>
                </c:pt>
                <c:pt idx="6">
                  <c:v>12.2558544</c:v>
                </c:pt>
                <c:pt idx="7">
                  <c:v>13.4030304</c:v>
                </c:pt>
                <c:pt idx="8">
                  <c:v>14.552380799999998</c:v>
                </c:pt>
                <c:pt idx="9">
                  <c:v>15.569323200000001</c:v>
                </c:pt>
              </c:numCache>
            </c:numRef>
          </c:xVal>
          <c:yVal>
            <c:numRef>
              <c:f>'SBDW Pump 4'!$J$3:$J$12</c:f>
              <c:numCache>
                <c:formatCode>0%</c:formatCode>
                <c:ptCount val="10"/>
                <c:pt idx="0">
                  <c:v>0</c:v>
                </c:pt>
                <c:pt idx="1">
                  <c:v>0.26840000000000003</c:v>
                </c:pt>
                <c:pt idx="2">
                  <c:v>0.49580000000000002</c:v>
                </c:pt>
                <c:pt idx="3">
                  <c:v>0.66459999999999997</c:v>
                </c:pt>
                <c:pt idx="4">
                  <c:v>0.79300000000000004</c:v>
                </c:pt>
                <c:pt idx="5">
                  <c:v>0.83620000000000005</c:v>
                </c:pt>
                <c:pt idx="6">
                  <c:v>0.86240000000000006</c:v>
                </c:pt>
                <c:pt idx="7">
                  <c:v>0.86719999999999997</c:v>
                </c:pt>
                <c:pt idx="8">
                  <c:v>0.85219999999999996</c:v>
                </c:pt>
                <c:pt idx="9">
                  <c:v>0.82050000000000001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EC-4B1C-A7D2-9F93E144BB03}"/>
            </c:ext>
          </c:extLst>
        </c:ser>
        <c:ser>
          <c:idx val="4"/>
          <c:order val="4"/>
          <c:tx>
            <c:strRef>
              <c:f>'SBDW Pump 4'!$A$38</c:f>
              <c:strCache>
                <c:ptCount val="1"/>
                <c:pt idx="0">
                  <c:v>Overall Pump Efficiency:</c:v>
                </c:pt>
              </c:strCache>
            </c:strRef>
          </c:tx>
          <c:spPr>
            <a:ln w="25400">
              <a:solidFill>
                <a:schemeClr val="accent3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'SBDW Pump 4'!$B$25:$J$25</c:f>
              <c:numCache>
                <c:formatCode>0.00</c:formatCode>
                <c:ptCount val="9"/>
                <c:pt idx="0">
                  <c:v>0</c:v>
                </c:pt>
                <c:pt idx="1">
                  <c:v>1.3176084326939692</c:v>
                </c:pt>
                <c:pt idx="2">
                  <c:v>3.7872242382351242</c:v>
                </c:pt>
                <c:pt idx="3">
                  <c:v>5.2632336846955816</c:v>
                </c:pt>
                <c:pt idx="4">
                  <c:v>6.6931628362421511</c:v>
                </c:pt>
                <c:pt idx="5">
                  <c:v>7.4045273889752892</c:v>
                </c:pt>
                <c:pt idx="6">
                  <c:v>9.5285409826622889</c:v>
                </c:pt>
                <c:pt idx="7">
                  <c:v>11.617994355163873</c:v>
                </c:pt>
                <c:pt idx="8">
                  <c:v>12.932722769425723</c:v>
                </c:pt>
              </c:numCache>
            </c:numRef>
          </c:xVal>
          <c:yVal>
            <c:numRef>
              <c:f>'SBDW Pump 4'!$B$38:$J$38</c:f>
              <c:numCache>
                <c:formatCode>0%</c:formatCode>
                <c:ptCount val="9"/>
                <c:pt idx="0">
                  <c:v>0</c:v>
                </c:pt>
                <c:pt idx="1">
                  <c:v>0.15241420648088122</c:v>
                </c:pt>
                <c:pt idx="2">
                  <c:v>0.40981023393188987</c:v>
                </c:pt>
                <c:pt idx="3">
                  <c:v>0.53437378720889872</c:v>
                </c:pt>
                <c:pt idx="4">
                  <c:v>0.64502791620314837</c:v>
                </c:pt>
                <c:pt idx="5">
                  <c:v>0.68547758273754655</c:v>
                </c:pt>
                <c:pt idx="6">
                  <c:v>0.80096376025509097</c:v>
                </c:pt>
                <c:pt idx="7">
                  <c:v>0.89410282335232127</c:v>
                </c:pt>
                <c:pt idx="8">
                  <c:v>0.90015258033857004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EC-4B1C-A7D2-9F93E144B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93720"/>
        <c:axId val="547591368"/>
      </c:scatterChart>
      <c:valAx>
        <c:axId val="547597248"/>
        <c:scaling>
          <c:orientation val="minMax"/>
          <c:max val="21"/>
          <c:min val="0"/>
        </c:scaling>
        <c:delete val="0"/>
        <c:axPos val="b"/>
        <c:majorGridlines>
          <c:spPr>
            <a:ln w="12700"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(MGD)</a:t>
                </a:r>
              </a:p>
            </c:rich>
          </c:tx>
          <c:layout>
            <c:manualLayout>
              <c:xMode val="edge"/>
              <c:yMode val="edge"/>
              <c:x val="0.44323472451967832"/>
              <c:y val="0.93071324755024321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547593328"/>
        <c:crosses val="autoZero"/>
        <c:crossBetween val="midCat"/>
        <c:majorUnit val="1"/>
        <c:minorUnit val="0.2"/>
      </c:valAx>
      <c:valAx>
        <c:axId val="547593328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Dynamic Head (ft)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547597248"/>
        <c:crosses val="autoZero"/>
        <c:crossBetween val="midCat"/>
        <c:majorUnit val="40"/>
      </c:valAx>
      <c:valAx>
        <c:axId val="547591368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547593720"/>
        <c:crosses val="max"/>
        <c:crossBetween val="midCat"/>
      </c:valAx>
      <c:valAx>
        <c:axId val="547593720"/>
        <c:scaling>
          <c:orientation val="minMax"/>
          <c:max val="8333"/>
          <c:min val="0"/>
        </c:scaling>
        <c:delete val="1"/>
        <c:axPos val="t"/>
        <c:numFmt formatCode="#,##0" sourceLinked="0"/>
        <c:majorTickMark val="out"/>
        <c:minorTickMark val="none"/>
        <c:tickLblPos val="nextTo"/>
        <c:crossAx val="547591368"/>
        <c:crosses val="max"/>
        <c:crossBetween val="midCat"/>
        <c:majorUnit val="694.43999999999994"/>
        <c:minorUnit val="347.21999999999997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983331199453727"/>
          <c:y val="0.26987048244012179"/>
          <c:w val="0.13918091031304014"/>
          <c:h val="0.5760057626808123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906731471667066E-2"/>
          <c:y val="0.23619526256244194"/>
          <c:w val="0.88632045217950239"/>
          <c:h val="0.641156533397733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'SBDW Pump 4'!$G$1</c:f>
              <c:strCache>
                <c:ptCount val="1"/>
                <c:pt idx="0">
                  <c:v>Manufacturer Pump Curve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'SBDW Pump 4'!$H$3:$H$13</c:f>
              <c:numCache>
                <c:formatCode>0.00</c:formatCode>
                <c:ptCount val="11"/>
                <c:pt idx="0">
                  <c:v>0</c:v>
                </c:pt>
                <c:pt idx="1">
                  <c:v>2.4768143999999999</c:v>
                </c:pt>
                <c:pt idx="2">
                  <c:v>4.9681296000000001</c:v>
                </c:pt>
                <c:pt idx="3">
                  <c:v>7.4367503999999993</c:v>
                </c:pt>
                <c:pt idx="4">
                  <c:v>10.063152000000001</c:v>
                </c:pt>
                <c:pt idx="5">
                  <c:v>11.0869056</c:v>
                </c:pt>
                <c:pt idx="6">
                  <c:v>12.2558544</c:v>
                </c:pt>
                <c:pt idx="7">
                  <c:v>13.4030304</c:v>
                </c:pt>
                <c:pt idx="8">
                  <c:v>14.552380799999998</c:v>
                </c:pt>
                <c:pt idx="9">
                  <c:v>15.569323200000001</c:v>
                </c:pt>
                <c:pt idx="10">
                  <c:v>16.845278400000002</c:v>
                </c:pt>
              </c:numCache>
            </c:numRef>
          </c:xVal>
          <c:yVal>
            <c:numRef>
              <c:f>'SBDW Pump 4'!$G$3:$G$13</c:f>
              <c:numCache>
                <c:formatCode>0.0</c:formatCode>
                <c:ptCount val="11"/>
                <c:pt idx="0">
                  <c:v>290.66000000000003</c:v>
                </c:pt>
                <c:pt idx="1">
                  <c:v>269.26</c:v>
                </c:pt>
                <c:pt idx="2">
                  <c:v>243.94</c:v>
                </c:pt>
                <c:pt idx="3">
                  <c:v>226.53</c:v>
                </c:pt>
                <c:pt idx="4">
                  <c:v>214.22</c:v>
                </c:pt>
                <c:pt idx="5">
                  <c:v>207.45</c:v>
                </c:pt>
                <c:pt idx="6">
                  <c:v>194.26</c:v>
                </c:pt>
                <c:pt idx="7">
                  <c:v>178.58</c:v>
                </c:pt>
                <c:pt idx="8">
                  <c:v>159.22</c:v>
                </c:pt>
                <c:pt idx="9">
                  <c:v>139.97</c:v>
                </c:pt>
                <c:pt idx="10">
                  <c:v>109.5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EE-4CCA-B619-D03A8A4CD196}"/>
            </c:ext>
          </c:extLst>
        </c:ser>
        <c:ser>
          <c:idx val="2"/>
          <c:order val="1"/>
          <c:tx>
            <c:strRef>
              <c:f>'SBDW Pump 4'!$B$17:$B$18</c:f>
              <c:strCache>
                <c:ptCount val="2"/>
                <c:pt idx="0">
                  <c:v>Test Pump Curve</c:v>
                </c:pt>
                <c:pt idx="1">
                  <c:v>4/16/18</c:v>
                </c:pt>
              </c:strCache>
            </c:strRef>
          </c:tx>
          <c:spPr>
            <a:ln w="28575"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'SBDW Pump 4'!$B$25:$J$25</c:f>
              <c:numCache>
                <c:formatCode>0.00</c:formatCode>
                <c:ptCount val="9"/>
                <c:pt idx="0">
                  <c:v>0</c:v>
                </c:pt>
                <c:pt idx="1">
                  <c:v>1.3176084326939692</c:v>
                </c:pt>
                <c:pt idx="2">
                  <c:v>3.7872242382351242</c:v>
                </c:pt>
                <c:pt idx="3">
                  <c:v>5.2632336846955816</c:v>
                </c:pt>
                <c:pt idx="4">
                  <c:v>6.6931628362421511</c:v>
                </c:pt>
                <c:pt idx="5">
                  <c:v>7.4045273889752892</c:v>
                </c:pt>
                <c:pt idx="6">
                  <c:v>9.5285409826622889</c:v>
                </c:pt>
                <c:pt idx="7">
                  <c:v>11.617994355163873</c:v>
                </c:pt>
                <c:pt idx="8">
                  <c:v>12.932722769425723</c:v>
                </c:pt>
              </c:numCache>
            </c:numRef>
          </c:xVal>
          <c:yVal>
            <c:numRef>
              <c:f>'SBDW Pump 4'!$B$36:$J$36</c:f>
              <c:numCache>
                <c:formatCode>0.0</c:formatCode>
                <c:ptCount val="9"/>
                <c:pt idx="0">
                  <c:v>313.18280000000004</c:v>
                </c:pt>
                <c:pt idx="1">
                  <c:v>294.8121000000001</c:v>
                </c:pt>
                <c:pt idx="2">
                  <c:v>270.65030000000002</c:v>
                </c:pt>
                <c:pt idx="3">
                  <c:v>252.19340000000011</c:v>
                </c:pt>
                <c:pt idx="4">
                  <c:v>242.28940000000011</c:v>
                </c:pt>
                <c:pt idx="5">
                  <c:v>235.31940000000009</c:v>
                </c:pt>
                <c:pt idx="6">
                  <c:v>223.84720000000016</c:v>
                </c:pt>
                <c:pt idx="7">
                  <c:v>210.33519999999999</c:v>
                </c:pt>
                <c:pt idx="8">
                  <c:v>191.13280000000009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EE-4CCA-B619-D03A8A4CD196}"/>
            </c:ext>
          </c:extLst>
        </c:ser>
        <c:ser>
          <c:idx val="5"/>
          <c:order val="2"/>
          <c:tx>
            <c:strRef>
              <c:f>'SBDW Pump 4'!$A$3</c:f>
              <c:strCache>
                <c:ptCount val="1"/>
                <c:pt idx="0">
                  <c:v>Design Point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1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'SBDW Pump 4'!$B$4</c:f>
              <c:numCache>
                <c:formatCode>0.00</c:formatCode>
                <c:ptCount val="1"/>
                <c:pt idx="0">
                  <c:v>11.0016</c:v>
                </c:pt>
              </c:numCache>
            </c:numRef>
          </c:xVal>
          <c:yVal>
            <c:numRef>
              <c:f>'SBDW Pump 4'!$B$6</c:f>
              <c:numCache>
                <c:formatCode>General</c:formatCode>
                <c:ptCount val="1"/>
                <c:pt idx="0">
                  <c:v>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EE-4CCA-B619-D03A8A4CD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00384"/>
        <c:axId val="547599992"/>
      </c:scatterChart>
      <c:scatterChart>
        <c:scatterStyle val="smoothMarker"/>
        <c:varyColors val="0"/>
        <c:ser>
          <c:idx val="4"/>
          <c:order val="3"/>
          <c:tx>
            <c:strRef>
              <c:f>'SBDW Pump 4'!$A$33</c:f>
              <c:strCache>
                <c:ptCount val="1"/>
                <c:pt idx="0">
                  <c:v>HP Input to Motor:</c:v>
                </c:pt>
              </c:strCache>
            </c:strRef>
          </c:tx>
          <c:spPr>
            <a:ln>
              <a:prstDash val="sysDash"/>
            </a:ln>
          </c:spPr>
          <c:marker>
            <c:symbol val="triangle"/>
            <c:size val="6"/>
          </c:marker>
          <c:xVal>
            <c:numRef>
              <c:f>'SBDW Pump 4'!$B$25:$J$25</c:f>
              <c:numCache>
                <c:formatCode>0.00</c:formatCode>
                <c:ptCount val="9"/>
                <c:pt idx="0">
                  <c:v>0</c:v>
                </c:pt>
                <c:pt idx="1">
                  <c:v>1.3176084326939692</c:v>
                </c:pt>
                <c:pt idx="2">
                  <c:v>3.7872242382351242</c:v>
                </c:pt>
                <c:pt idx="3">
                  <c:v>5.2632336846955816</c:v>
                </c:pt>
                <c:pt idx="4">
                  <c:v>6.6931628362421511</c:v>
                </c:pt>
                <c:pt idx="5">
                  <c:v>7.4045273889752892</c:v>
                </c:pt>
                <c:pt idx="6">
                  <c:v>9.5285409826622889</c:v>
                </c:pt>
                <c:pt idx="7">
                  <c:v>11.617994355163873</c:v>
                </c:pt>
                <c:pt idx="8">
                  <c:v>12.932722769425723</c:v>
                </c:pt>
              </c:numCache>
            </c:numRef>
          </c:xVal>
          <c:yVal>
            <c:numRef>
              <c:f>'SBDW Pump 4'!$B$33:$J$33</c:f>
              <c:numCache>
                <c:formatCode>#,##0</c:formatCode>
                <c:ptCount val="9"/>
                <c:pt idx="0">
                  <c:v>446.18305564799994</c:v>
                </c:pt>
                <c:pt idx="1">
                  <c:v>446.93929811520002</c:v>
                </c:pt>
                <c:pt idx="2">
                  <c:v>438.62063097599992</c:v>
                </c:pt>
                <c:pt idx="3">
                  <c:v>435.59566110719999</c:v>
                </c:pt>
                <c:pt idx="4">
                  <c:v>440.88935837759999</c:v>
                </c:pt>
                <c:pt idx="5">
                  <c:v>445.76312739839994</c:v>
                </c:pt>
                <c:pt idx="6">
                  <c:v>466.98994298880007</c:v>
                </c:pt>
                <c:pt idx="7">
                  <c:v>479.28956709599998</c:v>
                </c:pt>
                <c:pt idx="8">
                  <c:v>481.56108163199997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EE-4CCA-B619-D03A8A4CD196}"/>
            </c:ext>
          </c:extLst>
        </c:ser>
        <c:ser>
          <c:idx val="1"/>
          <c:order val="4"/>
          <c:tx>
            <c:strRef>
              <c:f>'SBDW Pump 4'!$K$2</c:f>
              <c:strCache>
                <c:ptCount val="1"/>
                <c:pt idx="0">
                  <c:v>Power (BHP)</c:v>
                </c:pt>
              </c:strCache>
            </c:strRef>
          </c:tx>
          <c:xVal>
            <c:numRef>
              <c:f>'SBDW Pump 4'!$H$3:$H$13</c:f>
              <c:numCache>
                <c:formatCode>0.00</c:formatCode>
                <c:ptCount val="11"/>
                <c:pt idx="0">
                  <c:v>0</c:v>
                </c:pt>
                <c:pt idx="1">
                  <c:v>2.4768143999999999</c:v>
                </c:pt>
                <c:pt idx="2">
                  <c:v>4.9681296000000001</c:v>
                </c:pt>
                <c:pt idx="3">
                  <c:v>7.4367503999999993</c:v>
                </c:pt>
                <c:pt idx="4">
                  <c:v>10.063152000000001</c:v>
                </c:pt>
                <c:pt idx="5">
                  <c:v>11.0869056</c:v>
                </c:pt>
                <c:pt idx="6">
                  <c:v>12.2558544</c:v>
                </c:pt>
                <c:pt idx="7">
                  <c:v>13.4030304</c:v>
                </c:pt>
                <c:pt idx="8">
                  <c:v>14.552380799999998</c:v>
                </c:pt>
                <c:pt idx="9">
                  <c:v>15.569323200000001</c:v>
                </c:pt>
                <c:pt idx="10">
                  <c:v>16.845278400000002</c:v>
                </c:pt>
              </c:numCache>
            </c:numRef>
          </c:xVal>
          <c:yVal>
            <c:numRef>
              <c:f>'SBDW Pump 4'!$K$3:$K$13</c:f>
              <c:numCache>
                <c:formatCode>0</c:formatCode>
                <c:ptCount val="11"/>
                <c:pt idx="0">
                  <c:v>434.6</c:v>
                </c:pt>
                <c:pt idx="1">
                  <c:v>435.79</c:v>
                </c:pt>
                <c:pt idx="2">
                  <c:v>428.7</c:v>
                </c:pt>
                <c:pt idx="3">
                  <c:v>443.87</c:v>
                </c:pt>
                <c:pt idx="4">
                  <c:v>476.74</c:v>
                </c:pt>
                <c:pt idx="5">
                  <c:v>482.35</c:v>
                </c:pt>
                <c:pt idx="6">
                  <c:v>484.13</c:v>
                </c:pt>
                <c:pt idx="7">
                  <c:v>484.04</c:v>
                </c:pt>
                <c:pt idx="8">
                  <c:v>476.8</c:v>
                </c:pt>
                <c:pt idx="9">
                  <c:v>465.73</c:v>
                </c:pt>
                <c:pt idx="10">
                  <c:v>444.33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EEE-4CCA-B619-D03A8A4CD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91760"/>
        <c:axId val="547598424"/>
      </c:scatterChart>
      <c:valAx>
        <c:axId val="547600384"/>
        <c:scaling>
          <c:orientation val="minMax"/>
          <c:max val="21"/>
          <c:min val="0"/>
        </c:scaling>
        <c:delete val="0"/>
        <c:axPos val="b"/>
        <c:majorGridlines>
          <c:spPr>
            <a:ln w="12700"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(MGD)</a:t>
                </a:r>
              </a:p>
            </c:rich>
          </c:tx>
          <c:layout>
            <c:manualLayout>
              <c:xMode val="edge"/>
              <c:yMode val="edge"/>
              <c:x val="0.44323472451967832"/>
              <c:y val="0.93071324755024321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547599992"/>
        <c:crosses val="autoZero"/>
        <c:crossBetween val="midCat"/>
        <c:majorUnit val="1"/>
        <c:minorUnit val="0.1"/>
      </c:valAx>
      <c:valAx>
        <c:axId val="547599992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Dynamic Head (ft)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547600384"/>
        <c:crosses val="autoZero"/>
        <c:crossBetween val="midCat"/>
        <c:majorUnit val="40"/>
      </c:valAx>
      <c:valAx>
        <c:axId val="54759842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47591760"/>
        <c:crosses val="max"/>
        <c:crossBetween val="midCat"/>
      </c:valAx>
      <c:valAx>
        <c:axId val="547591760"/>
        <c:scaling>
          <c:orientation val="minMax"/>
          <c:max val="8333"/>
          <c:min val="0"/>
        </c:scaling>
        <c:delete val="1"/>
        <c:axPos val="t"/>
        <c:numFmt formatCode="#,##0" sourceLinked="0"/>
        <c:majorTickMark val="out"/>
        <c:minorTickMark val="none"/>
        <c:tickLblPos val="nextTo"/>
        <c:crossAx val="547598424"/>
        <c:crosses val="max"/>
        <c:crossBetween val="midCat"/>
        <c:majorUnit val="694.43999999999994"/>
        <c:minorUnit val="347.21999999999997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0900129719809866"/>
          <c:y val="0.25098473555790579"/>
          <c:w val="0.12987171091041086"/>
          <c:h val="0.594578333319454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906731471667066E-2"/>
          <c:y val="0.23619526256244194"/>
          <c:w val="0.88868661603634946"/>
          <c:h val="0.641156533397733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'SBDW Pump 4'!$G$1</c:f>
              <c:strCache>
                <c:ptCount val="1"/>
                <c:pt idx="0">
                  <c:v>Manufacturer Pump Curve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'SBDW Pump 4'!$H$3:$H$12</c:f>
              <c:numCache>
                <c:formatCode>0.00</c:formatCode>
                <c:ptCount val="10"/>
                <c:pt idx="0">
                  <c:v>0</c:v>
                </c:pt>
                <c:pt idx="1">
                  <c:v>2.4768143999999999</c:v>
                </c:pt>
                <c:pt idx="2">
                  <c:v>4.9681296000000001</c:v>
                </c:pt>
                <c:pt idx="3">
                  <c:v>7.4367503999999993</c:v>
                </c:pt>
                <c:pt idx="4">
                  <c:v>10.063152000000001</c:v>
                </c:pt>
                <c:pt idx="5">
                  <c:v>11.0869056</c:v>
                </c:pt>
                <c:pt idx="6">
                  <c:v>12.2558544</c:v>
                </c:pt>
                <c:pt idx="7">
                  <c:v>13.4030304</c:v>
                </c:pt>
                <c:pt idx="8">
                  <c:v>14.552380799999998</c:v>
                </c:pt>
                <c:pt idx="9">
                  <c:v>15.569323200000001</c:v>
                </c:pt>
              </c:numCache>
            </c:numRef>
          </c:xVal>
          <c:yVal>
            <c:numRef>
              <c:f>'SBDW Pump 4'!$G$3:$G$12</c:f>
              <c:numCache>
                <c:formatCode>0.0</c:formatCode>
                <c:ptCount val="10"/>
                <c:pt idx="0">
                  <c:v>290.66000000000003</c:v>
                </c:pt>
                <c:pt idx="1">
                  <c:v>269.26</c:v>
                </c:pt>
                <c:pt idx="2">
                  <c:v>243.94</c:v>
                </c:pt>
                <c:pt idx="3">
                  <c:v>226.53</c:v>
                </c:pt>
                <c:pt idx="4">
                  <c:v>214.22</c:v>
                </c:pt>
                <c:pt idx="5">
                  <c:v>207.45</c:v>
                </c:pt>
                <c:pt idx="6">
                  <c:v>194.26</c:v>
                </c:pt>
                <c:pt idx="7">
                  <c:v>178.58</c:v>
                </c:pt>
                <c:pt idx="8">
                  <c:v>159.22</c:v>
                </c:pt>
                <c:pt idx="9">
                  <c:v>139.97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6E-4C2A-B926-3216FA4D67EB}"/>
            </c:ext>
          </c:extLst>
        </c:ser>
        <c:ser>
          <c:idx val="2"/>
          <c:order val="1"/>
          <c:tx>
            <c:strRef>
              <c:f>'SBDW Pump 4'!$B$17:$B$18</c:f>
              <c:strCache>
                <c:ptCount val="2"/>
                <c:pt idx="0">
                  <c:v>Test Pump Curve</c:v>
                </c:pt>
                <c:pt idx="1">
                  <c:v>4/16/18</c:v>
                </c:pt>
              </c:strCache>
            </c:strRef>
          </c:tx>
          <c:spPr>
            <a:ln w="28575"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'SBDW Pump 4'!$B$25:$J$25</c:f>
              <c:numCache>
                <c:formatCode>0.00</c:formatCode>
                <c:ptCount val="9"/>
                <c:pt idx="0">
                  <c:v>0</c:v>
                </c:pt>
                <c:pt idx="1">
                  <c:v>1.3176084326939692</c:v>
                </c:pt>
                <c:pt idx="2">
                  <c:v>3.7872242382351242</c:v>
                </c:pt>
                <c:pt idx="3">
                  <c:v>5.2632336846955816</c:v>
                </c:pt>
                <c:pt idx="4">
                  <c:v>6.6931628362421511</c:v>
                </c:pt>
                <c:pt idx="5">
                  <c:v>7.4045273889752892</c:v>
                </c:pt>
                <c:pt idx="6">
                  <c:v>9.5285409826622889</c:v>
                </c:pt>
                <c:pt idx="7">
                  <c:v>11.617994355163873</c:v>
                </c:pt>
                <c:pt idx="8">
                  <c:v>12.932722769425723</c:v>
                </c:pt>
              </c:numCache>
            </c:numRef>
          </c:xVal>
          <c:yVal>
            <c:numRef>
              <c:f>'SBDW Pump 4'!$B$36:$J$36</c:f>
              <c:numCache>
                <c:formatCode>0.0</c:formatCode>
                <c:ptCount val="9"/>
                <c:pt idx="0">
                  <c:v>313.18280000000004</c:v>
                </c:pt>
                <c:pt idx="1">
                  <c:v>294.8121000000001</c:v>
                </c:pt>
                <c:pt idx="2">
                  <c:v>270.65030000000002</c:v>
                </c:pt>
                <c:pt idx="3">
                  <c:v>252.19340000000011</c:v>
                </c:pt>
                <c:pt idx="4">
                  <c:v>242.28940000000011</c:v>
                </c:pt>
                <c:pt idx="5">
                  <c:v>235.31940000000009</c:v>
                </c:pt>
                <c:pt idx="6">
                  <c:v>223.84720000000016</c:v>
                </c:pt>
                <c:pt idx="7">
                  <c:v>210.33519999999999</c:v>
                </c:pt>
                <c:pt idx="8">
                  <c:v>191.13280000000009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6E-4C2A-B926-3216FA4D67EB}"/>
            </c:ext>
          </c:extLst>
        </c:ser>
        <c:ser>
          <c:idx val="5"/>
          <c:order val="2"/>
          <c:tx>
            <c:strRef>
              <c:f>'SBDW Pump 4'!$A$3</c:f>
              <c:strCache>
                <c:ptCount val="1"/>
                <c:pt idx="0">
                  <c:v>Design Point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1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'SBDW Pump 4'!$B$4</c:f>
              <c:numCache>
                <c:formatCode>0.00</c:formatCode>
                <c:ptCount val="1"/>
                <c:pt idx="0">
                  <c:v>11.0016</c:v>
                </c:pt>
              </c:numCache>
            </c:numRef>
          </c:xVal>
          <c:yVal>
            <c:numRef>
              <c:f>'SBDW Pump 4'!$B$6</c:f>
              <c:numCache>
                <c:formatCode>General</c:formatCode>
                <c:ptCount val="1"/>
                <c:pt idx="0">
                  <c:v>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6E-4C2A-B926-3216FA4D6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98032"/>
        <c:axId val="547601168"/>
      </c:scatterChart>
      <c:scatterChart>
        <c:scatterStyle val="smoothMarker"/>
        <c:varyColors val="0"/>
        <c:ser>
          <c:idx val="4"/>
          <c:order val="3"/>
          <c:tx>
            <c:strRef>
              <c:f>'SBDW Pump 4'!$A$34</c:f>
              <c:strCache>
                <c:ptCount val="1"/>
                <c:pt idx="0">
                  <c:v>Ave. Amps 4/16/18</c:v>
                </c:pt>
              </c:strCache>
            </c:strRef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6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'SBDW Pump 4'!$B$25:$J$25</c:f>
              <c:numCache>
                <c:formatCode>0.00</c:formatCode>
                <c:ptCount val="9"/>
                <c:pt idx="0">
                  <c:v>0</c:v>
                </c:pt>
                <c:pt idx="1">
                  <c:v>1.3176084326939692</c:v>
                </c:pt>
                <c:pt idx="2">
                  <c:v>3.7872242382351242</c:v>
                </c:pt>
                <c:pt idx="3">
                  <c:v>5.2632336846955816</c:v>
                </c:pt>
                <c:pt idx="4">
                  <c:v>6.6931628362421511</c:v>
                </c:pt>
                <c:pt idx="5">
                  <c:v>7.4045273889752892</c:v>
                </c:pt>
                <c:pt idx="6">
                  <c:v>9.5285409826622889</c:v>
                </c:pt>
                <c:pt idx="7">
                  <c:v>11.617994355163873</c:v>
                </c:pt>
                <c:pt idx="8">
                  <c:v>12.932722769425723</c:v>
                </c:pt>
              </c:numCache>
            </c:numRef>
          </c:xVal>
          <c:yVal>
            <c:numRef>
              <c:f>'SBDW Pump 4'!$B$34:$J$34</c:f>
              <c:numCache>
                <c:formatCode>#,##0</c:formatCode>
                <c:ptCount val="9"/>
                <c:pt idx="0">
                  <c:v>59</c:v>
                </c:pt>
                <c:pt idx="1">
                  <c:v>59.1</c:v>
                </c:pt>
                <c:pt idx="2">
                  <c:v>58</c:v>
                </c:pt>
                <c:pt idx="3">
                  <c:v>57.6</c:v>
                </c:pt>
                <c:pt idx="4">
                  <c:v>58.29999999999999</c:v>
                </c:pt>
                <c:pt idx="5">
                  <c:v>58.79999999999999</c:v>
                </c:pt>
                <c:pt idx="6">
                  <c:v>61.6</c:v>
                </c:pt>
                <c:pt idx="7">
                  <c:v>63.29999999999999</c:v>
                </c:pt>
                <c:pt idx="8">
                  <c:v>63.6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6E-4C2A-B926-3216FA4D6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00776"/>
        <c:axId val="547599208"/>
      </c:scatterChart>
      <c:valAx>
        <c:axId val="547598032"/>
        <c:scaling>
          <c:orientation val="minMax"/>
          <c:max val="20"/>
          <c:min val="0"/>
        </c:scaling>
        <c:delete val="0"/>
        <c:axPos val="b"/>
        <c:majorGridlines>
          <c:spPr>
            <a:ln w="12700"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(MGD)</a:t>
                </a:r>
              </a:p>
            </c:rich>
          </c:tx>
          <c:layout>
            <c:manualLayout>
              <c:xMode val="edge"/>
              <c:yMode val="edge"/>
              <c:x val="0.44323472451967832"/>
              <c:y val="0.93071324755024321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547601168"/>
        <c:crosses val="autoZero"/>
        <c:crossBetween val="midCat"/>
        <c:majorUnit val="1"/>
        <c:minorUnit val="0.1"/>
      </c:valAx>
      <c:valAx>
        <c:axId val="547601168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Dynamic Head (ft)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547598032"/>
        <c:crosses val="autoZero"/>
        <c:crossBetween val="midCat"/>
        <c:majorUnit val="40"/>
      </c:valAx>
      <c:valAx>
        <c:axId val="5475992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Amps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547600776"/>
        <c:crosses val="max"/>
        <c:crossBetween val="midCat"/>
      </c:valAx>
      <c:valAx>
        <c:axId val="547600776"/>
        <c:scaling>
          <c:orientation val="minMax"/>
          <c:max val="8333"/>
          <c:min val="0"/>
        </c:scaling>
        <c:delete val="1"/>
        <c:axPos val="t"/>
        <c:numFmt formatCode="#,##0" sourceLinked="0"/>
        <c:majorTickMark val="out"/>
        <c:minorTickMark val="none"/>
        <c:tickLblPos val="nextTo"/>
        <c:crossAx val="547599208"/>
        <c:crosses val="max"/>
        <c:crossBetween val="midCat"/>
        <c:majorUnit val="694.43999999999994"/>
        <c:minorUnit val="347.21999999999997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1136746105494573"/>
          <c:y val="0.25098473555790579"/>
          <c:w val="0.13048462109938122"/>
          <c:h val="0.5983554826958972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'SBDW Pump 4'!$O$22</c:f>
              <c:strCache>
                <c:ptCount val="1"/>
                <c:pt idx="0">
                  <c:v>% 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'SBDW Pump 4'!$P$23:$P$27</c:f>
              <c:numCache>
                <c:formatCode>General</c:formatCode>
                <c:ptCount val="5"/>
                <c:pt idx="0">
                  <c:v>240</c:v>
                </c:pt>
                <c:pt idx="1">
                  <c:v>200</c:v>
                </c:pt>
                <c:pt idx="2">
                  <c:v>180</c:v>
                </c:pt>
                <c:pt idx="3">
                  <c:v>160</c:v>
                </c:pt>
                <c:pt idx="4">
                  <c:v>135</c:v>
                </c:pt>
              </c:numCache>
            </c:numRef>
          </c:xVal>
          <c:yVal>
            <c:numRef>
              <c:f>'SBDW Pump 4'!$O$23:$O$27</c:f>
              <c:numCache>
                <c:formatCode>0%</c:formatCode>
                <c:ptCount val="5"/>
                <c:pt idx="0">
                  <c:v>1</c:v>
                </c:pt>
                <c:pt idx="1">
                  <c:v>0.91</c:v>
                </c:pt>
                <c:pt idx="2">
                  <c:v>0.88</c:v>
                </c:pt>
                <c:pt idx="3">
                  <c:v>0.82</c:v>
                </c:pt>
                <c:pt idx="4">
                  <c:v>0.77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DE-401B-9B69-6CB0FAE64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02344"/>
        <c:axId val="547590192"/>
      </c:scatterChart>
      <c:valAx>
        <c:axId val="547602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VFD 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90192"/>
        <c:crosses val="autoZero"/>
        <c:crossBetween val="midCat"/>
      </c:valAx>
      <c:valAx>
        <c:axId val="5475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TDH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0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906731471667066E-2"/>
          <c:y val="0.23619526256244194"/>
          <c:w val="0.88632045217950239"/>
          <c:h val="0.641156533397733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'SBDW Pump 5'!$G$1</c:f>
              <c:strCache>
                <c:ptCount val="1"/>
                <c:pt idx="0">
                  <c:v>Manufacturer Pump Curve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'SBDW Pump 5'!$H$3:$H$13</c:f>
              <c:numCache>
                <c:formatCode>0.00</c:formatCode>
                <c:ptCount val="11"/>
                <c:pt idx="0">
                  <c:v>0</c:v>
                </c:pt>
                <c:pt idx="1">
                  <c:v>2.4768143999999999</c:v>
                </c:pt>
                <c:pt idx="2">
                  <c:v>4.9681296000000001</c:v>
                </c:pt>
                <c:pt idx="3">
                  <c:v>7.4367503999999993</c:v>
                </c:pt>
                <c:pt idx="4">
                  <c:v>10.063152000000001</c:v>
                </c:pt>
                <c:pt idx="5">
                  <c:v>11.0869056</c:v>
                </c:pt>
                <c:pt idx="6">
                  <c:v>12.2558544</c:v>
                </c:pt>
                <c:pt idx="7">
                  <c:v>13.4030304</c:v>
                </c:pt>
                <c:pt idx="8">
                  <c:v>14.552380799999998</c:v>
                </c:pt>
                <c:pt idx="9">
                  <c:v>15.569323200000001</c:v>
                </c:pt>
                <c:pt idx="10">
                  <c:v>16.845278400000002</c:v>
                </c:pt>
              </c:numCache>
            </c:numRef>
          </c:xVal>
          <c:yVal>
            <c:numRef>
              <c:f>'SBDW Pump 5'!$G$3:$G$13</c:f>
              <c:numCache>
                <c:formatCode>0.0</c:formatCode>
                <c:ptCount val="11"/>
                <c:pt idx="0">
                  <c:v>290.66000000000003</c:v>
                </c:pt>
                <c:pt idx="1">
                  <c:v>269.26</c:v>
                </c:pt>
                <c:pt idx="2">
                  <c:v>243.94</c:v>
                </c:pt>
                <c:pt idx="3">
                  <c:v>226.53</c:v>
                </c:pt>
                <c:pt idx="4">
                  <c:v>214.22</c:v>
                </c:pt>
                <c:pt idx="5">
                  <c:v>207.45</c:v>
                </c:pt>
                <c:pt idx="6">
                  <c:v>194.26</c:v>
                </c:pt>
                <c:pt idx="7">
                  <c:v>178.58</c:v>
                </c:pt>
                <c:pt idx="8">
                  <c:v>159.22</c:v>
                </c:pt>
                <c:pt idx="9">
                  <c:v>139.97</c:v>
                </c:pt>
                <c:pt idx="10">
                  <c:v>109.5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B3-44F1-B1E3-F1F18C7B39F2}"/>
            </c:ext>
          </c:extLst>
        </c:ser>
        <c:ser>
          <c:idx val="2"/>
          <c:order val="1"/>
          <c:tx>
            <c:strRef>
              <c:f>'SBDW Pump 5'!$B$17:$B$18</c:f>
              <c:strCache>
                <c:ptCount val="2"/>
                <c:pt idx="0">
                  <c:v>Test Pump Curve</c:v>
                </c:pt>
                <c:pt idx="1">
                  <c:v>4/16/18</c:v>
                </c:pt>
              </c:strCache>
            </c:strRef>
          </c:tx>
          <c:spPr>
            <a:ln w="28575"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'SBDW Pump 5'!$B$25:$K$25</c:f>
              <c:numCache>
                <c:formatCode>0.00</c:formatCode>
                <c:ptCount val="10"/>
                <c:pt idx="0">
                  <c:v>0</c:v>
                </c:pt>
                <c:pt idx="1">
                  <c:v>1.3176084326939692</c:v>
                </c:pt>
                <c:pt idx="2">
                  <c:v>3.7872242382351242</c:v>
                </c:pt>
                <c:pt idx="3">
                  <c:v>5.2632336846955816</c:v>
                </c:pt>
                <c:pt idx="4">
                  <c:v>6.6931628362421511</c:v>
                </c:pt>
                <c:pt idx="5">
                  <c:v>7.4045273889752892</c:v>
                </c:pt>
                <c:pt idx="6">
                  <c:v>9.5285409826622889</c:v>
                </c:pt>
                <c:pt idx="7">
                  <c:v>11.617994355163873</c:v>
                </c:pt>
                <c:pt idx="8">
                  <c:v>12.932722769425723</c:v>
                </c:pt>
              </c:numCache>
            </c:numRef>
          </c:xVal>
          <c:yVal>
            <c:numRef>
              <c:f>'SBDW Pump 5'!$B$36:$K$36</c:f>
              <c:numCache>
                <c:formatCode>0.0</c:formatCode>
                <c:ptCount val="10"/>
                <c:pt idx="0">
                  <c:v>359.22199999999998</c:v>
                </c:pt>
                <c:pt idx="1">
                  <c:v>294.76299999999992</c:v>
                </c:pt>
                <c:pt idx="2">
                  <c:v>270.48800000000006</c:v>
                </c:pt>
                <c:pt idx="3">
                  <c:v>252.00800000000004</c:v>
                </c:pt>
                <c:pt idx="4">
                  <c:v>242.05500000000006</c:v>
                </c:pt>
                <c:pt idx="5">
                  <c:v>235.125</c:v>
                </c:pt>
                <c:pt idx="6">
                  <c:v>223.57500000000005</c:v>
                </c:pt>
                <c:pt idx="7">
                  <c:v>210.19699999999989</c:v>
                </c:pt>
                <c:pt idx="8">
                  <c:v>195.67399999999998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B3-44F1-B1E3-F1F18C7B39F2}"/>
            </c:ext>
          </c:extLst>
        </c:ser>
        <c:ser>
          <c:idx val="5"/>
          <c:order val="2"/>
          <c:tx>
            <c:strRef>
              <c:f>'SBDW Pump 5'!$A$3</c:f>
              <c:strCache>
                <c:ptCount val="1"/>
                <c:pt idx="0">
                  <c:v>Design Point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1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'SBDW Pump 5'!$B$4</c:f>
              <c:numCache>
                <c:formatCode>0.00</c:formatCode>
                <c:ptCount val="1"/>
                <c:pt idx="0">
                  <c:v>11.0016</c:v>
                </c:pt>
              </c:numCache>
            </c:numRef>
          </c:xVal>
          <c:yVal>
            <c:numRef>
              <c:f>'SBDW Pump 5'!$B$6</c:f>
              <c:numCache>
                <c:formatCode>General</c:formatCode>
                <c:ptCount val="1"/>
                <c:pt idx="0">
                  <c:v>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B3-44F1-B1E3-F1F18C7B3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96856"/>
        <c:axId val="547601560"/>
      </c:scatterChart>
      <c:scatterChart>
        <c:scatterStyle val="smoothMarker"/>
        <c:varyColors val="0"/>
        <c:ser>
          <c:idx val="3"/>
          <c:order val="3"/>
          <c:tx>
            <c:strRef>
              <c:f>'SBDW Pump 5'!$J$2</c:f>
              <c:strCache>
                <c:ptCount val="1"/>
                <c:pt idx="0">
                  <c:v>Bowl Eff (%)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'SBDW Pump 5'!$H$3:$H$12</c:f>
              <c:numCache>
                <c:formatCode>0.00</c:formatCode>
                <c:ptCount val="10"/>
                <c:pt idx="0">
                  <c:v>0</c:v>
                </c:pt>
                <c:pt idx="1">
                  <c:v>2.4768143999999999</c:v>
                </c:pt>
                <c:pt idx="2">
                  <c:v>4.9681296000000001</c:v>
                </c:pt>
                <c:pt idx="3">
                  <c:v>7.4367503999999993</c:v>
                </c:pt>
                <c:pt idx="4">
                  <c:v>10.063152000000001</c:v>
                </c:pt>
                <c:pt idx="5">
                  <c:v>11.0869056</c:v>
                </c:pt>
                <c:pt idx="6">
                  <c:v>12.2558544</c:v>
                </c:pt>
                <c:pt idx="7">
                  <c:v>13.4030304</c:v>
                </c:pt>
                <c:pt idx="8">
                  <c:v>14.552380799999998</c:v>
                </c:pt>
                <c:pt idx="9">
                  <c:v>15.569323200000001</c:v>
                </c:pt>
              </c:numCache>
            </c:numRef>
          </c:xVal>
          <c:yVal>
            <c:numRef>
              <c:f>'SBDW Pump 5'!$J$3:$J$12</c:f>
              <c:numCache>
                <c:formatCode>0%</c:formatCode>
                <c:ptCount val="10"/>
                <c:pt idx="0">
                  <c:v>0</c:v>
                </c:pt>
                <c:pt idx="1">
                  <c:v>0.26840000000000003</c:v>
                </c:pt>
                <c:pt idx="2">
                  <c:v>0.49580000000000002</c:v>
                </c:pt>
                <c:pt idx="3">
                  <c:v>0.66459999999999997</c:v>
                </c:pt>
                <c:pt idx="4">
                  <c:v>0.79300000000000004</c:v>
                </c:pt>
                <c:pt idx="5">
                  <c:v>0.83620000000000005</c:v>
                </c:pt>
                <c:pt idx="6">
                  <c:v>0.86240000000000006</c:v>
                </c:pt>
                <c:pt idx="7">
                  <c:v>0.86719999999999997</c:v>
                </c:pt>
                <c:pt idx="8">
                  <c:v>0.85219999999999996</c:v>
                </c:pt>
                <c:pt idx="9">
                  <c:v>0.82050000000000001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B3-44F1-B1E3-F1F18C7B39F2}"/>
            </c:ext>
          </c:extLst>
        </c:ser>
        <c:ser>
          <c:idx val="4"/>
          <c:order val="4"/>
          <c:tx>
            <c:strRef>
              <c:f>'SBDW Pump 5'!$A$38</c:f>
              <c:strCache>
                <c:ptCount val="1"/>
                <c:pt idx="0">
                  <c:v>Overall Pump Efficiency:</c:v>
                </c:pt>
              </c:strCache>
            </c:strRef>
          </c:tx>
          <c:spPr>
            <a:ln w="25400">
              <a:solidFill>
                <a:schemeClr val="accent3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'SBDW Pump 5'!$B$25:$J$25</c:f>
              <c:numCache>
                <c:formatCode>0.00</c:formatCode>
                <c:ptCount val="9"/>
                <c:pt idx="0">
                  <c:v>0</c:v>
                </c:pt>
                <c:pt idx="1">
                  <c:v>1.3176084326939692</c:v>
                </c:pt>
                <c:pt idx="2">
                  <c:v>3.7872242382351242</c:v>
                </c:pt>
                <c:pt idx="3">
                  <c:v>5.2632336846955816</c:v>
                </c:pt>
                <c:pt idx="4">
                  <c:v>6.6931628362421511</c:v>
                </c:pt>
                <c:pt idx="5">
                  <c:v>7.4045273889752892</c:v>
                </c:pt>
                <c:pt idx="6">
                  <c:v>9.5285409826622889</c:v>
                </c:pt>
                <c:pt idx="7">
                  <c:v>11.617994355163873</c:v>
                </c:pt>
                <c:pt idx="8">
                  <c:v>12.932722769425723</c:v>
                </c:pt>
              </c:numCache>
            </c:numRef>
          </c:xVal>
          <c:yVal>
            <c:numRef>
              <c:f>'SBDW Pump 5'!$B$38:$J$38</c:f>
              <c:numCache>
                <c:formatCode>0%</c:formatCode>
                <c:ptCount val="9"/>
                <c:pt idx="0">
                  <c:v>0</c:v>
                </c:pt>
                <c:pt idx="1">
                  <c:v>0.15238882238864671</c:v>
                </c:pt>
                <c:pt idx="2">
                  <c:v>0.40956448433927117</c:v>
                </c:pt>
                <c:pt idx="3">
                  <c:v>0.53398094227263726</c:v>
                </c:pt>
                <c:pt idx="4">
                  <c:v>0.6444038916128938</c:v>
                </c:pt>
                <c:pt idx="5">
                  <c:v>0.68491130200555306</c:v>
                </c:pt>
                <c:pt idx="6">
                  <c:v>0.79998978186473557</c:v>
                </c:pt>
                <c:pt idx="7">
                  <c:v>0.89351535625129686</c:v>
                </c:pt>
                <c:pt idx="8">
                  <c:v>0.9215396625025597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0B3-44F1-B1E3-F1F18C7B3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01952"/>
        <c:axId val="547594504"/>
      </c:scatterChart>
      <c:valAx>
        <c:axId val="547596856"/>
        <c:scaling>
          <c:orientation val="minMax"/>
          <c:max val="21"/>
          <c:min val="0"/>
        </c:scaling>
        <c:delete val="0"/>
        <c:axPos val="b"/>
        <c:majorGridlines>
          <c:spPr>
            <a:ln w="12700"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(MGD)</a:t>
                </a:r>
              </a:p>
            </c:rich>
          </c:tx>
          <c:layout>
            <c:manualLayout>
              <c:xMode val="edge"/>
              <c:yMode val="edge"/>
              <c:x val="0.44323472451967832"/>
              <c:y val="0.93071324755024321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547601560"/>
        <c:crosses val="autoZero"/>
        <c:crossBetween val="midCat"/>
        <c:majorUnit val="1"/>
        <c:minorUnit val="0.2"/>
      </c:valAx>
      <c:valAx>
        <c:axId val="547601560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Dynamic Head (ft)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547596856"/>
        <c:crosses val="autoZero"/>
        <c:crossBetween val="midCat"/>
      </c:valAx>
      <c:valAx>
        <c:axId val="547594504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547601952"/>
        <c:crosses val="max"/>
        <c:crossBetween val="midCat"/>
      </c:valAx>
      <c:valAx>
        <c:axId val="547601952"/>
        <c:scaling>
          <c:orientation val="minMax"/>
          <c:max val="8333"/>
          <c:min val="0"/>
        </c:scaling>
        <c:delete val="1"/>
        <c:axPos val="t"/>
        <c:numFmt formatCode="#,##0" sourceLinked="0"/>
        <c:majorTickMark val="out"/>
        <c:minorTickMark val="none"/>
        <c:tickLblPos val="nextTo"/>
        <c:crossAx val="547594504"/>
        <c:crosses val="max"/>
        <c:crossBetween val="midCat"/>
        <c:majorUnit val="694.43999999999994"/>
        <c:minorUnit val="347.21999999999997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983331199453727"/>
          <c:y val="0.26987048244012179"/>
          <c:w val="0.13918091031304014"/>
          <c:h val="0.5760057626808123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906731471667066E-2"/>
          <c:y val="0.23619526256244194"/>
          <c:w val="0.88632045217950239"/>
          <c:h val="0.641156533397733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'SBDW Pump 5'!$G$1</c:f>
              <c:strCache>
                <c:ptCount val="1"/>
                <c:pt idx="0">
                  <c:v>Manufacturer Pump Curve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'SBDW Pump 5'!$H$3:$H$13</c:f>
              <c:numCache>
                <c:formatCode>0.00</c:formatCode>
                <c:ptCount val="11"/>
                <c:pt idx="0">
                  <c:v>0</c:v>
                </c:pt>
                <c:pt idx="1">
                  <c:v>2.4768143999999999</c:v>
                </c:pt>
                <c:pt idx="2">
                  <c:v>4.9681296000000001</c:v>
                </c:pt>
                <c:pt idx="3">
                  <c:v>7.4367503999999993</c:v>
                </c:pt>
                <c:pt idx="4">
                  <c:v>10.063152000000001</c:v>
                </c:pt>
                <c:pt idx="5">
                  <c:v>11.0869056</c:v>
                </c:pt>
                <c:pt idx="6">
                  <c:v>12.2558544</c:v>
                </c:pt>
                <c:pt idx="7">
                  <c:v>13.4030304</c:v>
                </c:pt>
                <c:pt idx="8">
                  <c:v>14.552380799999998</c:v>
                </c:pt>
                <c:pt idx="9">
                  <c:v>15.569323200000001</c:v>
                </c:pt>
                <c:pt idx="10">
                  <c:v>16.845278400000002</c:v>
                </c:pt>
              </c:numCache>
            </c:numRef>
          </c:xVal>
          <c:yVal>
            <c:numRef>
              <c:f>'SBDW Pump 5'!$G$3:$G$13</c:f>
              <c:numCache>
                <c:formatCode>0.0</c:formatCode>
                <c:ptCount val="11"/>
                <c:pt idx="0">
                  <c:v>290.66000000000003</c:v>
                </c:pt>
                <c:pt idx="1">
                  <c:v>269.26</c:v>
                </c:pt>
                <c:pt idx="2">
                  <c:v>243.94</c:v>
                </c:pt>
                <c:pt idx="3">
                  <c:v>226.53</c:v>
                </c:pt>
                <c:pt idx="4">
                  <c:v>214.22</c:v>
                </c:pt>
                <c:pt idx="5">
                  <c:v>207.45</c:v>
                </c:pt>
                <c:pt idx="6">
                  <c:v>194.26</c:v>
                </c:pt>
                <c:pt idx="7">
                  <c:v>178.58</c:v>
                </c:pt>
                <c:pt idx="8">
                  <c:v>159.22</c:v>
                </c:pt>
                <c:pt idx="9">
                  <c:v>139.97</c:v>
                </c:pt>
                <c:pt idx="10">
                  <c:v>109.5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E1-493B-9574-BEEF368615C6}"/>
            </c:ext>
          </c:extLst>
        </c:ser>
        <c:ser>
          <c:idx val="2"/>
          <c:order val="1"/>
          <c:tx>
            <c:strRef>
              <c:f>'SBDW Pump 5'!$B$17:$B$18</c:f>
              <c:strCache>
                <c:ptCount val="2"/>
                <c:pt idx="0">
                  <c:v>Test Pump Curve</c:v>
                </c:pt>
                <c:pt idx="1">
                  <c:v>4/16/18</c:v>
                </c:pt>
              </c:strCache>
            </c:strRef>
          </c:tx>
          <c:spPr>
            <a:ln w="28575"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'SBDW Pump 5'!$B$25:$J$25</c:f>
              <c:numCache>
                <c:formatCode>0.00</c:formatCode>
                <c:ptCount val="9"/>
                <c:pt idx="0">
                  <c:v>0</c:v>
                </c:pt>
                <c:pt idx="1">
                  <c:v>1.3176084326939692</c:v>
                </c:pt>
                <c:pt idx="2">
                  <c:v>3.7872242382351242</c:v>
                </c:pt>
                <c:pt idx="3">
                  <c:v>5.2632336846955816</c:v>
                </c:pt>
                <c:pt idx="4">
                  <c:v>6.6931628362421511</c:v>
                </c:pt>
                <c:pt idx="5">
                  <c:v>7.4045273889752892</c:v>
                </c:pt>
                <c:pt idx="6">
                  <c:v>9.5285409826622889</c:v>
                </c:pt>
                <c:pt idx="7">
                  <c:v>11.617994355163873</c:v>
                </c:pt>
                <c:pt idx="8">
                  <c:v>12.932722769425723</c:v>
                </c:pt>
              </c:numCache>
            </c:numRef>
          </c:xVal>
          <c:yVal>
            <c:numRef>
              <c:f>'SBDW Pump 5'!$B$36:$J$36</c:f>
              <c:numCache>
                <c:formatCode>0.0</c:formatCode>
                <c:ptCount val="9"/>
                <c:pt idx="0">
                  <c:v>359.22199999999998</c:v>
                </c:pt>
                <c:pt idx="1">
                  <c:v>294.76299999999992</c:v>
                </c:pt>
                <c:pt idx="2">
                  <c:v>270.48800000000006</c:v>
                </c:pt>
                <c:pt idx="3">
                  <c:v>252.00800000000004</c:v>
                </c:pt>
                <c:pt idx="4">
                  <c:v>242.05500000000006</c:v>
                </c:pt>
                <c:pt idx="5">
                  <c:v>235.125</c:v>
                </c:pt>
                <c:pt idx="6">
                  <c:v>223.57500000000005</c:v>
                </c:pt>
                <c:pt idx="7">
                  <c:v>210.19699999999989</c:v>
                </c:pt>
                <c:pt idx="8">
                  <c:v>195.67399999999998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E1-493B-9574-BEEF368615C6}"/>
            </c:ext>
          </c:extLst>
        </c:ser>
        <c:ser>
          <c:idx val="5"/>
          <c:order val="2"/>
          <c:tx>
            <c:strRef>
              <c:f>'SBDW Pump 5'!$A$3</c:f>
              <c:strCache>
                <c:ptCount val="1"/>
                <c:pt idx="0">
                  <c:v>Design Point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1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'SBDW Pump 5'!$B$4</c:f>
              <c:numCache>
                <c:formatCode>0.00</c:formatCode>
                <c:ptCount val="1"/>
                <c:pt idx="0">
                  <c:v>11.0016</c:v>
                </c:pt>
              </c:numCache>
            </c:numRef>
          </c:xVal>
          <c:yVal>
            <c:numRef>
              <c:f>'SBDW Pump 5'!$B$6</c:f>
              <c:numCache>
                <c:formatCode>General</c:formatCode>
                <c:ptCount val="1"/>
                <c:pt idx="0">
                  <c:v>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E1-493B-9574-BEEF36861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96464"/>
        <c:axId val="547599600"/>
      </c:scatterChart>
      <c:scatterChart>
        <c:scatterStyle val="smoothMarker"/>
        <c:varyColors val="0"/>
        <c:ser>
          <c:idx val="4"/>
          <c:order val="3"/>
          <c:tx>
            <c:strRef>
              <c:f>'SBDW Pump 5'!$A$33</c:f>
              <c:strCache>
                <c:ptCount val="1"/>
                <c:pt idx="0">
                  <c:v>HP Input to Motor:</c:v>
                </c:pt>
              </c:strCache>
            </c:strRef>
          </c:tx>
          <c:spPr>
            <a:ln>
              <a:prstDash val="sysDash"/>
            </a:ln>
          </c:spPr>
          <c:marker>
            <c:symbol val="triangle"/>
            <c:size val="6"/>
          </c:marker>
          <c:xVal>
            <c:numRef>
              <c:f>'SBDW Pump 5'!$B$25:$J$25</c:f>
              <c:numCache>
                <c:formatCode>0.00</c:formatCode>
                <c:ptCount val="9"/>
                <c:pt idx="0">
                  <c:v>0</c:v>
                </c:pt>
                <c:pt idx="1">
                  <c:v>1.3176084326939692</c:v>
                </c:pt>
                <c:pt idx="2">
                  <c:v>3.7872242382351242</c:v>
                </c:pt>
                <c:pt idx="3">
                  <c:v>5.2632336846955816</c:v>
                </c:pt>
                <c:pt idx="4">
                  <c:v>6.6931628362421511</c:v>
                </c:pt>
                <c:pt idx="5">
                  <c:v>7.4045273889752892</c:v>
                </c:pt>
                <c:pt idx="6">
                  <c:v>9.5285409826622889</c:v>
                </c:pt>
                <c:pt idx="7">
                  <c:v>11.617994355163873</c:v>
                </c:pt>
                <c:pt idx="8">
                  <c:v>12.932722769425723</c:v>
                </c:pt>
              </c:numCache>
            </c:numRef>
          </c:xVal>
          <c:yVal>
            <c:numRef>
              <c:f>'SBDW Pump 5'!$B$33:$J$33</c:f>
              <c:numCache>
                <c:formatCode>#,##0</c:formatCode>
                <c:ptCount val="9"/>
                <c:pt idx="0">
                  <c:v>446.18305564799994</c:v>
                </c:pt>
                <c:pt idx="1">
                  <c:v>446.93929811520002</c:v>
                </c:pt>
                <c:pt idx="2">
                  <c:v>438.62063097599992</c:v>
                </c:pt>
                <c:pt idx="3">
                  <c:v>435.59566110719999</c:v>
                </c:pt>
                <c:pt idx="4">
                  <c:v>440.88935837759999</c:v>
                </c:pt>
                <c:pt idx="5">
                  <c:v>445.76312739839994</c:v>
                </c:pt>
                <c:pt idx="6">
                  <c:v>466.98994298880007</c:v>
                </c:pt>
                <c:pt idx="7">
                  <c:v>479.28956709599998</c:v>
                </c:pt>
                <c:pt idx="8">
                  <c:v>481.56108163199997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E1-493B-9574-BEEF368615C6}"/>
            </c:ext>
          </c:extLst>
        </c:ser>
        <c:ser>
          <c:idx val="1"/>
          <c:order val="4"/>
          <c:tx>
            <c:strRef>
              <c:f>'SBDW Pump 5'!$K$2</c:f>
              <c:strCache>
                <c:ptCount val="1"/>
                <c:pt idx="0">
                  <c:v>Power (BHP)</c:v>
                </c:pt>
              </c:strCache>
            </c:strRef>
          </c:tx>
          <c:xVal>
            <c:numRef>
              <c:f>'SBDW Pump 5'!$H$3:$H$13</c:f>
              <c:numCache>
                <c:formatCode>0.00</c:formatCode>
                <c:ptCount val="11"/>
                <c:pt idx="0">
                  <c:v>0</c:v>
                </c:pt>
                <c:pt idx="1">
                  <c:v>2.4768143999999999</c:v>
                </c:pt>
                <c:pt idx="2">
                  <c:v>4.9681296000000001</c:v>
                </c:pt>
                <c:pt idx="3">
                  <c:v>7.4367503999999993</c:v>
                </c:pt>
                <c:pt idx="4">
                  <c:v>10.063152000000001</c:v>
                </c:pt>
                <c:pt idx="5">
                  <c:v>11.0869056</c:v>
                </c:pt>
                <c:pt idx="6">
                  <c:v>12.2558544</c:v>
                </c:pt>
                <c:pt idx="7">
                  <c:v>13.4030304</c:v>
                </c:pt>
                <c:pt idx="8">
                  <c:v>14.552380799999998</c:v>
                </c:pt>
                <c:pt idx="9">
                  <c:v>15.569323200000001</c:v>
                </c:pt>
                <c:pt idx="10">
                  <c:v>16.845278400000002</c:v>
                </c:pt>
              </c:numCache>
            </c:numRef>
          </c:xVal>
          <c:yVal>
            <c:numRef>
              <c:f>'SBDW Pump 5'!$K$3:$K$13</c:f>
              <c:numCache>
                <c:formatCode>0</c:formatCode>
                <c:ptCount val="11"/>
                <c:pt idx="0">
                  <c:v>434.6</c:v>
                </c:pt>
                <c:pt idx="1">
                  <c:v>435.79</c:v>
                </c:pt>
                <c:pt idx="2">
                  <c:v>428.7</c:v>
                </c:pt>
                <c:pt idx="3">
                  <c:v>443.87</c:v>
                </c:pt>
                <c:pt idx="4">
                  <c:v>476.74</c:v>
                </c:pt>
                <c:pt idx="5">
                  <c:v>482.35</c:v>
                </c:pt>
                <c:pt idx="6">
                  <c:v>484.13</c:v>
                </c:pt>
                <c:pt idx="7">
                  <c:v>484.04</c:v>
                </c:pt>
                <c:pt idx="8">
                  <c:v>476.8</c:v>
                </c:pt>
                <c:pt idx="9">
                  <c:v>465.73</c:v>
                </c:pt>
                <c:pt idx="10">
                  <c:v>444.33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E1-493B-9574-BEEF36861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92544"/>
        <c:axId val="547590584"/>
      </c:scatterChart>
      <c:valAx>
        <c:axId val="547596464"/>
        <c:scaling>
          <c:orientation val="minMax"/>
          <c:max val="21"/>
          <c:min val="0"/>
        </c:scaling>
        <c:delete val="0"/>
        <c:axPos val="b"/>
        <c:majorGridlines>
          <c:spPr>
            <a:ln w="12700"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(MGD)</a:t>
                </a:r>
              </a:p>
            </c:rich>
          </c:tx>
          <c:layout>
            <c:manualLayout>
              <c:xMode val="edge"/>
              <c:yMode val="edge"/>
              <c:x val="0.44323472451967832"/>
              <c:y val="0.93071324755024321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547599600"/>
        <c:crosses val="autoZero"/>
        <c:crossBetween val="midCat"/>
        <c:majorUnit val="1"/>
        <c:minorUnit val="0.2"/>
      </c:valAx>
      <c:valAx>
        <c:axId val="547599600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Dynamic Head (ft)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547596464"/>
        <c:crosses val="autoZero"/>
        <c:crossBetween val="midCat"/>
      </c:valAx>
      <c:valAx>
        <c:axId val="5475905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47592544"/>
        <c:crosses val="max"/>
        <c:crossBetween val="midCat"/>
      </c:valAx>
      <c:valAx>
        <c:axId val="547592544"/>
        <c:scaling>
          <c:orientation val="minMax"/>
          <c:max val="8333"/>
          <c:min val="0"/>
        </c:scaling>
        <c:delete val="1"/>
        <c:axPos val="t"/>
        <c:numFmt formatCode="#,##0" sourceLinked="0"/>
        <c:majorTickMark val="out"/>
        <c:minorTickMark val="none"/>
        <c:tickLblPos val="nextTo"/>
        <c:crossAx val="547590584"/>
        <c:crosses val="max"/>
        <c:crossBetween val="midCat"/>
        <c:majorUnit val="694.43999999999994"/>
        <c:minorUnit val="347.21999999999997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0900129719809866"/>
          <c:y val="0.25098473555790579"/>
          <c:w val="0.12987171091041086"/>
          <c:h val="0.594578333319454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906731471667066E-2"/>
          <c:y val="0.23619526256244194"/>
          <c:w val="0.88868661603634946"/>
          <c:h val="0.641156533397733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'SBDW Pump 5'!$G$1</c:f>
              <c:strCache>
                <c:ptCount val="1"/>
                <c:pt idx="0">
                  <c:v>Manufacturer Pump Curve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'SBDW Pump 5'!$H$3:$H$12</c:f>
              <c:numCache>
                <c:formatCode>0.00</c:formatCode>
                <c:ptCount val="10"/>
                <c:pt idx="0">
                  <c:v>0</c:v>
                </c:pt>
                <c:pt idx="1">
                  <c:v>2.4768143999999999</c:v>
                </c:pt>
                <c:pt idx="2">
                  <c:v>4.9681296000000001</c:v>
                </c:pt>
                <c:pt idx="3">
                  <c:v>7.4367503999999993</c:v>
                </c:pt>
                <c:pt idx="4">
                  <c:v>10.063152000000001</c:v>
                </c:pt>
                <c:pt idx="5">
                  <c:v>11.0869056</c:v>
                </c:pt>
                <c:pt idx="6">
                  <c:v>12.2558544</c:v>
                </c:pt>
                <c:pt idx="7">
                  <c:v>13.4030304</c:v>
                </c:pt>
                <c:pt idx="8">
                  <c:v>14.552380799999998</c:v>
                </c:pt>
                <c:pt idx="9">
                  <c:v>15.569323200000001</c:v>
                </c:pt>
              </c:numCache>
            </c:numRef>
          </c:xVal>
          <c:yVal>
            <c:numRef>
              <c:f>'SBDW Pump 5'!$G$3:$G$12</c:f>
              <c:numCache>
                <c:formatCode>0.0</c:formatCode>
                <c:ptCount val="10"/>
                <c:pt idx="0">
                  <c:v>290.66000000000003</c:v>
                </c:pt>
                <c:pt idx="1">
                  <c:v>269.26</c:v>
                </c:pt>
                <c:pt idx="2">
                  <c:v>243.94</c:v>
                </c:pt>
                <c:pt idx="3">
                  <c:v>226.53</c:v>
                </c:pt>
                <c:pt idx="4">
                  <c:v>214.22</c:v>
                </c:pt>
                <c:pt idx="5">
                  <c:v>207.45</c:v>
                </c:pt>
                <c:pt idx="6">
                  <c:v>194.26</c:v>
                </c:pt>
                <c:pt idx="7">
                  <c:v>178.58</c:v>
                </c:pt>
                <c:pt idx="8">
                  <c:v>159.22</c:v>
                </c:pt>
                <c:pt idx="9">
                  <c:v>139.97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C5-4ED9-BA5C-2E95D0290A56}"/>
            </c:ext>
          </c:extLst>
        </c:ser>
        <c:ser>
          <c:idx val="2"/>
          <c:order val="1"/>
          <c:tx>
            <c:strRef>
              <c:f>'SBDW Pump 5'!$B$17:$B$18</c:f>
              <c:strCache>
                <c:ptCount val="2"/>
                <c:pt idx="0">
                  <c:v>Test Pump Curve</c:v>
                </c:pt>
                <c:pt idx="1">
                  <c:v>4/16/18</c:v>
                </c:pt>
              </c:strCache>
            </c:strRef>
          </c:tx>
          <c:spPr>
            <a:ln w="28575"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'SBDW Pump 5'!$B$25:$J$25</c:f>
              <c:numCache>
                <c:formatCode>0.00</c:formatCode>
                <c:ptCount val="9"/>
                <c:pt idx="0">
                  <c:v>0</c:v>
                </c:pt>
                <c:pt idx="1">
                  <c:v>1.3176084326939692</c:v>
                </c:pt>
                <c:pt idx="2">
                  <c:v>3.7872242382351242</c:v>
                </c:pt>
                <c:pt idx="3">
                  <c:v>5.2632336846955816</c:v>
                </c:pt>
                <c:pt idx="4">
                  <c:v>6.6931628362421511</c:v>
                </c:pt>
                <c:pt idx="5">
                  <c:v>7.4045273889752892</c:v>
                </c:pt>
                <c:pt idx="6">
                  <c:v>9.5285409826622889</c:v>
                </c:pt>
                <c:pt idx="7">
                  <c:v>11.617994355163873</c:v>
                </c:pt>
                <c:pt idx="8">
                  <c:v>12.932722769425723</c:v>
                </c:pt>
              </c:numCache>
            </c:numRef>
          </c:xVal>
          <c:yVal>
            <c:numRef>
              <c:f>'SBDW Pump 5'!$B$36:$J$36</c:f>
              <c:numCache>
                <c:formatCode>0.0</c:formatCode>
                <c:ptCount val="9"/>
                <c:pt idx="0">
                  <c:v>359.22199999999998</c:v>
                </c:pt>
                <c:pt idx="1">
                  <c:v>294.76299999999992</c:v>
                </c:pt>
                <c:pt idx="2">
                  <c:v>270.48800000000006</c:v>
                </c:pt>
                <c:pt idx="3">
                  <c:v>252.00800000000004</c:v>
                </c:pt>
                <c:pt idx="4">
                  <c:v>242.05500000000006</c:v>
                </c:pt>
                <c:pt idx="5">
                  <c:v>235.125</c:v>
                </c:pt>
                <c:pt idx="6">
                  <c:v>223.57500000000005</c:v>
                </c:pt>
                <c:pt idx="7">
                  <c:v>210.19699999999989</c:v>
                </c:pt>
                <c:pt idx="8">
                  <c:v>195.67399999999998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C5-4ED9-BA5C-2E95D0290A56}"/>
            </c:ext>
          </c:extLst>
        </c:ser>
        <c:ser>
          <c:idx val="5"/>
          <c:order val="2"/>
          <c:tx>
            <c:strRef>
              <c:f>'SBDW Pump 5'!$A$3</c:f>
              <c:strCache>
                <c:ptCount val="1"/>
                <c:pt idx="0">
                  <c:v>Design Point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1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'SBDW Pump 5'!$B$4</c:f>
              <c:numCache>
                <c:formatCode>0.00</c:formatCode>
                <c:ptCount val="1"/>
                <c:pt idx="0">
                  <c:v>11.0016</c:v>
                </c:pt>
              </c:numCache>
            </c:numRef>
          </c:xVal>
          <c:yVal>
            <c:numRef>
              <c:f>'SBDW Pump 5'!$B$6</c:f>
              <c:numCache>
                <c:formatCode>General</c:formatCode>
                <c:ptCount val="1"/>
                <c:pt idx="0">
                  <c:v>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C5-4ED9-BA5C-2E95D0290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94896"/>
        <c:axId val="547595680"/>
      </c:scatterChart>
      <c:scatterChart>
        <c:scatterStyle val="smoothMarker"/>
        <c:varyColors val="0"/>
        <c:ser>
          <c:idx val="4"/>
          <c:order val="3"/>
          <c:tx>
            <c:strRef>
              <c:f>'SBDW Pump 5'!$A$34</c:f>
              <c:strCache>
                <c:ptCount val="1"/>
                <c:pt idx="0">
                  <c:v>Ave. Amps 4/16/18</c:v>
                </c:pt>
              </c:strCache>
            </c:strRef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6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'SBDW Pump 5'!$B$25:$J$25</c:f>
              <c:numCache>
                <c:formatCode>0.00</c:formatCode>
                <c:ptCount val="9"/>
                <c:pt idx="0">
                  <c:v>0</c:v>
                </c:pt>
                <c:pt idx="1">
                  <c:v>1.3176084326939692</c:v>
                </c:pt>
                <c:pt idx="2">
                  <c:v>3.7872242382351242</c:v>
                </c:pt>
                <c:pt idx="3">
                  <c:v>5.2632336846955816</c:v>
                </c:pt>
                <c:pt idx="4">
                  <c:v>6.6931628362421511</c:v>
                </c:pt>
                <c:pt idx="5">
                  <c:v>7.4045273889752892</c:v>
                </c:pt>
                <c:pt idx="6">
                  <c:v>9.5285409826622889</c:v>
                </c:pt>
                <c:pt idx="7">
                  <c:v>11.617994355163873</c:v>
                </c:pt>
                <c:pt idx="8">
                  <c:v>12.932722769425723</c:v>
                </c:pt>
              </c:numCache>
            </c:numRef>
          </c:xVal>
          <c:yVal>
            <c:numRef>
              <c:f>'SBDW Pump 5'!$B$34:$J$34</c:f>
              <c:numCache>
                <c:formatCode>#,##0</c:formatCode>
                <c:ptCount val="9"/>
                <c:pt idx="0">
                  <c:v>59</c:v>
                </c:pt>
                <c:pt idx="1">
                  <c:v>59.1</c:v>
                </c:pt>
                <c:pt idx="2">
                  <c:v>58</c:v>
                </c:pt>
                <c:pt idx="3">
                  <c:v>57.6</c:v>
                </c:pt>
                <c:pt idx="4">
                  <c:v>58.29999999999999</c:v>
                </c:pt>
                <c:pt idx="5">
                  <c:v>58.79999999999999</c:v>
                </c:pt>
                <c:pt idx="6">
                  <c:v>61.6</c:v>
                </c:pt>
                <c:pt idx="7">
                  <c:v>63.29999999999999</c:v>
                </c:pt>
                <c:pt idx="8">
                  <c:v>63.6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C5-4ED9-BA5C-2E95D0290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039936"/>
        <c:axId val="308038760"/>
      </c:scatterChart>
      <c:valAx>
        <c:axId val="547594896"/>
        <c:scaling>
          <c:orientation val="minMax"/>
          <c:max val="20"/>
          <c:min val="0"/>
        </c:scaling>
        <c:delete val="0"/>
        <c:axPos val="b"/>
        <c:majorGridlines>
          <c:spPr>
            <a:ln w="12700"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(MGD)</a:t>
                </a:r>
              </a:p>
            </c:rich>
          </c:tx>
          <c:layout>
            <c:manualLayout>
              <c:xMode val="edge"/>
              <c:yMode val="edge"/>
              <c:x val="0.44323472451967832"/>
              <c:y val="0.93071324755024321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547595680"/>
        <c:crosses val="autoZero"/>
        <c:crossBetween val="midCat"/>
        <c:majorUnit val="1"/>
        <c:minorUnit val="0.1"/>
      </c:valAx>
      <c:valAx>
        <c:axId val="547595680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Dynamic Head (ft)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547594896"/>
        <c:crosses val="autoZero"/>
        <c:crossBetween val="midCat"/>
        <c:majorUnit val="40"/>
      </c:valAx>
      <c:valAx>
        <c:axId val="3080387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Amps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308039936"/>
        <c:crosses val="max"/>
        <c:crossBetween val="midCat"/>
      </c:valAx>
      <c:valAx>
        <c:axId val="308039936"/>
        <c:scaling>
          <c:orientation val="minMax"/>
          <c:max val="8333"/>
          <c:min val="0"/>
        </c:scaling>
        <c:delete val="1"/>
        <c:axPos val="t"/>
        <c:numFmt formatCode="#,##0" sourceLinked="0"/>
        <c:majorTickMark val="out"/>
        <c:minorTickMark val="none"/>
        <c:tickLblPos val="nextTo"/>
        <c:crossAx val="308038760"/>
        <c:crosses val="max"/>
        <c:crossBetween val="midCat"/>
        <c:majorUnit val="694.43999999999994"/>
        <c:minorUnit val="347.21999999999997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1136746105494573"/>
          <c:y val="0.25098473555790579"/>
          <c:w val="0.13048462109938122"/>
          <c:h val="0.5983554826958972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906731471667066E-2"/>
          <c:y val="0.23619526256244194"/>
          <c:w val="0.88632045217950239"/>
          <c:h val="0.641156533397733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'SBFF Pump 1'!$H$1</c:f>
              <c:strCache>
                <c:ptCount val="1"/>
                <c:pt idx="0">
                  <c:v>Manufacturer Pump Curve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'SBFF Pump 1'!$I$3:$I$12</c:f>
              <c:numCache>
                <c:formatCode>0.00</c:formatCode>
                <c:ptCount val="10"/>
                <c:pt idx="0">
                  <c:v>0</c:v>
                </c:pt>
                <c:pt idx="1">
                  <c:v>3.0941136</c:v>
                </c:pt>
                <c:pt idx="2">
                  <c:v>4.5163152000000002</c:v>
                </c:pt>
                <c:pt idx="3">
                  <c:v>5.8827167999999999</c:v>
                </c:pt>
                <c:pt idx="4">
                  <c:v>6.4436688000000011</c:v>
                </c:pt>
                <c:pt idx="5">
                  <c:v>7.2675792000000001</c:v>
                </c:pt>
                <c:pt idx="6">
                  <c:v>8.0114400000000003</c:v>
                </c:pt>
                <c:pt idx="7">
                  <c:v>8.8218288000000005</c:v>
                </c:pt>
                <c:pt idx="8">
                  <c:v>10.721476800000001</c:v>
                </c:pt>
                <c:pt idx="9">
                  <c:v>12.5996688</c:v>
                </c:pt>
              </c:numCache>
            </c:numRef>
          </c:xVal>
          <c:yVal>
            <c:numRef>
              <c:f>'SBFF Pump 1'!$H$3:$H$12</c:f>
              <c:numCache>
                <c:formatCode>General</c:formatCode>
                <c:ptCount val="10"/>
                <c:pt idx="0">
                  <c:v>202.89</c:v>
                </c:pt>
                <c:pt idx="1">
                  <c:v>164.97</c:v>
                </c:pt>
                <c:pt idx="2">
                  <c:v>151.58000000000001</c:v>
                </c:pt>
                <c:pt idx="3">
                  <c:v>135.30000000000001</c:v>
                </c:pt>
                <c:pt idx="4">
                  <c:v>130.82</c:v>
                </c:pt>
                <c:pt idx="5">
                  <c:v>125</c:v>
                </c:pt>
                <c:pt idx="6">
                  <c:v>123.04</c:v>
                </c:pt>
                <c:pt idx="7">
                  <c:v>117.22</c:v>
                </c:pt>
                <c:pt idx="8">
                  <c:v>91.43</c:v>
                </c:pt>
                <c:pt idx="9">
                  <c:v>56.06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54-4C7D-B32E-AF017A6D610C}"/>
            </c:ext>
          </c:extLst>
        </c:ser>
        <c:ser>
          <c:idx val="2"/>
          <c:order val="1"/>
          <c:tx>
            <c:strRef>
              <c:f>'SBFF Pump 1'!$B$16:$B$17</c:f>
              <c:strCache>
                <c:ptCount val="2"/>
                <c:pt idx="0">
                  <c:v>Test Pump Curve</c:v>
                </c:pt>
              </c:strCache>
            </c:strRef>
          </c:tx>
          <c:spPr>
            <a:ln w="28575"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'SBFF Pump 1'!$B$24:$F$24</c:f>
              <c:numCache>
                <c:formatCode>0.00</c:formatCode>
                <c:ptCount val="5"/>
              </c:numCache>
            </c:numRef>
          </c:xVal>
          <c:yVal>
            <c:numRef>
              <c:f>'SBFF Pump 1'!$B$35:$F$35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54-4C7D-B32E-AF017A6D610C}"/>
            </c:ext>
          </c:extLst>
        </c:ser>
        <c:ser>
          <c:idx val="5"/>
          <c:order val="2"/>
          <c:tx>
            <c:strRef>
              <c:f>'SBFF Pump 1'!$A$3</c:f>
              <c:strCache>
                <c:ptCount val="1"/>
                <c:pt idx="0">
                  <c:v>Design Point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1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'SBFF Pump 1'!$B$4</c:f>
              <c:numCache>
                <c:formatCode>0.00</c:formatCode>
                <c:ptCount val="1"/>
                <c:pt idx="0">
                  <c:v>8.0063999999999993</c:v>
                </c:pt>
              </c:numCache>
            </c:numRef>
          </c:xVal>
          <c:yVal>
            <c:numRef>
              <c:f>'SBFF Pump 1'!$B$6</c:f>
              <c:numCache>
                <c:formatCode>General</c:formatCode>
                <c:ptCount val="1"/>
                <c:pt idx="0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54-4C7D-B32E-AF017A6D6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30656"/>
        <c:axId val="539931832"/>
      </c:scatterChart>
      <c:scatterChart>
        <c:scatterStyle val="smoothMarker"/>
        <c:varyColors val="0"/>
        <c:ser>
          <c:idx val="4"/>
          <c:order val="3"/>
          <c:tx>
            <c:strRef>
              <c:f>'SBFF Pump 1'!$A$34</c:f>
              <c:strCache>
                <c:ptCount val="1"/>
                <c:pt idx="0">
                  <c:v>Ave. Volts </c:v>
                </c:pt>
              </c:strCache>
            </c:strRef>
          </c:tx>
          <c:spPr>
            <a:ln>
              <a:prstDash val="sysDash"/>
            </a:ln>
          </c:spPr>
          <c:marker>
            <c:symbol val="triangle"/>
            <c:size val="6"/>
          </c:marker>
          <c:xVal>
            <c:numRef>
              <c:f>'SBFF Pump 1'!$B$24:$F$24</c:f>
              <c:numCache>
                <c:formatCode>0.00</c:formatCode>
                <c:ptCount val="5"/>
              </c:numCache>
            </c:numRef>
          </c:xVal>
          <c:yVal>
            <c:numRef>
              <c:f>'SBFF Pump 1'!$B$34:$F$34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54-4C7D-B32E-AF017A6D6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33008"/>
        <c:axId val="539931048"/>
      </c:scatterChart>
      <c:valAx>
        <c:axId val="539930656"/>
        <c:scaling>
          <c:orientation val="minMax"/>
          <c:max val="9"/>
          <c:min val="0"/>
        </c:scaling>
        <c:delete val="0"/>
        <c:axPos val="b"/>
        <c:majorGridlines>
          <c:spPr>
            <a:ln w="12700"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(MGD)</a:t>
                </a:r>
              </a:p>
            </c:rich>
          </c:tx>
          <c:layout>
            <c:manualLayout>
              <c:xMode val="edge"/>
              <c:yMode val="edge"/>
              <c:x val="0.44323472451967832"/>
              <c:y val="0.93071324755024321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539931832"/>
        <c:crosses val="autoZero"/>
        <c:crossBetween val="midCat"/>
        <c:majorUnit val="0.5"/>
        <c:minorUnit val="0.1"/>
      </c:valAx>
      <c:valAx>
        <c:axId val="539931832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Dynamic Head (ft)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9930656"/>
        <c:crosses val="autoZero"/>
        <c:crossBetween val="midCat"/>
        <c:majorUnit val="40"/>
      </c:valAx>
      <c:valAx>
        <c:axId val="5399310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39933008"/>
        <c:crosses val="max"/>
        <c:crossBetween val="midCat"/>
      </c:valAx>
      <c:valAx>
        <c:axId val="539933008"/>
        <c:scaling>
          <c:orientation val="minMax"/>
          <c:max val="8333"/>
          <c:min val="0"/>
        </c:scaling>
        <c:delete val="1"/>
        <c:axPos val="t"/>
        <c:numFmt formatCode="#,##0" sourceLinked="0"/>
        <c:majorTickMark val="out"/>
        <c:minorTickMark val="none"/>
        <c:tickLblPos val="nextTo"/>
        <c:crossAx val="539931048"/>
        <c:crosses val="max"/>
        <c:crossBetween val="midCat"/>
        <c:majorUnit val="694.43999999999994"/>
        <c:minorUnit val="347.21999999999997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0900129719809866"/>
          <c:y val="0.25098473555790579"/>
          <c:w val="0.13098552121978541"/>
          <c:h val="0.5908011839430108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906731471667066E-2"/>
          <c:y val="0.23619526256244194"/>
          <c:w val="0.88868661603634946"/>
          <c:h val="0.641156533397733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'SBFF Pump 1'!$H$1</c:f>
              <c:strCache>
                <c:ptCount val="1"/>
                <c:pt idx="0">
                  <c:v>Manufacturer Pump Curve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'SBFF Pump 1'!$I$3:$I$12</c:f>
              <c:numCache>
                <c:formatCode>0.00</c:formatCode>
                <c:ptCount val="10"/>
                <c:pt idx="0">
                  <c:v>0</c:v>
                </c:pt>
                <c:pt idx="1">
                  <c:v>3.0941136</c:v>
                </c:pt>
                <c:pt idx="2">
                  <c:v>4.5163152000000002</c:v>
                </c:pt>
                <c:pt idx="3">
                  <c:v>5.8827167999999999</c:v>
                </c:pt>
                <c:pt idx="4">
                  <c:v>6.4436688000000011</c:v>
                </c:pt>
                <c:pt idx="5">
                  <c:v>7.2675792000000001</c:v>
                </c:pt>
                <c:pt idx="6">
                  <c:v>8.0114400000000003</c:v>
                </c:pt>
                <c:pt idx="7">
                  <c:v>8.8218288000000005</c:v>
                </c:pt>
                <c:pt idx="8">
                  <c:v>10.721476800000001</c:v>
                </c:pt>
                <c:pt idx="9">
                  <c:v>12.5996688</c:v>
                </c:pt>
              </c:numCache>
            </c:numRef>
          </c:xVal>
          <c:yVal>
            <c:numRef>
              <c:f>'SBFF Pump 1'!$H$3:$H$12</c:f>
              <c:numCache>
                <c:formatCode>General</c:formatCode>
                <c:ptCount val="10"/>
                <c:pt idx="0">
                  <c:v>202.89</c:v>
                </c:pt>
                <c:pt idx="1">
                  <c:v>164.97</c:v>
                </c:pt>
                <c:pt idx="2">
                  <c:v>151.58000000000001</c:v>
                </c:pt>
                <c:pt idx="3">
                  <c:v>135.30000000000001</c:v>
                </c:pt>
                <c:pt idx="4">
                  <c:v>130.82</c:v>
                </c:pt>
                <c:pt idx="5">
                  <c:v>125</c:v>
                </c:pt>
                <c:pt idx="6">
                  <c:v>123.04</c:v>
                </c:pt>
                <c:pt idx="7">
                  <c:v>117.22</c:v>
                </c:pt>
                <c:pt idx="8">
                  <c:v>91.43</c:v>
                </c:pt>
                <c:pt idx="9">
                  <c:v>56.06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E5-4242-AEE2-1535FA54CDFE}"/>
            </c:ext>
          </c:extLst>
        </c:ser>
        <c:ser>
          <c:idx val="2"/>
          <c:order val="1"/>
          <c:tx>
            <c:strRef>
              <c:f>'SBFF Pump 1'!$B$16:$B$17</c:f>
              <c:strCache>
                <c:ptCount val="2"/>
                <c:pt idx="0">
                  <c:v>Test Pump Curve</c:v>
                </c:pt>
              </c:strCache>
            </c:strRef>
          </c:tx>
          <c:spPr>
            <a:ln w="28575"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'SBFF Pump 1'!$B$24:$F$24</c:f>
              <c:numCache>
                <c:formatCode>0.00</c:formatCode>
                <c:ptCount val="5"/>
              </c:numCache>
            </c:numRef>
          </c:xVal>
          <c:yVal>
            <c:numRef>
              <c:f>'SBFF Pump 1'!$B$35:$F$35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E5-4242-AEE2-1535FA54CDFE}"/>
            </c:ext>
          </c:extLst>
        </c:ser>
        <c:ser>
          <c:idx val="5"/>
          <c:order val="2"/>
          <c:tx>
            <c:strRef>
              <c:f>'SBFF Pump 1'!$A$3</c:f>
              <c:strCache>
                <c:ptCount val="1"/>
                <c:pt idx="0">
                  <c:v>Design Point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1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'SBFF Pump 1'!$B$4</c:f>
              <c:numCache>
                <c:formatCode>0.00</c:formatCode>
                <c:ptCount val="1"/>
                <c:pt idx="0">
                  <c:v>8.0063999999999993</c:v>
                </c:pt>
              </c:numCache>
            </c:numRef>
          </c:xVal>
          <c:yVal>
            <c:numRef>
              <c:f>'SBFF Pump 1'!$B$6</c:f>
              <c:numCache>
                <c:formatCode>General</c:formatCode>
                <c:ptCount val="1"/>
                <c:pt idx="0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E5-4242-AEE2-1535FA54C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33400"/>
        <c:axId val="539930264"/>
      </c:scatterChart>
      <c:scatterChart>
        <c:scatterStyle val="smoothMarker"/>
        <c:varyColors val="0"/>
        <c:ser>
          <c:idx val="4"/>
          <c:order val="3"/>
          <c:tx>
            <c:strRef>
              <c:f>'SBFF Pump 1'!$A$33</c:f>
              <c:strCache>
                <c:ptCount val="1"/>
                <c:pt idx="0">
                  <c:v>Ave. Amps </c:v>
                </c:pt>
              </c:strCache>
            </c:strRef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6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'SBFF Pump 1'!$B$24:$F$24</c:f>
              <c:numCache>
                <c:formatCode>0.00</c:formatCode>
                <c:ptCount val="5"/>
              </c:numCache>
            </c:numRef>
          </c:xVal>
          <c:yVal>
            <c:numRef>
              <c:f>'SBFF Pump 1'!$B$33:$F$33</c:f>
              <c:numCache>
                <c:formatCode>#,##0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E5-4242-AEE2-1535FA54C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32616"/>
        <c:axId val="539932224"/>
      </c:scatterChart>
      <c:valAx>
        <c:axId val="539933400"/>
        <c:scaling>
          <c:orientation val="minMax"/>
          <c:max val="9"/>
          <c:min val="0"/>
        </c:scaling>
        <c:delete val="0"/>
        <c:axPos val="b"/>
        <c:majorGridlines>
          <c:spPr>
            <a:ln w="12700"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(MGD)</a:t>
                </a:r>
              </a:p>
            </c:rich>
          </c:tx>
          <c:layout>
            <c:manualLayout>
              <c:xMode val="edge"/>
              <c:yMode val="edge"/>
              <c:x val="0.44323472451967832"/>
              <c:y val="0.93071324755024321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539930264"/>
        <c:crosses val="autoZero"/>
        <c:crossBetween val="midCat"/>
        <c:majorUnit val="0.5"/>
        <c:minorUnit val="0.1"/>
      </c:valAx>
      <c:valAx>
        <c:axId val="539930264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Dynamic Head (ft)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9933400"/>
        <c:crosses val="autoZero"/>
        <c:crossBetween val="midCat"/>
        <c:majorUnit val="40"/>
      </c:valAx>
      <c:valAx>
        <c:axId val="53993222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Amps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539932616"/>
        <c:crosses val="max"/>
        <c:crossBetween val="midCat"/>
      </c:valAx>
      <c:valAx>
        <c:axId val="539932616"/>
        <c:scaling>
          <c:orientation val="minMax"/>
          <c:max val="8333"/>
          <c:min val="0"/>
        </c:scaling>
        <c:delete val="1"/>
        <c:axPos val="t"/>
        <c:numFmt formatCode="#,##0" sourceLinked="0"/>
        <c:majorTickMark val="out"/>
        <c:minorTickMark val="none"/>
        <c:tickLblPos val="nextTo"/>
        <c:crossAx val="539932224"/>
        <c:crosses val="max"/>
        <c:crossBetween val="midCat"/>
        <c:majorUnit val="694.43999999999994"/>
        <c:minorUnit val="347.21999999999997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1136746105494573"/>
          <c:y val="0.25098473555790579"/>
          <c:w val="0.13048462109938122"/>
          <c:h val="0.5983554826958972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906731471667066E-2"/>
          <c:y val="0.23619526256244194"/>
          <c:w val="0.88632045217950239"/>
          <c:h val="0.641156533397733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'SBFF Pump 2'!$H$1</c:f>
              <c:strCache>
                <c:ptCount val="1"/>
                <c:pt idx="0">
                  <c:v>Manufacturer Pump Curve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'SBFF Pump 2'!$I$3:$I$12</c:f>
              <c:numCache>
                <c:formatCode>0.00</c:formatCode>
                <c:ptCount val="10"/>
                <c:pt idx="0">
                  <c:v>0</c:v>
                </c:pt>
                <c:pt idx="1">
                  <c:v>2.8637855999999999</c:v>
                </c:pt>
                <c:pt idx="2">
                  <c:v>4.3244639999999999</c:v>
                </c:pt>
                <c:pt idx="3">
                  <c:v>5.7707424000000005</c:v>
                </c:pt>
                <c:pt idx="4">
                  <c:v>6.5010383999999997</c:v>
                </c:pt>
                <c:pt idx="5">
                  <c:v>7.2273744000000004</c:v>
                </c:pt>
                <c:pt idx="6">
                  <c:v>8.0256240000000005</c:v>
                </c:pt>
                <c:pt idx="7">
                  <c:v>8.809488</c:v>
                </c:pt>
                <c:pt idx="8">
                  <c:v>10.643299200000001</c:v>
                </c:pt>
                <c:pt idx="9">
                  <c:v>12.664296</c:v>
                </c:pt>
              </c:numCache>
            </c:numRef>
          </c:xVal>
          <c:yVal>
            <c:numRef>
              <c:f>'SBFF Pump 2'!$H$3:$H$12</c:f>
              <c:numCache>
                <c:formatCode>General</c:formatCode>
                <c:ptCount val="10"/>
                <c:pt idx="0">
                  <c:v>199.35</c:v>
                </c:pt>
                <c:pt idx="1">
                  <c:v>172.81</c:v>
                </c:pt>
                <c:pt idx="2">
                  <c:v>154.21</c:v>
                </c:pt>
                <c:pt idx="3">
                  <c:v>136.97</c:v>
                </c:pt>
                <c:pt idx="4">
                  <c:v>129.19999999999999</c:v>
                </c:pt>
                <c:pt idx="5">
                  <c:v>124.59</c:v>
                </c:pt>
                <c:pt idx="6">
                  <c:v>121.41</c:v>
                </c:pt>
                <c:pt idx="7">
                  <c:v>115.21</c:v>
                </c:pt>
                <c:pt idx="8">
                  <c:v>90.56</c:v>
                </c:pt>
                <c:pt idx="9">
                  <c:v>52.32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A5-4C00-8CD6-47A34E5A7F7C}"/>
            </c:ext>
          </c:extLst>
        </c:ser>
        <c:ser>
          <c:idx val="2"/>
          <c:order val="1"/>
          <c:tx>
            <c:strRef>
              <c:f>'SBFF Pump 2'!$B$16:$B$17</c:f>
              <c:strCache>
                <c:ptCount val="2"/>
                <c:pt idx="0">
                  <c:v>Test Pump Curve</c:v>
                </c:pt>
              </c:strCache>
            </c:strRef>
          </c:tx>
          <c:spPr>
            <a:ln w="28575"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'SBFF Pump 2'!$B$24:$K$24</c:f>
              <c:numCache>
                <c:formatCode>0.00</c:formatCode>
                <c:ptCount val="10"/>
              </c:numCache>
            </c:numRef>
          </c:xVal>
          <c:yVal>
            <c:numRef>
              <c:f>'SBFF Pump 2'!$B$35:$K$35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A5-4C00-8CD6-47A34E5A7F7C}"/>
            </c:ext>
          </c:extLst>
        </c:ser>
        <c:ser>
          <c:idx val="5"/>
          <c:order val="2"/>
          <c:tx>
            <c:strRef>
              <c:f>'SBFF Pump 2'!$A$3</c:f>
              <c:strCache>
                <c:ptCount val="1"/>
                <c:pt idx="0">
                  <c:v>Design Point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1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'SBFF Pump 2'!$B$4</c:f>
              <c:numCache>
                <c:formatCode>0.00</c:formatCode>
                <c:ptCount val="1"/>
                <c:pt idx="0">
                  <c:v>8.0063999999999993</c:v>
                </c:pt>
              </c:numCache>
            </c:numRef>
          </c:xVal>
          <c:yVal>
            <c:numRef>
              <c:f>'SBFF Pump 2'!$B$6</c:f>
              <c:numCache>
                <c:formatCode>General</c:formatCode>
                <c:ptCount val="1"/>
                <c:pt idx="0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A5-4C00-8CD6-47A34E5A7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960832"/>
        <c:axId val="544961224"/>
      </c:scatterChart>
      <c:scatterChart>
        <c:scatterStyle val="smoothMarker"/>
        <c:varyColors val="0"/>
        <c:ser>
          <c:idx val="3"/>
          <c:order val="3"/>
          <c:tx>
            <c:strRef>
              <c:f>'SBFF Pump 2'!$K$2</c:f>
              <c:strCache>
                <c:ptCount val="1"/>
                <c:pt idx="0">
                  <c:v>Bowl Eff (%)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'SBFF Pump 2'!$I$3:$I$12</c:f>
              <c:numCache>
                <c:formatCode>0.00</c:formatCode>
                <c:ptCount val="10"/>
                <c:pt idx="0">
                  <c:v>0</c:v>
                </c:pt>
                <c:pt idx="1">
                  <c:v>2.8637855999999999</c:v>
                </c:pt>
                <c:pt idx="2">
                  <c:v>4.3244639999999999</c:v>
                </c:pt>
                <c:pt idx="3">
                  <c:v>5.7707424000000005</c:v>
                </c:pt>
                <c:pt idx="4">
                  <c:v>6.5010383999999997</c:v>
                </c:pt>
                <c:pt idx="5">
                  <c:v>7.2273744000000004</c:v>
                </c:pt>
                <c:pt idx="6">
                  <c:v>8.0256240000000005</c:v>
                </c:pt>
                <c:pt idx="7">
                  <c:v>8.809488</c:v>
                </c:pt>
                <c:pt idx="8">
                  <c:v>10.643299200000001</c:v>
                </c:pt>
                <c:pt idx="9">
                  <c:v>12.664296</c:v>
                </c:pt>
              </c:numCache>
            </c:numRef>
          </c:xVal>
          <c:yVal>
            <c:numRef>
              <c:f>'SBFF Pump 2'!$K$3:$K$12</c:f>
              <c:numCache>
                <c:formatCode>0%</c:formatCode>
                <c:ptCount val="10"/>
                <c:pt idx="0">
                  <c:v>0</c:v>
                </c:pt>
                <c:pt idx="1">
                  <c:v>0.40039999999999998</c:v>
                </c:pt>
                <c:pt idx="2">
                  <c:v>0.55879999999999996</c:v>
                </c:pt>
                <c:pt idx="3">
                  <c:v>0.67589999999999995</c:v>
                </c:pt>
                <c:pt idx="4">
                  <c:v>0.72340000000000004</c:v>
                </c:pt>
                <c:pt idx="5">
                  <c:v>0.7712</c:v>
                </c:pt>
                <c:pt idx="6">
                  <c:v>0.8175</c:v>
                </c:pt>
                <c:pt idx="7">
                  <c:v>0.8327</c:v>
                </c:pt>
                <c:pt idx="8">
                  <c:v>0.79900000000000004</c:v>
                </c:pt>
                <c:pt idx="9">
                  <c:v>0.59470000000000001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A5-4C00-8CD6-47A34E5A7F7C}"/>
            </c:ext>
          </c:extLst>
        </c:ser>
        <c:ser>
          <c:idx val="4"/>
          <c:order val="4"/>
          <c:tx>
            <c:strRef>
              <c:f>'SBFF Pump 2'!$A$37</c:f>
              <c:strCache>
                <c:ptCount val="1"/>
                <c:pt idx="0">
                  <c:v>Overall Pump Efficiency:</c:v>
                </c:pt>
              </c:strCache>
            </c:strRef>
          </c:tx>
          <c:spPr>
            <a:ln w="25400">
              <a:solidFill>
                <a:schemeClr val="accent3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'SBFF Pump 2'!$B$24:$F$24</c:f>
              <c:numCache>
                <c:formatCode>0.00</c:formatCode>
                <c:ptCount val="5"/>
              </c:numCache>
            </c:numRef>
          </c:xVal>
          <c:yVal>
            <c:numRef>
              <c:f>'SBFF Pump 2'!$B$37:$F$37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A5-4C00-8CD6-47A34E5A7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967888"/>
        <c:axId val="544963184"/>
      </c:scatterChart>
      <c:valAx>
        <c:axId val="544960832"/>
        <c:scaling>
          <c:orientation val="minMax"/>
          <c:max val="16"/>
          <c:min val="0"/>
        </c:scaling>
        <c:delete val="0"/>
        <c:axPos val="b"/>
        <c:majorGridlines>
          <c:spPr>
            <a:ln w="12700"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(MGD)</a:t>
                </a:r>
              </a:p>
            </c:rich>
          </c:tx>
          <c:layout>
            <c:manualLayout>
              <c:xMode val="edge"/>
              <c:yMode val="edge"/>
              <c:x val="0.44323472451967832"/>
              <c:y val="0.93071324755024321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544961224"/>
        <c:crosses val="autoZero"/>
        <c:crossBetween val="midCat"/>
        <c:majorUnit val="1"/>
        <c:minorUnit val="0.1"/>
      </c:valAx>
      <c:valAx>
        <c:axId val="544961224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Dynamic Head (ft)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4960832"/>
        <c:crosses val="autoZero"/>
        <c:crossBetween val="midCat"/>
        <c:majorUnit val="40"/>
      </c:valAx>
      <c:valAx>
        <c:axId val="544963184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544967888"/>
        <c:crosses val="max"/>
        <c:crossBetween val="midCat"/>
      </c:valAx>
      <c:valAx>
        <c:axId val="544967888"/>
        <c:scaling>
          <c:orientation val="minMax"/>
          <c:max val="8333"/>
          <c:min val="0"/>
        </c:scaling>
        <c:delete val="1"/>
        <c:axPos val="t"/>
        <c:numFmt formatCode="#,##0" sourceLinked="0"/>
        <c:majorTickMark val="out"/>
        <c:minorTickMark val="none"/>
        <c:tickLblPos val="nextTo"/>
        <c:crossAx val="544963184"/>
        <c:crosses val="max"/>
        <c:crossBetween val="midCat"/>
        <c:majorUnit val="694.43999999999994"/>
        <c:minorUnit val="347.21999999999997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983331199453727"/>
          <c:y val="0.26987048244012179"/>
          <c:w val="0.13918091031304014"/>
          <c:h val="0.5760057626808123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906731471667066E-2"/>
          <c:y val="0.23619526256244194"/>
          <c:w val="0.88632045217950239"/>
          <c:h val="0.641156533397733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'SBFF Pump 2'!$H$1</c:f>
              <c:strCache>
                <c:ptCount val="1"/>
                <c:pt idx="0">
                  <c:v>Manufacturer Pump Curve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'SBFF Pump 2'!$I$3:$I$12</c:f>
              <c:numCache>
                <c:formatCode>0.00</c:formatCode>
                <c:ptCount val="10"/>
                <c:pt idx="0">
                  <c:v>0</c:v>
                </c:pt>
                <c:pt idx="1">
                  <c:v>2.8637855999999999</c:v>
                </c:pt>
                <c:pt idx="2">
                  <c:v>4.3244639999999999</c:v>
                </c:pt>
                <c:pt idx="3">
                  <c:v>5.7707424000000005</c:v>
                </c:pt>
                <c:pt idx="4">
                  <c:v>6.5010383999999997</c:v>
                </c:pt>
                <c:pt idx="5">
                  <c:v>7.2273744000000004</c:v>
                </c:pt>
                <c:pt idx="6">
                  <c:v>8.0256240000000005</c:v>
                </c:pt>
                <c:pt idx="7">
                  <c:v>8.809488</c:v>
                </c:pt>
                <c:pt idx="8">
                  <c:v>10.643299200000001</c:v>
                </c:pt>
                <c:pt idx="9">
                  <c:v>12.664296</c:v>
                </c:pt>
              </c:numCache>
            </c:numRef>
          </c:xVal>
          <c:yVal>
            <c:numRef>
              <c:f>'SBFF Pump 2'!$H$3:$H$12</c:f>
              <c:numCache>
                <c:formatCode>General</c:formatCode>
                <c:ptCount val="10"/>
                <c:pt idx="0">
                  <c:v>199.35</c:v>
                </c:pt>
                <c:pt idx="1">
                  <c:v>172.81</c:v>
                </c:pt>
                <c:pt idx="2">
                  <c:v>154.21</c:v>
                </c:pt>
                <c:pt idx="3">
                  <c:v>136.97</c:v>
                </c:pt>
                <c:pt idx="4">
                  <c:v>129.19999999999999</c:v>
                </c:pt>
                <c:pt idx="5">
                  <c:v>124.59</c:v>
                </c:pt>
                <c:pt idx="6">
                  <c:v>121.41</c:v>
                </c:pt>
                <c:pt idx="7">
                  <c:v>115.21</c:v>
                </c:pt>
                <c:pt idx="8">
                  <c:v>90.56</c:v>
                </c:pt>
                <c:pt idx="9">
                  <c:v>52.32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8F-4E8A-B0E7-B471C0FA4A6C}"/>
            </c:ext>
          </c:extLst>
        </c:ser>
        <c:ser>
          <c:idx val="2"/>
          <c:order val="1"/>
          <c:tx>
            <c:strRef>
              <c:f>'SBFF Pump 2'!$B$16:$B$17</c:f>
              <c:strCache>
                <c:ptCount val="2"/>
                <c:pt idx="0">
                  <c:v>Test Pump Curve</c:v>
                </c:pt>
              </c:strCache>
            </c:strRef>
          </c:tx>
          <c:spPr>
            <a:ln w="28575"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'SBFF Pump 2'!$B$24:$F$24</c:f>
              <c:numCache>
                <c:formatCode>0.00</c:formatCode>
                <c:ptCount val="5"/>
              </c:numCache>
            </c:numRef>
          </c:xVal>
          <c:yVal>
            <c:numRef>
              <c:f>'SBFF Pump 2'!$B$35:$F$35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8F-4E8A-B0E7-B471C0FA4A6C}"/>
            </c:ext>
          </c:extLst>
        </c:ser>
        <c:ser>
          <c:idx val="5"/>
          <c:order val="2"/>
          <c:tx>
            <c:strRef>
              <c:f>'SBFF Pump 2'!$A$3</c:f>
              <c:strCache>
                <c:ptCount val="1"/>
                <c:pt idx="0">
                  <c:v>Design Point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1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'SBFF Pump 2'!$B$4</c:f>
              <c:numCache>
                <c:formatCode>0.00</c:formatCode>
                <c:ptCount val="1"/>
                <c:pt idx="0">
                  <c:v>8.0063999999999993</c:v>
                </c:pt>
              </c:numCache>
            </c:numRef>
          </c:xVal>
          <c:yVal>
            <c:numRef>
              <c:f>'SBFF Pump 2'!$B$6</c:f>
              <c:numCache>
                <c:formatCode>General</c:formatCode>
                <c:ptCount val="1"/>
                <c:pt idx="0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8F-4E8A-B0E7-B471C0FA4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956912"/>
        <c:axId val="544964360"/>
      </c:scatterChart>
      <c:scatterChart>
        <c:scatterStyle val="smoothMarker"/>
        <c:varyColors val="0"/>
        <c:ser>
          <c:idx val="4"/>
          <c:order val="3"/>
          <c:tx>
            <c:strRef>
              <c:f>'SBFF Pump 2'!$A$34</c:f>
              <c:strCache>
                <c:ptCount val="1"/>
                <c:pt idx="0">
                  <c:v>Ave. Volts </c:v>
                </c:pt>
              </c:strCache>
            </c:strRef>
          </c:tx>
          <c:spPr>
            <a:ln>
              <a:prstDash val="sysDash"/>
            </a:ln>
          </c:spPr>
          <c:marker>
            <c:symbol val="triangle"/>
            <c:size val="6"/>
          </c:marker>
          <c:xVal>
            <c:numRef>
              <c:f>'SBFF Pump 2'!$B$24:$F$24</c:f>
              <c:numCache>
                <c:formatCode>0.00</c:formatCode>
                <c:ptCount val="5"/>
              </c:numCache>
            </c:numRef>
          </c:xVal>
          <c:yVal>
            <c:numRef>
              <c:f>'SBFF Pump 2'!$B$34:$F$34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8F-4E8A-B0E7-B471C0FA4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958088"/>
        <c:axId val="544957696"/>
      </c:scatterChart>
      <c:valAx>
        <c:axId val="544956912"/>
        <c:scaling>
          <c:orientation val="minMax"/>
          <c:max val="9"/>
          <c:min val="0"/>
        </c:scaling>
        <c:delete val="0"/>
        <c:axPos val="b"/>
        <c:majorGridlines>
          <c:spPr>
            <a:ln w="12700"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(MGD)</a:t>
                </a:r>
              </a:p>
            </c:rich>
          </c:tx>
          <c:layout>
            <c:manualLayout>
              <c:xMode val="edge"/>
              <c:yMode val="edge"/>
              <c:x val="0.44323472451967832"/>
              <c:y val="0.93071324755024321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544964360"/>
        <c:crosses val="autoZero"/>
        <c:crossBetween val="midCat"/>
        <c:majorUnit val="0.5"/>
        <c:minorUnit val="0.1"/>
      </c:valAx>
      <c:valAx>
        <c:axId val="544964360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Dynamic Head (ft)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4956912"/>
        <c:crosses val="autoZero"/>
        <c:crossBetween val="midCat"/>
        <c:majorUnit val="40"/>
      </c:valAx>
      <c:valAx>
        <c:axId val="5449576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44958088"/>
        <c:crosses val="max"/>
        <c:crossBetween val="midCat"/>
      </c:valAx>
      <c:valAx>
        <c:axId val="544958088"/>
        <c:scaling>
          <c:orientation val="minMax"/>
          <c:max val="8333"/>
          <c:min val="0"/>
        </c:scaling>
        <c:delete val="1"/>
        <c:axPos val="t"/>
        <c:numFmt formatCode="#,##0" sourceLinked="0"/>
        <c:majorTickMark val="out"/>
        <c:minorTickMark val="none"/>
        <c:tickLblPos val="nextTo"/>
        <c:crossAx val="544957696"/>
        <c:crosses val="max"/>
        <c:crossBetween val="midCat"/>
        <c:majorUnit val="694.43999999999994"/>
        <c:minorUnit val="347.21999999999997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0900129719809866"/>
          <c:y val="0.25098473555790579"/>
          <c:w val="0.13098552121978541"/>
          <c:h val="0.5908011839430108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906731471667066E-2"/>
          <c:y val="0.23619526256244194"/>
          <c:w val="0.88868661603634946"/>
          <c:h val="0.641156533397733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'SBFF Pump 2'!$H$1</c:f>
              <c:strCache>
                <c:ptCount val="1"/>
                <c:pt idx="0">
                  <c:v>Manufacturer Pump Curve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'SBFF Pump 2'!$I$3:$I$12</c:f>
              <c:numCache>
                <c:formatCode>0.00</c:formatCode>
                <c:ptCount val="10"/>
                <c:pt idx="0">
                  <c:v>0</c:v>
                </c:pt>
                <c:pt idx="1">
                  <c:v>2.8637855999999999</c:v>
                </c:pt>
                <c:pt idx="2">
                  <c:v>4.3244639999999999</c:v>
                </c:pt>
                <c:pt idx="3">
                  <c:v>5.7707424000000005</c:v>
                </c:pt>
                <c:pt idx="4">
                  <c:v>6.5010383999999997</c:v>
                </c:pt>
                <c:pt idx="5">
                  <c:v>7.2273744000000004</c:v>
                </c:pt>
                <c:pt idx="6">
                  <c:v>8.0256240000000005</c:v>
                </c:pt>
                <c:pt idx="7">
                  <c:v>8.809488</c:v>
                </c:pt>
                <c:pt idx="8">
                  <c:v>10.643299200000001</c:v>
                </c:pt>
                <c:pt idx="9">
                  <c:v>12.664296</c:v>
                </c:pt>
              </c:numCache>
            </c:numRef>
          </c:xVal>
          <c:yVal>
            <c:numRef>
              <c:f>'SBFF Pump 2'!$H$3:$H$12</c:f>
              <c:numCache>
                <c:formatCode>General</c:formatCode>
                <c:ptCount val="10"/>
                <c:pt idx="0">
                  <c:v>199.35</c:v>
                </c:pt>
                <c:pt idx="1">
                  <c:v>172.81</c:v>
                </c:pt>
                <c:pt idx="2">
                  <c:v>154.21</c:v>
                </c:pt>
                <c:pt idx="3">
                  <c:v>136.97</c:v>
                </c:pt>
                <c:pt idx="4">
                  <c:v>129.19999999999999</c:v>
                </c:pt>
                <c:pt idx="5">
                  <c:v>124.59</c:v>
                </c:pt>
                <c:pt idx="6">
                  <c:v>121.41</c:v>
                </c:pt>
                <c:pt idx="7">
                  <c:v>115.21</c:v>
                </c:pt>
                <c:pt idx="8">
                  <c:v>90.56</c:v>
                </c:pt>
                <c:pt idx="9">
                  <c:v>52.32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0B-488C-9E76-03037AF30B61}"/>
            </c:ext>
          </c:extLst>
        </c:ser>
        <c:ser>
          <c:idx val="2"/>
          <c:order val="1"/>
          <c:tx>
            <c:strRef>
              <c:f>'SBFF Pump 2'!$B$16:$B$17</c:f>
              <c:strCache>
                <c:ptCount val="2"/>
                <c:pt idx="0">
                  <c:v>Test Pump Curve</c:v>
                </c:pt>
              </c:strCache>
            </c:strRef>
          </c:tx>
          <c:spPr>
            <a:ln w="28575"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'SBFF Pump 2'!$B$24:$F$24</c:f>
              <c:numCache>
                <c:formatCode>0.00</c:formatCode>
                <c:ptCount val="5"/>
              </c:numCache>
            </c:numRef>
          </c:xVal>
          <c:yVal>
            <c:numRef>
              <c:f>'SBFF Pump 2'!$B$35:$F$35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0B-488C-9E76-03037AF30B61}"/>
            </c:ext>
          </c:extLst>
        </c:ser>
        <c:ser>
          <c:idx val="5"/>
          <c:order val="2"/>
          <c:tx>
            <c:strRef>
              <c:f>'SBFF Pump 2'!$A$3</c:f>
              <c:strCache>
                <c:ptCount val="1"/>
                <c:pt idx="0">
                  <c:v>Design Point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1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'SBFF Pump 2'!$B$4</c:f>
              <c:numCache>
                <c:formatCode>0.00</c:formatCode>
                <c:ptCount val="1"/>
                <c:pt idx="0">
                  <c:v>8.0063999999999993</c:v>
                </c:pt>
              </c:numCache>
            </c:numRef>
          </c:xVal>
          <c:yVal>
            <c:numRef>
              <c:f>'SBFF Pump 2'!$B$6</c:f>
              <c:numCache>
                <c:formatCode>General</c:formatCode>
                <c:ptCount val="1"/>
                <c:pt idx="0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0B-488C-9E76-03037AF30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959656"/>
        <c:axId val="309954224"/>
      </c:scatterChart>
      <c:scatterChart>
        <c:scatterStyle val="smoothMarker"/>
        <c:varyColors val="0"/>
        <c:ser>
          <c:idx val="4"/>
          <c:order val="3"/>
          <c:tx>
            <c:strRef>
              <c:f>'SBFF Pump 2'!$A$33</c:f>
              <c:strCache>
                <c:ptCount val="1"/>
                <c:pt idx="0">
                  <c:v>Ave. Amps </c:v>
                </c:pt>
              </c:strCache>
            </c:strRef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6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'SBFF Pump 2'!$B$24:$F$24</c:f>
              <c:numCache>
                <c:formatCode>0.00</c:formatCode>
                <c:ptCount val="5"/>
              </c:numCache>
            </c:numRef>
          </c:xVal>
          <c:yVal>
            <c:numRef>
              <c:f>'SBFF Pump 2'!$B$33:$F$33</c:f>
              <c:numCache>
                <c:formatCode>#,##0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0B-488C-9E76-03037AF30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955792"/>
        <c:axId val="309954616"/>
      </c:scatterChart>
      <c:valAx>
        <c:axId val="544959656"/>
        <c:scaling>
          <c:orientation val="minMax"/>
          <c:max val="9"/>
          <c:min val="0"/>
        </c:scaling>
        <c:delete val="0"/>
        <c:axPos val="b"/>
        <c:majorGridlines>
          <c:spPr>
            <a:ln w="12700"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(MGD)</a:t>
                </a:r>
              </a:p>
            </c:rich>
          </c:tx>
          <c:layout>
            <c:manualLayout>
              <c:xMode val="edge"/>
              <c:yMode val="edge"/>
              <c:x val="0.44323472451967832"/>
              <c:y val="0.93071324755024321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309954224"/>
        <c:crosses val="autoZero"/>
        <c:crossBetween val="midCat"/>
        <c:majorUnit val="0.5"/>
        <c:minorUnit val="0.1"/>
      </c:valAx>
      <c:valAx>
        <c:axId val="309954224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Dynamic Head (ft)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4959656"/>
        <c:crosses val="autoZero"/>
        <c:crossBetween val="midCat"/>
        <c:majorUnit val="40"/>
      </c:valAx>
      <c:valAx>
        <c:axId val="30995461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Amps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309955792"/>
        <c:crosses val="max"/>
        <c:crossBetween val="midCat"/>
      </c:valAx>
      <c:valAx>
        <c:axId val="309955792"/>
        <c:scaling>
          <c:orientation val="minMax"/>
          <c:max val="8333"/>
          <c:min val="0"/>
        </c:scaling>
        <c:delete val="1"/>
        <c:axPos val="t"/>
        <c:numFmt formatCode="#,##0" sourceLinked="0"/>
        <c:majorTickMark val="out"/>
        <c:minorTickMark val="none"/>
        <c:tickLblPos val="nextTo"/>
        <c:crossAx val="309954616"/>
        <c:crosses val="max"/>
        <c:crossBetween val="midCat"/>
        <c:majorUnit val="694.43999999999994"/>
        <c:minorUnit val="347.21999999999997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1136746105494573"/>
          <c:y val="0.25098473555790579"/>
          <c:w val="0.13048462109938122"/>
          <c:h val="0.5983554826958972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906731471667066E-2"/>
          <c:y val="0.23619526256244194"/>
          <c:w val="0.88632045217950239"/>
          <c:h val="0.641156533397733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'SBFF Pump 3'!$H$1</c:f>
              <c:strCache>
                <c:ptCount val="1"/>
                <c:pt idx="0">
                  <c:v>Manufacturer Pump Curve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'SBFF Pump 3'!$I$3:$I$12</c:f>
              <c:numCache>
                <c:formatCode>0.00</c:formatCode>
                <c:ptCount val="10"/>
                <c:pt idx="0">
                  <c:v>0</c:v>
                </c:pt>
                <c:pt idx="1">
                  <c:v>2.950056</c:v>
                </c:pt>
                <c:pt idx="2">
                  <c:v>4.3891200000000001</c:v>
                </c:pt>
                <c:pt idx="3">
                  <c:v>5.7418272000000004</c:v>
                </c:pt>
                <c:pt idx="4">
                  <c:v>6.5333088000000004</c:v>
                </c:pt>
                <c:pt idx="5">
                  <c:v>7.1808768000000009</c:v>
                </c:pt>
                <c:pt idx="6">
                  <c:v>8.0011440000000018</c:v>
                </c:pt>
                <c:pt idx="7">
                  <c:v>8.7998111999999988</c:v>
                </c:pt>
                <c:pt idx="8">
                  <c:v>10.663387199999999</c:v>
                </c:pt>
                <c:pt idx="9">
                  <c:v>12.714119999999999</c:v>
                </c:pt>
              </c:numCache>
            </c:numRef>
          </c:xVal>
          <c:yVal>
            <c:numRef>
              <c:f>'SBFF Pump 3'!$H$3:$H$12</c:f>
              <c:numCache>
                <c:formatCode>General</c:formatCode>
                <c:ptCount val="10"/>
                <c:pt idx="0">
                  <c:v>202.54</c:v>
                </c:pt>
                <c:pt idx="1">
                  <c:v>164.15</c:v>
                </c:pt>
                <c:pt idx="2">
                  <c:v>152.80000000000001</c:v>
                </c:pt>
                <c:pt idx="3">
                  <c:v>136.49</c:v>
                </c:pt>
                <c:pt idx="4">
                  <c:v>129.32</c:v>
                </c:pt>
                <c:pt idx="5">
                  <c:v>125.83</c:v>
                </c:pt>
                <c:pt idx="6">
                  <c:v>122.42</c:v>
                </c:pt>
                <c:pt idx="7">
                  <c:v>116.92</c:v>
                </c:pt>
                <c:pt idx="8">
                  <c:v>91.59</c:v>
                </c:pt>
                <c:pt idx="9">
                  <c:v>51.99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0F-4180-B202-F2268FF74CD8}"/>
            </c:ext>
          </c:extLst>
        </c:ser>
        <c:ser>
          <c:idx val="2"/>
          <c:order val="1"/>
          <c:tx>
            <c:strRef>
              <c:f>'SBFF Pump 3'!$B$16:$B$17</c:f>
              <c:strCache>
                <c:ptCount val="2"/>
                <c:pt idx="0">
                  <c:v>Test Pump Curve</c:v>
                </c:pt>
              </c:strCache>
            </c:strRef>
          </c:tx>
          <c:spPr>
            <a:ln w="28575"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'SBFF Pump 3'!$B$24:$K$24</c:f>
              <c:numCache>
                <c:formatCode>0.00</c:formatCode>
                <c:ptCount val="10"/>
              </c:numCache>
            </c:numRef>
          </c:xVal>
          <c:yVal>
            <c:numRef>
              <c:f>'SBFF Pump 3'!$B$35:$K$35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0F-4180-B202-F2268FF74CD8}"/>
            </c:ext>
          </c:extLst>
        </c:ser>
        <c:ser>
          <c:idx val="5"/>
          <c:order val="2"/>
          <c:tx>
            <c:strRef>
              <c:f>'SBFF Pump 3'!$A$3</c:f>
              <c:strCache>
                <c:ptCount val="1"/>
                <c:pt idx="0">
                  <c:v>Design Point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1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'SBFF Pump 3'!$B$4</c:f>
              <c:numCache>
                <c:formatCode>0.00</c:formatCode>
                <c:ptCount val="1"/>
                <c:pt idx="0">
                  <c:v>8.0063999999999993</c:v>
                </c:pt>
              </c:numCache>
            </c:numRef>
          </c:xVal>
          <c:yVal>
            <c:numRef>
              <c:f>'SBFF Pump 3'!$B$6</c:f>
              <c:numCache>
                <c:formatCode>General</c:formatCode>
                <c:ptCount val="1"/>
                <c:pt idx="0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0F-4180-B202-F2268FF74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50080"/>
        <c:axId val="82164848"/>
      </c:scatterChart>
      <c:scatterChart>
        <c:scatterStyle val="smoothMarker"/>
        <c:varyColors val="0"/>
        <c:ser>
          <c:idx val="3"/>
          <c:order val="3"/>
          <c:tx>
            <c:strRef>
              <c:f>'SBFF Pump 3'!$K$2</c:f>
              <c:strCache>
                <c:ptCount val="1"/>
                <c:pt idx="0">
                  <c:v>Bowl Eff (%)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'SBFF Pump 3'!$I$3:$I$12</c:f>
              <c:numCache>
                <c:formatCode>0.00</c:formatCode>
                <c:ptCount val="10"/>
                <c:pt idx="0">
                  <c:v>0</c:v>
                </c:pt>
                <c:pt idx="1">
                  <c:v>2.950056</c:v>
                </c:pt>
                <c:pt idx="2">
                  <c:v>4.3891200000000001</c:v>
                </c:pt>
                <c:pt idx="3">
                  <c:v>5.7418272000000004</c:v>
                </c:pt>
                <c:pt idx="4">
                  <c:v>6.5333088000000004</c:v>
                </c:pt>
                <c:pt idx="5">
                  <c:v>7.1808768000000009</c:v>
                </c:pt>
                <c:pt idx="6">
                  <c:v>8.0011440000000018</c:v>
                </c:pt>
                <c:pt idx="7">
                  <c:v>8.7998111999999988</c:v>
                </c:pt>
                <c:pt idx="8">
                  <c:v>10.663387199999999</c:v>
                </c:pt>
                <c:pt idx="9">
                  <c:v>12.714119999999999</c:v>
                </c:pt>
              </c:numCache>
            </c:numRef>
          </c:xVal>
          <c:yVal>
            <c:numRef>
              <c:f>'SBFF Pump 3'!$K$3:$K$12</c:f>
              <c:numCache>
                <c:formatCode>0%</c:formatCode>
                <c:ptCount val="10"/>
                <c:pt idx="0">
                  <c:v>0</c:v>
                </c:pt>
                <c:pt idx="1">
                  <c:v>0.39589999999999997</c:v>
                </c:pt>
                <c:pt idx="2">
                  <c:v>0.5605</c:v>
                </c:pt>
                <c:pt idx="3">
                  <c:v>0.66979999999999995</c:v>
                </c:pt>
                <c:pt idx="4">
                  <c:v>0.72509999999999997</c:v>
                </c:pt>
                <c:pt idx="5">
                  <c:v>0.76480000000000004</c:v>
                </c:pt>
                <c:pt idx="6">
                  <c:v>0.80879999999999996</c:v>
                </c:pt>
                <c:pt idx="7">
                  <c:v>0.82950000000000002</c:v>
                </c:pt>
                <c:pt idx="8">
                  <c:v>0.79049999999999998</c:v>
                </c:pt>
                <c:pt idx="9">
                  <c:v>0.57840000000000003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0F-4180-B202-F2268FF74CD8}"/>
            </c:ext>
          </c:extLst>
        </c:ser>
        <c:ser>
          <c:idx val="4"/>
          <c:order val="4"/>
          <c:tx>
            <c:strRef>
              <c:f>'SBFF Pump 3'!$A$37</c:f>
              <c:strCache>
                <c:ptCount val="1"/>
                <c:pt idx="0">
                  <c:v>Overall Pump Efficiency:</c:v>
                </c:pt>
              </c:strCache>
            </c:strRef>
          </c:tx>
          <c:spPr>
            <a:ln w="25400">
              <a:solidFill>
                <a:schemeClr val="accent3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'SBFF Pump 3'!$B$24:$F$24</c:f>
              <c:numCache>
                <c:formatCode>0.00</c:formatCode>
                <c:ptCount val="5"/>
              </c:numCache>
            </c:numRef>
          </c:xVal>
          <c:yVal>
            <c:numRef>
              <c:f>'SBFF Pump 3'!$B$37:$F$37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E0F-4180-B202-F2268FF74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26640"/>
        <c:axId val="82165240"/>
      </c:scatterChart>
      <c:valAx>
        <c:axId val="126450080"/>
        <c:scaling>
          <c:orientation val="minMax"/>
          <c:max val="16"/>
          <c:min val="0"/>
        </c:scaling>
        <c:delete val="0"/>
        <c:axPos val="b"/>
        <c:majorGridlines>
          <c:spPr>
            <a:ln w="12700"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(MGD)</a:t>
                </a:r>
              </a:p>
            </c:rich>
          </c:tx>
          <c:layout>
            <c:manualLayout>
              <c:xMode val="edge"/>
              <c:yMode val="edge"/>
              <c:x val="0.44323472451967832"/>
              <c:y val="0.93071324755024321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82164848"/>
        <c:crosses val="autoZero"/>
        <c:crossBetween val="midCat"/>
        <c:majorUnit val="1"/>
        <c:minorUnit val="0.1"/>
      </c:valAx>
      <c:valAx>
        <c:axId val="82164848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Dynamic Head (ft)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450080"/>
        <c:crosses val="autoZero"/>
        <c:crossBetween val="midCat"/>
        <c:majorUnit val="40"/>
      </c:valAx>
      <c:valAx>
        <c:axId val="82165240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85526640"/>
        <c:crosses val="max"/>
        <c:crossBetween val="midCat"/>
      </c:valAx>
      <c:valAx>
        <c:axId val="185526640"/>
        <c:scaling>
          <c:orientation val="minMax"/>
          <c:max val="8333"/>
          <c:min val="0"/>
        </c:scaling>
        <c:delete val="1"/>
        <c:axPos val="t"/>
        <c:numFmt formatCode="#,##0" sourceLinked="0"/>
        <c:majorTickMark val="out"/>
        <c:minorTickMark val="none"/>
        <c:tickLblPos val="nextTo"/>
        <c:crossAx val="82165240"/>
        <c:crosses val="max"/>
        <c:crossBetween val="midCat"/>
        <c:majorUnit val="694.43999999999994"/>
        <c:minorUnit val="347.21999999999997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983331199453727"/>
          <c:y val="0.26987048244012179"/>
          <c:w val="0.13918091031304014"/>
          <c:h val="0.5760057626808123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906731471667066E-2"/>
          <c:y val="0.23619526256244194"/>
          <c:w val="0.88632045217950239"/>
          <c:h val="0.641156533397733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'SBFF Pump 3'!$H$1</c:f>
              <c:strCache>
                <c:ptCount val="1"/>
                <c:pt idx="0">
                  <c:v>Manufacturer Pump Curve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'SBFF Pump 3'!$I$3:$I$12</c:f>
              <c:numCache>
                <c:formatCode>0.00</c:formatCode>
                <c:ptCount val="10"/>
                <c:pt idx="0">
                  <c:v>0</c:v>
                </c:pt>
                <c:pt idx="1">
                  <c:v>2.950056</c:v>
                </c:pt>
                <c:pt idx="2">
                  <c:v>4.3891200000000001</c:v>
                </c:pt>
                <c:pt idx="3">
                  <c:v>5.7418272000000004</c:v>
                </c:pt>
                <c:pt idx="4">
                  <c:v>6.5333088000000004</c:v>
                </c:pt>
                <c:pt idx="5">
                  <c:v>7.1808768000000009</c:v>
                </c:pt>
                <c:pt idx="6">
                  <c:v>8.0011440000000018</c:v>
                </c:pt>
                <c:pt idx="7">
                  <c:v>8.7998111999999988</c:v>
                </c:pt>
                <c:pt idx="8">
                  <c:v>10.663387199999999</c:v>
                </c:pt>
                <c:pt idx="9">
                  <c:v>12.714119999999999</c:v>
                </c:pt>
              </c:numCache>
            </c:numRef>
          </c:xVal>
          <c:yVal>
            <c:numRef>
              <c:f>'SBFF Pump 3'!$H$3:$H$12</c:f>
              <c:numCache>
                <c:formatCode>General</c:formatCode>
                <c:ptCount val="10"/>
                <c:pt idx="0">
                  <c:v>202.54</c:v>
                </c:pt>
                <c:pt idx="1">
                  <c:v>164.15</c:v>
                </c:pt>
                <c:pt idx="2">
                  <c:v>152.80000000000001</c:v>
                </c:pt>
                <c:pt idx="3">
                  <c:v>136.49</c:v>
                </c:pt>
                <c:pt idx="4">
                  <c:v>129.32</c:v>
                </c:pt>
                <c:pt idx="5">
                  <c:v>125.83</c:v>
                </c:pt>
                <c:pt idx="6">
                  <c:v>122.42</c:v>
                </c:pt>
                <c:pt idx="7">
                  <c:v>116.92</c:v>
                </c:pt>
                <c:pt idx="8">
                  <c:v>91.59</c:v>
                </c:pt>
                <c:pt idx="9">
                  <c:v>51.99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D5-4700-9802-F31AF9850709}"/>
            </c:ext>
          </c:extLst>
        </c:ser>
        <c:ser>
          <c:idx val="2"/>
          <c:order val="1"/>
          <c:tx>
            <c:strRef>
              <c:f>'SBFF Pump 3'!$B$16:$B$17</c:f>
              <c:strCache>
                <c:ptCount val="2"/>
                <c:pt idx="0">
                  <c:v>Test Pump Curve</c:v>
                </c:pt>
              </c:strCache>
            </c:strRef>
          </c:tx>
          <c:spPr>
            <a:ln w="28575"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'SBFF Pump 3'!$B$24:$F$24</c:f>
              <c:numCache>
                <c:formatCode>0.00</c:formatCode>
                <c:ptCount val="5"/>
              </c:numCache>
            </c:numRef>
          </c:xVal>
          <c:yVal>
            <c:numRef>
              <c:f>'SBFF Pump 3'!$B$35:$F$35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D5-4700-9802-F31AF9850709}"/>
            </c:ext>
          </c:extLst>
        </c:ser>
        <c:ser>
          <c:idx val="5"/>
          <c:order val="2"/>
          <c:tx>
            <c:strRef>
              <c:f>'SBFF Pump 3'!$A$3</c:f>
              <c:strCache>
                <c:ptCount val="1"/>
                <c:pt idx="0">
                  <c:v>Design Point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1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'SBFF Pump 3'!$B$4</c:f>
              <c:numCache>
                <c:formatCode>0.00</c:formatCode>
                <c:ptCount val="1"/>
                <c:pt idx="0">
                  <c:v>8.0063999999999993</c:v>
                </c:pt>
              </c:numCache>
            </c:numRef>
          </c:xVal>
          <c:yVal>
            <c:numRef>
              <c:f>'SBFF Pump 3'!$B$6</c:f>
              <c:numCache>
                <c:formatCode>General</c:formatCode>
                <c:ptCount val="1"/>
                <c:pt idx="0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D5-4700-9802-F31AF9850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02736"/>
        <c:axId val="547603912"/>
      </c:scatterChart>
      <c:scatterChart>
        <c:scatterStyle val="smoothMarker"/>
        <c:varyColors val="0"/>
        <c:ser>
          <c:idx val="4"/>
          <c:order val="3"/>
          <c:tx>
            <c:strRef>
              <c:f>'SBFF Pump 3'!$A$34</c:f>
              <c:strCache>
                <c:ptCount val="1"/>
                <c:pt idx="0">
                  <c:v>Ave. Volts </c:v>
                </c:pt>
              </c:strCache>
            </c:strRef>
          </c:tx>
          <c:spPr>
            <a:ln>
              <a:prstDash val="sysDash"/>
            </a:ln>
          </c:spPr>
          <c:marker>
            <c:symbol val="triangle"/>
            <c:size val="6"/>
          </c:marker>
          <c:xVal>
            <c:numRef>
              <c:f>'SBFF Pump 3'!$B$24:$F$24</c:f>
              <c:numCache>
                <c:formatCode>0.00</c:formatCode>
                <c:ptCount val="5"/>
              </c:numCache>
            </c:numRef>
          </c:xVal>
          <c:yVal>
            <c:numRef>
              <c:f>'SBFF Pump 3'!$B$34:$F$34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D5-4700-9802-F31AF9850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05088"/>
        <c:axId val="547604696"/>
      </c:scatterChart>
      <c:valAx>
        <c:axId val="547602736"/>
        <c:scaling>
          <c:orientation val="minMax"/>
          <c:max val="9"/>
          <c:min val="0"/>
        </c:scaling>
        <c:delete val="0"/>
        <c:axPos val="b"/>
        <c:majorGridlines>
          <c:spPr>
            <a:ln w="12700"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(MGD)</a:t>
                </a:r>
              </a:p>
            </c:rich>
          </c:tx>
          <c:layout>
            <c:manualLayout>
              <c:xMode val="edge"/>
              <c:yMode val="edge"/>
              <c:x val="0.44323472451967832"/>
              <c:y val="0.93071324755024321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547603912"/>
        <c:crosses val="autoZero"/>
        <c:crossBetween val="midCat"/>
        <c:majorUnit val="0.5"/>
        <c:minorUnit val="0.1"/>
      </c:valAx>
      <c:valAx>
        <c:axId val="547603912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Dynamic Head (ft)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602736"/>
        <c:crosses val="autoZero"/>
        <c:crossBetween val="midCat"/>
        <c:majorUnit val="40"/>
      </c:valAx>
      <c:valAx>
        <c:axId val="5476046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47605088"/>
        <c:crosses val="max"/>
        <c:crossBetween val="midCat"/>
      </c:valAx>
      <c:valAx>
        <c:axId val="547605088"/>
        <c:scaling>
          <c:orientation val="minMax"/>
          <c:max val="8333"/>
          <c:min val="0"/>
        </c:scaling>
        <c:delete val="1"/>
        <c:axPos val="t"/>
        <c:numFmt formatCode="#,##0" sourceLinked="0"/>
        <c:majorTickMark val="out"/>
        <c:minorTickMark val="none"/>
        <c:tickLblPos val="nextTo"/>
        <c:crossAx val="547604696"/>
        <c:crosses val="max"/>
        <c:crossBetween val="midCat"/>
        <c:majorUnit val="694.43999999999994"/>
        <c:minorUnit val="347.21999999999997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0900129719809866"/>
          <c:y val="0.25098473555790579"/>
          <c:w val="0.13098552121978541"/>
          <c:h val="0.5908011839430108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906731471667066E-2"/>
          <c:y val="0.23619526256244194"/>
          <c:w val="0.88868661603634946"/>
          <c:h val="0.641156533397733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'SBFF Pump 3'!$H$1</c:f>
              <c:strCache>
                <c:ptCount val="1"/>
                <c:pt idx="0">
                  <c:v>Manufacturer Pump Curve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'SBFF Pump 3'!$I$3:$I$12</c:f>
              <c:numCache>
                <c:formatCode>0.00</c:formatCode>
                <c:ptCount val="10"/>
                <c:pt idx="0">
                  <c:v>0</c:v>
                </c:pt>
                <c:pt idx="1">
                  <c:v>2.950056</c:v>
                </c:pt>
                <c:pt idx="2">
                  <c:v>4.3891200000000001</c:v>
                </c:pt>
                <c:pt idx="3">
                  <c:v>5.7418272000000004</c:v>
                </c:pt>
                <c:pt idx="4">
                  <c:v>6.5333088000000004</c:v>
                </c:pt>
                <c:pt idx="5">
                  <c:v>7.1808768000000009</c:v>
                </c:pt>
                <c:pt idx="6">
                  <c:v>8.0011440000000018</c:v>
                </c:pt>
                <c:pt idx="7">
                  <c:v>8.7998111999999988</c:v>
                </c:pt>
                <c:pt idx="8">
                  <c:v>10.663387199999999</c:v>
                </c:pt>
                <c:pt idx="9">
                  <c:v>12.714119999999999</c:v>
                </c:pt>
              </c:numCache>
            </c:numRef>
          </c:xVal>
          <c:yVal>
            <c:numRef>
              <c:f>'SBFF Pump 3'!$H$3:$H$12</c:f>
              <c:numCache>
                <c:formatCode>General</c:formatCode>
                <c:ptCount val="10"/>
                <c:pt idx="0">
                  <c:v>202.54</c:v>
                </c:pt>
                <c:pt idx="1">
                  <c:v>164.15</c:v>
                </c:pt>
                <c:pt idx="2">
                  <c:v>152.80000000000001</c:v>
                </c:pt>
                <c:pt idx="3">
                  <c:v>136.49</c:v>
                </c:pt>
                <c:pt idx="4">
                  <c:v>129.32</c:v>
                </c:pt>
                <c:pt idx="5">
                  <c:v>125.83</c:v>
                </c:pt>
                <c:pt idx="6">
                  <c:v>122.42</c:v>
                </c:pt>
                <c:pt idx="7">
                  <c:v>116.92</c:v>
                </c:pt>
                <c:pt idx="8">
                  <c:v>91.59</c:v>
                </c:pt>
                <c:pt idx="9">
                  <c:v>51.99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FC-4029-B848-5E94AB7199D1}"/>
            </c:ext>
          </c:extLst>
        </c:ser>
        <c:ser>
          <c:idx val="2"/>
          <c:order val="1"/>
          <c:tx>
            <c:strRef>
              <c:f>'SBFF Pump 3'!$B$16:$B$17</c:f>
              <c:strCache>
                <c:ptCount val="2"/>
                <c:pt idx="0">
                  <c:v>Test Pump Curve</c:v>
                </c:pt>
              </c:strCache>
            </c:strRef>
          </c:tx>
          <c:spPr>
            <a:ln w="28575"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'SBFF Pump 3'!$B$24:$F$24</c:f>
              <c:numCache>
                <c:formatCode>0.00</c:formatCode>
                <c:ptCount val="5"/>
              </c:numCache>
            </c:numRef>
          </c:xVal>
          <c:yVal>
            <c:numRef>
              <c:f>'SBFF Pump 3'!$B$35:$F$35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FC-4029-B848-5E94AB7199D1}"/>
            </c:ext>
          </c:extLst>
        </c:ser>
        <c:ser>
          <c:idx val="5"/>
          <c:order val="2"/>
          <c:tx>
            <c:strRef>
              <c:f>'SBFF Pump 3'!$A$3</c:f>
              <c:strCache>
                <c:ptCount val="1"/>
                <c:pt idx="0">
                  <c:v>Design Point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1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'SBFF Pump 3'!$B$4</c:f>
              <c:numCache>
                <c:formatCode>0.00</c:formatCode>
                <c:ptCount val="1"/>
                <c:pt idx="0">
                  <c:v>8.0063999999999993</c:v>
                </c:pt>
              </c:numCache>
            </c:numRef>
          </c:xVal>
          <c:yVal>
            <c:numRef>
              <c:f>'SBFF Pump 3'!$B$6</c:f>
              <c:numCache>
                <c:formatCode>General</c:formatCode>
                <c:ptCount val="1"/>
                <c:pt idx="0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FC-4029-B848-5E94AB719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03520"/>
        <c:axId val="547605480"/>
      </c:scatterChart>
      <c:scatterChart>
        <c:scatterStyle val="smoothMarker"/>
        <c:varyColors val="0"/>
        <c:ser>
          <c:idx val="4"/>
          <c:order val="3"/>
          <c:tx>
            <c:strRef>
              <c:f>'SBFF Pump 3'!$A$33</c:f>
              <c:strCache>
                <c:ptCount val="1"/>
                <c:pt idx="0">
                  <c:v>Ave. Amps </c:v>
                </c:pt>
              </c:strCache>
            </c:strRef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6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'SBFF Pump 3'!$B$24:$F$24</c:f>
              <c:numCache>
                <c:formatCode>0.00</c:formatCode>
                <c:ptCount val="5"/>
              </c:numCache>
            </c:numRef>
          </c:xVal>
          <c:yVal>
            <c:numRef>
              <c:f>'SBFF Pump 3'!$B$33:$F$33</c:f>
              <c:numCache>
                <c:formatCode>#,##0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FC-4029-B848-5E94AB719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90976"/>
        <c:axId val="547604304"/>
      </c:scatterChart>
      <c:valAx>
        <c:axId val="547603520"/>
        <c:scaling>
          <c:orientation val="minMax"/>
          <c:max val="9"/>
          <c:min val="0"/>
        </c:scaling>
        <c:delete val="0"/>
        <c:axPos val="b"/>
        <c:majorGridlines>
          <c:spPr>
            <a:ln w="12700"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(MGD)</a:t>
                </a:r>
              </a:p>
            </c:rich>
          </c:tx>
          <c:layout>
            <c:manualLayout>
              <c:xMode val="edge"/>
              <c:yMode val="edge"/>
              <c:x val="0.44323472451967832"/>
              <c:y val="0.93071324755024321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547605480"/>
        <c:crosses val="autoZero"/>
        <c:crossBetween val="midCat"/>
        <c:majorUnit val="0.5"/>
        <c:minorUnit val="0.1"/>
      </c:valAx>
      <c:valAx>
        <c:axId val="547605480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Dynamic Head (ft)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603520"/>
        <c:crosses val="autoZero"/>
        <c:crossBetween val="midCat"/>
        <c:majorUnit val="40"/>
      </c:valAx>
      <c:valAx>
        <c:axId val="5476043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Amps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547590976"/>
        <c:crosses val="max"/>
        <c:crossBetween val="midCat"/>
      </c:valAx>
      <c:valAx>
        <c:axId val="547590976"/>
        <c:scaling>
          <c:orientation val="minMax"/>
          <c:max val="8333"/>
          <c:min val="0"/>
        </c:scaling>
        <c:delete val="1"/>
        <c:axPos val="t"/>
        <c:numFmt formatCode="#,##0" sourceLinked="0"/>
        <c:majorTickMark val="out"/>
        <c:minorTickMark val="none"/>
        <c:tickLblPos val="nextTo"/>
        <c:crossAx val="547604304"/>
        <c:crosses val="max"/>
        <c:crossBetween val="midCat"/>
        <c:majorUnit val="694.43999999999994"/>
        <c:minorUnit val="347.21999999999997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1136746105494573"/>
          <c:y val="0.25098473555790579"/>
          <c:w val="0.13048462109938122"/>
          <c:h val="0.5983554826958972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1.png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image" Target="../media/image1.png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1.png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0</xdr:row>
      <xdr:rowOff>57150</xdr:rowOff>
    </xdr:from>
    <xdr:to>
      <xdr:col>6</xdr:col>
      <xdr:colOff>457200</xdr:colOff>
      <xdr:row>1</xdr:row>
      <xdr:rowOff>152400</xdr:rowOff>
    </xdr:to>
    <xdr:pic>
      <xdr:nvPicPr>
        <xdr:cNvPr id="2" name="Picture 3" descr="mesa-az-CMYK-300dpi">
          <a:extLst>
            <a:ext uri="{FF2B5EF4-FFF2-40B4-BE49-F238E27FC236}">
              <a16:creationId xmlns:a16="http://schemas.microsoft.com/office/drawing/2014/main" id="{D834C4C6-E9F5-4171-8519-A874ACF37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57150"/>
          <a:ext cx="7239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38</xdr:row>
      <xdr:rowOff>0</xdr:rowOff>
    </xdr:from>
    <xdr:to>
      <xdr:col>11</xdr:col>
      <xdr:colOff>9525</xdr:colOff>
      <xdr:row>55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7E5803-2524-443D-82FC-E9ECBF693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11</xdr:col>
      <xdr:colOff>9525</xdr:colOff>
      <xdr:row>74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043784-E692-4022-8E0D-C39A44E34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76</xdr:row>
      <xdr:rowOff>0</xdr:rowOff>
    </xdr:from>
    <xdr:to>
      <xdr:col>11</xdr:col>
      <xdr:colOff>9525</xdr:colOff>
      <xdr:row>93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49FF19-0103-47DF-AEEB-3DE7465CF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0.31836</cdr:x>
      <cdr:y>0.04299</cdr:y>
    </cdr:from>
    <cdr:to>
      <cdr:x>0.47514</cdr:x>
      <cdr:y>0.1448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71825" y="180974"/>
          <a:ext cx="156210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0.52315</cdr:x>
      <cdr:y>0.01858</cdr:y>
    </cdr:from>
    <cdr:to>
      <cdr:x>0.60655</cdr:x>
      <cdr:y>0.0979</cdr:y>
    </cdr:to>
    <cdr:sp macro="" textlink="'SBFF Pump 3'!$C$1">
      <cdr:nvSpPr>
        <cdr:cNvPr id="4" name="TextBox 3"/>
        <cdr:cNvSpPr txBox="1"/>
      </cdr:nvSpPr>
      <cdr:spPr>
        <a:xfrm xmlns:a="http://schemas.openxmlformats.org/drawingml/2006/main">
          <a:off x="4903240" y="62470"/>
          <a:ext cx="781743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B22A075A-3C38-465F-80C1-A88767C2E6D9}" type="TxLink">
            <a:rPr lang="en-US" sz="1600" b="1" i="0" u="none" strike="noStrike">
              <a:solidFill>
                <a:srgbClr val="000000"/>
              </a:solidFill>
              <a:latin typeface="Calibri"/>
            </a:rPr>
            <a:pPr/>
            <a:t>#3</a:t>
          </a:fld>
          <a:endParaRPr lang="en-US" sz="1400" b="1"/>
        </a:p>
      </cdr:txBody>
    </cdr:sp>
  </cdr:relSizeAnchor>
  <cdr:relSizeAnchor xmlns:cdr="http://schemas.openxmlformats.org/drawingml/2006/chartDrawing">
    <cdr:from>
      <cdr:x>0.44306</cdr:x>
      <cdr:y>0.02077</cdr:y>
    </cdr:from>
    <cdr:to>
      <cdr:x>0.5318</cdr:x>
      <cdr:y>0.11426</cdr:y>
    </cdr:to>
    <cdr:sp macro="" textlink="'SBFF Pump 3'!$B$1">
      <cdr:nvSpPr>
        <cdr:cNvPr id="5" name="TextBox 4"/>
        <cdr:cNvSpPr txBox="1"/>
      </cdr:nvSpPr>
      <cdr:spPr>
        <a:xfrm xmlns:a="http://schemas.openxmlformats.org/drawingml/2006/main">
          <a:off x="4152663" y="69850"/>
          <a:ext cx="831642" cy="3143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8E900FF6-46EF-4530-9026-4C3B004E9ACD}" type="TxLink">
            <a:rPr lang="en-US" sz="1600" b="1" i="0" u="none" strike="noStrike">
              <a:solidFill>
                <a:srgbClr val="000000"/>
              </a:solidFill>
              <a:latin typeface="Calibri"/>
            </a:rPr>
            <a:pPr/>
            <a:t>SBFFPS</a:t>
          </a:fld>
          <a:endParaRPr lang="en-US" sz="1400" b="1"/>
        </a:p>
      </cdr:txBody>
    </cdr:sp>
  </cdr:relSizeAnchor>
  <cdr:relSizeAnchor xmlns:cdr="http://schemas.openxmlformats.org/drawingml/2006/chartDrawing">
    <cdr:from>
      <cdr:x>0.45164</cdr:x>
      <cdr:y>0.12465</cdr:y>
    </cdr:from>
    <cdr:to>
      <cdr:x>0.55368</cdr:x>
      <cdr:y>0.20113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848225" y="419100"/>
          <a:ext cx="10953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 b="1"/>
            <a:t>Efficiencies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0.31836</cdr:x>
      <cdr:y>0.04299</cdr:y>
    </cdr:from>
    <cdr:to>
      <cdr:x>0.47514</cdr:x>
      <cdr:y>0.1448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71825" y="180974"/>
          <a:ext cx="156210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0.45164</cdr:x>
      <cdr:y>0.12465</cdr:y>
    </cdr:from>
    <cdr:to>
      <cdr:x>0.55368</cdr:x>
      <cdr:y>0.20113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848225" y="419100"/>
          <a:ext cx="10953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 b="1"/>
            <a:t>Volts</a:t>
          </a:r>
        </a:p>
      </cdr:txBody>
    </cdr:sp>
  </cdr:relSizeAnchor>
  <cdr:relSizeAnchor xmlns:cdr="http://schemas.openxmlformats.org/drawingml/2006/chartDrawing">
    <cdr:from>
      <cdr:x>0.52453</cdr:x>
      <cdr:y>0.02927</cdr:y>
    </cdr:from>
    <cdr:to>
      <cdr:x>0.60793</cdr:x>
      <cdr:y>0.10859</cdr:y>
    </cdr:to>
    <cdr:sp macro="" textlink="'SBFF Pump 3'!$C$1">
      <cdr:nvSpPr>
        <cdr:cNvPr id="10" name="TextBox 1"/>
        <cdr:cNvSpPr txBox="1"/>
      </cdr:nvSpPr>
      <cdr:spPr>
        <a:xfrm xmlns:a="http://schemas.openxmlformats.org/drawingml/2006/main">
          <a:off x="4916177" y="98425"/>
          <a:ext cx="781743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77ED2F58-4E96-4CB4-BC4F-44EEB157B8BF}" type="TxLink">
            <a:rPr lang="en-US" sz="1600" b="1" i="0" u="none" strike="noStrike">
              <a:solidFill>
                <a:srgbClr val="000000"/>
              </a:solidFill>
              <a:latin typeface="Calibri"/>
            </a:rPr>
            <a:pPr/>
            <a:t>#3</a:t>
          </a:fld>
          <a:endParaRPr lang="en-US" sz="1400" b="1"/>
        </a:p>
      </cdr:txBody>
    </cdr:sp>
  </cdr:relSizeAnchor>
  <cdr:relSizeAnchor xmlns:cdr="http://schemas.openxmlformats.org/drawingml/2006/chartDrawing">
    <cdr:from>
      <cdr:x>0.44444</cdr:x>
      <cdr:y>0.03147</cdr:y>
    </cdr:from>
    <cdr:to>
      <cdr:x>0.53318</cdr:x>
      <cdr:y>0.12495</cdr:y>
    </cdr:to>
    <cdr:sp macro="" textlink="'SBFF Pump 3'!$B$1">
      <cdr:nvSpPr>
        <cdr:cNvPr id="11" name="TextBox 2"/>
        <cdr:cNvSpPr txBox="1"/>
      </cdr:nvSpPr>
      <cdr:spPr>
        <a:xfrm xmlns:a="http://schemas.openxmlformats.org/drawingml/2006/main">
          <a:off x="4165600" y="105805"/>
          <a:ext cx="831642" cy="3143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BA141EDA-CB95-4B06-BC8C-BD948B751727}" type="TxLink">
            <a:rPr lang="en-US" sz="1600" b="1" i="0" u="none" strike="noStrike">
              <a:solidFill>
                <a:srgbClr val="000000"/>
              </a:solidFill>
              <a:latin typeface="Calibri"/>
            </a:rPr>
            <a:pPr/>
            <a:t>SBFFPS</a:t>
          </a:fld>
          <a:endParaRPr lang="en-US" sz="1400" b="1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0.31836</cdr:x>
      <cdr:y>0.04299</cdr:y>
    </cdr:from>
    <cdr:to>
      <cdr:x>0.47514</cdr:x>
      <cdr:y>0.1448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71825" y="180974"/>
          <a:ext cx="156210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0.43419</cdr:x>
      <cdr:y>0.11426</cdr:y>
    </cdr:from>
    <cdr:to>
      <cdr:x>0.53623</cdr:x>
      <cdr:y>0.19074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660900" y="384175"/>
          <a:ext cx="1095366" cy="257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/>
            <a:t>Amps</a:t>
          </a:r>
        </a:p>
      </cdr:txBody>
    </cdr:sp>
  </cdr:relSizeAnchor>
  <cdr:relSizeAnchor xmlns:cdr="http://schemas.openxmlformats.org/drawingml/2006/chartDrawing">
    <cdr:from>
      <cdr:x>0.49912</cdr:x>
      <cdr:y>0.01228</cdr:y>
    </cdr:from>
    <cdr:to>
      <cdr:x>0.58253</cdr:x>
      <cdr:y>0.0916</cdr:y>
    </cdr:to>
    <cdr:sp macro="" textlink="'SBFF Pump 3'!$C$1">
      <cdr:nvSpPr>
        <cdr:cNvPr id="7" name="TextBox 1"/>
        <cdr:cNvSpPr txBox="1"/>
      </cdr:nvSpPr>
      <cdr:spPr>
        <a:xfrm xmlns:a="http://schemas.openxmlformats.org/drawingml/2006/main">
          <a:off x="4678052" y="41275"/>
          <a:ext cx="781743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13EC296E-3799-4AA8-A54F-2272621747AD}" type="TxLink">
            <a:rPr lang="en-US" sz="1600" b="1" i="0" u="none" strike="noStrike">
              <a:solidFill>
                <a:srgbClr val="000000"/>
              </a:solidFill>
              <a:latin typeface="Calibri"/>
            </a:rPr>
            <a:pPr/>
            <a:t>#3</a:t>
          </a:fld>
          <a:endParaRPr lang="en-US" sz="1400" b="1"/>
        </a:p>
      </cdr:txBody>
    </cdr:sp>
  </cdr:relSizeAnchor>
  <cdr:relSizeAnchor xmlns:cdr="http://schemas.openxmlformats.org/drawingml/2006/chartDrawing">
    <cdr:from>
      <cdr:x>0.41904</cdr:x>
      <cdr:y>0.01447</cdr:y>
    </cdr:from>
    <cdr:to>
      <cdr:x>0.50777</cdr:x>
      <cdr:y>0.10795</cdr:y>
    </cdr:to>
    <cdr:sp macro="" textlink="'SBFF Pump 3'!$B$1">
      <cdr:nvSpPr>
        <cdr:cNvPr id="8" name="TextBox 2"/>
        <cdr:cNvSpPr txBox="1"/>
      </cdr:nvSpPr>
      <cdr:spPr>
        <a:xfrm xmlns:a="http://schemas.openxmlformats.org/drawingml/2006/main">
          <a:off x="3927475" y="48655"/>
          <a:ext cx="831642" cy="3143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9F76B02F-B095-4E67-AAA6-4A44B1E0C0C2}" type="TxLink">
            <a:rPr lang="en-US" sz="1600" b="1" i="0" u="none" strike="noStrike">
              <a:solidFill>
                <a:srgbClr val="000000"/>
              </a:solidFill>
              <a:latin typeface="Calibri"/>
            </a:rPr>
            <a:pPr/>
            <a:t>SBFFPS</a:t>
          </a:fld>
          <a:endParaRPr lang="en-US" sz="1400" b="1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38100</xdr:rowOff>
    </xdr:from>
    <xdr:to>
      <xdr:col>5</xdr:col>
      <xdr:colOff>752475</xdr:colOff>
      <xdr:row>1</xdr:row>
      <xdr:rowOff>133350</xdr:rowOff>
    </xdr:to>
    <xdr:pic>
      <xdr:nvPicPr>
        <xdr:cNvPr id="2" name="Picture 3" descr="mesa-az-CMYK-300dpi">
          <a:extLst>
            <a:ext uri="{FF2B5EF4-FFF2-40B4-BE49-F238E27FC236}">
              <a16:creationId xmlns:a16="http://schemas.microsoft.com/office/drawing/2014/main" id="{EBB28DA4-A3C4-42DB-93E0-DAAB8AB2B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38100"/>
          <a:ext cx="7239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39</xdr:row>
      <xdr:rowOff>0</xdr:rowOff>
    </xdr:from>
    <xdr:to>
      <xdr:col>11</xdr:col>
      <xdr:colOff>9525</xdr:colOff>
      <xdr:row>56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464194-E92F-41D6-902B-9513D6BAD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11</xdr:col>
      <xdr:colOff>9525</xdr:colOff>
      <xdr:row>75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630987-B902-4851-B5A5-9F441D738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11</xdr:col>
      <xdr:colOff>9525</xdr:colOff>
      <xdr:row>94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BF9482-6288-4AB6-981B-D573C6EEC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290512</xdr:colOff>
      <xdr:row>26</xdr:row>
      <xdr:rowOff>176212</xdr:rowOff>
    </xdr:from>
    <xdr:to>
      <xdr:col>17</xdr:col>
      <xdr:colOff>509587</xdr:colOff>
      <xdr:row>41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0B8546-AF04-4793-8E88-4F098D95D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0.31836</cdr:x>
      <cdr:y>0.04299</cdr:y>
    </cdr:from>
    <cdr:to>
      <cdr:x>0.47514</cdr:x>
      <cdr:y>0.1448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71825" y="180974"/>
          <a:ext cx="156210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0.52315</cdr:x>
      <cdr:y>0.01858</cdr:y>
    </cdr:from>
    <cdr:to>
      <cdr:x>0.60655</cdr:x>
      <cdr:y>0.0979</cdr:y>
    </cdr:to>
    <cdr:sp macro="" textlink="'SBDW Pump 4'!$C$1">
      <cdr:nvSpPr>
        <cdr:cNvPr id="4" name="TextBox 3"/>
        <cdr:cNvSpPr txBox="1"/>
      </cdr:nvSpPr>
      <cdr:spPr>
        <a:xfrm xmlns:a="http://schemas.openxmlformats.org/drawingml/2006/main">
          <a:off x="4903240" y="62470"/>
          <a:ext cx="781743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B22A075A-3C38-465F-80C1-A88767C2E6D9}" type="TxLink">
            <a:rPr lang="en-US" sz="1600" b="1" i="0" u="none" strike="noStrike">
              <a:solidFill>
                <a:srgbClr val="000000"/>
              </a:solidFill>
              <a:latin typeface="Calibri"/>
            </a:rPr>
            <a:pPr/>
            <a:t>#4</a:t>
          </a:fld>
          <a:endParaRPr lang="en-US" sz="1400" b="1"/>
        </a:p>
      </cdr:txBody>
    </cdr:sp>
  </cdr:relSizeAnchor>
  <cdr:relSizeAnchor xmlns:cdr="http://schemas.openxmlformats.org/drawingml/2006/chartDrawing">
    <cdr:from>
      <cdr:x>0.42276</cdr:x>
      <cdr:y>0.02077</cdr:y>
    </cdr:from>
    <cdr:to>
      <cdr:x>0.5318</cdr:x>
      <cdr:y>0.11426</cdr:y>
    </cdr:to>
    <cdr:sp macro="" textlink="'SBDW Pump 4'!$B$1">
      <cdr:nvSpPr>
        <cdr:cNvPr id="5" name="TextBox 4"/>
        <cdr:cNvSpPr txBox="1"/>
      </cdr:nvSpPr>
      <cdr:spPr>
        <a:xfrm xmlns:a="http://schemas.openxmlformats.org/drawingml/2006/main">
          <a:off x="3962400" y="69835"/>
          <a:ext cx="1021949" cy="3143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8E900FF6-46EF-4530-9026-4C3B004E9ACD}" type="TxLink">
            <a:rPr lang="en-US" sz="1600" b="1" i="0" u="none" strike="noStrike">
              <a:solidFill>
                <a:srgbClr val="000000"/>
              </a:solidFill>
              <a:latin typeface="Calibri"/>
            </a:rPr>
            <a:pPr/>
            <a:t>SBDWPS</a:t>
          </a:fld>
          <a:endParaRPr lang="en-US" sz="1400" b="1"/>
        </a:p>
      </cdr:txBody>
    </cdr:sp>
  </cdr:relSizeAnchor>
  <cdr:relSizeAnchor xmlns:cdr="http://schemas.openxmlformats.org/drawingml/2006/chartDrawing">
    <cdr:from>
      <cdr:x>0.45164</cdr:x>
      <cdr:y>0.12465</cdr:y>
    </cdr:from>
    <cdr:to>
      <cdr:x>0.55368</cdr:x>
      <cdr:y>0.20113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848225" y="419100"/>
          <a:ext cx="10953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 b="1"/>
            <a:t>Efficiencies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0.31836</cdr:x>
      <cdr:y>0.04299</cdr:y>
    </cdr:from>
    <cdr:to>
      <cdr:x>0.47514</cdr:x>
      <cdr:y>0.1448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71825" y="180974"/>
          <a:ext cx="156210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0.45164</cdr:x>
      <cdr:y>0.12465</cdr:y>
    </cdr:from>
    <cdr:to>
      <cdr:x>0.55368</cdr:x>
      <cdr:y>0.20113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848225" y="419100"/>
          <a:ext cx="10953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 b="1"/>
            <a:t>Power</a:t>
          </a:r>
        </a:p>
      </cdr:txBody>
    </cdr:sp>
  </cdr:relSizeAnchor>
  <cdr:relSizeAnchor xmlns:cdr="http://schemas.openxmlformats.org/drawingml/2006/chartDrawing">
    <cdr:from>
      <cdr:x>0.52453</cdr:x>
      <cdr:y>0.02927</cdr:y>
    </cdr:from>
    <cdr:to>
      <cdr:x>0.60793</cdr:x>
      <cdr:y>0.10859</cdr:y>
    </cdr:to>
    <cdr:sp macro="" textlink="'SBDW Pump 4'!$C$1">
      <cdr:nvSpPr>
        <cdr:cNvPr id="10" name="TextBox 1"/>
        <cdr:cNvSpPr txBox="1"/>
      </cdr:nvSpPr>
      <cdr:spPr>
        <a:xfrm xmlns:a="http://schemas.openxmlformats.org/drawingml/2006/main">
          <a:off x="4916177" y="98425"/>
          <a:ext cx="781743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77ED2F58-4E96-4CB4-BC4F-44EEB157B8BF}" type="TxLink">
            <a:rPr lang="en-US" sz="1600" b="1" i="0" u="none" strike="noStrike">
              <a:solidFill>
                <a:srgbClr val="000000"/>
              </a:solidFill>
              <a:latin typeface="Calibri"/>
            </a:rPr>
            <a:pPr/>
            <a:t>#4</a:t>
          </a:fld>
          <a:endParaRPr lang="en-US" sz="1400" b="1"/>
        </a:p>
      </cdr:txBody>
    </cdr:sp>
  </cdr:relSizeAnchor>
  <cdr:relSizeAnchor xmlns:cdr="http://schemas.openxmlformats.org/drawingml/2006/chartDrawing">
    <cdr:from>
      <cdr:x>0.42683</cdr:x>
      <cdr:y>0.03147</cdr:y>
    </cdr:from>
    <cdr:to>
      <cdr:x>0.53318</cdr:x>
      <cdr:y>0.12495</cdr:y>
    </cdr:to>
    <cdr:sp macro="" textlink="'SBDW Pump 4'!$B$1">
      <cdr:nvSpPr>
        <cdr:cNvPr id="11" name="TextBox 2"/>
        <cdr:cNvSpPr txBox="1"/>
      </cdr:nvSpPr>
      <cdr:spPr>
        <a:xfrm xmlns:a="http://schemas.openxmlformats.org/drawingml/2006/main">
          <a:off x="4000500" y="105812"/>
          <a:ext cx="996783" cy="314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BA141EDA-CB95-4B06-BC8C-BD948B751727}" type="TxLink">
            <a:rPr lang="en-US" sz="1600" b="1" i="0" u="none" strike="noStrike">
              <a:solidFill>
                <a:srgbClr val="000000"/>
              </a:solidFill>
              <a:latin typeface="Calibri"/>
            </a:rPr>
            <a:pPr/>
            <a:t>SBDWPS</a:t>
          </a:fld>
          <a:endParaRPr lang="en-US" sz="1400" b="1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0.31836</cdr:x>
      <cdr:y>0.04299</cdr:y>
    </cdr:from>
    <cdr:to>
      <cdr:x>0.47514</cdr:x>
      <cdr:y>0.1448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71825" y="180974"/>
          <a:ext cx="156210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0.43419</cdr:x>
      <cdr:y>0.11426</cdr:y>
    </cdr:from>
    <cdr:to>
      <cdr:x>0.53623</cdr:x>
      <cdr:y>0.19074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660900" y="384175"/>
          <a:ext cx="1095366" cy="257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/>
            <a:t>Amps</a:t>
          </a:r>
        </a:p>
      </cdr:txBody>
    </cdr:sp>
  </cdr:relSizeAnchor>
  <cdr:relSizeAnchor xmlns:cdr="http://schemas.openxmlformats.org/drawingml/2006/chartDrawing">
    <cdr:from>
      <cdr:x>0.49912</cdr:x>
      <cdr:y>0.01228</cdr:y>
    </cdr:from>
    <cdr:to>
      <cdr:x>0.58253</cdr:x>
      <cdr:y>0.0916</cdr:y>
    </cdr:to>
    <cdr:sp macro="" textlink="'SBDW Pump 4'!$C$1">
      <cdr:nvSpPr>
        <cdr:cNvPr id="7" name="TextBox 1"/>
        <cdr:cNvSpPr txBox="1"/>
      </cdr:nvSpPr>
      <cdr:spPr>
        <a:xfrm xmlns:a="http://schemas.openxmlformats.org/drawingml/2006/main">
          <a:off x="4678052" y="41275"/>
          <a:ext cx="781743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13EC296E-3799-4AA8-A54F-2272621747AD}" type="TxLink">
            <a:rPr lang="en-US" sz="1600" b="1" i="0" u="none" strike="noStrike">
              <a:solidFill>
                <a:srgbClr val="000000"/>
              </a:solidFill>
              <a:latin typeface="Calibri"/>
            </a:rPr>
            <a:pPr/>
            <a:t>#4</a:t>
          </a:fld>
          <a:endParaRPr lang="en-US" sz="1400" b="1"/>
        </a:p>
      </cdr:txBody>
    </cdr:sp>
  </cdr:relSizeAnchor>
  <cdr:relSizeAnchor xmlns:cdr="http://schemas.openxmlformats.org/drawingml/2006/chartDrawing">
    <cdr:from>
      <cdr:x>0.40142</cdr:x>
      <cdr:y>0.01447</cdr:y>
    </cdr:from>
    <cdr:to>
      <cdr:x>0.50777</cdr:x>
      <cdr:y>0.10795</cdr:y>
    </cdr:to>
    <cdr:sp macro="" textlink="'SBDW Pump 4'!$B$1">
      <cdr:nvSpPr>
        <cdr:cNvPr id="8" name="TextBox 2"/>
        <cdr:cNvSpPr txBox="1"/>
      </cdr:nvSpPr>
      <cdr:spPr>
        <a:xfrm xmlns:a="http://schemas.openxmlformats.org/drawingml/2006/main">
          <a:off x="3762376" y="48653"/>
          <a:ext cx="996750" cy="314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9F76B02F-B095-4E67-AAA6-4A44B1E0C0C2}" type="TxLink">
            <a:rPr lang="en-US" sz="1600" b="1" i="0" u="none" strike="noStrike">
              <a:solidFill>
                <a:srgbClr val="000000"/>
              </a:solidFill>
              <a:latin typeface="Calibri"/>
            </a:rPr>
            <a:pPr/>
            <a:t>SBDWPS</a:t>
          </a:fld>
          <a:endParaRPr lang="en-US" sz="1400" b="1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38100</xdr:rowOff>
    </xdr:from>
    <xdr:to>
      <xdr:col>5</xdr:col>
      <xdr:colOff>752475</xdr:colOff>
      <xdr:row>1</xdr:row>
      <xdr:rowOff>133350</xdr:rowOff>
    </xdr:to>
    <xdr:pic>
      <xdr:nvPicPr>
        <xdr:cNvPr id="2" name="Picture 3" descr="mesa-az-CMYK-300dpi">
          <a:extLst>
            <a:ext uri="{FF2B5EF4-FFF2-40B4-BE49-F238E27FC236}">
              <a16:creationId xmlns:a16="http://schemas.microsoft.com/office/drawing/2014/main" id="{F3796F0E-7C06-4F05-96D9-6337A00FC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38100"/>
          <a:ext cx="7239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39</xdr:row>
      <xdr:rowOff>0</xdr:rowOff>
    </xdr:from>
    <xdr:to>
      <xdr:col>11</xdr:col>
      <xdr:colOff>9525</xdr:colOff>
      <xdr:row>56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1BBFA3-391A-4970-96C7-0ABFABB0A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11</xdr:col>
      <xdr:colOff>9525</xdr:colOff>
      <xdr:row>75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798CB4-23E0-4056-B192-52E734594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11</xdr:col>
      <xdr:colOff>9525</xdr:colOff>
      <xdr:row>94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78A24B-1AEE-4C22-8930-E7428F29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0.31836</cdr:x>
      <cdr:y>0.04299</cdr:y>
    </cdr:from>
    <cdr:to>
      <cdr:x>0.47514</cdr:x>
      <cdr:y>0.1448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71825" y="180974"/>
          <a:ext cx="156210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0.52315</cdr:x>
      <cdr:y>0.01858</cdr:y>
    </cdr:from>
    <cdr:to>
      <cdr:x>0.60655</cdr:x>
      <cdr:y>0.0979</cdr:y>
    </cdr:to>
    <cdr:sp macro="" textlink="'SBDW Pump 5'!$C$1">
      <cdr:nvSpPr>
        <cdr:cNvPr id="4" name="TextBox 3"/>
        <cdr:cNvSpPr txBox="1"/>
      </cdr:nvSpPr>
      <cdr:spPr>
        <a:xfrm xmlns:a="http://schemas.openxmlformats.org/drawingml/2006/main">
          <a:off x="4903240" y="62470"/>
          <a:ext cx="781743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#5</a:t>
          </a:r>
        </a:p>
      </cdr:txBody>
    </cdr:sp>
  </cdr:relSizeAnchor>
  <cdr:relSizeAnchor xmlns:cdr="http://schemas.openxmlformats.org/drawingml/2006/chartDrawing">
    <cdr:from>
      <cdr:x>0.42276</cdr:x>
      <cdr:y>0.02077</cdr:y>
    </cdr:from>
    <cdr:to>
      <cdr:x>0.5318</cdr:x>
      <cdr:y>0.11426</cdr:y>
    </cdr:to>
    <cdr:sp macro="" textlink="'SBDW Pump 5'!$B$1">
      <cdr:nvSpPr>
        <cdr:cNvPr id="5" name="TextBox 4"/>
        <cdr:cNvSpPr txBox="1"/>
      </cdr:nvSpPr>
      <cdr:spPr>
        <a:xfrm xmlns:a="http://schemas.openxmlformats.org/drawingml/2006/main">
          <a:off x="3962400" y="69835"/>
          <a:ext cx="1021949" cy="3143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8E900FF6-46EF-4530-9026-4C3B004E9ACD}" type="TxLink">
            <a:rPr lang="en-US" sz="1600" b="1" i="0" u="none" strike="noStrike">
              <a:solidFill>
                <a:srgbClr val="000000"/>
              </a:solidFill>
              <a:latin typeface="Calibri"/>
            </a:rPr>
            <a:pPr/>
            <a:t>SBDWPS</a:t>
          </a:fld>
          <a:endParaRPr lang="en-US" sz="1400" b="1"/>
        </a:p>
      </cdr:txBody>
    </cdr:sp>
  </cdr:relSizeAnchor>
  <cdr:relSizeAnchor xmlns:cdr="http://schemas.openxmlformats.org/drawingml/2006/chartDrawing">
    <cdr:from>
      <cdr:x>0.45164</cdr:x>
      <cdr:y>0.12465</cdr:y>
    </cdr:from>
    <cdr:to>
      <cdr:x>0.55368</cdr:x>
      <cdr:y>0.20113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848225" y="419100"/>
          <a:ext cx="10953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 b="1"/>
            <a:t>Efficiencies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0.31836</cdr:x>
      <cdr:y>0.04299</cdr:y>
    </cdr:from>
    <cdr:to>
      <cdr:x>0.47514</cdr:x>
      <cdr:y>0.1448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71825" y="180974"/>
          <a:ext cx="156210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0.45164</cdr:x>
      <cdr:y>0.12465</cdr:y>
    </cdr:from>
    <cdr:to>
      <cdr:x>0.55368</cdr:x>
      <cdr:y>0.20113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848225" y="419100"/>
          <a:ext cx="10953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 b="1"/>
            <a:t>Power</a:t>
          </a:r>
        </a:p>
      </cdr:txBody>
    </cdr:sp>
  </cdr:relSizeAnchor>
  <cdr:relSizeAnchor xmlns:cdr="http://schemas.openxmlformats.org/drawingml/2006/chartDrawing">
    <cdr:from>
      <cdr:x>0.52453</cdr:x>
      <cdr:y>0.02927</cdr:y>
    </cdr:from>
    <cdr:to>
      <cdr:x>0.60793</cdr:x>
      <cdr:y>0.10859</cdr:y>
    </cdr:to>
    <cdr:sp macro="" textlink="'SBDW Pump 5'!$C$1">
      <cdr:nvSpPr>
        <cdr:cNvPr id="10" name="TextBox 1"/>
        <cdr:cNvSpPr txBox="1"/>
      </cdr:nvSpPr>
      <cdr:spPr>
        <a:xfrm xmlns:a="http://schemas.openxmlformats.org/drawingml/2006/main">
          <a:off x="4916177" y="98425"/>
          <a:ext cx="781743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#5	</a:t>
          </a:r>
        </a:p>
      </cdr:txBody>
    </cdr:sp>
  </cdr:relSizeAnchor>
  <cdr:relSizeAnchor xmlns:cdr="http://schemas.openxmlformats.org/drawingml/2006/chartDrawing">
    <cdr:from>
      <cdr:x>0.42683</cdr:x>
      <cdr:y>0.03147</cdr:y>
    </cdr:from>
    <cdr:to>
      <cdr:x>0.53318</cdr:x>
      <cdr:y>0.12495</cdr:y>
    </cdr:to>
    <cdr:sp macro="" textlink="'SBDW Pump 5'!$B$1">
      <cdr:nvSpPr>
        <cdr:cNvPr id="11" name="TextBox 2"/>
        <cdr:cNvSpPr txBox="1"/>
      </cdr:nvSpPr>
      <cdr:spPr>
        <a:xfrm xmlns:a="http://schemas.openxmlformats.org/drawingml/2006/main">
          <a:off x="4000500" y="105812"/>
          <a:ext cx="996783" cy="314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BA141EDA-CB95-4B06-BC8C-BD948B751727}" type="TxLink">
            <a:rPr lang="en-US" sz="1600" b="1" i="0" u="none" strike="noStrike">
              <a:solidFill>
                <a:srgbClr val="000000"/>
              </a:solidFill>
              <a:latin typeface="Calibri"/>
            </a:rPr>
            <a:pPr/>
            <a:t>SBDWPS</a:t>
          </a:fld>
          <a:endParaRPr lang="en-US" sz="1400" b="1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0.31836</cdr:x>
      <cdr:y>0.04299</cdr:y>
    </cdr:from>
    <cdr:to>
      <cdr:x>0.47514</cdr:x>
      <cdr:y>0.1448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71825" y="180974"/>
          <a:ext cx="156210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0.52315</cdr:x>
      <cdr:y>0.01858</cdr:y>
    </cdr:from>
    <cdr:to>
      <cdr:x>0.60655</cdr:x>
      <cdr:y>0.0979</cdr:y>
    </cdr:to>
    <cdr:sp macro="" textlink="'SBFF Pump 1'!$C$1">
      <cdr:nvSpPr>
        <cdr:cNvPr id="4" name="TextBox 3"/>
        <cdr:cNvSpPr txBox="1"/>
      </cdr:nvSpPr>
      <cdr:spPr>
        <a:xfrm xmlns:a="http://schemas.openxmlformats.org/drawingml/2006/main">
          <a:off x="4903240" y="62470"/>
          <a:ext cx="781743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B22A075A-3C38-465F-80C1-A88767C2E6D9}" type="TxLink">
            <a:rPr lang="en-US" sz="1600" b="1" i="0" u="none" strike="noStrike">
              <a:solidFill>
                <a:srgbClr val="000000"/>
              </a:solidFill>
              <a:latin typeface="Calibri"/>
            </a:rPr>
            <a:pPr/>
            <a:t>#1</a:t>
          </a:fld>
          <a:endParaRPr lang="en-US" sz="1400" b="1"/>
        </a:p>
      </cdr:txBody>
    </cdr:sp>
  </cdr:relSizeAnchor>
  <cdr:relSizeAnchor xmlns:cdr="http://schemas.openxmlformats.org/drawingml/2006/chartDrawing">
    <cdr:from>
      <cdr:x>0.44306</cdr:x>
      <cdr:y>0.02077</cdr:y>
    </cdr:from>
    <cdr:to>
      <cdr:x>0.5318</cdr:x>
      <cdr:y>0.11426</cdr:y>
    </cdr:to>
    <cdr:sp macro="" textlink="'SBFF Pump 1'!$B$1">
      <cdr:nvSpPr>
        <cdr:cNvPr id="5" name="TextBox 4"/>
        <cdr:cNvSpPr txBox="1"/>
      </cdr:nvSpPr>
      <cdr:spPr>
        <a:xfrm xmlns:a="http://schemas.openxmlformats.org/drawingml/2006/main">
          <a:off x="4152663" y="69850"/>
          <a:ext cx="831642" cy="3143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8E900FF6-46EF-4530-9026-4C3B004E9ACD}" type="TxLink">
            <a:rPr lang="en-US" sz="1600" b="1" i="0" u="none" strike="noStrike">
              <a:solidFill>
                <a:srgbClr val="000000"/>
              </a:solidFill>
              <a:latin typeface="Calibri"/>
            </a:rPr>
            <a:pPr/>
            <a:t>SBFFPS</a:t>
          </a:fld>
          <a:endParaRPr lang="en-US" sz="1400" b="1"/>
        </a:p>
      </cdr:txBody>
    </cdr:sp>
  </cdr:relSizeAnchor>
  <cdr:relSizeAnchor xmlns:cdr="http://schemas.openxmlformats.org/drawingml/2006/chartDrawing">
    <cdr:from>
      <cdr:x>0.45164</cdr:x>
      <cdr:y>0.12465</cdr:y>
    </cdr:from>
    <cdr:to>
      <cdr:x>0.55368</cdr:x>
      <cdr:y>0.20113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848225" y="419100"/>
          <a:ext cx="10953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 b="1"/>
            <a:t>Efficiencies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0.31836</cdr:x>
      <cdr:y>0.04299</cdr:y>
    </cdr:from>
    <cdr:to>
      <cdr:x>0.47514</cdr:x>
      <cdr:y>0.1448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71825" y="180974"/>
          <a:ext cx="156210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0.43419</cdr:x>
      <cdr:y>0.11426</cdr:y>
    </cdr:from>
    <cdr:to>
      <cdr:x>0.53623</cdr:x>
      <cdr:y>0.19074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660900" y="384175"/>
          <a:ext cx="1095366" cy="257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/>
            <a:t>Amps</a:t>
          </a:r>
        </a:p>
      </cdr:txBody>
    </cdr:sp>
  </cdr:relSizeAnchor>
  <cdr:relSizeAnchor xmlns:cdr="http://schemas.openxmlformats.org/drawingml/2006/chartDrawing">
    <cdr:from>
      <cdr:x>0.49912</cdr:x>
      <cdr:y>0.01228</cdr:y>
    </cdr:from>
    <cdr:to>
      <cdr:x>0.58253</cdr:x>
      <cdr:y>0.0916</cdr:y>
    </cdr:to>
    <cdr:sp macro="" textlink="'SBDW Pump 5'!$C$1">
      <cdr:nvSpPr>
        <cdr:cNvPr id="7" name="TextBox 1"/>
        <cdr:cNvSpPr txBox="1"/>
      </cdr:nvSpPr>
      <cdr:spPr>
        <a:xfrm xmlns:a="http://schemas.openxmlformats.org/drawingml/2006/main">
          <a:off x="4678052" y="41275"/>
          <a:ext cx="781743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#5</a:t>
          </a:r>
        </a:p>
      </cdr:txBody>
    </cdr:sp>
  </cdr:relSizeAnchor>
  <cdr:relSizeAnchor xmlns:cdr="http://schemas.openxmlformats.org/drawingml/2006/chartDrawing">
    <cdr:from>
      <cdr:x>0.40142</cdr:x>
      <cdr:y>0.01447</cdr:y>
    </cdr:from>
    <cdr:to>
      <cdr:x>0.50777</cdr:x>
      <cdr:y>0.10795</cdr:y>
    </cdr:to>
    <cdr:sp macro="" textlink="'SBDW Pump 5'!$B$1">
      <cdr:nvSpPr>
        <cdr:cNvPr id="8" name="TextBox 2"/>
        <cdr:cNvSpPr txBox="1"/>
      </cdr:nvSpPr>
      <cdr:spPr>
        <a:xfrm xmlns:a="http://schemas.openxmlformats.org/drawingml/2006/main">
          <a:off x="3762376" y="48653"/>
          <a:ext cx="996750" cy="314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9F76B02F-B095-4E67-AAA6-4A44B1E0C0C2}" type="TxLink">
            <a:rPr lang="en-US" sz="1600" b="1" i="0" u="none" strike="noStrike">
              <a:solidFill>
                <a:srgbClr val="000000"/>
              </a:solidFill>
              <a:latin typeface="Calibri"/>
            </a:rPr>
            <a:pPr/>
            <a:t>SBDWPS</a:t>
          </a:fld>
          <a:endParaRPr lang="en-US" sz="14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0.31836</cdr:x>
      <cdr:y>0.04299</cdr:y>
    </cdr:from>
    <cdr:to>
      <cdr:x>0.47514</cdr:x>
      <cdr:y>0.1448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71825" y="180974"/>
          <a:ext cx="156210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0.45164</cdr:x>
      <cdr:y>0.12465</cdr:y>
    </cdr:from>
    <cdr:to>
      <cdr:x>0.55368</cdr:x>
      <cdr:y>0.20113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848225" y="419100"/>
          <a:ext cx="10953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 b="1"/>
            <a:t>Volts</a:t>
          </a:r>
        </a:p>
      </cdr:txBody>
    </cdr:sp>
  </cdr:relSizeAnchor>
  <cdr:relSizeAnchor xmlns:cdr="http://schemas.openxmlformats.org/drawingml/2006/chartDrawing">
    <cdr:from>
      <cdr:x>0.52453</cdr:x>
      <cdr:y>0.02927</cdr:y>
    </cdr:from>
    <cdr:to>
      <cdr:x>0.60793</cdr:x>
      <cdr:y>0.10859</cdr:y>
    </cdr:to>
    <cdr:sp macro="" textlink="'SBFF Pump 1'!$C$1">
      <cdr:nvSpPr>
        <cdr:cNvPr id="10" name="TextBox 1"/>
        <cdr:cNvSpPr txBox="1"/>
      </cdr:nvSpPr>
      <cdr:spPr>
        <a:xfrm xmlns:a="http://schemas.openxmlformats.org/drawingml/2006/main">
          <a:off x="4916177" y="98425"/>
          <a:ext cx="781743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77ED2F58-4E96-4CB4-BC4F-44EEB157B8BF}" type="TxLink">
            <a:rPr lang="en-US" sz="1600" b="1" i="0" u="none" strike="noStrike">
              <a:solidFill>
                <a:srgbClr val="000000"/>
              </a:solidFill>
              <a:latin typeface="Calibri"/>
            </a:rPr>
            <a:pPr/>
            <a:t>#1</a:t>
          </a:fld>
          <a:endParaRPr lang="en-US" sz="1400" b="1"/>
        </a:p>
      </cdr:txBody>
    </cdr:sp>
  </cdr:relSizeAnchor>
  <cdr:relSizeAnchor xmlns:cdr="http://schemas.openxmlformats.org/drawingml/2006/chartDrawing">
    <cdr:from>
      <cdr:x>0.44444</cdr:x>
      <cdr:y>0.03147</cdr:y>
    </cdr:from>
    <cdr:to>
      <cdr:x>0.53318</cdr:x>
      <cdr:y>0.12495</cdr:y>
    </cdr:to>
    <cdr:sp macro="" textlink="'SBFF Pump 1'!$B$1">
      <cdr:nvSpPr>
        <cdr:cNvPr id="11" name="TextBox 2"/>
        <cdr:cNvSpPr txBox="1"/>
      </cdr:nvSpPr>
      <cdr:spPr>
        <a:xfrm xmlns:a="http://schemas.openxmlformats.org/drawingml/2006/main">
          <a:off x="4165600" y="105805"/>
          <a:ext cx="831642" cy="3143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BA141EDA-CB95-4B06-BC8C-BD948B751727}" type="TxLink">
            <a:rPr lang="en-US" sz="1600" b="1" i="0" u="none" strike="noStrike">
              <a:solidFill>
                <a:srgbClr val="000000"/>
              </a:solidFill>
              <a:latin typeface="Calibri"/>
            </a:rPr>
            <a:pPr/>
            <a:t>SBFFPS</a:t>
          </a:fld>
          <a:endParaRPr lang="en-US" sz="14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0.31836</cdr:x>
      <cdr:y>0.04299</cdr:y>
    </cdr:from>
    <cdr:to>
      <cdr:x>0.47514</cdr:x>
      <cdr:y>0.1448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71825" y="180974"/>
          <a:ext cx="156210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0.43419</cdr:x>
      <cdr:y>0.11426</cdr:y>
    </cdr:from>
    <cdr:to>
      <cdr:x>0.53623</cdr:x>
      <cdr:y>0.19074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660900" y="384175"/>
          <a:ext cx="1095366" cy="257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/>
            <a:t>Amps</a:t>
          </a:r>
        </a:p>
      </cdr:txBody>
    </cdr:sp>
  </cdr:relSizeAnchor>
  <cdr:relSizeAnchor xmlns:cdr="http://schemas.openxmlformats.org/drawingml/2006/chartDrawing">
    <cdr:from>
      <cdr:x>0.49912</cdr:x>
      <cdr:y>0.01228</cdr:y>
    </cdr:from>
    <cdr:to>
      <cdr:x>0.58253</cdr:x>
      <cdr:y>0.0916</cdr:y>
    </cdr:to>
    <cdr:sp macro="" textlink="'SBFF Pump 1'!$C$1">
      <cdr:nvSpPr>
        <cdr:cNvPr id="7" name="TextBox 1"/>
        <cdr:cNvSpPr txBox="1"/>
      </cdr:nvSpPr>
      <cdr:spPr>
        <a:xfrm xmlns:a="http://schemas.openxmlformats.org/drawingml/2006/main">
          <a:off x="4678052" y="41275"/>
          <a:ext cx="781743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13EC296E-3799-4AA8-A54F-2272621747AD}" type="TxLink">
            <a:rPr lang="en-US" sz="1600" b="1" i="0" u="none" strike="noStrike">
              <a:solidFill>
                <a:srgbClr val="000000"/>
              </a:solidFill>
              <a:latin typeface="Calibri"/>
            </a:rPr>
            <a:pPr/>
            <a:t>#1</a:t>
          </a:fld>
          <a:endParaRPr lang="en-US" sz="1400" b="1"/>
        </a:p>
      </cdr:txBody>
    </cdr:sp>
  </cdr:relSizeAnchor>
  <cdr:relSizeAnchor xmlns:cdr="http://schemas.openxmlformats.org/drawingml/2006/chartDrawing">
    <cdr:from>
      <cdr:x>0.41904</cdr:x>
      <cdr:y>0.01447</cdr:y>
    </cdr:from>
    <cdr:to>
      <cdr:x>0.50777</cdr:x>
      <cdr:y>0.10795</cdr:y>
    </cdr:to>
    <cdr:sp macro="" textlink="'SBFF Pump 1'!$B$1">
      <cdr:nvSpPr>
        <cdr:cNvPr id="8" name="TextBox 2"/>
        <cdr:cNvSpPr txBox="1"/>
      </cdr:nvSpPr>
      <cdr:spPr>
        <a:xfrm xmlns:a="http://schemas.openxmlformats.org/drawingml/2006/main">
          <a:off x="3927475" y="48655"/>
          <a:ext cx="831642" cy="3143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9F76B02F-B095-4E67-AAA6-4A44B1E0C0C2}" type="TxLink">
            <a:rPr lang="en-US" sz="1600" b="1" i="0" u="none" strike="noStrike">
              <a:solidFill>
                <a:srgbClr val="000000"/>
              </a:solidFill>
              <a:latin typeface="Calibri"/>
            </a:rPr>
            <a:pPr/>
            <a:t>SBFFPS</a:t>
          </a:fld>
          <a:endParaRPr lang="en-US" sz="14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0</xdr:row>
      <xdr:rowOff>57150</xdr:rowOff>
    </xdr:from>
    <xdr:to>
      <xdr:col>6</xdr:col>
      <xdr:colOff>457200</xdr:colOff>
      <xdr:row>1</xdr:row>
      <xdr:rowOff>152400</xdr:rowOff>
    </xdr:to>
    <xdr:pic>
      <xdr:nvPicPr>
        <xdr:cNvPr id="2" name="Picture 3" descr="mesa-az-CMYK-300dpi">
          <a:extLst>
            <a:ext uri="{FF2B5EF4-FFF2-40B4-BE49-F238E27FC236}">
              <a16:creationId xmlns:a16="http://schemas.microsoft.com/office/drawing/2014/main" id="{49CF2137-1B55-4CC6-BAFB-43BFCD944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57150"/>
          <a:ext cx="7239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38</xdr:row>
      <xdr:rowOff>0</xdr:rowOff>
    </xdr:from>
    <xdr:to>
      <xdr:col>11</xdr:col>
      <xdr:colOff>9525</xdr:colOff>
      <xdr:row>55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3B7D6B-820C-455A-B006-1C43D8BC2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11</xdr:col>
      <xdr:colOff>9525</xdr:colOff>
      <xdr:row>74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54910F-D20E-4402-9B29-491B26151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76</xdr:row>
      <xdr:rowOff>0</xdr:rowOff>
    </xdr:from>
    <xdr:to>
      <xdr:col>11</xdr:col>
      <xdr:colOff>9525</xdr:colOff>
      <xdr:row>93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E3E71A-1FE5-417B-9E7C-BF770769C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0.31836</cdr:x>
      <cdr:y>0.04299</cdr:y>
    </cdr:from>
    <cdr:to>
      <cdr:x>0.47514</cdr:x>
      <cdr:y>0.1448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71825" y="180974"/>
          <a:ext cx="156210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0.52315</cdr:x>
      <cdr:y>0.01858</cdr:y>
    </cdr:from>
    <cdr:to>
      <cdr:x>0.60655</cdr:x>
      <cdr:y>0.0979</cdr:y>
    </cdr:to>
    <cdr:sp macro="" textlink="'SBFF Pump 2'!$C$1">
      <cdr:nvSpPr>
        <cdr:cNvPr id="4" name="TextBox 3"/>
        <cdr:cNvSpPr txBox="1"/>
      </cdr:nvSpPr>
      <cdr:spPr>
        <a:xfrm xmlns:a="http://schemas.openxmlformats.org/drawingml/2006/main">
          <a:off x="4903240" y="62470"/>
          <a:ext cx="781743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B22A075A-3C38-465F-80C1-A88767C2E6D9}" type="TxLink">
            <a:rPr lang="en-US" sz="1600" b="1" i="0" u="none" strike="noStrike">
              <a:solidFill>
                <a:srgbClr val="000000"/>
              </a:solidFill>
              <a:latin typeface="Calibri"/>
            </a:rPr>
            <a:pPr/>
            <a:t>#2</a:t>
          </a:fld>
          <a:endParaRPr lang="en-US" sz="1400" b="1"/>
        </a:p>
      </cdr:txBody>
    </cdr:sp>
  </cdr:relSizeAnchor>
  <cdr:relSizeAnchor xmlns:cdr="http://schemas.openxmlformats.org/drawingml/2006/chartDrawing">
    <cdr:from>
      <cdr:x>0.44306</cdr:x>
      <cdr:y>0.02077</cdr:y>
    </cdr:from>
    <cdr:to>
      <cdr:x>0.5318</cdr:x>
      <cdr:y>0.11426</cdr:y>
    </cdr:to>
    <cdr:sp macro="" textlink="'SBFF Pump 2'!$B$1">
      <cdr:nvSpPr>
        <cdr:cNvPr id="5" name="TextBox 4"/>
        <cdr:cNvSpPr txBox="1"/>
      </cdr:nvSpPr>
      <cdr:spPr>
        <a:xfrm xmlns:a="http://schemas.openxmlformats.org/drawingml/2006/main">
          <a:off x="4152663" y="69850"/>
          <a:ext cx="831642" cy="3143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8E900FF6-46EF-4530-9026-4C3B004E9ACD}" type="TxLink">
            <a:rPr lang="en-US" sz="1600" b="1" i="0" u="none" strike="noStrike">
              <a:solidFill>
                <a:srgbClr val="000000"/>
              </a:solidFill>
              <a:latin typeface="Calibri"/>
            </a:rPr>
            <a:pPr/>
            <a:t>SBFFPS</a:t>
          </a:fld>
          <a:endParaRPr lang="en-US" sz="1400" b="1"/>
        </a:p>
      </cdr:txBody>
    </cdr:sp>
  </cdr:relSizeAnchor>
  <cdr:relSizeAnchor xmlns:cdr="http://schemas.openxmlformats.org/drawingml/2006/chartDrawing">
    <cdr:from>
      <cdr:x>0.45164</cdr:x>
      <cdr:y>0.12465</cdr:y>
    </cdr:from>
    <cdr:to>
      <cdr:x>0.55368</cdr:x>
      <cdr:y>0.20113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848225" y="419100"/>
          <a:ext cx="10953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 b="1"/>
            <a:t>Efficiencies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0.31836</cdr:x>
      <cdr:y>0.04299</cdr:y>
    </cdr:from>
    <cdr:to>
      <cdr:x>0.47514</cdr:x>
      <cdr:y>0.1448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71825" y="180974"/>
          <a:ext cx="156210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0.45164</cdr:x>
      <cdr:y>0.12465</cdr:y>
    </cdr:from>
    <cdr:to>
      <cdr:x>0.55368</cdr:x>
      <cdr:y>0.20113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848225" y="419100"/>
          <a:ext cx="10953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 b="1"/>
            <a:t>Volts</a:t>
          </a:r>
        </a:p>
      </cdr:txBody>
    </cdr:sp>
  </cdr:relSizeAnchor>
  <cdr:relSizeAnchor xmlns:cdr="http://schemas.openxmlformats.org/drawingml/2006/chartDrawing">
    <cdr:from>
      <cdr:x>0.52453</cdr:x>
      <cdr:y>0.02927</cdr:y>
    </cdr:from>
    <cdr:to>
      <cdr:x>0.60793</cdr:x>
      <cdr:y>0.10859</cdr:y>
    </cdr:to>
    <cdr:sp macro="" textlink="'SBFF Pump 2'!$C$1">
      <cdr:nvSpPr>
        <cdr:cNvPr id="10" name="TextBox 1"/>
        <cdr:cNvSpPr txBox="1"/>
      </cdr:nvSpPr>
      <cdr:spPr>
        <a:xfrm xmlns:a="http://schemas.openxmlformats.org/drawingml/2006/main">
          <a:off x="4916177" y="98425"/>
          <a:ext cx="781743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77ED2F58-4E96-4CB4-BC4F-44EEB157B8BF}" type="TxLink">
            <a:rPr lang="en-US" sz="1600" b="1" i="0" u="none" strike="noStrike">
              <a:solidFill>
                <a:srgbClr val="000000"/>
              </a:solidFill>
              <a:latin typeface="Calibri"/>
            </a:rPr>
            <a:pPr/>
            <a:t>#2</a:t>
          </a:fld>
          <a:endParaRPr lang="en-US" sz="1400" b="1"/>
        </a:p>
      </cdr:txBody>
    </cdr:sp>
  </cdr:relSizeAnchor>
  <cdr:relSizeAnchor xmlns:cdr="http://schemas.openxmlformats.org/drawingml/2006/chartDrawing">
    <cdr:from>
      <cdr:x>0.44444</cdr:x>
      <cdr:y>0.03147</cdr:y>
    </cdr:from>
    <cdr:to>
      <cdr:x>0.53318</cdr:x>
      <cdr:y>0.12495</cdr:y>
    </cdr:to>
    <cdr:sp macro="" textlink="'SBFF Pump 2'!$B$1">
      <cdr:nvSpPr>
        <cdr:cNvPr id="11" name="TextBox 2"/>
        <cdr:cNvSpPr txBox="1"/>
      </cdr:nvSpPr>
      <cdr:spPr>
        <a:xfrm xmlns:a="http://schemas.openxmlformats.org/drawingml/2006/main">
          <a:off x="4165600" y="105805"/>
          <a:ext cx="831642" cy="3143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BA141EDA-CB95-4B06-BC8C-BD948B751727}" type="TxLink">
            <a:rPr lang="en-US" sz="1600" b="1" i="0" u="none" strike="noStrike">
              <a:solidFill>
                <a:srgbClr val="000000"/>
              </a:solidFill>
              <a:latin typeface="Calibri"/>
            </a:rPr>
            <a:pPr/>
            <a:t>SBFFPS</a:t>
          </a:fld>
          <a:endParaRPr lang="en-US" sz="1400" b="1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0.31836</cdr:x>
      <cdr:y>0.04299</cdr:y>
    </cdr:from>
    <cdr:to>
      <cdr:x>0.47514</cdr:x>
      <cdr:y>0.1448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71825" y="180974"/>
          <a:ext cx="156210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0.43419</cdr:x>
      <cdr:y>0.11426</cdr:y>
    </cdr:from>
    <cdr:to>
      <cdr:x>0.53623</cdr:x>
      <cdr:y>0.19074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660900" y="384175"/>
          <a:ext cx="1095366" cy="257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/>
            <a:t>Amps</a:t>
          </a:r>
        </a:p>
      </cdr:txBody>
    </cdr:sp>
  </cdr:relSizeAnchor>
  <cdr:relSizeAnchor xmlns:cdr="http://schemas.openxmlformats.org/drawingml/2006/chartDrawing">
    <cdr:from>
      <cdr:x>0.49912</cdr:x>
      <cdr:y>0.01228</cdr:y>
    </cdr:from>
    <cdr:to>
      <cdr:x>0.58253</cdr:x>
      <cdr:y>0.0916</cdr:y>
    </cdr:to>
    <cdr:sp macro="" textlink="'SBFF Pump 2'!$C$1">
      <cdr:nvSpPr>
        <cdr:cNvPr id="7" name="TextBox 1"/>
        <cdr:cNvSpPr txBox="1"/>
      </cdr:nvSpPr>
      <cdr:spPr>
        <a:xfrm xmlns:a="http://schemas.openxmlformats.org/drawingml/2006/main">
          <a:off x="4678052" y="41275"/>
          <a:ext cx="781743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13EC296E-3799-4AA8-A54F-2272621747AD}" type="TxLink">
            <a:rPr lang="en-US" sz="1600" b="1" i="0" u="none" strike="noStrike">
              <a:solidFill>
                <a:srgbClr val="000000"/>
              </a:solidFill>
              <a:latin typeface="Calibri"/>
            </a:rPr>
            <a:pPr/>
            <a:t>#2</a:t>
          </a:fld>
          <a:endParaRPr lang="en-US" sz="1400" b="1"/>
        </a:p>
      </cdr:txBody>
    </cdr:sp>
  </cdr:relSizeAnchor>
  <cdr:relSizeAnchor xmlns:cdr="http://schemas.openxmlformats.org/drawingml/2006/chartDrawing">
    <cdr:from>
      <cdr:x>0.41904</cdr:x>
      <cdr:y>0.01447</cdr:y>
    </cdr:from>
    <cdr:to>
      <cdr:x>0.50777</cdr:x>
      <cdr:y>0.10795</cdr:y>
    </cdr:to>
    <cdr:sp macro="" textlink="'SBFF Pump 2'!$B$1">
      <cdr:nvSpPr>
        <cdr:cNvPr id="8" name="TextBox 2"/>
        <cdr:cNvSpPr txBox="1"/>
      </cdr:nvSpPr>
      <cdr:spPr>
        <a:xfrm xmlns:a="http://schemas.openxmlformats.org/drawingml/2006/main">
          <a:off x="3927475" y="48655"/>
          <a:ext cx="831642" cy="3143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9F76B02F-B095-4E67-AAA6-4A44B1E0C0C2}" type="TxLink">
            <a:rPr lang="en-US" sz="1600" b="1" i="0" u="none" strike="noStrike">
              <a:solidFill>
                <a:srgbClr val="000000"/>
              </a:solidFill>
              <a:latin typeface="Calibri"/>
            </a:rPr>
            <a:pPr/>
            <a:t>SBFFPS</a:t>
          </a:fld>
          <a:endParaRPr lang="en-US" sz="1400" b="1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0</xdr:row>
      <xdr:rowOff>57150</xdr:rowOff>
    </xdr:from>
    <xdr:to>
      <xdr:col>6</xdr:col>
      <xdr:colOff>457200</xdr:colOff>
      <xdr:row>1</xdr:row>
      <xdr:rowOff>152400</xdr:rowOff>
    </xdr:to>
    <xdr:pic>
      <xdr:nvPicPr>
        <xdr:cNvPr id="2" name="Picture 3" descr="mesa-az-CMYK-300dpi">
          <a:extLst>
            <a:ext uri="{FF2B5EF4-FFF2-40B4-BE49-F238E27FC236}">
              <a16:creationId xmlns:a16="http://schemas.microsoft.com/office/drawing/2014/main" id="{AEAAC33A-61B7-46D0-AE3C-35F31D78A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57150"/>
          <a:ext cx="7239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38</xdr:row>
      <xdr:rowOff>0</xdr:rowOff>
    </xdr:from>
    <xdr:to>
      <xdr:col>11</xdr:col>
      <xdr:colOff>9525</xdr:colOff>
      <xdr:row>55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F7319A-29BD-4922-8832-ED32C4DF1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11</xdr:col>
      <xdr:colOff>9525</xdr:colOff>
      <xdr:row>74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27E6B3-54F5-4FB5-9F20-C5AC0BA5D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76</xdr:row>
      <xdr:rowOff>0</xdr:rowOff>
    </xdr:from>
    <xdr:to>
      <xdr:col>11</xdr:col>
      <xdr:colOff>9525</xdr:colOff>
      <xdr:row>93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7AB26C-D83E-4B87-90E9-10892991A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52"/>
  <sheetViews>
    <sheetView topLeftCell="A13" zoomScale="85" zoomScaleNormal="85" workbookViewId="0">
      <selection activeCell="N42" sqref="N42:O52"/>
    </sheetView>
  </sheetViews>
  <sheetFormatPr defaultRowHeight="15" x14ac:dyDescent="0.25"/>
  <cols>
    <col min="1" max="1" width="27.7109375" customWidth="1"/>
    <col min="2" max="2" width="13.5703125" customWidth="1"/>
    <col min="3" max="3" width="8.85546875" customWidth="1"/>
    <col min="4" max="4" width="12.5703125" customWidth="1"/>
    <col min="5" max="5" width="18.28515625" customWidth="1"/>
    <col min="6" max="6" width="8.85546875" customWidth="1"/>
    <col min="7" max="8" width="8.42578125" customWidth="1"/>
    <col min="9" max="10" width="11" customWidth="1"/>
    <col min="11" max="11" width="11.7109375" customWidth="1"/>
    <col min="12" max="12" width="3.42578125" customWidth="1"/>
    <col min="13" max="13" width="7" customWidth="1"/>
    <col min="14" max="14" width="14.42578125" customWidth="1"/>
    <col min="15" max="15" width="25.42578125" customWidth="1"/>
    <col min="16" max="16" width="23" customWidth="1"/>
    <col min="19" max="19" width="10.7109375" customWidth="1"/>
    <col min="20" max="20" width="10.42578125" customWidth="1"/>
    <col min="22" max="22" width="10.28515625" customWidth="1"/>
  </cols>
  <sheetData>
    <row r="1" spans="1:18" ht="21" x14ac:dyDescent="0.35">
      <c r="A1" s="5" t="s">
        <v>12</v>
      </c>
      <c r="B1" s="6" t="s">
        <v>67</v>
      </c>
      <c r="C1" s="65" t="s">
        <v>39</v>
      </c>
      <c r="D1" s="4"/>
      <c r="E1" s="4"/>
      <c r="G1" s="4"/>
      <c r="H1" s="78" t="s">
        <v>11</v>
      </c>
      <c r="I1" s="79"/>
      <c r="J1" s="79"/>
      <c r="K1" s="80"/>
      <c r="M1" s="78" t="str">
        <f>B16&amp;" "&amp;B17&amp;" Transposed for Model Use"</f>
        <v>Test Pump Curve  Transposed for Model Use</v>
      </c>
      <c r="N1" s="79"/>
      <c r="O1" s="79"/>
      <c r="P1" s="80"/>
    </row>
    <row r="2" spans="1:18" ht="16.5" thickBot="1" x14ac:dyDescent="0.3">
      <c r="A2" s="7"/>
      <c r="B2" s="15"/>
      <c r="D2" s="9" t="s">
        <v>17</v>
      </c>
      <c r="E2" s="14" t="s">
        <v>72</v>
      </c>
      <c r="G2" s="4"/>
      <c r="H2" s="40" t="s">
        <v>9</v>
      </c>
      <c r="I2" s="11" t="s">
        <v>23</v>
      </c>
      <c r="J2" s="2" t="s">
        <v>10</v>
      </c>
      <c r="K2" s="41" t="s">
        <v>52</v>
      </c>
      <c r="M2" s="46" t="s">
        <v>54</v>
      </c>
      <c r="N2" s="32" t="s">
        <v>5</v>
      </c>
      <c r="O2" s="32" t="s">
        <v>3</v>
      </c>
      <c r="P2" s="47" t="s">
        <v>8</v>
      </c>
      <c r="Q2" s="59"/>
    </row>
    <row r="3" spans="1:18" ht="15.75" customHeight="1" x14ac:dyDescent="0.25">
      <c r="A3" s="81" t="s">
        <v>13</v>
      </c>
      <c r="B3" s="82"/>
      <c r="D3" s="10" t="s">
        <v>19</v>
      </c>
      <c r="E3" s="14" t="s">
        <v>65</v>
      </c>
      <c r="G3">
        <v>1</v>
      </c>
      <c r="H3" s="12">
        <v>202.89</v>
      </c>
      <c r="I3" s="31">
        <f t="shared" ref="I3:I8" si="0">IF(J3&lt;&gt;"",J3*1440/1000000,NA())</f>
        <v>0</v>
      </c>
      <c r="J3" s="13">
        <v>0</v>
      </c>
      <c r="K3" s="42">
        <v>0</v>
      </c>
      <c r="M3" s="48">
        <v>1</v>
      </c>
      <c r="N3" s="38" t="str">
        <f t="shared" ref="N3:P12" si="1">VLOOKUP(N$2,$A$18:$K$37,1+$M3,FALSE)</f>
        <v/>
      </c>
      <c r="O3" s="33">
        <f t="shared" si="1"/>
        <v>0</v>
      </c>
      <c r="P3" s="49" t="str">
        <f t="shared" si="1"/>
        <v/>
      </c>
      <c r="Q3" s="60"/>
    </row>
    <row r="4" spans="1:18" ht="15.75" customHeight="1" x14ac:dyDescent="0.25">
      <c r="A4" s="26" t="s">
        <v>14</v>
      </c>
      <c r="B4" s="30">
        <f>B5*1440/1000000</f>
        <v>8.0063999999999993</v>
      </c>
      <c r="D4" s="10" t="s">
        <v>69</v>
      </c>
      <c r="E4" s="37" t="s">
        <v>70</v>
      </c>
      <c r="G4">
        <v>2</v>
      </c>
      <c r="H4" s="12">
        <v>164.97</v>
      </c>
      <c r="I4" s="31">
        <f t="shared" si="0"/>
        <v>3.0941136</v>
      </c>
      <c r="J4" s="13">
        <v>2148.69</v>
      </c>
      <c r="K4" s="42">
        <v>0.41870000000000002</v>
      </c>
      <c r="M4" s="48">
        <v>2</v>
      </c>
      <c r="N4" s="38" t="str">
        <f t="shared" si="1"/>
        <v/>
      </c>
      <c r="O4" s="33">
        <f t="shared" si="1"/>
        <v>0</v>
      </c>
      <c r="P4" s="49" t="str">
        <f t="shared" si="1"/>
        <v/>
      </c>
      <c r="Q4" s="60"/>
    </row>
    <row r="5" spans="1:18" ht="16.5" customHeight="1" x14ac:dyDescent="0.25">
      <c r="A5" s="26" t="s">
        <v>15</v>
      </c>
      <c r="B5" s="35">
        <v>5560</v>
      </c>
      <c r="C5" s="22"/>
      <c r="D5" s="10" t="s">
        <v>21</v>
      </c>
      <c r="E5" s="37" t="s">
        <v>71</v>
      </c>
      <c r="G5">
        <v>3</v>
      </c>
      <c r="H5" s="12">
        <v>151.58000000000001</v>
      </c>
      <c r="I5" s="31">
        <f t="shared" si="0"/>
        <v>4.5163152000000002</v>
      </c>
      <c r="J5" s="13">
        <v>3136.33</v>
      </c>
      <c r="K5" s="42">
        <v>0.57489999999999997</v>
      </c>
      <c r="M5" s="48">
        <v>3</v>
      </c>
      <c r="N5" s="38" t="str">
        <f t="shared" si="1"/>
        <v/>
      </c>
      <c r="O5" s="33">
        <f t="shared" si="1"/>
        <v>0</v>
      </c>
      <c r="P5" s="49" t="str">
        <f t="shared" si="1"/>
        <v/>
      </c>
      <c r="Q5" s="60"/>
    </row>
    <row r="6" spans="1:18" ht="15.75" thickBot="1" x14ac:dyDescent="0.3">
      <c r="A6" s="27" t="s">
        <v>16</v>
      </c>
      <c r="B6" s="36">
        <v>120</v>
      </c>
      <c r="D6" s="9" t="s">
        <v>18</v>
      </c>
      <c r="E6" s="14">
        <v>250</v>
      </c>
      <c r="G6">
        <v>4</v>
      </c>
      <c r="H6" s="12">
        <v>135.30000000000001</v>
      </c>
      <c r="I6" s="31">
        <f t="shared" si="0"/>
        <v>5.8827167999999999</v>
      </c>
      <c r="J6" s="13">
        <v>4085.22</v>
      </c>
      <c r="K6" s="42">
        <v>0.68489999999999995</v>
      </c>
      <c r="M6" s="48">
        <v>4</v>
      </c>
      <c r="N6" s="38" t="str">
        <f t="shared" si="1"/>
        <v/>
      </c>
      <c r="O6" s="33">
        <f t="shared" si="1"/>
        <v>0</v>
      </c>
      <c r="P6" s="49" t="str">
        <f t="shared" si="1"/>
        <v/>
      </c>
      <c r="Q6" s="60"/>
    </row>
    <row r="7" spans="1:18" ht="15.75" thickBot="1" x14ac:dyDescent="0.3">
      <c r="D7" s="9" t="s">
        <v>20</v>
      </c>
      <c r="E7" s="14">
        <v>4160</v>
      </c>
      <c r="G7">
        <v>5</v>
      </c>
      <c r="H7" s="12">
        <v>130.82</v>
      </c>
      <c r="I7" s="31">
        <f t="shared" si="0"/>
        <v>6.4436688000000011</v>
      </c>
      <c r="J7" s="13">
        <v>4474.7700000000004</v>
      </c>
      <c r="K7" s="42">
        <v>0.72370000000000001</v>
      </c>
      <c r="M7" s="48">
        <v>5</v>
      </c>
      <c r="N7" s="38" t="str">
        <f t="shared" si="1"/>
        <v/>
      </c>
      <c r="O7" s="33">
        <f t="shared" si="1"/>
        <v>0</v>
      </c>
      <c r="P7" s="49" t="str">
        <f t="shared" si="1"/>
        <v/>
      </c>
      <c r="Q7" s="60"/>
    </row>
    <row r="8" spans="1:18" s="16" customFormat="1" ht="15" customHeight="1" x14ac:dyDescent="0.25">
      <c r="A8" s="81" t="s">
        <v>58</v>
      </c>
      <c r="B8" s="82"/>
      <c r="D8" s="10" t="s">
        <v>22</v>
      </c>
      <c r="E8" s="37" t="s">
        <v>71</v>
      </c>
      <c r="G8">
        <v>6</v>
      </c>
      <c r="H8" s="12">
        <v>125</v>
      </c>
      <c r="I8" s="31">
        <f t="shared" si="0"/>
        <v>7.2675792000000001</v>
      </c>
      <c r="J8" s="13">
        <v>5046.93</v>
      </c>
      <c r="K8" s="42">
        <v>0.77070000000000005</v>
      </c>
      <c r="M8" s="48">
        <v>6</v>
      </c>
      <c r="N8" s="38" t="str">
        <f t="shared" si="1"/>
        <v/>
      </c>
      <c r="O8" s="33">
        <f t="shared" si="1"/>
        <v>0</v>
      </c>
      <c r="P8" s="49" t="str">
        <f t="shared" si="1"/>
        <v/>
      </c>
      <c r="Q8"/>
      <c r="R8"/>
    </row>
    <row r="9" spans="1:18" x14ac:dyDescent="0.25">
      <c r="A9" s="54" t="s">
        <v>46</v>
      </c>
      <c r="B9" s="58">
        <v>1473</v>
      </c>
      <c r="D9" s="9" t="s">
        <v>40</v>
      </c>
      <c r="E9" s="14">
        <v>1785</v>
      </c>
      <c r="G9">
        <v>7</v>
      </c>
      <c r="H9" s="12">
        <v>123.04</v>
      </c>
      <c r="I9" s="31">
        <f>IF(J9&lt;&gt;"",J9*1440/1000000,NA())</f>
        <v>8.0114400000000003</v>
      </c>
      <c r="J9" s="13">
        <v>5563.5</v>
      </c>
      <c r="K9" s="42">
        <v>0.81710000000000005</v>
      </c>
      <c r="M9" s="48">
        <v>7</v>
      </c>
      <c r="N9" s="38" t="str">
        <f t="shared" si="1"/>
        <v/>
      </c>
      <c r="O9" s="33">
        <f t="shared" si="1"/>
        <v>0</v>
      </c>
      <c r="P9" s="49" t="str">
        <f t="shared" si="1"/>
        <v/>
      </c>
    </row>
    <row r="10" spans="1:18" x14ac:dyDescent="0.25">
      <c r="A10" s="56" t="s">
        <v>44</v>
      </c>
      <c r="B10" s="58">
        <v>1444.5</v>
      </c>
      <c r="C10" s="22"/>
      <c r="D10" s="9" t="s">
        <v>59</v>
      </c>
      <c r="E10" s="14">
        <v>0.8</v>
      </c>
      <c r="G10">
        <v>8</v>
      </c>
      <c r="H10" s="12">
        <v>117.22</v>
      </c>
      <c r="I10" s="31">
        <f t="shared" ref="I10:I12" si="2">IF(J10&lt;&gt;"",J10*1440/1000000,NA())</f>
        <v>8.8218288000000005</v>
      </c>
      <c r="J10" s="13">
        <v>6126.27</v>
      </c>
      <c r="K10" s="42">
        <v>0.83589999999999998</v>
      </c>
      <c r="M10" s="48">
        <v>8</v>
      </c>
      <c r="N10" s="38" t="str">
        <f t="shared" si="1"/>
        <v/>
      </c>
      <c r="O10" s="33">
        <f t="shared" si="1"/>
        <v>0</v>
      </c>
      <c r="P10" s="49" t="str">
        <f t="shared" si="1"/>
        <v/>
      </c>
    </row>
    <row r="11" spans="1:18" x14ac:dyDescent="0.25">
      <c r="A11" s="56" t="s">
        <v>47</v>
      </c>
      <c r="B11" s="55" t="s">
        <v>51</v>
      </c>
      <c r="D11" s="9" t="s">
        <v>60</v>
      </c>
      <c r="E11" s="14">
        <v>0.9</v>
      </c>
      <c r="G11">
        <v>9</v>
      </c>
      <c r="H11" s="12">
        <v>91.43</v>
      </c>
      <c r="I11" s="31">
        <f t="shared" si="2"/>
        <v>10.721476800000001</v>
      </c>
      <c r="J11" s="13">
        <v>7445.47</v>
      </c>
      <c r="K11" s="42">
        <v>0.79490000000000005</v>
      </c>
      <c r="M11" s="48">
        <v>9</v>
      </c>
      <c r="N11" s="38" t="str">
        <f t="shared" si="1"/>
        <v/>
      </c>
      <c r="O11" s="33">
        <f t="shared" si="1"/>
        <v>0</v>
      </c>
      <c r="P11" s="49" t="str">
        <f t="shared" si="1"/>
        <v/>
      </c>
    </row>
    <row r="12" spans="1:18" ht="15.75" thickBot="1" x14ac:dyDescent="0.3">
      <c r="A12" s="57" t="s">
        <v>32</v>
      </c>
      <c r="B12" s="36" t="s">
        <v>68</v>
      </c>
      <c r="G12">
        <v>10</v>
      </c>
      <c r="H12" s="43">
        <v>56.06</v>
      </c>
      <c r="I12" s="31">
        <f t="shared" si="2"/>
        <v>12.5996688</v>
      </c>
      <c r="J12" s="44">
        <v>8749.77</v>
      </c>
      <c r="K12" s="45">
        <v>0.61519999999999997</v>
      </c>
      <c r="M12" s="50">
        <v>10</v>
      </c>
      <c r="N12" s="51" t="str">
        <f t="shared" si="1"/>
        <v/>
      </c>
      <c r="O12" s="52">
        <f t="shared" si="1"/>
        <v>0</v>
      </c>
      <c r="P12" s="53" t="str">
        <f t="shared" si="1"/>
        <v/>
      </c>
    </row>
    <row r="13" spans="1:18" x14ac:dyDescent="0.25">
      <c r="C13" s="22"/>
      <c r="G13" s="22"/>
    </row>
    <row r="14" spans="1:18" x14ac:dyDescent="0.25">
      <c r="C14" s="22"/>
      <c r="D14" s="83" t="s">
        <v>66</v>
      </c>
      <c r="E14" s="84"/>
      <c r="G14" s="22"/>
      <c r="J14" s="39" t="s">
        <v>55</v>
      </c>
      <c r="K14" s="34"/>
    </row>
    <row r="15" spans="1:18" x14ac:dyDescent="0.25">
      <c r="C15" s="22"/>
      <c r="D15" s="11" t="s">
        <v>14</v>
      </c>
      <c r="E15" s="62">
        <v>8.82</v>
      </c>
      <c r="G15" s="22"/>
      <c r="J15" s="39" t="s">
        <v>56</v>
      </c>
      <c r="K15" s="29"/>
    </row>
    <row r="16" spans="1:18" ht="15.75" x14ac:dyDescent="0.25">
      <c r="A16" s="1"/>
      <c r="B16" s="28" t="s">
        <v>53</v>
      </c>
      <c r="D16" s="11" t="s">
        <v>15</v>
      </c>
      <c r="E16" s="29">
        <f>E15*1000000/1440</f>
        <v>6125</v>
      </c>
      <c r="J16" s="39" t="s">
        <v>57</v>
      </c>
      <c r="K16" s="18"/>
    </row>
    <row r="17" spans="1:12" ht="15.75" customHeight="1" x14ac:dyDescent="0.25">
      <c r="A17" s="17" t="s">
        <v>1</v>
      </c>
      <c r="B17" s="61"/>
      <c r="C17" s="22"/>
      <c r="F17" s="22"/>
    </row>
    <row r="18" spans="1:12" x14ac:dyDescent="0.25">
      <c r="A18" s="2" t="s">
        <v>0</v>
      </c>
      <c r="B18" s="2" t="s">
        <v>24</v>
      </c>
      <c r="C18" s="2" t="s">
        <v>25</v>
      </c>
      <c r="D18" s="2" t="s">
        <v>26</v>
      </c>
      <c r="E18" s="2" t="s">
        <v>27</v>
      </c>
      <c r="F18" s="2" t="s">
        <v>28</v>
      </c>
      <c r="G18" s="2" t="s">
        <v>29</v>
      </c>
      <c r="H18" s="2" t="s">
        <v>30</v>
      </c>
      <c r="I18" s="2" t="s">
        <v>31</v>
      </c>
      <c r="J18" s="2" t="s">
        <v>42</v>
      </c>
      <c r="K18" s="2" t="s">
        <v>43</v>
      </c>
    </row>
    <row r="19" spans="1:12" x14ac:dyDescent="0.25">
      <c r="A19" s="3" t="s">
        <v>2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8"/>
    </row>
    <row r="20" spans="1:12" x14ac:dyDescent="0.25">
      <c r="A20" s="3" t="s">
        <v>41</v>
      </c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8"/>
    </row>
    <row r="21" spans="1:12" x14ac:dyDescent="0.25">
      <c r="A21" s="3" t="str">
        <f>IF(AND(B11="NA",ISNUMBER(B10)),"Reservoir Level (ft):",IF(AND(B10="NA",ISNUMBER(B11)),"Suction Pressure (psi):","Error Suction Configuration"))</f>
        <v>Reservoir Level (ft):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8"/>
    </row>
    <row r="22" spans="1:12" x14ac:dyDescent="0.25">
      <c r="A22" s="3" t="s">
        <v>45</v>
      </c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8"/>
    </row>
    <row r="23" spans="1:12" x14ac:dyDescent="0.25">
      <c r="A23" s="3" t="s">
        <v>48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8"/>
    </row>
    <row r="24" spans="1:12" x14ac:dyDescent="0.25">
      <c r="A24" s="3" t="s">
        <v>3</v>
      </c>
      <c r="B24" s="64"/>
      <c r="C24" s="64"/>
      <c r="D24" s="64"/>
      <c r="E24" s="64"/>
      <c r="F24" s="64"/>
      <c r="G24" s="64"/>
      <c r="H24" s="64"/>
      <c r="I24" s="64"/>
      <c r="J24" s="64"/>
      <c r="K24" s="64"/>
    </row>
    <row r="25" spans="1:12" x14ac:dyDescent="0.25">
      <c r="A25" s="3" t="s">
        <v>33</v>
      </c>
      <c r="B25" s="62"/>
      <c r="C25" s="62"/>
      <c r="D25" s="62"/>
      <c r="E25" s="62"/>
      <c r="F25" s="62"/>
      <c r="G25" s="62"/>
      <c r="H25" s="62"/>
      <c r="I25" s="62"/>
      <c r="J25" s="62"/>
      <c r="K25" s="62"/>
    </row>
    <row r="26" spans="1:12" x14ac:dyDescent="0.25">
      <c r="A26" s="3" t="s">
        <v>34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</row>
    <row r="27" spans="1:12" x14ac:dyDescent="0.25">
      <c r="A27" s="3" t="s">
        <v>35</v>
      </c>
      <c r="B27" s="62"/>
      <c r="C27" s="62"/>
      <c r="D27" s="62"/>
      <c r="E27" s="62"/>
      <c r="F27" s="62"/>
      <c r="G27" s="62"/>
      <c r="H27" s="62"/>
      <c r="I27" s="62"/>
      <c r="J27" s="62"/>
      <c r="K27" s="62"/>
    </row>
    <row r="28" spans="1:12" x14ac:dyDescent="0.25">
      <c r="A28" s="3" t="s">
        <v>36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</row>
    <row r="29" spans="1:12" x14ac:dyDescent="0.25">
      <c r="A29" s="3" t="s">
        <v>37</v>
      </c>
      <c r="B29" s="62"/>
      <c r="C29" s="62"/>
      <c r="D29" s="62"/>
      <c r="E29" s="62"/>
      <c r="F29" s="62"/>
      <c r="G29" s="62"/>
      <c r="H29" s="62"/>
      <c r="I29" s="62"/>
      <c r="J29" s="62"/>
      <c r="K29" s="62"/>
    </row>
    <row r="30" spans="1:12" x14ac:dyDescent="0.25">
      <c r="A30" s="3" t="s">
        <v>38</v>
      </c>
      <c r="B30" s="62"/>
      <c r="C30" s="62"/>
      <c r="D30" s="62"/>
      <c r="E30" s="62"/>
      <c r="F30" s="62"/>
      <c r="G30" s="62"/>
      <c r="H30" s="62"/>
      <c r="I30" s="62"/>
      <c r="J30" s="62"/>
      <c r="K30" s="62"/>
    </row>
    <row r="31" spans="1:12" x14ac:dyDescent="0.25">
      <c r="A31" s="3" t="s">
        <v>4</v>
      </c>
      <c r="B31" s="19" t="str">
        <f t="shared" ref="B31:K31" si="3">IF(ISERR((B34*B33*$E$10*1.732)/1000)=FALSE,(B34*B33*$E$10*1.732)/1000,"")</f>
        <v/>
      </c>
      <c r="C31" s="19" t="str">
        <f t="shared" si="3"/>
        <v/>
      </c>
      <c r="D31" s="19" t="str">
        <f t="shared" si="3"/>
        <v/>
      </c>
      <c r="E31" s="19" t="str">
        <f t="shared" si="3"/>
        <v/>
      </c>
      <c r="F31" s="19" t="str">
        <f t="shared" si="3"/>
        <v/>
      </c>
      <c r="G31" s="19" t="str">
        <f t="shared" si="3"/>
        <v/>
      </c>
      <c r="H31" s="19" t="str">
        <f t="shared" si="3"/>
        <v/>
      </c>
      <c r="I31" s="19" t="str">
        <f t="shared" si="3"/>
        <v/>
      </c>
      <c r="J31" s="19" t="str">
        <f t="shared" si="3"/>
        <v/>
      </c>
      <c r="K31" s="19" t="str">
        <f t="shared" si="3"/>
        <v/>
      </c>
    </row>
    <row r="32" spans="1:12" x14ac:dyDescent="0.25">
      <c r="A32" s="3" t="s">
        <v>7</v>
      </c>
      <c r="B32" s="20" t="str">
        <f>IF(B31&lt;&gt;"",1.341*B31,"")</f>
        <v/>
      </c>
      <c r="C32" s="20" t="str">
        <f t="shared" ref="C32:K32" si="4">IF(C31&lt;&gt;"",1.341*C31,"")</f>
        <v/>
      </c>
      <c r="D32" s="20" t="str">
        <f t="shared" si="4"/>
        <v/>
      </c>
      <c r="E32" s="20" t="str">
        <f t="shared" si="4"/>
        <v/>
      </c>
      <c r="F32" s="20" t="str">
        <f t="shared" si="4"/>
        <v/>
      </c>
      <c r="G32" s="20" t="str">
        <f t="shared" si="4"/>
        <v/>
      </c>
      <c r="H32" s="20" t="str">
        <f t="shared" si="4"/>
        <v/>
      </c>
      <c r="I32" s="20" t="str">
        <f t="shared" si="4"/>
        <v/>
      </c>
      <c r="J32" s="20" t="str">
        <f t="shared" si="4"/>
        <v/>
      </c>
      <c r="K32" s="20" t="str">
        <f t="shared" si="4"/>
        <v/>
      </c>
    </row>
    <row r="33" spans="1:15" x14ac:dyDescent="0.25">
      <c r="A33" s="3" t="str">
        <f>"Ave. Amps "  &amp; B17</f>
        <v xml:space="preserve">Ave. Amps </v>
      </c>
      <c r="B33" s="20" t="str">
        <f>IF(B25&lt;&gt;"",AVERAGE(B25:B27),"")</f>
        <v/>
      </c>
      <c r="C33" s="20" t="str">
        <f t="shared" ref="C33:K33" si="5">IF(C25&lt;&gt;"",AVERAGE(C25:C27),"")</f>
        <v/>
      </c>
      <c r="D33" s="20" t="str">
        <f t="shared" si="5"/>
        <v/>
      </c>
      <c r="E33" s="20" t="str">
        <f t="shared" si="5"/>
        <v/>
      </c>
      <c r="F33" s="20" t="str">
        <f t="shared" si="5"/>
        <v/>
      </c>
      <c r="G33" s="20" t="str">
        <f t="shared" si="5"/>
        <v/>
      </c>
      <c r="H33" s="20" t="str">
        <f t="shared" si="5"/>
        <v/>
      </c>
      <c r="I33" s="20" t="str">
        <f t="shared" si="5"/>
        <v/>
      </c>
      <c r="J33" s="20" t="str">
        <f t="shared" si="5"/>
        <v/>
      </c>
      <c r="K33" s="20" t="str">
        <f t="shared" si="5"/>
        <v/>
      </c>
    </row>
    <row r="34" spans="1:15" x14ac:dyDescent="0.25">
      <c r="A34" s="25" t="str">
        <f>"Ave. Volts "&amp; B17</f>
        <v xml:space="preserve">Ave. Volts </v>
      </c>
      <c r="B34" s="24" t="str">
        <f>IF(ISERR(AVERAGE(B28:B30))=FALSE,AVERAGE(B28:B30),"")</f>
        <v/>
      </c>
      <c r="C34" s="24" t="str">
        <f t="shared" ref="C34:K34" si="6">IF(ISERR(AVERAGE(C28:C30))=FALSE,AVERAGE(C28:C30),"")</f>
        <v/>
      </c>
      <c r="D34" s="24" t="str">
        <f t="shared" si="6"/>
        <v/>
      </c>
      <c r="E34" s="24" t="str">
        <f t="shared" si="6"/>
        <v/>
      </c>
      <c r="F34" s="24" t="str">
        <f t="shared" si="6"/>
        <v/>
      </c>
      <c r="G34" s="24" t="str">
        <f t="shared" si="6"/>
        <v/>
      </c>
      <c r="H34" s="24" t="str">
        <f t="shared" si="6"/>
        <v/>
      </c>
      <c r="I34" s="24" t="str">
        <f t="shared" si="6"/>
        <v/>
      </c>
      <c r="J34" s="24" t="str">
        <f t="shared" si="6"/>
        <v/>
      </c>
      <c r="K34" s="24" t="str">
        <f t="shared" si="6"/>
        <v/>
      </c>
    </row>
    <row r="35" spans="1:15" x14ac:dyDescent="0.25">
      <c r="A35" s="3" t="s">
        <v>5</v>
      </c>
      <c r="B35" s="19" t="str">
        <f t="shared" ref="B35:K35" si="7">IF(B22="","",IF(LEFT($A$21,5)="Error","Suction Type?",IF(LEFT($A$21,5)="Reser",(B22*2.31+$B$9)-(B21+$B$10),IF(LEFT($A$21,5)="Sucti",(B22*2.31+$B$9)-((B21*2.31)+$B$11)))))</f>
        <v/>
      </c>
      <c r="C35" s="19" t="str">
        <f t="shared" si="7"/>
        <v/>
      </c>
      <c r="D35" s="19" t="str">
        <f t="shared" si="7"/>
        <v/>
      </c>
      <c r="E35" s="19" t="str">
        <f t="shared" si="7"/>
        <v/>
      </c>
      <c r="F35" s="19" t="str">
        <f t="shared" si="7"/>
        <v/>
      </c>
      <c r="G35" s="19" t="str">
        <f t="shared" si="7"/>
        <v/>
      </c>
      <c r="H35" s="19" t="str">
        <f t="shared" si="7"/>
        <v/>
      </c>
      <c r="I35" s="19" t="str">
        <f t="shared" si="7"/>
        <v/>
      </c>
      <c r="J35" s="19" t="str">
        <f t="shared" si="7"/>
        <v/>
      </c>
      <c r="K35" s="19" t="str">
        <f t="shared" si="7"/>
        <v/>
      </c>
    </row>
    <row r="36" spans="1:15" x14ac:dyDescent="0.25">
      <c r="A36" s="3" t="s">
        <v>6</v>
      </c>
      <c r="B36" s="20" t="str">
        <f t="shared" ref="B36:K36" si="8">IF(B24="","",B24*1000000/1440)</f>
        <v/>
      </c>
      <c r="C36" s="20" t="str">
        <f t="shared" si="8"/>
        <v/>
      </c>
      <c r="D36" s="20" t="str">
        <f t="shared" si="8"/>
        <v/>
      </c>
      <c r="E36" s="20" t="str">
        <f t="shared" si="8"/>
        <v/>
      </c>
      <c r="F36" s="20" t="str">
        <f t="shared" si="8"/>
        <v/>
      </c>
      <c r="G36" s="20" t="str">
        <f t="shared" si="8"/>
        <v/>
      </c>
      <c r="H36" s="20" t="str">
        <f t="shared" si="8"/>
        <v/>
      </c>
      <c r="I36" s="20" t="str">
        <f t="shared" si="8"/>
        <v/>
      </c>
      <c r="J36" s="20" t="str">
        <f t="shared" si="8"/>
        <v/>
      </c>
      <c r="K36" s="20" t="str">
        <f t="shared" si="8"/>
        <v/>
      </c>
    </row>
    <row r="37" spans="1:15" x14ac:dyDescent="0.25">
      <c r="A37" s="3" t="s">
        <v>8</v>
      </c>
      <c r="B37" s="21" t="str">
        <f>IF(B31&lt;&gt;"",B35*B36/3960/B32,"")</f>
        <v/>
      </c>
      <c r="C37" s="21" t="str">
        <f t="shared" ref="C37:K37" si="9">IF(C31&lt;&gt;"",C35*C36/3960/C32,"")</f>
        <v/>
      </c>
      <c r="D37" s="21" t="str">
        <f t="shared" si="9"/>
        <v/>
      </c>
      <c r="E37" s="21" t="str">
        <f t="shared" si="9"/>
        <v/>
      </c>
      <c r="F37" s="21" t="str">
        <f t="shared" si="9"/>
        <v/>
      </c>
      <c r="G37" s="21" t="str">
        <f t="shared" si="9"/>
        <v/>
      </c>
      <c r="H37" s="21" t="str">
        <f t="shared" si="9"/>
        <v/>
      </c>
      <c r="I37" s="21" t="str">
        <f t="shared" si="9"/>
        <v/>
      </c>
      <c r="J37" s="21" t="str">
        <f t="shared" si="9"/>
        <v/>
      </c>
      <c r="K37" s="21" t="str">
        <f t="shared" si="9"/>
        <v/>
      </c>
    </row>
    <row r="39" spans="1:15" x14ac:dyDescent="0.25">
      <c r="B39" s="23"/>
    </row>
    <row r="40" spans="1:15" x14ac:dyDescent="0.25">
      <c r="B40" s="23"/>
    </row>
    <row r="42" spans="1:15" x14ac:dyDescent="0.25">
      <c r="N42" s="86" t="s">
        <v>98</v>
      </c>
      <c r="O42" s="86"/>
    </row>
    <row r="43" spans="1:15" x14ac:dyDescent="0.25">
      <c r="N43" s="85" t="s">
        <v>90</v>
      </c>
      <c r="O43" s="85"/>
    </row>
    <row r="44" spans="1:15" x14ac:dyDescent="0.25">
      <c r="N44" s="85" t="s">
        <v>88</v>
      </c>
      <c r="O44" s="85"/>
    </row>
    <row r="45" spans="1:15" x14ac:dyDescent="0.25">
      <c r="N45" s="85" t="s">
        <v>93</v>
      </c>
      <c r="O45" s="85"/>
    </row>
    <row r="46" spans="1:15" x14ac:dyDescent="0.25">
      <c r="N46" s="85" t="s">
        <v>94</v>
      </c>
      <c r="O46" s="85"/>
    </row>
    <row r="47" spans="1:15" x14ac:dyDescent="0.25">
      <c r="N47" s="85" t="s">
        <v>95</v>
      </c>
      <c r="O47" s="85"/>
    </row>
    <row r="48" spans="1:15" x14ac:dyDescent="0.25">
      <c r="N48" s="85" t="s">
        <v>96</v>
      </c>
      <c r="O48" s="85"/>
    </row>
    <row r="49" spans="14:15" x14ac:dyDescent="0.25">
      <c r="N49" s="85" t="s">
        <v>97</v>
      </c>
      <c r="O49" s="85"/>
    </row>
    <row r="50" spans="14:15" x14ac:dyDescent="0.25">
      <c r="N50" s="85" t="s">
        <v>92</v>
      </c>
      <c r="O50" s="85"/>
    </row>
    <row r="51" spans="14:15" x14ac:dyDescent="0.25">
      <c r="N51" s="85" t="s">
        <v>91</v>
      </c>
      <c r="O51" s="85"/>
    </row>
    <row r="52" spans="14:15" x14ac:dyDescent="0.25">
      <c r="N52" s="85" t="s">
        <v>89</v>
      </c>
      <c r="O52" s="85"/>
    </row>
  </sheetData>
  <sheetProtection selectLockedCells="1"/>
  <dataConsolidate/>
  <mergeCells count="16">
    <mergeCell ref="N42:O42"/>
    <mergeCell ref="N48:O48"/>
    <mergeCell ref="N49:O49"/>
    <mergeCell ref="N50:O50"/>
    <mergeCell ref="N51:O51"/>
    <mergeCell ref="N52:O52"/>
    <mergeCell ref="N43:O43"/>
    <mergeCell ref="N44:O44"/>
    <mergeCell ref="N45:O45"/>
    <mergeCell ref="N46:O46"/>
    <mergeCell ref="N47:O47"/>
    <mergeCell ref="H1:K1"/>
    <mergeCell ref="M1:P1"/>
    <mergeCell ref="A3:B3"/>
    <mergeCell ref="A8:B8"/>
    <mergeCell ref="D14:E14"/>
  </mergeCells>
  <dataValidations count="2">
    <dataValidation allowBlank="1" showInputMessage="1" showErrorMessage="1" promptTitle="Suction Configuration:" prompt="If the pump pulls directly from a reservoir enter the reservoir bottom elevation here. Other wise enter &quot;NA&quot;." sqref="B10" xr:uid="{00000000-0002-0000-0000-000000000000}"/>
    <dataValidation allowBlank="1" showInputMessage="1" showErrorMessage="1" promptTitle="Suction Configuration:" prompt="If the pump DOES NOT pull directly from a reservoir enter the suction header centerline elevation here. Other wise enter &quot;NA&quot;." sqref="B11" xr:uid="{00000000-0002-0000-0000-000001000000}"/>
  </dataValidations>
  <pageMargins left="0.47" right="0.34" top="0.28999999999999998" bottom="0.17" header="0.26" footer="0.17"/>
  <pageSetup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53"/>
  <sheetViews>
    <sheetView topLeftCell="A43" zoomScaleNormal="100" workbookViewId="0">
      <selection activeCell="E15" sqref="E15"/>
    </sheetView>
  </sheetViews>
  <sheetFormatPr defaultRowHeight="15" x14ac:dyDescent="0.25"/>
  <cols>
    <col min="1" max="1" width="27.7109375" customWidth="1"/>
    <col min="2" max="2" width="13.5703125" customWidth="1"/>
    <col min="3" max="3" width="8.85546875" customWidth="1"/>
    <col min="4" max="4" width="12.5703125" customWidth="1"/>
    <col min="5" max="5" width="18.28515625" customWidth="1"/>
    <col min="6" max="6" width="8.85546875" customWidth="1"/>
    <col min="7" max="8" width="8.42578125" customWidth="1"/>
    <col min="9" max="10" width="11" customWidth="1"/>
    <col min="11" max="11" width="11.7109375" customWidth="1"/>
    <col min="12" max="12" width="3.42578125" customWidth="1"/>
    <col min="13" max="13" width="7" customWidth="1"/>
    <col min="14" max="14" width="14.42578125" customWidth="1"/>
    <col min="15" max="15" width="31" customWidth="1"/>
    <col min="16" max="16" width="23" customWidth="1"/>
    <col min="19" max="19" width="10.7109375" customWidth="1"/>
    <col min="20" max="20" width="10.42578125" customWidth="1"/>
    <col min="22" max="22" width="10.28515625" customWidth="1"/>
  </cols>
  <sheetData>
    <row r="1" spans="1:18" ht="21" x14ac:dyDescent="0.35">
      <c r="A1" s="5" t="s">
        <v>12</v>
      </c>
      <c r="B1" s="6" t="s">
        <v>67</v>
      </c>
      <c r="C1" s="65" t="s">
        <v>64</v>
      </c>
      <c r="D1" s="4"/>
      <c r="E1" s="4"/>
      <c r="G1" s="4"/>
      <c r="H1" s="78" t="s">
        <v>11</v>
      </c>
      <c r="I1" s="79"/>
      <c r="J1" s="79"/>
      <c r="K1" s="80"/>
      <c r="M1" s="78" t="str">
        <f>B16&amp;" "&amp;B17&amp;" Transposed for Model Use"</f>
        <v>Test Pump Curve  Transposed for Model Use</v>
      </c>
      <c r="N1" s="79"/>
      <c r="O1" s="79"/>
      <c r="P1" s="80"/>
    </row>
    <row r="2" spans="1:18" ht="16.5" thickBot="1" x14ac:dyDescent="0.3">
      <c r="A2" s="7"/>
      <c r="B2" s="15"/>
      <c r="D2" s="9" t="s">
        <v>17</v>
      </c>
      <c r="E2" s="14" t="s">
        <v>61</v>
      </c>
      <c r="G2" s="4"/>
      <c r="H2" s="40" t="s">
        <v>9</v>
      </c>
      <c r="I2" s="11" t="s">
        <v>23</v>
      </c>
      <c r="J2" s="2" t="s">
        <v>10</v>
      </c>
      <c r="K2" s="41" t="s">
        <v>52</v>
      </c>
      <c r="M2" s="46" t="s">
        <v>54</v>
      </c>
      <c r="N2" s="32" t="s">
        <v>5</v>
      </c>
      <c r="O2" s="32" t="s">
        <v>3</v>
      </c>
      <c r="P2" s="47" t="s">
        <v>8</v>
      </c>
      <c r="Q2" s="59"/>
    </row>
    <row r="3" spans="1:18" ht="15.75" customHeight="1" x14ac:dyDescent="0.25">
      <c r="A3" s="81" t="s">
        <v>13</v>
      </c>
      <c r="B3" s="82"/>
      <c r="D3" s="10" t="s">
        <v>19</v>
      </c>
      <c r="E3" s="14" t="s">
        <v>65</v>
      </c>
      <c r="G3">
        <v>1</v>
      </c>
      <c r="H3" s="12">
        <v>199.35</v>
      </c>
      <c r="I3" s="31">
        <f t="shared" ref="I3:I8" si="0">IF(J3&lt;&gt;"",J3*1440/1000000,NA())</f>
        <v>0</v>
      </c>
      <c r="J3" s="13">
        <v>0</v>
      </c>
      <c r="K3" s="42">
        <v>0</v>
      </c>
      <c r="M3" s="48">
        <v>1</v>
      </c>
      <c r="N3" s="38" t="str">
        <f t="shared" ref="N3:P12" si="1">VLOOKUP(N$2,$A$18:$K$37,1+$M3,FALSE)</f>
        <v/>
      </c>
      <c r="O3" s="33">
        <f t="shared" si="1"/>
        <v>0</v>
      </c>
      <c r="P3" s="49" t="str">
        <f t="shared" si="1"/>
        <v/>
      </c>
      <c r="Q3" s="60"/>
    </row>
    <row r="4" spans="1:18" ht="15.75" customHeight="1" x14ac:dyDescent="0.25">
      <c r="A4" s="26" t="s">
        <v>14</v>
      </c>
      <c r="B4" s="30">
        <f>B5*1440/1000000</f>
        <v>8.0063999999999993</v>
      </c>
      <c r="D4" s="10" t="s">
        <v>69</v>
      </c>
      <c r="E4" s="37" t="s">
        <v>73</v>
      </c>
      <c r="G4">
        <v>2</v>
      </c>
      <c r="H4" s="12">
        <v>172.81</v>
      </c>
      <c r="I4" s="31">
        <f t="shared" si="0"/>
        <v>2.8637855999999999</v>
      </c>
      <c r="J4" s="13">
        <v>1988.74</v>
      </c>
      <c r="K4" s="42">
        <v>0.40039999999999998</v>
      </c>
      <c r="M4" s="48">
        <v>2</v>
      </c>
      <c r="N4" s="38" t="str">
        <f t="shared" si="1"/>
        <v/>
      </c>
      <c r="O4" s="33">
        <f t="shared" si="1"/>
        <v>0</v>
      </c>
      <c r="P4" s="49" t="str">
        <f t="shared" si="1"/>
        <v/>
      </c>
      <c r="Q4" s="60"/>
    </row>
    <row r="5" spans="1:18" ht="16.5" customHeight="1" x14ac:dyDescent="0.25">
      <c r="A5" s="26" t="s">
        <v>15</v>
      </c>
      <c r="B5" s="35">
        <v>5560</v>
      </c>
      <c r="C5" s="22"/>
      <c r="D5" s="10" t="s">
        <v>21</v>
      </c>
      <c r="E5" s="37" t="s">
        <v>71</v>
      </c>
      <c r="G5">
        <v>3</v>
      </c>
      <c r="H5" s="12">
        <v>154.21</v>
      </c>
      <c r="I5" s="31">
        <f t="shared" si="0"/>
        <v>4.3244639999999999</v>
      </c>
      <c r="J5" s="13">
        <v>3003.1</v>
      </c>
      <c r="K5" s="42">
        <v>0.55879999999999996</v>
      </c>
      <c r="M5" s="48">
        <v>3</v>
      </c>
      <c r="N5" s="38" t="str">
        <f t="shared" si="1"/>
        <v/>
      </c>
      <c r="O5" s="33">
        <f t="shared" si="1"/>
        <v>0</v>
      </c>
      <c r="P5" s="49" t="str">
        <f t="shared" si="1"/>
        <v/>
      </c>
      <c r="Q5" s="60"/>
    </row>
    <row r="6" spans="1:18" ht="15.75" thickBot="1" x14ac:dyDescent="0.3">
      <c r="A6" s="27" t="s">
        <v>16</v>
      </c>
      <c r="B6" s="36">
        <v>120</v>
      </c>
      <c r="D6" s="9" t="s">
        <v>18</v>
      </c>
      <c r="E6" s="14">
        <v>250</v>
      </c>
      <c r="G6">
        <v>4</v>
      </c>
      <c r="H6" s="12">
        <v>136.97</v>
      </c>
      <c r="I6" s="31">
        <f t="shared" si="0"/>
        <v>5.7707424000000005</v>
      </c>
      <c r="J6" s="13">
        <v>4007.46</v>
      </c>
      <c r="K6" s="42">
        <v>0.67589999999999995</v>
      </c>
      <c r="M6" s="48">
        <v>4</v>
      </c>
      <c r="N6" s="38" t="str">
        <f t="shared" si="1"/>
        <v/>
      </c>
      <c r="O6" s="33">
        <f t="shared" si="1"/>
        <v>0</v>
      </c>
      <c r="P6" s="49" t="str">
        <f t="shared" si="1"/>
        <v/>
      </c>
      <c r="Q6" s="60"/>
    </row>
    <row r="7" spans="1:18" ht="15.75" thickBot="1" x14ac:dyDescent="0.3">
      <c r="D7" s="9" t="s">
        <v>20</v>
      </c>
      <c r="E7" s="14">
        <v>4160</v>
      </c>
      <c r="G7">
        <v>5</v>
      </c>
      <c r="H7" s="12">
        <v>129.19999999999999</v>
      </c>
      <c r="I7" s="31">
        <f t="shared" si="0"/>
        <v>6.5010383999999997</v>
      </c>
      <c r="J7" s="13">
        <v>4514.6099999999997</v>
      </c>
      <c r="K7" s="42">
        <v>0.72340000000000004</v>
      </c>
      <c r="M7" s="48">
        <v>5</v>
      </c>
      <c r="N7" s="38" t="str">
        <f t="shared" si="1"/>
        <v/>
      </c>
      <c r="O7" s="33">
        <f t="shared" si="1"/>
        <v>0</v>
      </c>
      <c r="P7" s="49" t="str">
        <f t="shared" si="1"/>
        <v/>
      </c>
      <c r="Q7" s="60"/>
    </row>
    <row r="8" spans="1:18" s="16" customFormat="1" ht="15" customHeight="1" x14ac:dyDescent="0.25">
      <c r="A8" s="81" t="s">
        <v>58</v>
      </c>
      <c r="B8" s="82"/>
      <c r="D8" s="10" t="s">
        <v>22</v>
      </c>
      <c r="E8" s="37" t="s">
        <v>71</v>
      </c>
      <c r="G8">
        <v>6</v>
      </c>
      <c r="H8" s="12">
        <v>124.59</v>
      </c>
      <c r="I8" s="31">
        <f t="shared" si="0"/>
        <v>7.2273744000000004</v>
      </c>
      <c r="J8" s="13">
        <v>5019.01</v>
      </c>
      <c r="K8" s="42">
        <v>0.7712</v>
      </c>
      <c r="M8" s="48">
        <v>6</v>
      </c>
      <c r="N8" s="38" t="str">
        <f t="shared" si="1"/>
        <v/>
      </c>
      <c r="O8" s="33">
        <f t="shared" si="1"/>
        <v>0</v>
      </c>
      <c r="P8" s="49" t="str">
        <f t="shared" si="1"/>
        <v/>
      </c>
      <c r="Q8"/>
      <c r="R8"/>
    </row>
    <row r="9" spans="1:18" x14ac:dyDescent="0.25">
      <c r="A9" s="54" t="s">
        <v>46</v>
      </c>
      <c r="B9" s="58">
        <v>1473</v>
      </c>
      <c r="D9" s="9" t="s">
        <v>40</v>
      </c>
      <c r="E9" s="14">
        <v>1785</v>
      </c>
      <c r="G9">
        <v>7</v>
      </c>
      <c r="H9" s="12">
        <v>121.41</v>
      </c>
      <c r="I9" s="31">
        <f>IF(J9&lt;&gt;"",J9*1440/1000000,NA())</f>
        <v>8.0256240000000005</v>
      </c>
      <c r="J9" s="13">
        <v>5573.35</v>
      </c>
      <c r="K9" s="42">
        <v>0.8175</v>
      </c>
      <c r="M9" s="48">
        <v>7</v>
      </c>
      <c r="N9" s="38" t="str">
        <f t="shared" si="1"/>
        <v/>
      </c>
      <c r="O9" s="33">
        <f t="shared" si="1"/>
        <v>0</v>
      </c>
      <c r="P9" s="49" t="str">
        <f t="shared" si="1"/>
        <v/>
      </c>
    </row>
    <row r="10" spans="1:18" x14ac:dyDescent="0.25">
      <c r="A10" s="56" t="s">
        <v>44</v>
      </c>
      <c r="B10" s="58">
        <v>1444.5</v>
      </c>
      <c r="C10" s="22"/>
      <c r="D10" s="9" t="s">
        <v>59</v>
      </c>
      <c r="E10" s="14">
        <v>0.8</v>
      </c>
      <c r="G10">
        <v>8</v>
      </c>
      <c r="H10" s="12">
        <v>115.21</v>
      </c>
      <c r="I10" s="31">
        <f t="shared" ref="I10:I12" si="2">IF(J10&lt;&gt;"",J10*1440/1000000,NA())</f>
        <v>8.809488</v>
      </c>
      <c r="J10" s="13">
        <v>6117.7</v>
      </c>
      <c r="K10" s="42">
        <v>0.8327</v>
      </c>
      <c r="M10" s="48">
        <v>8</v>
      </c>
      <c r="N10" s="38" t="str">
        <f t="shared" si="1"/>
        <v/>
      </c>
      <c r="O10" s="33">
        <f t="shared" si="1"/>
        <v>0</v>
      </c>
      <c r="P10" s="49" t="str">
        <f t="shared" si="1"/>
        <v/>
      </c>
    </row>
    <row r="11" spans="1:18" x14ac:dyDescent="0.25">
      <c r="A11" s="56" t="s">
        <v>47</v>
      </c>
      <c r="B11" s="55" t="s">
        <v>51</v>
      </c>
      <c r="D11" s="9" t="s">
        <v>60</v>
      </c>
      <c r="E11" s="14">
        <v>0.9</v>
      </c>
      <c r="G11">
        <v>9</v>
      </c>
      <c r="H11" s="12">
        <v>90.56</v>
      </c>
      <c r="I11" s="31">
        <f t="shared" si="2"/>
        <v>10.643299200000001</v>
      </c>
      <c r="J11" s="13">
        <v>7391.18</v>
      </c>
      <c r="K11" s="42">
        <v>0.79900000000000004</v>
      </c>
      <c r="M11" s="48">
        <v>9</v>
      </c>
      <c r="N11" s="38" t="str">
        <f t="shared" si="1"/>
        <v/>
      </c>
      <c r="O11" s="33">
        <f t="shared" si="1"/>
        <v>0</v>
      </c>
      <c r="P11" s="49" t="str">
        <f t="shared" si="1"/>
        <v/>
      </c>
    </row>
    <row r="12" spans="1:18" ht="15.75" thickBot="1" x14ac:dyDescent="0.3">
      <c r="A12" s="57" t="s">
        <v>32</v>
      </c>
      <c r="B12" s="36" t="s">
        <v>68</v>
      </c>
      <c r="G12">
        <v>10</v>
      </c>
      <c r="H12" s="43">
        <v>52.32</v>
      </c>
      <c r="I12" s="31">
        <f t="shared" si="2"/>
        <v>12.664296</v>
      </c>
      <c r="J12" s="44">
        <v>8794.65</v>
      </c>
      <c r="K12" s="45">
        <v>0.59470000000000001</v>
      </c>
      <c r="M12" s="50">
        <v>10</v>
      </c>
      <c r="N12" s="51" t="str">
        <f t="shared" si="1"/>
        <v/>
      </c>
      <c r="O12" s="52">
        <f t="shared" si="1"/>
        <v>0</v>
      </c>
      <c r="P12" s="53" t="str">
        <f t="shared" si="1"/>
        <v/>
      </c>
    </row>
    <row r="13" spans="1:18" x14ac:dyDescent="0.25">
      <c r="C13" s="22"/>
      <c r="G13" s="22"/>
    </row>
    <row r="14" spans="1:18" x14ac:dyDescent="0.25">
      <c r="C14" s="22"/>
      <c r="D14" s="83" t="s">
        <v>66</v>
      </c>
      <c r="E14" s="84"/>
      <c r="G14" s="22"/>
      <c r="J14" s="39" t="s">
        <v>55</v>
      </c>
      <c r="K14" s="34"/>
    </row>
    <row r="15" spans="1:18" x14ac:dyDescent="0.25">
      <c r="C15" s="22"/>
      <c r="D15" s="11" t="s">
        <v>14</v>
      </c>
      <c r="E15" s="62"/>
      <c r="G15" s="22"/>
      <c r="J15" s="39" t="s">
        <v>56</v>
      </c>
      <c r="K15" s="29"/>
    </row>
    <row r="16" spans="1:18" ht="15.75" x14ac:dyDescent="0.25">
      <c r="A16" s="1"/>
      <c r="B16" s="28" t="s">
        <v>53</v>
      </c>
      <c r="D16" s="11" t="s">
        <v>15</v>
      </c>
      <c r="E16" s="29">
        <f>E15*1000000/1440</f>
        <v>0</v>
      </c>
      <c r="J16" s="39" t="s">
        <v>57</v>
      </c>
      <c r="K16" s="18"/>
    </row>
    <row r="17" spans="1:12" ht="15.75" customHeight="1" x14ac:dyDescent="0.25">
      <c r="A17" s="17" t="s">
        <v>1</v>
      </c>
      <c r="B17" s="61"/>
      <c r="C17" s="22"/>
      <c r="F17" s="22"/>
    </row>
    <row r="18" spans="1:12" x14ac:dyDescent="0.25">
      <c r="A18" s="2" t="s">
        <v>0</v>
      </c>
      <c r="B18" s="2" t="s">
        <v>24</v>
      </c>
      <c r="C18" s="2" t="s">
        <v>25</v>
      </c>
      <c r="D18" s="2" t="s">
        <v>26</v>
      </c>
      <c r="E18" s="2" t="s">
        <v>27</v>
      </c>
      <c r="F18" s="2" t="s">
        <v>28</v>
      </c>
      <c r="G18" s="2" t="s">
        <v>29</v>
      </c>
      <c r="H18" s="2" t="s">
        <v>30</v>
      </c>
      <c r="I18" s="2" t="s">
        <v>31</v>
      </c>
      <c r="J18" s="2" t="s">
        <v>42</v>
      </c>
      <c r="K18" s="2" t="s">
        <v>43</v>
      </c>
    </row>
    <row r="19" spans="1:12" x14ac:dyDescent="0.25">
      <c r="A19" s="3" t="s">
        <v>2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8"/>
    </row>
    <row r="20" spans="1:12" x14ac:dyDescent="0.25">
      <c r="A20" s="3" t="s">
        <v>41</v>
      </c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8"/>
    </row>
    <row r="21" spans="1:12" x14ac:dyDescent="0.25">
      <c r="A21" s="3" t="str">
        <f>IF(AND(B11="NA",ISNUMBER(B10)),"Reservoir Level (ft):",IF(AND(B10="NA",ISNUMBER(B11)),"Suction Pressure (psi):","Error Suction Configuration"))</f>
        <v>Reservoir Level (ft):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8"/>
    </row>
    <row r="22" spans="1:12" x14ac:dyDescent="0.25">
      <c r="A22" s="3" t="s">
        <v>45</v>
      </c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8"/>
    </row>
    <row r="23" spans="1:12" x14ac:dyDescent="0.25">
      <c r="A23" s="3" t="s">
        <v>48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8"/>
    </row>
    <row r="24" spans="1:12" x14ac:dyDescent="0.25">
      <c r="A24" s="3" t="s">
        <v>3</v>
      </c>
      <c r="B24" s="64"/>
      <c r="C24" s="64"/>
      <c r="D24" s="64"/>
      <c r="E24" s="64"/>
      <c r="F24" s="64"/>
      <c r="G24" s="64"/>
      <c r="H24" s="64"/>
      <c r="I24" s="64"/>
      <c r="J24" s="64"/>
      <c r="K24" s="64"/>
    </row>
    <row r="25" spans="1:12" x14ac:dyDescent="0.25">
      <c r="A25" s="3" t="s">
        <v>33</v>
      </c>
      <c r="B25" s="62"/>
      <c r="C25" s="62"/>
      <c r="D25" s="62"/>
      <c r="E25" s="62"/>
      <c r="F25" s="62"/>
      <c r="G25" s="62"/>
      <c r="H25" s="62"/>
      <c r="I25" s="62"/>
      <c r="J25" s="62"/>
      <c r="K25" s="62"/>
    </row>
    <row r="26" spans="1:12" x14ac:dyDescent="0.25">
      <c r="A26" s="3" t="s">
        <v>34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</row>
    <row r="27" spans="1:12" x14ac:dyDescent="0.25">
      <c r="A27" s="3" t="s">
        <v>35</v>
      </c>
      <c r="B27" s="62"/>
      <c r="C27" s="62"/>
      <c r="D27" s="62"/>
      <c r="E27" s="62"/>
      <c r="F27" s="62"/>
      <c r="G27" s="62"/>
      <c r="H27" s="62"/>
      <c r="I27" s="62"/>
      <c r="J27" s="62"/>
      <c r="K27" s="62"/>
    </row>
    <row r="28" spans="1:12" x14ac:dyDescent="0.25">
      <c r="A28" s="3" t="s">
        <v>36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</row>
    <row r="29" spans="1:12" x14ac:dyDescent="0.25">
      <c r="A29" s="3" t="s">
        <v>37</v>
      </c>
      <c r="B29" s="62"/>
      <c r="C29" s="62"/>
      <c r="D29" s="62"/>
      <c r="E29" s="62"/>
      <c r="F29" s="62"/>
      <c r="G29" s="62"/>
      <c r="H29" s="62"/>
      <c r="I29" s="62"/>
      <c r="J29" s="62"/>
      <c r="K29" s="62"/>
    </row>
    <row r="30" spans="1:12" x14ac:dyDescent="0.25">
      <c r="A30" s="3" t="s">
        <v>38</v>
      </c>
      <c r="B30" s="62"/>
      <c r="C30" s="62"/>
      <c r="D30" s="62"/>
      <c r="E30" s="62"/>
      <c r="F30" s="62"/>
      <c r="G30" s="62"/>
      <c r="H30" s="62"/>
      <c r="I30" s="62"/>
      <c r="J30" s="62"/>
      <c r="K30" s="62"/>
    </row>
    <row r="31" spans="1:12" x14ac:dyDescent="0.25">
      <c r="A31" s="3" t="s">
        <v>4</v>
      </c>
      <c r="B31" s="19" t="str">
        <f t="shared" ref="B31:K31" si="3">IF(ISERR((B34*B33*$E$10*1.732)/1000)=FALSE,(B34*B33*$E$10*1.732)/1000,"")</f>
        <v/>
      </c>
      <c r="C31" s="19" t="str">
        <f t="shared" si="3"/>
        <v/>
      </c>
      <c r="D31" s="19" t="str">
        <f t="shared" si="3"/>
        <v/>
      </c>
      <c r="E31" s="19" t="str">
        <f t="shared" si="3"/>
        <v/>
      </c>
      <c r="F31" s="19" t="str">
        <f t="shared" si="3"/>
        <v/>
      </c>
      <c r="G31" s="19" t="str">
        <f t="shared" si="3"/>
        <v/>
      </c>
      <c r="H31" s="19" t="str">
        <f t="shared" si="3"/>
        <v/>
      </c>
      <c r="I31" s="19" t="str">
        <f t="shared" si="3"/>
        <v/>
      </c>
      <c r="J31" s="19" t="str">
        <f t="shared" si="3"/>
        <v/>
      </c>
      <c r="K31" s="19" t="str">
        <f t="shared" si="3"/>
        <v/>
      </c>
    </row>
    <row r="32" spans="1:12" x14ac:dyDescent="0.25">
      <c r="A32" s="3" t="s">
        <v>7</v>
      </c>
      <c r="B32" s="20" t="str">
        <f>IF(B31&lt;&gt;"",1.341*B31,"")</f>
        <v/>
      </c>
      <c r="C32" s="20" t="str">
        <f t="shared" ref="C32:K32" si="4">IF(C31&lt;&gt;"",1.341*C31,"")</f>
        <v/>
      </c>
      <c r="D32" s="20" t="str">
        <f t="shared" si="4"/>
        <v/>
      </c>
      <c r="E32" s="20" t="str">
        <f t="shared" si="4"/>
        <v/>
      </c>
      <c r="F32" s="20" t="str">
        <f t="shared" si="4"/>
        <v/>
      </c>
      <c r="G32" s="20" t="str">
        <f t="shared" si="4"/>
        <v/>
      </c>
      <c r="H32" s="20" t="str">
        <f t="shared" si="4"/>
        <v/>
      </c>
      <c r="I32" s="20" t="str">
        <f t="shared" si="4"/>
        <v/>
      </c>
      <c r="J32" s="20" t="str">
        <f t="shared" si="4"/>
        <v/>
      </c>
      <c r="K32" s="20" t="str">
        <f t="shared" si="4"/>
        <v/>
      </c>
    </row>
    <row r="33" spans="1:17" x14ac:dyDescent="0.25">
      <c r="A33" s="3" t="str">
        <f>"Ave. Amps "  &amp; B17</f>
        <v xml:space="preserve">Ave. Amps </v>
      </c>
      <c r="B33" s="20" t="str">
        <f>IF(B25&lt;&gt;"",AVERAGE(B25:B27),"")</f>
        <v/>
      </c>
      <c r="C33" s="20" t="str">
        <f t="shared" ref="C33:K33" si="5">IF(C25&lt;&gt;"",AVERAGE(C25:C27),"")</f>
        <v/>
      </c>
      <c r="D33" s="20" t="str">
        <f t="shared" si="5"/>
        <v/>
      </c>
      <c r="E33" s="20" t="str">
        <f t="shared" si="5"/>
        <v/>
      </c>
      <c r="F33" s="20" t="str">
        <f t="shared" si="5"/>
        <v/>
      </c>
      <c r="G33" s="20" t="str">
        <f t="shared" si="5"/>
        <v/>
      </c>
      <c r="H33" s="20" t="str">
        <f t="shared" si="5"/>
        <v/>
      </c>
      <c r="I33" s="20" t="str">
        <f t="shared" si="5"/>
        <v/>
      </c>
      <c r="J33" s="20" t="str">
        <f t="shared" si="5"/>
        <v/>
      </c>
      <c r="K33" s="20" t="str">
        <f t="shared" si="5"/>
        <v/>
      </c>
    </row>
    <row r="34" spans="1:17" x14ac:dyDescent="0.25">
      <c r="A34" s="25" t="str">
        <f>"Ave. Volts "&amp; B17</f>
        <v xml:space="preserve">Ave. Volts </v>
      </c>
      <c r="B34" s="24" t="str">
        <f>IF(ISERR(AVERAGE(B28:B30))=FALSE,AVERAGE(B28:B30),"")</f>
        <v/>
      </c>
      <c r="C34" s="24" t="str">
        <f t="shared" ref="C34:K34" si="6">IF(ISERR(AVERAGE(C28:C30))=FALSE,AVERAGE(C28:C30),"")</f>
        <v/>
      </c>
      <c r="D34" s="24" t="str">
        <f t="shared" si="6"/>
        <v/>
      </c>
      <c r="E34" s="24" t="str">
        <f t="shared" si="6"/>
        <v/>
      </c>
      <c r="F34" s="24" t="str">
        <f t="shared" si="6"/>
        <v/>
      </c>
      <c r="G34" s="24" t="str">
        <f t="shared" si="6"/>
        <v/>
      </c>
      <c r="H34" s="24" t="str">
        <f t="shared" si="6"/>
        <v/>
      </c>
      <c r="I34" s="24" t="str">
        <f t="shared" si="6"/>
        <v/>
      </c>
      <c r="J34" s="24" t="str">
        <f t="shared" si="6"/>
        <v/>
      </c>
      <c r="K34" s="24" t="str">
        <f t="shared" si="6"/>
        <v/>
      </c>
    </row>
    <row r="35" spans="1:17" x14ac:dyDescent="0.25">
      <c r="A35" s="3" t="s">
        <v>5</v>
      </c>
      <c r="B35" s="19" t="str">
        <f t="shared" ref="B35:K35" si="7">IF(B22="","",IF(LEFT($A$21,5)="Error","Suction Type?",IF(LEFT($A$21,5)="Reser",(B22*2.31+$B$9)-(B21+$B$10),IF(LEFT($A$21,5)="Sucti",(B22*2.31+$B$9)-((B21*2.31)+$B$11)))))</f>
        <v/>
      </c>
      <c r="C35" s="19" t="str">
        <f t="shared" si="7"/>
        <v/>
      </c>
      <c r="D35" s="19" t="str">
        <f t="shared" si="7"/>
        <v/>
      </c>
      <c r="E35" s="19" t="str">
        <f t="shared" si="7"/>
        <v/>
      </c>
      <c r="F35" s="19" t="str">
        <f t="shared" si="7"/>
        <v/>
      </c>
      <c r="G35" s="19" t="str">
        <f t="shared" si="7"/>
        <v/>
      </c>
      <c r="H35" s="19" t="str">
        <f t="shared" si="7"/>
        <v/>
      </c>
      <c r="I35" s="19" t="str">
        <f t="shared" si="7"/>
        <v/>
      </c>
      <c r="J35" s="19" t="str">
        <f t="shared" si="7"/>
        <v/>
      </c>
      <c r="K35" s="19" t="str">
        <f t="shared" si="7"/>
        <v/>
      </c>
    </row>
    <row r="36" spans="1:17" x14ac:dyDescent="0.25">
      <c r="A36" s="3" t="s">
        <v>6</v>
      </c>
      <c r="B36" s="20" t="str">
        <f t="shared" ref="B36:K36" si="8">IF(B24="","",B24*1000000/1440)</f>
        <v/>
      </c>
      <c r="C36" s="20" t="str">
        <f t="shared" si="8"/>
        <v/>
      </c>
      <c r="D36" s="20" t="str">
        <f t="shared" si="8"/>
        <v/>
      </c>
      <c r="E36" s="20" t="str">
        <f t="shared" si="8"/>
        <v/>
      </c>
      <c r="F36" s="20" t="str">
        <f t="shared" si="8"/>
        <v/>
      </c>
      <c r="G36" s="20" t="str">
        <f t="shared" si="8"/>
        <v/>
      </c>
      <c r="H36" s="20" t="str">
        <f t="shared" si="8"/>
        <v/>
      </c>
      <c r="I36" s="20" t="str">
        <f t="shared" si="8"/>
        <v/>
      </c>
      <c r="J36" s="20" t="str">
        <f t="shared" si="8"/>
        <v/>
      </c>
      <c r="K36" s="20" t="str">
        <f t="shared" si="8"/>
        <v/>
      </c>
    </row>
    <row r="37" spans="1:17" x14ac:dyDescent="0.25">
      <c r="A37" s="3" t="s">
        <v>8</v>
      </c>
      <c r="B37" s="21" t="str">
        <f>IF(B31&lt;&gt;"",B35*B36/3960/B32,"")</f>
        <v/>
      </c>
      <c r="C37" s="21" t="str">
        <f t="shared" ref="C37:K37" si="9">IF(C31&lt;&gt;"",C35*C36/3960/C32,"")</f>
        <v/>
      </c>
      <c r="D37" s="21" t="str">
        <f t="shared" si="9"/>
        <v/>
      </c>
      <c r="E37" s="21" t="str">
        <f t="shared" si="9"/>
        <v/>
      </c>
      <c r="F37" s="21" t="str">
        <f t="shared" si="9"/>
        <v/>
      </c>
      <c r="G37" s="21" t="str">
        <f t="shared" si="9"/>
        <v/>
      </c>
      <c r="H37" s="21" t="str">
        <f t="shared" si="9"/>
        <v/>
      </c>
      <c r="I37" s="21" t="str">
        <f t="shared" si="9"/>
        <v/>
      </c>
      <c r="J37" s="21" t="str">
        <f t="shared" si="9"/>
        <v/>
      </c>
      <c r="K37" s="21" t="str">
        <f t="shared" si="9"/>
        <v/>
      </c>
    </row>
    <row r="39" spans="1:17" x14ac:dyDescent="0.25">
      <c r="B39" s="23"/>
    </row>
    <row r="40" spans="1:17" x14ac:dyDescent="0.25">
      <c r="B40" s="23"/>
    </row>
    <row r="41" spans="1:17" x14ac:dyDescent="0.25">
      <c r="N41" s="86" t="s">
        <v>98</v>
      </c>
      <c r="O41" s="86"/>
    </row>
    <row r="42" spans="1:17" x14ac:dyDescent="0.25">
      <c r="N42" s="85" t="s">
        <v>109</v>
      </c>
      <c r="O42" s="85"/>
    </row>
    <row r="43" spans="1:17" x14ac:dyDescent="0.25">
      <c r="N43" s="85" t="s">
        <v>110</v>
      </c>
      <c r="O43" s="85"/>
      <c r="P43" s="85"/>
      <c r="Q43" s="85"/>
    </row>
    <row r="44" spans="1:17" x14ac:dyDescent="0.25">
      <c r="N44" s="85" t="s">
        <v>111</v>
      </c>
      <c r="O44" s="85"/>
      <c r="P44" s="85"/>
      <c r="Q44" s="85"/>
    </row>
    <row r="45" spans="1:17" x14ac:dyDescent="0.25">
      <c r="N45" s="85" t="s">
        <v>112</v>
      </c>
      <c r="O45" s="85"/>
      <c r="P45" s="85"/>
      <c r="Q45" s="85"/>
    </row>
    <row r="46" spans="1:17" x14ac:dyDescent="0.25">
      <c r="N46" s="85" t="s">
        <v>114</v>
      </c>
      <c r="O46" s="85"/>
      <c r="P46" s="85"/>
      <c r="Q46" s="85"/>
    </row>
    <row r="47" spans="1:17" x14ac:dyDescent="0.25">
      <c r="N47" s="85" t="s">
        <v>115</v>
      </c>
      <c r="O47" s="85"/>
      <c r="P47" s="85"/>
      <c r="Q47" s="85"/>
    </row>
    <row r="48" spans="1:17" x14ac:dyDescent="0.25">
      <c r="N48" s="85" t="s">
        <v>116</v>
      </c>
      <c r="O48" s="85"/>
      <c r="P48" s="85"/>
      <c r="Q48" s="85"/>
    </row>
    <row r="49" spans="14:17" x14ac:dyDescent="0.25">
      <c r="N49" s="85" t="s">
        <v>117</v>
      </c>
      <c r="O49" s="85"/>
      <c r="P49" s="85"/>
      <c r="Q49" s="85"/>
    </row>
    <row r="50" spans="14:17" x14ac:dyDescent="0.25">
      <c r="N50" s="85" t="s">
        <v>118</v>
      </c>
      <c r="O50" s="85"/>
      <c r="P50" s="85"/>
      <c r="Q50" s="85"/>
    </row>
    <row r="51" spans="14:17" x14ac:dyDescent="0.25">
      <c r="N51" s="85" t="s">
        <v>119</v>
      </c>
      <c r="O51" s="85"/>
      <c r="P51" s="85"/>
      <c r="Q51" s="85"/>
    </row>
    <row r="52" spans="14:17" x14ac:dyDescent="0.25">
      <c r="N52" s="85"/>
      <c r="O52" s="85"/>
    </row>
    <row r="53" spans="14:17" x14ac:dyDescent="0.25">
      <c r="N53" s="85"/>
      <c r="O53" s="85"/>
    </row>
  </sheetData>
  <sheetProtection selectLockedCells="1"/>
  <dataConsolidate/>
  <mergeCells count="27">
    <mergeCell ref="N46:O46"/>
    <mergeCell ref="N47:O47"/>
    <mergeCell ref="N48:O48"/>
    <mergeCell ref="N49:O49"/>
    <mergeCell ref="N50:O50"/>
    <mergeCell ref="N41:O41"/>
    <mergeCell ref="N42:O42"/>
    <mergeCell ref="N43:O43"/>
    <mergeCell ref="N44:O44"/>
    <mergeCell ref="N45:O45"/>
    <mergeCell ref="N53:O53"/>
    <mergeCell ref="P48:Q48"/>
    <mergeCell ref="P49:Q49"/>
    <mergeCell ref="P50:Q50"/>
    <mergeCell ref="P51:Q51"/>
    <mergeCell ref="N52:O52"/>
    <mergeCell ref="N51:O51"/>
    <mergeCell ref="P43:Q43"/>
    <mergeCell ref="P44:Q44"/>
    <mergeCell ref="P45:Q45"/>
    <mergeCell ref="P46:Q46"/>
    <mergeCell ref="P47:Q47"/>
    <mergeCell ref="H1:K1"/>
    <mergeCell ref="M1:P1"/>
    <mergeCell ref="A3:B3"/>
    <mergeCell ref="A8:B8"/>
    <mergeCell ref="D14:E14"/>
  </mergeCells>
  <dataValidations count="2">
    <dataValidation allowBlank="1" showInputMessage="1" showErrorMessage="1" promptTitle="Suction Configuration:" prompt="If the pump DOES NOT pull directly from a reservoir enter the suction header centerline elevation here. Other wise enter &quot;NA&quot;." sqref="B11" xr:uid="{00000000-0002-0000-0100-000000000000}"/>
    <dataValidation allowBlank="1" showInputMessage="1" showErrorMessage="1" promptTitle="Suction Configuration:" prompt="If the pump pulls directly from a reservoir enter the reservoir bottom elevation here. Other wise enter &quot;NA&quot;." sqref="B10" xr:uid="{00000000-0002-0000-0100-000001000000}"/>
  </dataValidations>
  <pageMargins left="0.47" right="0.34" top="0.28999999999999998" bottom="0.17" header="0.26" footer="0.17"/>
  <pageSetup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R51"/>
  <sheetViews>
    <sheetView zoomScaleNormal="100" workbookViewId="0">
      <selection activeCell="P9" sqref="P9"/>
    </sheetView>
  </sheetViews>
  <sheetFormatPr defaultRowHeight="15" x14ac:dyDescent="0.25"/>
  <cols>
    <col min="1" max="1" width="27.7109375" customWidth="1"/>
    <col min="2" max="2" width="13.5703125" customWidth="1"/>
    <col min="3" max="3" width="8.85546875" customWidth="1"/>
    <col min="4" max="4" width="12.5703125" customWidth="1"/>
    <col min="5" max="5" width="18.28515625" customWidth="1"/>
    <col min="6" max="6" width="8.85546875" customWidth="1"/>
    <col min="7" max="8" width="8.42578125" customWidth="1"/>
    <col min="9" max="10" width="11" customWidth="1"/>
    <col min="11" max="11" width="11.7109375" customWidth="1"/>
    <col min="12" max="12" width="3.42578125" customWidth="1"/>
    <col min="13" max="13" width="7" customWidth="1"/>
    <col min="14" max="14" width="14.42578125" customWidth="1"/>
    <col min="15" max="15" width="30.28515625" customWidth="1"/>
    <col min="16" max="16" width="23" customWidth="1"/>
    <col min="19" max="19" width="10.7109375" customWidth="1"/>
    <col min="20" max="20" width="10.42578125" customWidth="1"/>
    <col min="22" max="22" width="10.28515625" customWidth="1"/>
  </cols>
  <sheetData>
    <row r="1" spans="1:18" ht="21" x14ac:dyDescent="0.35">
      <c r="A1" s="5" t="s">
        <v>12</v>
      </c>
      <c r="B1" s="6" t="s">
        <v>67</v>
      </c>
      <c r="C1" s="65" t="s">
        <v>63</v>
      </c>
      <c r="D1" s="4"/>
      <c r="E1" s="4"/>
      <c r="G1" s="4"/>
      <c r="H1" s="78" t="s">
        <v>11</v>
      </c>
      <c r="I1" s="79"/>
      <c r="J1" s="79"/>
      <c r="K1" s="80"/>
      <c r="M1" s="78" t="str">
        <f>B16&amp;" "&amp;B17&amp;" Transposed for Model Use"</f>
        <v>Test Pump Curve  Transposed for Model Use</v>
      </c>
      <c r="N1" s="79"/>
      <c r="O1" s="79"/>
      <c r="P1" s="80"/>
    </row>
    <row r="2" spans="1:18" ht="16.5" thickBot="1" x14ac:dyDescent="0.3">
      <c r="A2" s="7"/>
      <c r="B2" s="15"/>
      <c r="D2" s="9" t="s">
        <v>17</v>
      </c>
      <c r="E2" s="14" t="s">
        <v>61</v>
      </c>
      <c r="G2" s="4"/>
      <c r="H2" s="40" t="s">
        <v>9</v>
      </c>
      <c r="I2" s="11" t="s">
        <v>23</v>
      </c>
      <c r="J2" s="2" t="s">
        <v>10</v>
      </c>
      <c r="K2" s="41" t="s">
        <v>52</v>
      </c>
      <c r="M2" s="46" t="s">
        <v>54</v>
      </c>
      <c r="N2" s="32" t="s">
        <v>5</v>
      </c>
      <c r="O2" s="32" t="s">
        <v>3</v>
      </c>
      <c r="P2" s="47" t="s">
        <v>8</v>
      </c>
      <c r="Q2" s="59"/>
    </row>
    <row r="3" spans="1:18" ht="15.75" customHeight="1" x14ac:dyDescent="0.25">
      <c r="A3" s="81" t="s">
        <v>13</v>
      </c>
      <c r="B3" s="82"/>
      <c r="D3" s="10" t="s">
        <v>19</v>
      </c>
      <c r="E3" s="14" t="s">
        <v>65</v>
      </c>
      <c r="G3">
        <v>1</v>
      </c>
      <c r="H3" s="12">
        <v>202.54</v>
      </c>
      <c r="I3" s="31">
        <f t="shared" ref="I3:I8" si="0">IF(J3&lt;&gt;"",J3*1440/1000000,NA())</f>
        <v>0</v>
      </c>
      <c r="J3" s="13">
        <v>0</v>
      </c>
      <c r="K3" s="42">
        <v>0</v>
      </c>
      <c r="M3" s="48">
        <v>1</v>
      </c>
      <c r="N3" s="38" t="str">
        <f t="shared" ref="N3:P12" si="1">VLOOKUP(N$2,$A$18:$K$37,1+$M3,FALSE)</f>
        <v/>
      </c>
      <c r="O3" s="33">
        <f t="shared" si="1"/>
        <v>0</v>
      </c>
      <c r="P3" s="49" t="str">
        <f t="shared" si="1"/>
        <v/>
      </c>
      <c r="Q3" s="60"/>
    </row>
    <row r="4" spans="1:18" ht="15.75" customHeight="1" x14ac:dyDescent="0.25">
      <c r="A4" s="26" t="s">
        <v>14</v>
      </c>
      <c r="B4" s="30">
        <f>B5*1440/1000000</f>
        <v>8.0063999999999993</v>
      </c>
      <c r="D4" s="10" t="s">
        <v>69</v>
      </c>
      <c r="E4" s="37" t="s">
        <v>74</v>
      </c>
      <c r="G4">
        <v>2</v>
      </c>
      <c r="H4" s="12">
        <v>164.15</v>
      </c>
      <c r="I4" s="31">
        <f t="shared" si="0"/>
        <v>2.950056</v>
      </c>
      <c r="J4" s="13">
        <v>2048.65</v>
      </c>
      <c r="K4" s="42">
        <v>0.39589999999999997</v>
      </c>
      <c r="M4" s="48">
        <v>2</v>
      </c>
      <c r="N4" s="38" t="str">
        <f t="shared" si="1"/>
        <v/>
      </c>
      <c r="O4" s="33">
        <f t="shared" si="1"/>
        <v>0</v>
      </c>
      <c r="P4" s="49" t="str">
        <f t="shared" si="1"/>
        <v/>
      </c>
      <c r="Q4" s="60"/>
    </row>
    <row r="5" spans="1:18" ht="16.5" customHeight="1" x14ac:dyDescent="0.25">
      <c r="A5" s="26" t="s">
        <v>15</v>
      </c>
      <c r="B5" s="35">
        <v>5560</v>
      </c>
      <c r="C5" s="22"/>
      <c r="D5" s="10" t="s">
        <v>21</v>
      </c>
      <c r="E5" s="37" t="s">
        <v>71</v>
      </c>
      <c r="G5">
        <v>3</v>
      </c>
      <c r="H5" s="12">
        <v>152.80000000000001</v>
      </c>
      <c r="I5" s="31">
        <f t="shared" si="0"/>
        <v>4.3891200000000001</v>
      </c>
      <c r="J5" s="13">
        <v>3048</v>
      </c>
      <c r="K5" s="42">
        <v>0.5605</v>
      </c>
      <c r="M5" s="48">
        <v>3</v>
      </c>
      <c r="N5" s="38" t="str">
        <f t="shared" si="1"/>
        <v/>
      </c>
      <c r="O5" s="33">
        <f t="shared" si="1"/>
        <v>0</v>
      </c>
      <c r="P5" s="49" t="str">
        <f t="shared" si="1"/>
        <v/>
      </c>
      <c r="Q5" s="60"/>
    </row>
    <row r="6" spans="1:18" ht="15.75" thickBot="1" x14ac:dyDescent="0.3">
      <c r="A6" s="27" t="s">
        <v>16</v>
      </c>
      <c r="B6" s="36">
        <v>120</v>
      </c>
      <c r="D6" s="9" t="s">
        <v>18</v>
      </c>
      <c r="E6" s="14">
        <v>250</v>
      </c>
      <c r="G6">
        <v>4</v>
      </c>
      <c r="H6" s="12">
        <v>136.49</v>
      </c>
      <c r="I6" s="31">
        <f t="shared" si="0"/>
        <v>5.7418272000000004</v>
      </c>
      <c r="J6" s="13">
        <v>3987.38</v>
      </c>
      <c r="K6" s="42">
        <v>0.66979999999999995</v>
      </c>
      <c r="M6" s="48">
        <v>4</v>
      </c>
      <c r="N6" s="38" t="str">
        <f t="shared" si="1"/>
        <v/>
      </c>
      <c r="O6" s="33">
        <f t="shared" si="1"/>
        <v>0</v>
      </c>
      <c r="P6" s="49" t="str">
        <f t="shared" si="1"/>
        <v/>
      </c>
      <c r="Q6" s="60"/>
    </row>
    <row r="7" spans="1:18" ht="15.75" thickBot="1" x14ac:dyDescent="0.3">
      <c r="D7" s="9" t="s">
        <v>20</v>
      </c>
      <c r="E7" s="14">
        <v>4160</v>
      </c>
      <c r="G7">
        <v>5</v>
      </c>
      <c r="H7" s="12">
        <v>129.32</v>
      </c>
      <c r="I7" s="31">
        <f t="shared" si="0"/>
        <v>6.5333088000000004</v>
      </c>
      <c r="J7" s="13">
        <v>4537.0200000000004</v>
      </c>
      <c r="K7" s="42">
        <v>0.72509999999999997</v>
      </c>
      <c r="M7" s="48">
        <v>5</v>
      </c>
      <c r="N7" s="38" t="str">
        <f t="shared" si="1"/>
        <v/>
      </c>
      <c r="O7" s="33">
        <f t="shared" si="1"/>
        <v>0</v>
      </c>
      <c r="P7" s="49" t="str">
        <f t="shared" si="1"/>
        <v/>
      </c>
      <c r="Q7" s="60"/>
    </row>
    <row r="8" spans="1:18" s="16" customFormat="1" ht="15" customHeight="1" x14ac:dyDescent="0.25">
      <c r="A8" s="81" t="s">
        <v>58</v>
      </c>
      <c r="B8" s="82"/>
      <c r="D8" s="10" t="s">
        <v>22</v>
      </c>
      <c r="E8" s="37" t="s">
        <v>71</v>
      </c>
      <c r="G8">
        <v>6</v>
      </c>
      <c r="H8" s="12">
        <v>125.83</v>
      </c>
      <c r="I8" s="31">
        <f t="shared" si="0"/>
        <v>7.1808768000000009</v>
      </c>
      <c r="J8" s="13">
        <v>4986.72</v>
      </c>
      <c r="K8" s="42">
        <v>0.76480000000000004</v>
      </c>
      <c r="M8" s="48">
        <v>6</v>
      </c>
      <c r="N8" s="38" t="str">
        <f t="shared" si="1"/>
        <v/>
      </c>
      <c r="O8" s="33">
        <f t="shared" si="1"/>
        <v>0</v>
      </c>
      <c r="P8" s="49" t="str">
        <f t="shared" si="1"/>
        <v/>
      </c>
      <c r="Q8"/>
      <c r="R8"/>
    </row>
    <row r="9" spans="1:18" x14ac:dyDescent="0.25">
      <c r="A9" s="54" t="s">
        <v>46</v>
      </c>
      <c r="B9" s="58">
        <v>1473</v>
      </c>
      <c r="D9" s="9" t="s">
        <v>40</v>
      </c>
      <c r="E9" s="14">
        <v>1785</v>
      </c>
      <c r="G9">
        <v>7</v>
      </c>
      <c r="H9" s="12">
        <v>122.42</v>
      </c>
      <c r="I9" s="31">
        <f>IF(J9&lt;&gt;"",J9*1440/1000000,NA())</f>
        <v>8.0011440000000018</v>
      </c>
      <c r="J9" s="13">
        <v>5556.35</v>
      </c>
      <c r="K9" s="42">
        <v>0.80879999999999996</v>
      </c>
      <c r="M9" s="48">
        <v>7</v>
      </c>
      <c r="N9" s="38" t="str">
        <f t="shared" si="1"/>
        <v/>
      </c>
      <c r="O9" s="33">
        <f t="shared" si="1"/>
        <v>0</v>
      </c>
      <c r="P9" s="49" t="str">
        <f t="shared" si="1"/>
        <v/>
      </c>
    </row>
    <row r="10" spans="1:18" x14ac:dyDescent="0.25">
      <c r="A10" s="56" t="s">
        <v>44</v>
      </c>
      <c r="B10" s="58">
        <v>1444.5</v>
      </c>
      <c r="C10" s="22"/>
      <c r="D10" s="9" t="s">
        <v>59</v>
      </c>
      <c r="E10" s="14">
        <v>0.8</v>
      </c>
      <c r="G10">
        <v>8</v>
      </c>
      <c r="H10" s="12">
        <v>116.92</v>
      </c>
      <c r="I10" s="31">
        <f t="shared" ref="I10:I12" si="2">IF(J10&lt;&gt;"",J10*1440/1000000,NA())</f>
        <v>8.7998111999999988</v>
      </c>
      <c r="J10" s="13">
        <v>6110.98</v>
      </c>
      <c r="K10" s="42">
        <v>0.82950000000000002</v>
      </c>
      <c r="M10" s="48">
        <v>8</v>
      </c>
      <c r="N10" s="38" t="str">
        <f t="shared" si="1"/>
        <v/>
      </c>
      <c r="O10" s="33">
        <f t="shared" si="1"/>
        <v>0</v>
      </c>
      <c r="P10" s="49" t="str">
        <f t="shared" si="1"/>
        <v/>
      </c>
    </row>
    <row r="11" spans="1:18" x14ac:dyDescent="0.25">
      <c r="A11" s="56" t="s">
        <v>47</v>
      </c>
      <c r="B11" s="55" t="s">
        <v>51</v>
      </c>
      <c r="D11" s="9" t="s">
        <v>60</v>
      </c>
      <c r="E11" s="14">
        <v>0.9</v>
      </c>
      <c r="G11">
        <v>9</v>
      </c>
      <c r="H11" s="12">
        <v>91.59</v>
      </c>
      <c r="I11" s="31">
        <f t="shared" si="2"/>
        <v>10.663387199999999</v>
      </c>
      <c r="J11" s="13">
        <v>7405.13</v>
      </c>
      <c r="K11" s="42">
        <v>0.79049999999999998</v>
      </c>
      <c r="M11" s="48">
        <v>9</v>
      </c>
      <c r="N11" s="38" t="str">
        <f t="shared" si="1"/>
        <v/>
      </c>
      <c r="O11" s="33">
        <f t="shared" si="1"/>
        <v>0</v>
      </c>
      <c r="P11" s="49" t="str">
        <f t="shared" si="1"/>
        <v/>
      </c>
    </row>
    <row r="12" spans="1:18" ht="15.75" thickBot="1" x14ac:dyDescent="0.3">
      <c r="A12" s="57" t="s">
        <v>32</v>
      </c>
      <c r="B12" s="36" t="s">
        <v>68</v>
      </c>
      <c r="G12">
        <v>10</v>
      </c>
      <c r="H12" s="43">
        <v>51.99</v>
      </c>
      <c r="I12" s="31">
        <f t="shared" si="2"/>
        <v>12.714119999999999</v>
      </c>
      <c r="J12" s="44">
        <v>8829.25</v>
      </c>
      <c r="K12" s="45">
        <v>0.57840000000000003</v>
      </c>
      <c r="M12" s="50">
        <v>10</v>
      </c>
      <c r="N12" s="51" t="str">
        <f t="shared" si="1"/>
        <v/>
      </c>
      <c r="O12" s="52">
        <f t="shared" si="1"/>
        <v>0</v>
      </c>
      <c r="P12" s="53" t="str">
        <f t="shared" si="1"/>
        <v/>
      </c>
    </row>
    <row r="13" spans="1:18" x14ac:dyDescent="0.25">
      <c r="C13" s="22"/>
      <c r="G13" s="22"/>
    </row>
    <row r="14" spans="1:18" x14ac:dyDescent="0.25">
      <c r="C14" s="22"/>
      <c r="D14" s="83" t="s">
        <v>66</v>
      </c>
      <c r="E14" s="84"/>
      <c r="G14" s="22"/>
      <c r="J14" s="39" t="s">
        <v>55</v>
      </c>
      <c r="K14" s="34"/>
    </row>
    <row r="15" spans="1:18" x14ac:dyDescent="0.25">
      <c r="C15" s="22"/>
      <c r="D15" s="11" t="s">
        <v>14</v>
      </c>
      <c r="E15" s="62">
        <v>12.71</v>
      </c>
      <c r="G15" s="22"/>
      <c r="J15" s="39" t="s">
        <v>56</v>
      </c>
      <c r="K15" s="29"/>
    </row>
    <row r="16" spans="1:18" ht="15.75" x14ac:dyDescent="0.25">
      <c r="A16" s="1"/>
      <c r="B16" s="28" t="s">
        <v>53</v>
      </c>
      <c r="D16" s="11" t="s">
        <v>15</v>
      </c>
      <c r="E16" s="29">
        <f>E15*1000000/1440</f>
        <v>8826.3888888888887</v>
      </c>
      <c r="J16" s="39" t="s">
        <v>57</v>
      </c>
      <c r="K16" s="18"/>
    </row>
    <row r="17" spans="1:12" ht="15.75" customHeight="1" x14ac:dyDescent="0.25">
      <c r="A17" s="17" t="s">
        <v>1</v>
      </c>
      <c r="B17" s="61"/>
      <c r="C17" s="22"/>
      <c r="F17" s="22"/>
    </row>
    <row r="18" spans="1:12" x14ac:dyDescent="0.25">
      <c r="A18" s="2" t="s">
        <v>0</v>
      </c>
      <c r="B18" s="2" t="s">
        <v>24</v>
      </c>
      <c r="C18" s="2" t="s">
        <v>25</v>
      </c>
      <c r="D18" s="2" t="s">
        <v>26</v>
      </c>
      <c r="E18" s="2" t="s">
        <v>27</v>
      </c>
      <c r="F18" s="2" t="s">
        <v>28</v>
      </c>
      <c r="G18" s="2" t="s">
        <v>29</v>
      </c>
      <c r="H18" s="2" t="s">
        <v>30</v>
      </c>
      <c r="I18" s="2" t="s">
        <v>31</v>
      </c>
      <c r="J18" s="2" t="s">
        <v>42</v>
      </c>
      <c r="K18" s="2" t="s">
        <v>43</v>
      </c>
    </row>
    <row r="19" spans="1:12" x14ac:dyDescent="0.25">
      <c r="A19" s="3" t="s">
        <v>2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8"/>
    </row>
    <row r="20" spans="1:12" x14ac:dyDescent="0.25">
      <c r="A20" s="3" t="s">
        <v>41</v>
      </c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8"/>
    </row>
    <row r="21" spans="1:12" x14ac:dyDescent="0.25">
      <c r="A21" s="3" t="str">
        <f>IF(AND(B11="NA",ISNUMBER(B10)),"Reservoir Level (ft):",IF(AND(B10="NA",ISNUMBER(B11)),"Suction Pressure (psi):","Error Suction Configuration"))</f>
        <v>Reservoir Level (ft):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8"/>
    </row>
    <row r="22" spans="1:12" x14ac:dyDescent="0.25">
      <c r="A22" s="3" t="s">
        <v>45</v>
      </c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8"/>
    </row>
    <row r="23" spans="1:12" x14ac:dyDescent="0.25">
      <c r="A23" s="3" t="s">
        <v>48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8"/>
    </row>
    <row r="24" spans="1:12" x14ac:dyDescent="0.25">
      <c r="A24" s="3" t="s">
        <v>3</v>
      </c>
      <c r="B24" s="64"/>
      <c r="C24" s="64"/>
      <c r="D24" s="64"/>
      <c r="E24" s="64"/>
      <c r="F24" s="64"/>
      <c r="G24" s="64"/>
      <c r="H24" s="64"/>
      <c r="I24" s="64"/>
      <c r="J24" s="64"/>
      <c r="K24" s="64"/>
    </row>
    <row r="25" spans="1:12" x14ac:dyDescent="0.25">
      <c r="A25" s="3" t="s">
        <v>33</v>
      </c>
      <c r="B25" s="62"/>
      <c r="C25" s="62"/>
      <c r="D25" s="62"/>
      <c r="E25" s="62"/>
      <c r="F25" s="62"/>
      <c r="G25" s="62"/>
      <c r="H25" s="62"/>
      <c r="I25" s="62"/>
      <c r="J25" s="62"/>
      <c r="K25" s="62"/>
    </row>
    <row r="26" spans="1:12" x14ac:dyDescent="0.25">
      <c r="A26" s="3" t="s">
        <v>34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</row>
    <row r="27" spans="1:12" x14ac:dyDescent="0.25">
      <c r="A27" s="3" t="s">
        <v>35</v>
      </c>
      <c r="B27" s="62"/>
      <c r="C27" s="62"/>
      <c r="D27" s="62"/>
      <c r="E27" s="62"/>
      <c r="F27" s="62"/>
      <c r="G27" s="62"/>
      <c r="H27" s="62"/>
      <c r="I27" s="62"/>
      <c r="J27" s="62"/>
      <c r="K27" s="62"/>
    </row>
    <row r="28" spans="1:12" x14ac:dyDescent="0.25">
      <c r="A28" s="3" t="s">
        <v>36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</row>
    <row r="29" spans="1:12" x14ac:dyDescent="0.25">
      <c r="A29" s="3" t="s">
        <v>37</v>
      </c>
      <c r="B29" s="62"/>
      <c r="C29" s="62"/>
      <c r="D29" s="62"/>
      <c r="E29" s="62"/>
      <c r="F29" s="62"/>
      <c r="G29" s="62"/>
      <c r="H29" s="62"/>
      <c r="I29" s="62"/>
      <c r="J29" s="62"/>
      <c r="K29" s="62"/>
    </row>
    <row r="30" spans="1:12" x14ac:dyDescent="0.25">
      <c r="A30" s="3" t="s">
        <v>38</v>
      </c>
      <c r="B30" s="62"/>
      <c r="C30" s="62"/>
      <c r="D30" s="62"/>
      <c r="E30" s="62"/>
      <c r="F30" s="62"/>
      <c r="G30" s="62"/>
      <c r="H30" s="62"/>
      <c r="I30" s="62"/>
      <c r="J30" s="62"/>
      <c r="K30" s="62"/>
    </row>
    <row r="31" spans="1:12" x14ac:dyDescent="0.25">
      <c r="A31" s="3" t="s">
        <v>4</v>
      </c>
      <c r="B31" s="19" t="str">
        <f t="shared" ref="B31:K31" si="3">IF(ISERR((B34*B33*$E$10*1.732)/1000)=FALSE,(B34*B33*$E$10*1.732)/1000,"")</f>
        <v/>
      </c>
      <c r="C31" s="19" t="str">
        <f t="shared" si="3"/>
        <v/>
      </c>
      <c r="D31" s="19" t="str">
        <f t="shared" si="3"/>
        <v/>
      </c>
      <c r="E31" s="19" t="str">
        <f t="shared" si="3"/>
        <v/>
      </c>
      <c r="F31" s="19" t="str">
        <f t="shared" si="3"/>
        <v/>
      </c>
      <c r="G31" s="19" t="str">
        <f t="shared" si="3"/>
        <v/>
      </c>
      <c r="H31" s="19" t="str">
        <f t="shared" si="3"/>
        <v/>
      </c>
      <c r="I31" s="19" t="str">
        <f t="shared" si="3"/>
        <v/>
      </c>
      <c r="J31" s="19" t="str">
        <f t="shared" si="3"/>
        <v/>
      </c>
      <c r="K31" s="19" t="str">
        <f t="shared" si="3"/>
        <v/>
      </c>
    </row>
    <row r="32" spans="1:12" x14ac:dyDescent="0.25">
      <c r="A32" s="3" t="s">
        <v>7</v>
      </c>
      <c r="B32" s="20" t="str">
        <f>IF(B31&lt;&gt;"",1.341*B31,"")</f>
        <v/>
      </c>
      <c r="C32" s="20" t="str">
        <f t="shared" ref="C32:K32" si="4">IF(C31&lt;&gt;"",1.341*C31,"")</f>
        <v/>
      </c>
      <c r="D32" s="20" t="str">
        <f t="shared" si="4"/>
        <v/>
      </c>
      <c r="E32" s="20" t="str">
        <f t="shared" si="4"/>
        <v/>
      </c>
      <c r="F32" s="20" t="str">
        <f t="shared" si="4"/>
        <v/>
      </c>
      <c r="G32" s="20" t="str">
        <f t="shared" si="4"/>
        <v/>
      </c>
      <c r="H32" s="20" t="str">
        <f t="shared" si="4"/>
        <v/>
      </c>
      <c r="I32" s="20" t="str">
        <f t="shared" si="4"/>
        <v/>
      </c>
      <c r="J32" s="20" t="str">
        <f t="shared" si="4"/>
        <v/>
      </c>
      <c r="K32" s="20" t="str">
        <f t="shared" si="4"/>
        <v/>
      </c>
    </row>
    <row r="33" spans="1:17" x14ac:dyDescent="0.25">
      <c r="A33" s="3" t="str">
        <f>"Ave. Amps "  &amp; B17</f>
        <v xml:space="preserve">Ave. Amps </v>
      </c>
      <c r="B33" s="20" t="str">
        <f>IF(B25&lt;&gt;"",AVERAGE(B25:B27),"")</f>
        <v/>
      </c>
      <c r="C33" s="20" t="str">
        <f t="shared" ref="C33:K33" si="5">IF(C25&lt;&gt;"",AVERAGE(C25:C27),"")</f>
        <v/>
      </c>
      <c r="D33" s="20" t="str">
        <f t="shared" si="5"/>
        <v/>
      </c>
      <c r="E33" s="20" t="str">
        <f t="shared" si="5"/>
        <v/>
      </c>
      <c r="F33" s="20" t="str">
        <f t="shared" si="5"/>
        <v/>
      </c>
      <c r="G33" s="20" t="str">
        <f t="shared" si="5"/>
        <v/>
      </c>
      <c r="H33" s="20" t="str">
        <f t="shared" si="5"/>
        <v/>
      </c>
      <c r="I33" s="20" t="str">
        <f t="shared" si="5"/>
        <v/>
      </c>
      <c r="J33" s="20" t="str">
        <f t="shared" si="5"/>
        <v/>
      </c>
      <c r="K33" s="20" t="str">
        <f t="shared" si="5"/>
        <v/>
      </c>
    </row>
    <row r="34" spans="1:17" x14ac:dyDescent="0.25">
      <c r="A34" s="25" t="str">
        <f>"Ave. Volts "&amp; B17</f>
        <v xml:space="preserve">Ave. Volts </v>
      </c>
      <c r="B34" s="24" t="str">
        <f>IF(ISERR(AVERAGE(B28:B30))=FALSE,AVERAGE(B28:B30),"")</f>
        <v/>
      </c>
      <c r="C34" s="24" t="str">
        <f t="shared" ref="C34:K34" si="6">IF(ISERR(AVERAGE(C28:C30))=FALSE,AVERAGE(C28:C30),"")</f>
        <v/>
      </c>
      <c r="D34" s="24" t="str">
        <f t="shared" si="6"/>
        <v/>
      </c>
      <c r="E34" s="24" t="str">
        <f t="shared" si="6"/>
        <v/>
      </c>
      <c r="F34" s="24" t="str">
        <f t="shared" si="6"/>
        <v/>
      </c>
      <c r="G34" s="24" t="str">
        <f t="shared" si="6"/>
        <v/>
      </c>
      <c r="H34" s="24" t="str">
        <f t="shared" si="6"/>
        <v/>
      </c>
      <c r="I34" s="24" t="str">
        <f t="shared" si="6"/>
        <v/>
      </c>
      <c r="J34" s="24" t="str">
        <f t="shared" si="6"/>
        <v/>
      </c>
      <c r="K34" s="24" t="str">
        <f t="shared" si="6"/>
        <v/>
      </c>
    </row>
    <row r="35" spans="1:17" x14ac:dyDescent="0.25">
      <c r="A35" s="3" t="s">
        <v>5</v>
      </c>
      <c r="B35" s="19" t="str">
        <f t="shared" ref="B35:K35" si="7">IF(B22="","",IF(LEFT($A$21,5)="Error","Suction Type?",IF(LEFT($A$21,5)="Reser",(B22*2.31+$B$9)-(B21+$B$10),IF(LEFT($A$21,5)="Sucti",(B22*2.31+$B$9)-((B21*2.31)+$B$11)))))</f>
        <v/>
      </c>
      <c r="C35" s="19" t="str">
        <f t="shared" si="7"/>
        <v/>
      </c>
      <c r="D35" s="19" t="str">
        <f t="shared" si="7"/>
        <v/>
      </c>
      <c r="E35" s="19" t="str">
        <f t="shared" si="7"/>
        <v/>
      </c>
      <c r="F35" s="19" t="str">
        <f t="shared" si="7"/>
        <v/>
      </c>
      <c r="G35" s="19" t="str">
        <f t="shared" si="7"/>
        <v/>
      </c>
      <c r="H35" s="19" t="str">
        <f t="shared" si="7"/>
        <v/>
      </c>
      <c r="I35" s="19" t="str">
        <f t="shared" si="7"/>
        <v/>
      </c>
      <c r="J35" s="19" t="str">
        <f t="shared" si="7"/>
        <v/>
      </c>
      <c r="K35" s="19" t="str">
        <f t="shared" si="7"/>
        <v/>
      </c>
    </row>
    <row r="36" spans="1:17" x14ac:dyDescent="0.25">
      <c r="A36" s="3" t="s">
        <v>6</v>
      </c>
      <c r="B36" s="20" t="str">
        <f t="shared" ref="B36:K36" si="8">IF(B24="","",B24*1000000/1440)</f>
        <v/>
      </c>
      <c r="C36" s="20" t="str">
        <f t="shared" si="8"/>
        <v/>
      </c>
      <c r="D36" s="20" t="str">
        <f t="shared" si="8"/>
        <v/>
      </c>
      <c r="E36" s="20" t="str">
        <f t="shared" si="8"/>
        <v/>
      </c>
      <c r="F36" s="20" t="str">
        <f t="shared" si="8"/>
        <v/>
      </c>
      <c r="G36" s="20" t="str">
        <f t="shared" si="8"/>
        <v/>
      </c>
      <c r="H36" s="20" t="str">
        <f t="shared" si="8"/>
        <v/>
      </c>
      <c r="I36" s="20" t="str">
        <f t="shared" si="8"/>
        <v/>
      </c>
      <c r="J36" s="20" t="str">
        <f t="shared" si="8"/>
        <v/>
      </c>
      <c r="K36" s="20" t="str">
        <f t="shared" si="8"/>
        <v/>
      </c>
    </row>
    <row r="37" spans="1:17" x14ac:dyDescent="0.25">
      <c r="A37" s="3" t="s">
        <v>8</v>
      </c>
      <c r="B37" s="21" t="str">
        <f>IF(B31&lt;&gt;"",B35*B36/3960/B32,"")</f>
        <v/>
      </c>
      <c r="C37" s="21" t="str">
        <f t="shared" ref="C37:K37" si="9">IF(C31&lt;&gt;"",C35*C36/3960/C32,"")</f>
        <v/>
      </c>
      <c r="D37" s="21" t="str">
        <f t="shared" si="9"/>
        <v/>
      </c>
      <c r="E37" s="21" t="str">
        <f t="shared" si="9"/>
        <v/>
      </c>
      <c r="F37" s="21" t="str">
        <f t="shared" si="9"/>
        <v/>
      </c>
      <c r="G37" s="21" t="str">
        <f t="shared" si="9"/>
        <v/>
      </c>
      <c r="H37" s="21" t="str">
        <f t="shared" si="9"/>
        <v/>
      </c>
      <c r="I37" s="21" t="str">
        <f t="shared" si="9"/>
        <v/>
      </c>
      <c r="J37" s="21" t="str">
        <f t="shared" si="9"/>
        <v/>
      </c>
      <c r="K37" s="21" t="str">
        <f t="shared" si="9"/>
        <v/>
      </c>
    </row>
    <row r="39" spans="1:17" x14ac:dyDescent="0.25">
      <c r="B39" s="23"/>
    </row>
    <row r="40" spans="1:17" x14ac:dyDescent="0.25">
      <c r="B40" s="23"/>
    </row>
    <row r="41" spans="1:17" x14ac:dyDescent="0.25">
      <c r="N41" s="86" t="s">
        <v>98</v>
      </c>
      <c r="O41" s="86"/>
    </row>
    <row r="42" spans="1:17" x14ac:dyDescent="0.25">
      <c r="N42" s="85" t="s">
        <v>120</v>
      </c>
      <c r="O42" s="85"/>
    </row>
    <row r="43" spans="1:17" x14ac:dyDescent="0.25">
      <c r="N43" s="85" t="s">
        <v>121</v>
      </c>
      <c r="O43" s="85"/>
      <c r="P43" s="85"/>
      <c r="Q43" s="85"/>
    </row>
    <row r="44" spans="1:17" x14ac:dyDescent="0.25">
      <c r="N44" s="85" t="s">
        <v>122</v>
      </c>
      <c r="O44" s="85"/>
      <c r="P44" s="85"/>
      <c r="Q44" s="85"/>
    </row>
    <row r="45" spans="1:17" x14ac:dyDescent="0.25">
      <c r="N45" s="85" t="s">
        <v>123</v>
      </c>
      <c r="O45" s="85"/>
      <c r="P45" s="85"/>
      <c r="Q45" s="85"/>
    </row>
    <row r="46" spans="1:17" x14ac:dyDescent="0.25">
      <c r="N46" s="85" t="s">
        <v>113</v>
      </c>
      <c r="O46" s="85"/>
      <c r="P46" s="85"/>
      <c r="Q46" s="85"/>
    </row>
    <row r="47" spans="1:17" x14ac:dyDescent="0.25">
      <c r="N47" s="85" t="s">
        <v>124</v>
      </c>
      <c r="O47" s="85"/>
      <c r="P47" s="85"/>
      <c r="Q47" s="85"/>
    </row>
    <row r="48" spans="1:17" x14ac:dyDescent="0.25">
      <c r="N48" s="85" t="s">
        <v>116</v>
      </c>
      <c r="O48" s="85"/>
      <c r="P48" s="85"/>
      <c r="Q48" s="85"/>
    </row>
    <row r="49" spans="14:15" x14ac:dyDescent="0.25">
      <c r="N49" s="85" t="s">
        <v>125</v>
      </c>
      <c r="O49" s="85"/>
    </row>
    <row r="50" spans="14:15" x14ac:dyDescent="0.25">
      <c r="N50" s="85" t="s">
        <v>126</v>
      </c>
      <c r="O50" s="85"/>
    </row>
    <row r="51" spans="14:15" x14ac:dyDescent="0.25">
      <c r="N51" s="85" t="s">
        <v>127</v>
      </c>
      <c r="O51" s="85"/>
    </row>
  </sheetData>
  <sheetProtection selectLockedCells="1"/>
  <dataConsolidate/>
  <mergeCells count="22">
    <mergeCell ref="N49:O49"/>
    <mergeCell ref="N50:O50"/>
    <mergeCell ref="N51:O51"/>
    <mergeCell ref="P48:Q48"/>
    <mergeCell ref="N41:O41"/>
    <mergeCell ref="N42:O42"/>
    <mergeCell ref="N43:O43"/>
    <mergeCell ref="N44:O44"/>
    <mergeCell ref="N45:O45"/>
    <mergeCell ref="N46:O46"/>
    <mergeCell ref="N47:O47"/>
    <mergeCell ref="N48:O48"/>
    <mergeCell ref="P43:Q43"/>
    <mergeCell ref="P44:Q44"/>
    <mergeCell ref="P45:Q45"/>
    <mergeCell ref="P46:Q46"/>
    <mergeCell ref="P47:Q47"/>
    <mergeCell ref="H1:K1"/>
    <mergeCell ref="M1:P1"/>
    <mergeCell ref="A3:B3"/>
    <mergeCell ref="A8:B8"/>
    <mergeCell ref="D14:E14"/>
  </mergeCells>
  <dataValidations count="2">
    <dataValidation allowBlank="1" showInputMessage="1" showErrorMessage="1" promptTitle="Suction Configuration:" prompt="If the pump pulls directly from a reservoir enter the reservoir bottom elevation here. Other wise enter &quot;NA&quot;." sqref="B10" xr:uid="{00000000-0002-0000-0200-000000000000}"/>
    <dataValidation allowBlank="1" showInputMessage="1" showErrorMessage="1" promptTitle="Suction Configuration:" prompt="If the pump DOES NOT pull directly from a reservoir enter the suction header centerline elevation here. Other wise enter &quot;NA&quot;." sqref="B11" xr:uid="{00000000-0002-0000-0200-000001000000}"/>
  </dataValidations>
  <pageMargins left="0.47" right="0.34" top="0.28999999999999998" bottom="0.17" header="0.26" footer="0.17"/>
  <pageSetup scale="9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57"/>
  <sheetViews>
    <sheetView tabSelected="1" zoomScale="85" zoomScaleNormal="85" workbookViewId="0">
      <selection activeCell="U24" sqref="U24"/>
    </sheetView>
  </sheetViews>
  <sheetFormatPr defaultRowHeight="15" x14ac:dyDescent="0.25"/>
  <cols>
    <col min="1" max="1" width="27.7109375" customWidth="1"/>
    <col min="2" max="2" width="13.5703125" customWidth="1"/>
    <col min="3" max="3" width="8.85546875" customWidth="1"/>
    <col min="4" max="4" width="12.5703125" customWidth="1"/>
    <col min="5" max="5" width="18.28515625" customWidth="1"/>
    <col min="6" max="6" width="12.140625" customWidth="1"/>
    <col min="7" max="11" width="15.28515625" customWidth="1"/>
    <col min="12" max="12" width="12.140625" bestFit="1" customWidth="1"/>
    <col min="13" max="13" width="3.42578125" customWidth="1"/>
    <col min="14" max="14" width="7" customWidth="1"/>
    <col min="15" max="15" width="14.42578125" customWidth="1"/>
    <col min="16" max="16" width="28.28515625" customWidth="1"/>
    <col min="17" max="17" width="23" customWidth="1"/>
    <col min="20" max="20" width="10.7109375" customWidth="1"/>
    <col min="21" max="21" width="10.42578125" customWidth="1"/>
    <col min="23" max="23" width="10.28515625" customWidth="1"/>
  </cols>
  <sheetData>
    <row r="1" spans="1:19" ht="21" x14ac:dyDescent="0.35">
      <c r="A1" s="5" t="s">
        <v>12</v>
      </c>
      <c r="B1" s="6" t="s">
        <v>49</v>
      </c>
      <c r="C1" s="65" t="s">
        <v>62</v>
      </c>
      <c r="D1" s="4"/>
      <c r="E1" s="4"/>
      <c r="F1" s="4"/>
      <c r="G1" s="78" t="s">
        <v>11</v>
      </c>
      <c r="H1" s="79"/>
      <c r="I1" s="79"/>
      <c r="J1" s="79"/>
      <c r="K1" s="80"/>
      <c r="N1" s="78" t="str">
        <f>B17&amp;" "&amp;B18&amp;" Transposed for Model Use"</f>
        <v>Test Pump Curve 4/16/18 Transposed for Model Use</v>
      </c>
      <c r="O1" s="79"/>
      <c r="P1" s="79"/>
      <c r="Q1" s="80"/>
    </row>
    <row r="2" spans="1:19" ht="16.5" thickBot="1" x14ac:dyDescent="0.3">
      <c r="A2" s="7"/>
      <c r="B2" s="15"/>
      <c r="D2" s="9" t="s">
        <v>17</v>
      </c>
      <c r="E2" s="14" t="s">
        <v>72</v>
      </c>
      <c r="F2" s="4"/>
      <c r="G2" s="40" t="s">
        <v>9</v>
      </c>
      <c r="H2" s="11" t="s">
        <v>23</v>
      </c>
      <c r="I2" s="2" t="s">
        <v>10</v>
      </c>
      <c r="J2" s="2" t="s">
        <v>52</v>
      </c>
      <c r="K2" s="41" t="s">
        <v>80</v>
      </c>
      <c r="N2" s="46" t="s">
        <v>54</v>
      </c>
      <c r="O2" s="32" t="s">
        <v>5</v>
      </c>
      <c r="P2" s="32" t="s">
        <v>3</v>
      </c>
      <c r="Q2" s="47" t="s">
        <v>8</v>
      </c>
      <c r="R2" s="59"/>
    </row>
    <row r="3" spans="1:19" ht="15.75" customHeight="1" x14ac:dyDescent="0.25">
      <c r="A3" s="81" t="s">
        <v>13</v>
      </c>
      <c r="B3" s="82"/>
      <c r="D3" s="10" t="s">
        <v>19</v>
      </c>
      <c r="E3" s="14" t="s">
        <v>76</v>
      </c>
      <c r="F3">
        <v>1</v>
      </c>
      <c r="G3" s="69">
        <v>290.66000000000003</v>
      </c>
      <c r="H3" s="31">
        <f t="shared" ref="H3:H13" si="0">IF(I3&lt;&gt;"",I3*1440/1000000,NA())</f>
        <v>0</v>
      </c>
      <c r="I3" s="67">
        <v>0</v>
      </c>
      <c r="J3" s="71">
        <v>0</v>
      </c>
      <c r="K3" s="72">
        <v>434.6</v>
      </c>
      <c r="N3" s="48">
        <v>1</v>
      </c>
      <c r="O3" s="38">
        <f t="shared" ref="O3:Q12" si="1">VLOOKUP(O$2,$A$19:$K$38,1+$N3,FALSE)</f>
        <v>313.18280000000004</v>
      </c>
      <c r="P3" s="33">
        <f t="shared" si="1"/>
        <v>0</v>
      </c>
      <c r="Q3" s="49">
        <f t="shared" si="1"/>
        <v>0</v>
      </c>
      <c r="R3" s="60"/>
    </row>
    <row r="4" spans="1:19" ht="15.75" customHeight="1" x14ac:dyDescent="0.25">
      <c r="A4" s="26" t="s">
        <v>14</v>
      </c>
      <c r="B4" s="30">
        <f>B5*1440/1000000</f>
        <v>11.0016</v>
      </c>
      <c r="D4" s="10" t="s">
        <v>69</v>
      </c>
      <c r="E4" s="37" t="s">
        <v>77</v>
      </c>
      <c r="F4">
        <v>2</v>
      </c>
      <c r="G4" s="69">
        <v>269.26</v>
      </c>
      <c r="H4" s="31">
        <f t="shared" si="0"/>
        <v>2.4768143999999999</v>
      </c>
      <c r="I4" s="67">
        <v>1720.01</v>
      </c>
      <c r="J4" s="71">
        <v>0.26840000000000003</v>
      </c>
      <c r="K4" s="72">
        <v>435.79</v>
      </c>
      <c r="N4" s="48">
        <v>2</v>
      </c>
      <c r="O4" s="38">
        <f t="shared" si="1"/>
        <v>294.8121000000001</v>
      </c>
      <c r="P4" s="33">
        <f t="shared" si="1"/>
        <v>1.3176084326939692</v>
      </c>
      <c r="Q4" s="49">
        <f t="shared" si="1"/>
        <v>0.15241420648088122</v>
      </c>
      <c r="R4" s="60"/>
    </row>
    <row r="5" spans="1:19" ht="16.5" customHeight="1" x14ac:dyDescent="0.25">
      <c r="A5" s="26" t="s">
        <v>15</v>
      </c>
      <c r="B5" s="35">
        <v>7640</v>
      </c>
      <c r="C5" s="22"/>
      <c r="D5" s="10" t="s">
        <v>21</v>
      </c>
      <c r="E5" s="37" t="s">
        <v>71</v>
      </c>
      <c r="F5">
        <v>3</v>
      </c>
      <c r="G5" s="69">
        <v>243.94</v>
      </c>
      <c r="H5" s="31">
        <f t="shared" si="0"/>
        <v>4.9681296000000001</v>
      </c>
      <c r="I5" s="67">
        <v>3450.09</v>
      </c>
      <c r="J5" s="71">
        <v>0.49580000000000002</v>
      </c>
      <c r="K5" s="72">
        <v>428.7</v>
      </c>
      <c r="N5" s="48">
        <v>3</v>
      </c>
      <c r="O5" s="38">
        <f t="shared" si="1"/>
        <v>270.65030000000002</v>
      </c>
      <c r="P5" s="33">
        <f t="shared" si="1"/>
        <v>3.7872242382351242</v>
      </c>
      <c r="Q5" s="49">
        <f t="shared" si="1"/>
        <v>0.40981023393188987</v>
      </c>
      <c r="R5" s="60"/>
    </row>
    <row r="6" spans="1:19" ht="15.75" thickBot="1" x14ac:dyDescent="0.3">
      <c r="A6" s="27" t="s">
        <v>16</v>
      </c>
      <c r="B6" s="36">
        <v>207</v>
      </c>
      <c r="D6" s="9" t="s">
        <v>18</v>
      </c>
      <c r="E6" s="14">
        <v>500</v>
      </c>
      <c r="F6">
        <v>4</v>
      </c>
      <c r="G6" s="69">
        <v>226.53</v>
      </c>
      <c r="H6" s="31">
        <f t="shared" si="0"/>
        <v>7.4367503999999993</v>
      </c>
      <c r="I6" s="67">
        <v>5164.41</v>
      </c>
      <c r="J6" s="71">
        <v>0.66459999999999997</v>
      </c>
      <c r="K6" s="72">
        <v>443.87</v>
      </c>
      <c r="N6" s="48">
        <v>4</v>
      </c>
      <c r="O6" s="38">
        <f t="shared" si="1"/>
        <v>252.19340000000011</v>
      </c>
      <c r="P6" s="33">
        <f t="shared" si="1"/>
        <v>5.2632336846955816</v>
      </c>
      <c r="Q6" s="49">
        <f t="shared" si="1"/>
        <v>0.53437378720889872</v>
      </c>
      <c r="R6" s="60"/>
    </row>
    <row r="7" spans="1:19" ht="15.75" thickBot="1" x14ac:dyDescent="0.3">
      <c r="D7" s="9" t="s">
        <v>20</v>
      </c>
      <c r="E7" s="14">
        <v>4160</v>
      </c>
      <c r="F7">
        <v>5</v>
      </c>
      <c r="G7" s="69">
        <v>214.22</v>
      </c>
      <c r="H7" s="31">
        <f t="shared" si="0"/>
        <v>10.063152000000001</v>
      </c>
      <c r="I7" s="67">
        <v>6988.3</v>
      </c>
      <c r="J7" s="71">
        <v>0.79300000000000004</v>
      </c>
      <c r="K7" s="72">
        <v>476.74</v>
      </c>
      <c r="N7" s="48">
        <v>5</v>
      </c>
      <c r="O7" s="38">
        <f t="shared" si="1"/>
        <v>242.28940000000011</v>
      </c>
      <c r="P7" s="33">
        <f t="shared" si="1"/>
        <v>6.6931628362421511</v>
      </c>
      <c r="Q7" s="49">
        <f t="shared" si="1"/>
        <v>0.64502791620314837</v>
      </c>
      <c r="R7" s="60"/>
    </row>
    <row r="8" spans="1:19" s="16" customFormat="1" ht="15" customHeight="1" x14ac:dyDescent="0.25">
      <c r="A8" s="81" t="s">
        <v>58</v>
      </c>
      <c r="B8" s="82"/>
      <c r="D8" s="10" t="s">
        <v>22</v>
      </c>
      <c r="E8" s="37" t="s">
        <v>71</v>
      </c>
      <c r="F8">
        <v>6</v>
      </c>
      <c r="G8" s="69">
        <v>207.45</v>
      </c>
      <c r="H8" s="31">
        <f t="shared" si="0"/>
        <v>11.0869056</v>
      </c>
      <c r="I8" s="67">
        <v>7699.24</v>
      </c>
      <c r="J8" s="71">
        <v>0.83620000000000005</v>
      </c>
      <c r="K8" s="72">
        <v>482.35</v>
      </c>
      <c r="N8" s="48">
        <v>6</v>
      </c>
      <c r="O8" s="38">
        <f t="shared" si="1"/>
        <v>235.31940000000009</v>
      </c>
      <c r="P8" s="33">
        <f t="shared" si="1"/>
        <v>7.4045273889752892</v>
      </c>
      <c r="Q8" s="49">
        <f t="shared" si="1"/>
        <v>0.68547758273754655</v>
      </c>
      <c r="R8"/>
      <c r="S8"/>
    </row>
    <row r="9" spans="1:19" x14ac:dyDescent="0.25">
      <c r="A9" s="54" t="s">
        <v>46</v>
      </c>
      <c r="B9" s="58">
        <v>1473</v>
      </c>
      <c r="D9" s="9" t="s">
        <v>40</v>
      </c>
      <c r="E9" s="14">
        <v>1190</v>
      </c>
      <c r="F9">
        <v>7</v>
      </c>
      <c r="G9" s="69">
        <v>194.26</v>
      </c>
      <c r="H9" s="31">
        <f t="shared" si="0"/>
        <v>12.2558544</v>
      </c>
      <c r="I9" s="67">
        <v>8511.01</v>
      </c>
      <c r="J9" s="71">
        <v>0.86240000000000006</v>
      </c>
      <c r="K9" s="72">
        <v>484.13</v>
      </c>
      <c r="N9" s="48">
        <v>7</v>
      </c>
      <c r="O9" s="38">
        <f t="shared" si="1"/>
        <v>223.84720000000016</v>
      </c>
      <c r="P9" s="33">
        <f t="shared" si="1"/>
        <v>9.5285409826622889</v>
      </c>
      <c r="Q9" s="49">
        <f t="shared" si="1"/>
        <v>0.80096376025509097</v>
      </c>
    </row>
    <row r="10" spans="1:19" x14ac:dyDescent="0.25">
      <c r="A10" s="56" t="s">
        <v>44</v>
      </c>
      <c r="B10" s="58">
        <v>1444.5</v>
      </c>
      <c r="C10" s="22"/>
      <c r="D10" s="9" t="s">
        <v>59</v>
      </c>
      <c r="E10" s="14">
        <v>0.8</v>
      </c>
      <c r="F10">
        <v>8</v>
      </c>
      <c r="G10" s="69">
        <v>178.58</v>
      </c>
      <c r="H10" s="31">
        <f t="shared" si="0"/>
        <v>13.4030304</v>
      </c>
      <c r="I10" s="67">
        <v>9307.66</v>
      </c>
      <c r="J10" s="71">
        <v>0.86719999999999997</v>
      </c>
      <c r="K10" s="72">
        <v>484.04</v>
      </c>
      <c r="N10" s="48">
        <v>8</v>
      </c>
      <c r="O10" s="38">
        <f t="shared" si="1"/>
        <v>210.33519999999999</v>
      </c>
      <c r="P10" s="33">
        <f t="shared" si="1"/>
        <v>11.617994355163873</v>
      </c>
      <c r="Q10" s="49">
        <f t="shared" si="1"/>
        <v>0.89410282335232127</v>
      </c>
    </row>
    <row r="11" spans="1:19" x14ac:dyDescent="0.25">
      <c r="A11" s="56" t="s">
        <v>47</v>
      </c>
      <c r="B11" s="55" t="s">
        <v>51</v>
      </c>
      <c r="D11" s="9" t="s">
        <v>60</v>
      </c>
      <c r="E11" s="14">
        <v>0.92</v>
      </c>
      <c r="F11">
        <v>9</v>
      </c>
      <c r="G11" s="69">
        <v>159.22</v>
      </c>
      <c r="H11" s="31">
        <f t="shared" si="0"/>
        <v>14.552380799999998</v>
      </c>
      <c r="I11" s="67">
        <v>10105.82</v>
      </c>
      <c r="J11" s="71">
        <v>0.85219999999999996</v>
      </c>
      <c r="K11" s="72">
        <v>476.8</v>
      </c>
      <c r="N11" s="48">
        <v>9</v>
      </c>
      <c r="O11" s="38">
        <f t="shared" si="1"/>
        <v>191.13280000000009</v>
      </c>
      <c r="P11" s="33">
        <f t="shared" si="1"/>
        <v>12.932722769425723</v>
      </c>
      <c r="Q11" s="49">
        <f t="shared" si="1"/>
        <v>0.90015258033857004</v>
      </c>
    </row>
    <row r="12" spans="1:19" ht="15.75" thickBot="1" x14ac:dyDescent="0.3">
      <c r="A12" s="57" t="s">
        <v>32</v>
      </c>
      <c r="B12" s="36" t="s">
        <v>50</v>
      </c>
      <c r="D12" s="59" t="s">
        <v>75</v>
      </c>
      <c r="E12" s="14">
        <v>2</v>
      </c>
      <c r="F12">
        <v>10</v>
      </c>
      <c r="G12" s="69">
        <v>139.97</v>
      </c>
      <c r="H12" s="31">
        <f t="shared" si="0"/>
        <v>15.569323200000001</v>
      </c>
      <c r="I12" s="67">
        <v>10812.03</v>
      </c>
      <c r="J12" s="71">
        <v>0.82050000000000001</v>
      </c>
      <c r="K12" s="72">
        <v>465.73</v>
      </c>
      <c r="N12" s="50">
        <v>10</v>
      </c>
      <c r="O12" s="51" t="str">
        <f t="shared" si="1"/>
        <v/>
      </c>
      <c r="P12" s="52">
        <f t="shared" si="1"/>
        <v>0</v>
      </c>
      <c r="Q12" s="53" t="str">
        <f t="shared" si="1"/>
        <v/>
      </c>
    </row>
    <row r="13" spans="1:19" ht="15.75" thickBot="1" x14ac:dyDescent="0.3">
      <c r="C13" s="22"/>
      <c r="D13" s="59" t="s">
        <v>78</v>
      </c>
      <c r="E13" s="14" t="s">
        <v>79</v>
      </c>
      <c r="F13">
        <v>11</v>
      </c>
      <c r="G13" s="70">
        <v>109.5</v>
      </c>
      <c r="H13" s="66">
        <f t="shared" si="0"/>
        <v>16.845278400000002</v>
      </c>
      <c r="I13" s="68">
        <v>11698.11</v>
      </c>
      <c r="J13" s="73">
        <v>0.72799999999999998</v>
      </c>
      <c r="K13" s="74">
        <v>444.33</v>
      </c>
    </row>
    <row r="14" spans="1:19" x14ac:dyDescent="0.25">
      <c r="C14" s="22"/>
      <c r="G14" s="22"/>
    </row>
    <row r="15" spans="1:19" x14ac:dyDescent="0.25">
      <c r="C15" s="22"/>
      <c r="D15" s="83" t="s">
        <v>66</v>
      </c>
      <c r="E15" s="84"/>
      <c r="G15" s="22"/>
      <c r="J15" s="39" t="s">
        <v>55</v>
      </c>
      <c r="K15" s="34"/>
    </row>
    <row r="16" spans="1:19" x14ac:dyDescent="0.25">
      <c r="C16" s="22"/>
      <c r="D16" s="11" t="s">
        <v>14</v>
      </c>
      <c r="E16" s="62">
        <v>16.850000000000001</v>
      </c>
      <c r="G16" s="22"/>
      <c r="J16" s="39" t="s">
        <v>56</v>
      </c>
      <c r="K16" s="29"/>
      <c r="O16" t="s">
        <v>83</v>
      </c>
    </row>
    <row r="17" spans="1:16" ht="15.75" x14ac:dyDescent="0.25">
      <c r="A17" s="1"/>
      <c r="B17" s="28" t="s">
        <v>53</v>
      </c>
      <c r="D17" s="11" t="s">
        <v>15</v>
      </c>
      <c r="E17" s="31">
        <f>E16*1000000/1440</f>
        <v>11701.388888888889</v>
      </c>
      <c r="J17" s="39" t="s">
        <v>57</v>
      </c>
      <c r="K17" s="18"/>
      <c r="O17" s="75" t="s">
        <v>86</v>
      </c>
    </row>
    <row r="18" spans="1:16" ht="15.75" customHeight="1" x14ac:dyDescent="0.25">
      <c r="A18" s="17" t="s">
        <v>1</v>
      </c>
      <c r="B18" s="61" t="s">
        <v>132</v>
      </c>
      <c r="C18" s="22"/>
      <c r="F18" s="22"/>
    </row>
    <row r="19" spans="1:16" x14ac:dyDescent="0.25">
      <c r="A19" s="2" t="s">
        <v>0</v>
      </c>
      <c r="B19" s="2" t="s">
        <v>24</v>
      </c>
      <c r="C19" s="2" t="s">
        <v>25</v>
      </c>
      <c r="D19" s="2" t="s">
        <v>26</v>
      </c>
      <c r="E19" s="2" t="s">
        <v>27</v>
      </c>
      <c r="F19" s="2" t="s">
        <v>28</v>
      </c>
      <c r="G19" s="2" t="s">
        <v>29</v>
      </c>
      <c r="H19" s="2" t="s">
        <v>30</v>
      </c>
      <c r="I19" s="2" t="s">
        <v>31</v>
      </c>
      <c r="J19" s="2" t="s">
        <v>42</v>
      </c>
      <c r="K19" s="2" t="s">
        <v>43</v>
      </c>
      <c r="O19" t="s">
        <v>85</v>
      </c>
      <c r="P19" s="22">
        <v>155</v>
      </c>
    </row>
    <row r="20" spans="1:16" x14ac:dyDescent="0.25">
      <c r="A20" s="3" t="s">
        <v>2</v>
      </c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8"/>
      <c r="M20" s="8"/>
      <c r="O20" t="s">
        <v>84</v>
      </c>
      <c r="P20" s="76">
        <f xml:space="preserve"> 0.0022*P19+ 0.48</f>
        <v>0.82099999999999995</v>
      </c>
    </row>
    <row r="21" spans="1:16" x14ac:dyDescent="0.25">
      <c r="A21" s="3" t="s">
        <v>41</v>
      </c>
      <c r="B21" s="62">
        <v>100</v>
      </c>
      <c r="C21" s="62">
        <v>100</v>
      </c>
      <c r="D21" s="62">
        <v>100</v>
      </c>
      <c r="E21" s="62">
        <v>100</v>
      </c>
      <c r="F21" s="62">
        <v>100</v>
      </c>
      <c r="G21" s="62">
        <v>100</v>
      </c>
      <c r="H21" s="62">
        <v>100</v>
      </c>
      <c r="I21" s="62">
        <v>100</v>
      </c>
      <c r="J21" s="62">
        <v>100</v>
      </c>
      <c r="K21" s="62"/>
      <c r="L21" s="8"/>
      <c r="M21" s="8"/>
    </row>
    <row r="22" spans="1:16" x14ac:dyDescent="0.25">
      <c r="A22" s="3" t="str">
        <f>IF(AND(B11="NA",ISNUMBER(B10)),"Reservoir Level (ft):",IF(AND(B10="NA",ISNUMBER(B11)),"Suction Pressure (psi):","Error Suction Configuration"))</f>
        <v>Reservoir Level (ft):</v>
      </c>
      <c r="B22" s="63">
        <v>23.05</v>
      </c>
      <c r="C22" s="63">
        <v>23.1</v>
      </c>
      <c r="D22" s="63">
        <v>23.1</v>
      </c>
      <c r="E22" s="63">
        <v>23.1</v>
      </c>
      <c r="F22" s="63">
        <v>23.1</v>
      </c>
      <c r="G22" s="63">
        <v>23.12</v>
      </c>
      <c r="H22" s="63">
        <v>23.12</v>
      </c>
      <c r="I22" s="63">
        <v>23.1</v>
      </c>
      <c r="J22" s="63">
        <v>23.09</v>
      </c>
      <c r="K22" s="63"/>
      <c r="L22" s="8"/>
      <c r="M22" s="8"/>
      <c r="O22" t="s">
        <v>81</v>
      </c>
      <c r="P22" t="s">
        <v>82</v>
      </c>
    </row>
    <row r="23" spans="1:16" x14ac:dyDescent="0.25">
      <c r="A23" s="3" t="s">
        <v>45</v>
      </c>
      <c r="B23" s="77">
        <v>133.21766233766235</v>
      </c>
      <c r="C23" s="77">
        <v>125.28662337662335</v>
      </c>
      <c r="D23" s="77">
        <v>114.82696969696968</v>
      </c>
      <c r="E23" s="77">
        <v>106.83696969696969</v>
      </c>
      <c r="F23" s="77">
        <v>102.54952380952381</v>
      </c>
      <c r="G23" s="77">
        <v>99.540865800865802</v>
      </c>
      <c r="H23" s="77">
        <v>94.574545454545458</v>
      </c>
      <c r="I23" s="77">
        <v>88.716536796536801</v>
      </c>
      <c r="J23" s="77">
        <v>80.399480519480505</v>
      </c>
      <c r="K23" s="62"/>
      <c r="L23" s="8"/>
      <c r="M23" s="8"/>
      <c r="O23" s="60">
        <v>1</v>
      </c>
      <c r="P23">
        <v>240</v>
      </c>
    </row>
    <row r="24" spans="1:16" x14ac:dyDescent="0.25">
      <c r="A24" s="3" t="s">
        <v>48</v>
      </c>
      <c r="B24" s="62">
        <v>58.5</v>
      </c>
      <c r="C24" s="62">
        <v>58.2</v>
      </c>
      <c r="D24" s="62">
        <v>52.4</v>
      </c>
      <c r="E24" s="62">
        <v>66.2</v>
      </c>
      <c r="F24" s="62">
        <v>64.2</v>
      </c>
      <c r="G24" s="62">
        <v>67.400000000000006</v>
      </c>
      <c r="H24" s="62">
        <v>66.2</v>
      </c>
      <c r="I24" s="62">
        <v>71.7</v>
      </c>
      <c r="J24" s="62">
        <v>70.2</v>
      </c>
      <c r="K24" s="62"/>
      <c r="L24" s="8"/>
      <c r="M24" s="8"/>
      <c r="O24" s="60">
        <v>0.91</v>
      </c>
      <c r="P24">
        <v>200</v>
      </c>
    </row>
    <row r="25" spans="1:16" x14ac:dyDescent="0.25">
      <c r="A25" s="3" t="s">
        <v>3</v>
      </c>
      <c r="B25" s="64">
        <v>0</v>
      </c>
      <c r="C25" s="64">
        <v>1.3176084326939692</v>
      </c>
      <c r="D25" s="64">
        <v>3.7872242382351242</v>
      </c>
      <c r="E25" s="64">
        <v>5.2632336846955816</v>
      </c>
      <c r="F25" s="64">
        <v>6.6931628362421511</v>
      </c>
      <c r="G25" s="64">
        <v>7.4045273889752892</v>
      </c>
      <c r="H25" s="64">
        <v>9.5285409826622889</v>
      </c>
      <c r="I25" s="64">
        <v>11.617994355163873</v>
      </c>
      <c r="J25" s="64">
        <v>12.932722769425723</v>
      </c>
      <c r="K25" s="64"/>
      <c r="O25" s="60">
        <v>0.88</v>
      </c>
      <c r="P25">
        <v>180</v>
      </c>
    </row>
    <row r="26" spans="1:16" x14ac:dyDescent="0.25">
      <c r="A26" s="3" t="s">
        <v>33</v>
      </c>
      <c r="B26" s="62">
        <v>59</v>
      </c>
      <c r="C26" s="62">
        <v>59.1</v>
      </c>
      <c r="D26" s="62">
        <v>58</v>
      </c>
      <c r="E26" s="62">
        <v>57.6</v>
      </c>
      <c r="F26" s="62">
        <v>58.3</v>
      </c>
      <c r="G26" s="62">
        <v>58.8</v>
      </c>
      <c r="H26" s="62">
        <v>61.6</v>
      </c>
      <c r="I26" s="62">
        <v>63.3</v>
      </c>
      <c r="J26" s="62">
        <v>63.6</v>
      </c>
      <c r="K26" s="62"/>
      <c r="O26" s="60">
        <v>0.82</v>
      </c>
      <c r="P26">
        <v>160</v>
      </c>
    </row>
    <row r="27" spans="1:16" x14ac:dyDescent="0.25">
      <c r="A27" s="3" t="s">
        <v>34</v>
      </c>
      <c r="B27" s="62">
        <v>59</v>
      </c>
      <c r="C27" s="62">
        <v>59.1</v>
      </c>
      <c r="D27" s="62">
        <v>58</v>
      </c>
      <c r="E27" s="62">
        <v>57.6</v>
      </c>
      <c r="F27" s="62">
        <v>58.3</v>
      </c>
      <c r="G27" s="62">
        <v>58.8</v>
      </c>
      <c r="H27" s="62">
        <v>61.6</v>
      </c>
      <c r="I27" s="62">
        <v>63.3</v>
      </c>
      <c r="J27" s="62">
        <v>63.6</v>
      </c>
      <c r="K27" s="62"/>
      <c r="O27" s="60">
        <v>0.77</v>
      </c>
      <c r="P27">
        <v>135</v>
      </c>
    </row>
    <row r="28" spans="1:16" x14ac:dyDescent="0.25">
      <c r="A28" s="3" t="s">
        <v>35</v>
      </c>
      <c r="B28" s="62">
        <v>59</v>
      </c>
      <c r="C28" s="62">
        <v>59.1</v>
      </c>
      <c r="D28" s="62">
        <v>58</v>
      </c>
      <c r="E28" s="62">
        <v>57.6</v>
      </c>
      <c r="F28" s="62">
        <v>58.3</v>
      </c>
      <c r="G28" s="62">
        <v>58.8</v>
      </c>
      <c r="H28" s="62">
        <v>61.6</v>
      </c>
      <c r="I28" s="62">
        <v>63.3</v>
      </c>
      <c r="J28" s="62">
        <v>63.6</v>
      </c>
      <c r="K28" s="62"/>
    </row>
    <row r="29" spans="1:16" x14ac:dyDescent="0.25">
      <c r="A29" s="3" t="s">
        <v>36</v>
      </c>
      <c r="B29" s="62">
        <v>4070</v>
      </c>
      <c r="C29" s="62">
        <v>4070</v>
      </c>
      <c r="D29" s="62">
        <v>4070</v>
      </c>
      <c r="E29" s="62">
        <v>4070</v>
      </c>
      <c r="F29" s="62">
        <v>4070</v>
      </c>
      <c r="G29" s="62">
        <v>4080</v>
      </c>
      <c r="H29" s="62">
        <v>4080</v>
      </c>
      <c r="I29" s="62">
        <v>4075</v>
      </c>
      <c r="J29" s="62">
        <v>4075</v>
      </c>
      <c r="K29" s="62"/>
    </row>
    <row r="30" spans="1:16" x14ac:dyDescent="0.25">
      <c r="A30" s="3" t="s">
        <v>37</v>
      </c>
      <c r="B30" s="62">
        <v>4070</v>
      </c>
      <c r="C30" s="62">
        <v>4070</v>
      </c>
      <c r="D30" s="62">
        <v>4070</v>
      </c>
      <c r="E30" s="62">
        <v>4070</v>
      </c>
      <c r="F30" s="62">
        <v>4070</v>
      </c>
      <c r="G30" s="62">
        <v>4080</v>
      </c>
      <c r="H30" s="62">
        <v>4080</v>
      </c>
      <c r="I30" s="62">
        <v>4075</v>
      </c>
      <c r="J30" s="62">
        <v>4075</v>
      </c>
      <c r="K30" s="62"/>
    </row>
    <row r="31" spans="1:16" x14ac:dyDescent="0.25">
      <c r="A31" s="3" t="s">
        <v>38</v>
      </c>
      <c r="B31" s="62">
        <v>4070</v>
      </c>
      <c r="C31" s="62">
        <v>4070</v>
      </c>
      <c r="D31" s="62">
        <v>4070</v>
      </c>
      <c r="E31" s="62">
        <v>4070</v>
      </c>
      <c r="F31" s="62">
        <v>4070</v>
      </c>
      <c r="G31" s="62">
        <v>4080</v>
      </c>
      <c r="H31" s="62">
        <v>4080</v>
      </c>
      <c r="I31" s="62">
        <v>4075</v>
      </c>
      <c r="J31" s="62">
        <v>4075</v>
      </c>
      <c r="K31" s="62"/>
    </row>
    <row r="32" spans="1:16" x14ac:dyDescent="0.25">
      <c r="A32" s="3" t="s">
        <v>4</v>
      </c>
      <c r="B32" s="19">
        <f t="shared" ref="B32:K32" si="2">IF(ISERR((B35*B34*$E$10*1.732)/1000)=FALSE,(B35*B34*$E$10*1.732)/1000,"")</f>
        <v>332.72412799999995</v>
      </c>
      <c r="C32" s="19">
        <f t="shared" si="2"/>
        <v>333.2880672</v>
      </c>
      <c r="D32" s="19">
        <f t="shared" si="2"/>
        <v>327.08473599999996</v>
      </c>
      <c r="E32" s="19">
        <f t="shared" si="2"/>
        <v>324.82897919999999</v>
      </c>
      <c r="F32" s="19">
        <f t="shared" si="2"/>
        <v>328.7765536</v>
      </c>
      <c r="G32" s="19">
        <f t="shared" si="2"/>
        <v>332.41098239999997</v>
      </c>
      <c r="H32" s="19">
        <f t="shared" si="2"/>
        <v>348.24007680000005</v>
      </c>
      <c r="I32" s="19">
        <f t="shared" si="2"/>
        <v>357.41205600000001</v>
      </c>
      <c r="J32" s="19">
        <f t="shared" si="2"/>
        <v>359.105952</v>
      </c>
      <c r="K32" s="19" t="str">
        <f t="shared" si="2"/>
        <v/>
      </c>
    </row>
    <row r="33" spans="1:18" x14ac:dyDescent="0.25">
      <c r="A33" s="3" t="s">
        <v>7</v>
      </c>
      <c r="B33" s="20">
        <f>IF(B32&lt;&gt;"",1.341*B32,"")</f>
        <v>446.18305564799994</v>
      </c>
      <c r="C33" s="20">
        <f t="shared" ref="C33:K33" si="3">IF(C32&lt;&gt;"",1.341*C32,"")</f>
        <v>446.93929811520002</v>
      </c>
      <c r="D33" s="20">
        <f t="shared" si="3"/>
        <v>438.62063097599992</v>
      </c>
      <c r="E33" s="20">
        <f t="shared" si="3"/>
        <v>435.59566110719999</v>
      </c>
      <c r="F33" s="20">
        <f t="shared" si="3"/>
        <v>440.88935837759999</v>
      </c>
      <c r="G33" s="20">
        <f t="shared" si="3"/>
        <v>445.76312739839994</v>
      </c>
      <c r="H33" s="20">
        <f t="shared" si="3"/>
        <v>466.98994298880007</v>
      </c>
      <c r="I33" s="20">
        <f t="shared" si="3"/>
        <v>479.28956709599998</v>
      </c>
      <c r="J33" s="20">
        <f t="shared" si="3"/>
        <v>481.56108163199997</v>
      </c>
      <c r="K33" s="20" t="str">
        <f t="shared" si="3"/>
        <v/>
      </c>
    </row>
    <row r="34" spans="1:18" x14ac:dyDescent="0.25">
      <c r="A34" s="3" t="str">
        <f>"Ave. Amps "  &amp; B18</f>
        <v>Ave. Amps 4/16/18</v>
      </c>
      <c r="B34" s="20">
        <f t="shared" ref="B34:J34" si="4">IF(B26&lt;&gt;"",AVERAGE(B26:B28),"")</f>
        <v>59</v>
      </c>
      <c r="C34" s="20">
        <f t="shared" si="4"/>
        <v>59.1</v>
      </c>
      <c r="D34" s="20">
        <f t="shared" si="4"/>
        <v>58</v>
      </c>
      <c r="E34" s="20">
        <f t="shared" si="4"/>
        <v>57.6</v>
      </c>
      <c r="F34" s="20">
        <f t="shared" si="4"/>
        <v>58.29999999999999</v>
      </c>
      <c r="G34" s="20">
        <f t="shared" si="4"/>
        <v>58.79999999999999</v>
      </c>
      <c r="H34" s="20">
        <f t="shared" si="4"/>
        <v>61.6</v>
      </c>
      <c r="I34" s="20">
        <f t="shared" si="4"/>
        <v>63.29999999999999</v>
      </c>
      <c r="J34" s="20">
        <f t="shared" si="4"/>
        <v>63.6</v>
      </c>
      <c r="K34" s="20" t="str">
        <f t="shared" ref="K34" si="5">IF(K26&lt;&gt;"",AVERAGE(K26:K28),"")</f>
        <v/>
      </c>
    </row>
    <row r="35" spans="1:18" x14ac:dyDescent="0.25">
      <c r="A35" s="25" t="str">
        <f>"Ave. Volts "&amp; B18</f>
        <v>Ave. Volts 4/16/18</v>
      </c>
      <c r="B35" s="24">
        <f t="shared" ref="B35:J35" si="6">IF(ISERR(AVERAGE(B29:B31))=FALSE,AVERAGE(B29:B31),"")</f>
        <v>4070</v>
      </c>
      <c r="C35" s="24">
        <f t="shared" si="6"/>
        <v>4070</v>
      </c>
      <c r="D35" s="24">
        <f t="shared" si="6"/>
        <v>4070</v>
      </c>
      <c r="E35" s="24">
        <f t="shared" si="6"/>
        <v>4070</v>
      </c>
      <c r="F35" s="24">
        <f t="shared" si="6"/>
        <v>4070</v>
      </c>
      <c r="G35" s="24">
        <f t="shared" si="6"/>
        <v>4080</v>
      </c>
      <c r="H35" s="24">
        <f t="shared" si="6"/>
        <v>4080</v>
      </c>
      <c r="I35" s="24">
        <f t="shared" si="6"/>
        <v>4075</v>
      </c>
      <c r="J35" s="24">
        <f t="shared" si="6"/>
        <v>4075</v>
      </c>
      <c r="K35" s="24" t="str">
        <f t="shared" ref="K35" si="7">IF(ISERR(AVERAGE(K29:K31))=FALSE,AVERAGE(K29:K31),"")</f>
        <v/>
      </c>
    </row>
    <row r="36" spans="1:18" x14ac:dyDescent="0.25">
      <c r="A36" s="3" t="s">
        <v>5</v>
      </c>
      <c r="B36" s="19">
        <f t="shared" ref="B36:J36" si="8">IF(B23="","",IF(LEFT($A$22,5)="Error","Suction Type?",IF(LEFT($A$22,5)="Reser",(B23*2.31+$B$9)-(B22+$B$10),IF(LEFT($A$22,5)="Sucti",(B23*2.31+$B$9)-((B22*2.31)+$B$11)))))</f>
        <v>313.18280000000004</v>
      </c>
      <c r="C36" s="19">
        <f t="shared" si="8"/>
        <v>294.8121000000001</v>
      </c>
      <c r="D36" s="19">
        <f t="shared" si="8"/>
        <v>270.65030000000002</v>
      </c>
      <c r="E36" s="19">
        <f t="shared" si="8"/>
        <v>252.19340000000011</v>
      </c>
      <c r="F36" s="19">
        <f t="shared" si="8"/>
        <v>242.28940000000011</v>
      </c>
      <c r="G36" s="19">
        <f t="shared" si="8"/>
        <v>235.31940000000009</v>
      </c>
      <c r="H36" s="19">
        <f t="shared" si="8"/>
        <v>223.84720000000016</v>
      </c>
      <c r="I36" s="19">
        <f t="shared" si="8"/>
        <v>210.33519999999999</v>
      </c>
      <c r="J36" s="19">
        <f t="shared" si="8"/>
        <v>191.13280000000009</v>
      </c>
      <c r="K36" s="19" t="str">
        <f t="shared" ref="K36" si="9">IF(K23="","",IF(LEFT($A$22,5)="Error","Suction Type?",IF(LEFT($A$22,5)="Reser",(K23*2.31+$B$9)-(K22+$B$10),IF(LEFT($A$22,5)="Sucti",(K23*2.31+$B$9)-((K22*2.31)+$B$11)))))</f>
        <v/>
      </c>
    </row>
    <row r="37" spans="1:18" x14ac:dyDescent="0.25">
      <c r="A37" s="3" t="s">
        <v>6</v>
      </c>
      <c r="B37" s="20">
        <f t="shared" ref="B37:J37" si="10">IF(B25="","",B25*1000000/1440)</f>
        <v>0</v>
      </c>
      <c r="C37" s="20">
        <f t="shared" si="10"/>
        <v>915.00585603747868</v>
      </c>
      <c r="D37" s="20">
        <f t="shared" si="10"/>
        <v>2630.0168321077253</v>
      </c>
      <c r="E37" s="20">
        <f t="shared" si="10"/>
        <v>3655.0233921497097</v>
      </c>
      <c r="F37" s="20">
        <f t="shared" si="10"/>
        <v>4648.0297473903829</v>
      </c>
      <c r="G37" s="20">
        <f t="shared" si="10"/>
        <v>5142.032909010617</v>
      </c>
      <c r="H37" s="20">
        <f t="shared" si="10"/>
        <v>6617.0423490710336</v>
      </c>
      <c r="I37" s="20">
        <f t="shared" si="10"/>
        <v>8068.0516355304671</v>
      </c>
      <c r="J37" s="20">
        <f t="shared" si="10"/>
        <v>8981.0574787678634</v>
      </c>
      <c r="K37" s="20" t="str">
        <f t="shared" ref="K37" si="11">IF(K25="","",K25*1000000/1440)</f>
        <v/>
      </c>
    </row>
    <row r="38" spans="1:18" x14ac:dyDescent="0.25">
      <c r="A38" s="3" t="s">
        <v>8</v>
      </c>
      <c r="B38" s="21">
        <f>IF(B32&lt;&gt;"",B36*B37/3960/B33,"")</f>
        <v>0</v>
      </c>
      <c r="C38" s="21">
        <f t="shared" ref="C38:K38" si="12">IF(C32&lt;&gt;"",C36*C37/3960/C33,"")</f>
        <v>0.15241420648088122</v>
      </c>
      <c r="D38" s="21">
        <f t="shared" si="12"/>
        <v>0.40981023393188987</v>
      </c>
      <c r="E38" s="21">
        <f t="shared" si="12"/>
        <v>0.53437378720889872</v>
      </c>
      <c r="F38" s="21">
        <f t="shared" si="12"/>
        <v>0.64502791620314837</v>
      </c>
      <c r="G38" s="21">
        <f t="shared" si="12"/>
        <v>0.68547758273754655</v>
      </c>
      <c r="H38" s="21">
        <f t="shared" si="12"/>
        <v>0.80096376025509097</v>
      </c>
      <c r="I38" s="21">
        <f t="shared" si="12"/>
        <v>0.89410282335232127</v>
      </c>
      <c r="J38" s="21">
        <f t="shared" si="12"/>
        <v>0.90015258033857004</v>
      </c>
      <c r="K38" s="21" t="str">
        <f t="shared" si="12"/>
        <v/>
      </c>
    </row>
    <row r="40" spans="1:18" x14ac:dyDescent="0.25">
      <c r="B40" s="23"/>
    </row>
    <row r="41" spans="1:18" x14ac:dyDescent="0.25">
      <c r="B41" s="23"/>
    </row>
    <row r="47" spans="1:18" x14ac:dyDescent="0.25">
      <c r="O47" s="86" t="s">
        <v>98</v>
      </c>
      <c r="P47" s="86"/>
    </row>
    <row r="48" spans="1:18" x14ac:dyDescent="0.25">
      <c r="O48" s="85" t="s">
        <v>99</v>
      </c>
      <c r="P48" s="85"/>
      <c r="Q48" s="85"/>
      <c r="R48" s="85"/>
    </row>
    <row r="49" spans="15:18" x14ac:dyDescent="0.25">
      <c r="O49" s="85" t="s">
        <v>100</v>
      </c>
      <c r="P49" s="85"/>
      <c r="Q49" s="85"/>
      <c r="R49" s="85"/>
    </row>
    <row r="50" spans="15:18" x14ac:dyDescent="0.25">
      <c r="O50" s="85" t="s">
        <v>101</v>
      </c>
      <c r="P50" s="85"/>
      <c r="Q50" s="85"/>
      <c r="R50" s="85"/>
    </row>
    <row r="51" spans="15:18" x14ac:dyDescent="0.25">
      <c r="O51" s="85" t="s">
        <v>102</v>
      </c>
      <c r="P51" s="85"/>
      <c r="Q51" s="85"/>
      <c r="R51" s="85"/>
    </row>
    <row r="52" spans="15:18" x14ac:dyDescent="0.25">
      <c r="O52" s="85" t="s">
        <v>103</v>
      </c>
      <c r="P52" s="85"/>
      <c r="Q52" s="85"/>
      <c r="R52" s="85"/>
    </row>
    <row r="53" spans="15:18" x14ac:dyDescent="0.25">
      <c r="O53" s="85" t="s">
        <v>104</v>
      </c>
      <c r="P53" s="85"/>
      <c r="Q53" s="85"/>
      <c r="R53" s="85"/>
    </row>
    <row r="54" spans="15:18" x14ac:dyDescent="0.25">
      <c r="O54" s="85" t="s">
        <v>105</v>
      </c>
      <c r="P54" s="85"/>
    </row>
    <row r="55" spans="15:18" x14ac:dyDescent="0.25">
      <c r="O55" s="85" t="s">
        <v>106</v>
      </c>
      <c r="P55" s="85"/>
    </row>
    <row r="56" spans="15:18" x14ac:dyDescent="0.25">
      <c r="O56" s="85" t="s">
        <v>107</v>
      </c>
      <c r="P56" s="85"/>
    </row>
    <row r="57" spans="15:18" x14ac:dyDescent="0.25">
      <c r="O57" s="85" t="s">
        <v>108</v>
      </c>
      <c r="P57" s="85"/>
    </row>
  </sheetData>
  <sheetProtection selectLockedCells="1"/>
  <dataConsolidate/>
  <mergeCells count="22">
    <mergeCell ref="O54:P54"/>
    <mergeCell ref="O55:P55"/>
    <mergeCell ref="O56:P56"/>
    <mergeCell ref="O57:P57"/>
    <mergeCell ref="Q53:R53"/>
    <mergeCell ref="O47:P47"/>
    <mergeCell ref="O48:P48"/>
    <mergeCell ref="O49:P49"/>
    <mergeCell ref="O50:P50"/>
    <mergeCell ref="O51:P51"/>
    <mergeCell ref="O52:P52"/>
    <mergeCell ref="O53:P53"/>
    <mergeCell ref="Q48:R48"/>
    <mergeCell ref="Q49:R49"/>
    <mergeCell ref="Q50:R50"/>
    <mergeCell ref="Q51:R51"/>
    <mergeCell ref="Q52:R52"/>
    <mergeCell ref="N1:Q1"/>
    <mergeCell ref="A3:B3"/>
    <mergeCell ref="A8:B8"/>
    <mergeCell ref="D15:E15"/>
    <mergeCell ref="G1:K1"/>
  </mergeCells>
  <dataValidations count="2">
    <dataValidation allowBlank="1" showInputMessage="1" showErrorMessage="1" promptTitle="Suction Configuration:" prompt="If the pump DOES NOT pull directly from a reservoir enter the suction header centerline elevation here. Other wise enter &quot;NA&quot;." sqref="B11" xr:uid="{00000000-0002-0000-0300-000000000000}"/>
    <dataValidation allowBlank="1" showInputMessage="1" showErrorMessage="1" promptTitle="Suction Configuration:" prompt="If the pump pulls directly from a reservoir enter the reservoir bottom elevation here. Other wise enter &quot;NA&quot;." sqref="B10" xr:uid="{00000000-0002-0000-0300-000001000000}"/>
  </dataValidations>
  <pageMargins left="0.47" right="0.34" top="0.28999999999999998" bottom="0.17" header="0.26" footer="0.17"/>
  <pageSetup scale="8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S53"/>
  <sheetViews>
    <sheetView zoomScale="115" zoomScaleNormal="115" workbookViewId="0">
      <selection activeCell="F22" sqref="F22"/>
    </sheetView>
  </sheetViews>
  <sheetFormatPr defaultRowHeight="15" x14ac:dyDescent="0.25"/>
  <cols>
    <col min="1" max="1" width="27.7109375" customWidth="1"/>
    <col min="2" max="2" width="13.5703125" customWidth="1"/>
    <col min="3" max="3" width="8.85546875" customWidth="1"/>
    <col min="4" max="4" width="12.5703125" customWidth="1"/>
    <col min="5" max="5" width="18.28515625" customWidth="1"/>
    <col min="6" max="6" width="12.140625" customWidth="1"/>
    <col min="7" max="7" width="8.42578125" customWidth="1"/>
    <col min="8" max="9" width="11" customWidth="1"/>
    <col min="10" max="10" width="11.85546875" customWidth="1"/>
    <col min="11" max="12" width="12.140625" customWidth="1"/>
    <col min="13" max="13" width="3.42578125" customWidth="1"/>
    <col min="14" max="14" width="7" customWidth="1"/>
    <col min="15" max="15" width="14.42578125" customWidth="1"/>
    <col min="16" max="16" width="30.7109375" customWidth="1"/>
    <col min="17" max="17" width="23" customWidth="1"/>
    <col min="20" max="20" width="10.7109375" customWidth="1"/>
    <col min="21" max="21" width="10.42578125" customWidth="1"/>
    <col min="23" max="23" width="10.28515625" customWidth="1"/>
  </cols>
  <sheetData>
    <row r="1" spans="1:19" ht="21" x14ac:dyDescent="0.35">
      <c r="A1" s="5" t="s">
        <v>12</v>
      </c>
      <c r="B1" s="6" t="s">
        <v>49</v>
      </c>
      <c r="C1" s="65" t="s">
        <v>131</v>
      </c>
      <c r="D1" s="4"/>
      <c r="E1" s="4"/>
      <c r="F1" s="4"/>
      <c r="G1" s="78" t="s">
        <v>11</v>
      </c>
      <c r="H1" s="79"/>
      <c r="I1" s="79"/>
      <c r="J1" s="79"/>
      <c r="K1" s="80"/>
      <c r="N1" s="78" t="str">
        <f>B17&amp;" "&amp;B18&amp;" Transposed for Model Use"</f>
        <v>Test Pump Curve 4/16/18 Transposed for Model Use</v>
      </c>
      <c r="O1" s="79"/>
      <c r="P1" s="79"/>
      <c r="Q1" s="80"/>
    </row>
    <row r="2" spans="1:19" ht="16.5" thickBot="1" x14ac:dyDescent="0.3">
      <c r="A2" s="7"/>
      <c r="B2" s="15"/>
      <c r="D2" s="9" t="s">
        <v>17</v>
      </c>
      <c r="E2" s="14" t="s">
        <v>72</v>
      </c>
      <c r="F2" s="4"/>
      <c r="G2" s="40" t="s">
        <v>9</v>
      </c>
      <c r="H2" s="11" t="s">
        <v>23</v>
      </c>
      <c r="I2" s="2" t="s">
        <v>10</v>
      </c>
      <c r="J2" s="2" t="s">
        <v>52</v>
      </c>
      <c r="K2" s="41" t="s">
        <v>80</v>
      </c>
      <c r="N2" s="46" t="s">
        <v>54</v>
      </c>
      <c r="O2" s="32" t="s">
        <v>5</v>
      </c>
      <c r="P2" s="32" t="s">
        <v>3</v>
      </c>
      <c r="Q2" s="47" t="s">
        <v>8</v>
      </c>
      <c r="R2" s="59"/>
    </row>
    <row r="3" spans="1:19" ht="15.75" customHeight="1" x14ac:dyDescent="0.25">
      <c r="A3" s="81" t="s">
        <v>13</v>
      </c>
      <c r="B3" s="82"/>
      <c r="D3" s="10" t="s">
        <v>19</v>
      </c>
      <c r="E3" s="14" t="s">
        <v>76</v>
      </c>
      <c r="F3">
        <v>1</v>
      </c>
      <c r="G3" s="69">
        <v>290.66000000000003</v>
      </c>
      <c r="H3" s="31">
        <f t="shared" ref="H3:H13" si="0">IF(I3&lt;&gt;"",I3*1440/1000000,NA())</f>
        <v>0</v>
      </c>
      <c r="I3" s="67">
        <v>0</v>
      </c>
      <c r="J3" s="71">
        <v>0</v>
      </c>
      <c r="K3" s="72">
        <v>434.6</v>
      </c>
      <c r="N3" s="48">
        <v>1</v>
      </c>
      <c r="O3" s="38">
        <f t="shared" ref="O3:Q12" si="1">VLOOKUP(O$2,$A$19:$K$38,1+$N3,FALSE)</f>
        <v>359.22199999999998</v>
      </c>
      <c r="P3" s="33">
        <f t="shared" si="1"/>
        <v>0</v>
      </c>
      <c r="Q3" s="49">
        <f t="shared" si="1"/>
        <v>0</v>
      </c>
      <c r="R3" s="60"/>
    </row>
    <row r="4" spans="1:19" ht="15.75" customHeight="1" x14ac:dyDescent="0.25">
      <c r="A4" s="26" t="s">
        <v>14</v>
      </c>
      <c r="B4" s="30">
        <f>B5*1440/1000000</f>
        <v>11.0016</v>
      </c>
      <c r="D4" s="10" t="s">
        <v>69</v>
      </c>
      <c r="E4" s="37" t="s">
        <v>87</v>
      </c>
      <c r="F4">
        <v>2</v>
      </c>
      <c r="G4" s="69">
        <v>269.26</v>
      </c>
      <c r="H4" s="31">
        <f t="shared" si="0"/>
        <v>2.4768143999999999</v>
      </c>
      <c r="I4" s="67">
        <v>1720.01</v>
      </c>
      <c r="J4" s="71">
        <v>0.26840000000000003</v>
      </c>
      <c r="K4" s="72">
        <v>435.79</v>
      </c>
      <c r="N4" s="48">
        <v>2</v>
      </c>
      <c r="O4" s="38">
        <f t="shared" si="1"/>
        <v>294.76299999999992</v>
      </c>
      <c r="P4" s="33">
        <f t="shared" si="1"/>
        <v>1.3176084326939692</v>
      </c>
      <c r="Q4" s="49">
        <f t="shared" si="1"/>
        <v>0.15238882238864671</v>
      </c>
      <c r="R4" s="60"/>
    </row>
    <row r="5" spans="1:19" ht="16.5" customHeight="1" x14ac:dyDescent="0.25">
      <c r="A5" s="26" t="s">
        <v>15</v>
      </c>
      <c r="B5" s="35">
        <v>7640</v>
      </c>
      <c r="C5" s="22"/>
      <c r="D5" s="10" t="s">
        <v>21</v>
      </c>
      <c r="E5" s="37" t="s">
        <v>71</v>
      </c>
      <c r="F5">
        <v>3</v>
      </c>
      <c r="G5" s="69">
        <v>243.94</v>
      </c>
      <c r="H5" s="31">
        <f t="shared" si="0"/>
        <v>4.9681296000000001</v>
      </c>
      <c r="I5" s="67">
        <v>3450.09</v>
      </c>
      <c r="J5" s="71">
        <v>0.49580000000000002</v>
      </c>
      <c r="K5" s="72">
        <v>428.7</v>
      </c>
      <c r="N5" s="48">
        <v>3</v>
      </c>
      <c r="O5" s="38">
        <f t="shared" si="1"/>
        <v>270.48800000000006</v>
      </c>
      <c r="P5" s="33">
        <f t="shared" si="1"/>
        <v>3.7872242382351242</v>
      </c>
      <c r="Q5" s="49">
        <f t="shared" si="1"/>
        <v>0.40956448433927117</v>
      </c>
      <c r="R5" s="60"/>
    </row>
    <row r="6" spans="1:19" ht="15.75" thickBot="1" x14ac:dyDescent="0.3">
      <c r="A6" s="27" t="s">
        <v>16</v>
      </c>
      <c r="B6" s="36">
        <v>207</v>
      </c>
      <c r="D6" s="9" t="s">
        <v>18</v>
      </c>
      <c r="E6" s="14">
        <v>500</v>
      </c>
      <c r="F6">
        <v>4</v>
      </c>
      <c r="G6" s="69">
        <v>226.53</v>
      </c>
      <c r="H6" s="31">
        <f t="shared" si="0"/>
        <v>7.4367503999999993</v>
      </c>
      <c r="I6" s="67">
        <v>5164.41</v>
      </c>
      <c r="J6" s="71">
        <v>0.66459999999999997</v>
      </c>
      <c r="K6" s="72">
        <v>443.87</v>
      </c>
      <c r="N6" s="48">
        <v>4</v>
      </c>
      <c r="O6" s="38">
        <f t="shared" si="1"/>
        <v>252.00800000000004</v>
      </c>
      <c r="P6" s="33">
        <f t="shared" si="1"/>
        <v>5.2632336846955816</v>
      </c>
      <c r="Q6" s="49">
        <f t="shared" si="1"/>
        <v>0.53398094227263726</v>
      </c>
      <c r="R6" s="60"/>
    </row>
    <row r="7" spans="1:19" ht="15.75" thickBot="1" x14ac:dyDescent="0.3">
      <c r="D7" s="9" t="s">
        <v>20</v>
      </c>
      <c r="E7" s="14">
        <v>4160</v>
      </c>
      <c r="F7">
        <v>5</v>
      </c>
      <c r="G7" s="69">
        <v>214.22</v>
      </c>
      <c r="H7" s="31">
        <f t="shared" si="0"/>
        <v>10.063152000000001</v>
      </c>
      <c r="I7" s="67">
        <v>6988.3</v>
      </c>
      <c r="J7" s="71">
        <v>0.79300000000000004</v>
      </c>
      <c r="K7" s="72">
        <v>476.74</v>
      </c>
      <c r="N7" s="48">
        <v>5</v>
      </c>
      <c r="O7" s="38">
        <f t="shared" si="1"/>
        <v>242.05500000000006</v>
      </c>
      <c r="P7" s="33">
        <f t="shared" si="1"/>
        <v>6.6931628362421511</v>
      </c>
      <c r="Q7" s="49">
        <f t="shared" si="1"/>
        <v>0.6444038916128938</v>
      </c>
      <c r="R7" s="60"/>
    </row>
    <row r="8" spans="1:19" s="16" customFormat="1" ht="15" customHeight="1" x14ac:dyDescent="0.25">
      <c r="A8" s="81" t="s">
        <v>58</v>
      </c>
      <c r="B8" s="82"/>
      <c r="D8" s="10" t="s">
        <v>22</v>
      </c>
      <c r="E8" s="37" t="s">
        <v>71</v>
      </c>
      <c r="F8">
        <v>6</v>
      </c>
      <c r="G8" s="69">
        <v>207.45</v>
      </c>
      <c r="H8" s="31">
        <f t="shared" si="0"/>
        <v>11.0869056</v>
      </c>
      <c r="I8" s="67">
        <v>7699.24</v>
      </c>
      <c r="J8" s="71">
        <v>0.83620000000000005</v>
      </c>
      <c r="K8" s="72">
        <v>482.35</v>
      </c>
      <c r="N8" s="48">
        <v>6</v>
      </c>
      <c r="O8" s="38">
        <f t="shared" si="1"/>
        <v>235.125</v>
      </c>
      <c r="P8" s="33">
        <f t="shared" si="1"/>
        <v>7.4045273889752892</v>
      </c>
      <c r="Q8" s="49">
        <f t="shared" si="1"/>
        <v>0.68491130200555306</v>
      </c>
      <c r="R8"/>
      <c r="S8"/>
    </row>
    <row r="9" spans="1:19" x14ac:dyDescent="0.25">
      <c r="A9" s="54" t="s">
        <v>46</v>
      </c>
      <c r="B9" s="58">
        <v>1473</v>
      </c>
      <c r="D9" s="9" t="s">
        <v>40</v>
      </c>
      <c r="E9" s="14">
        <v>1190</v>
      </c>
      <c r="F9">
        <v>7</v>
      </c>
      <c r="G9" s="69">
        <v>194.26</v>
      </c>
      <c r="H9" s="31">
        <f t="shared" si="0"/>
        <v>12.2558544</v>
      </c>
      <c r="I9" s="67">
        <v>8511.01</v>
      </c>
      <c r="J9" s="71">
        <v>0.86240000000000006</v>
      </c>
      <c r="K9" s="72">
        <v>484.13</v>
      </c>
      <c r="N9" s="48">
        <v>7</v>
      </c>
      <c r="O9" s="38">
        <f t="shared" si="1"/>
        <v>223.57500000000005</v>
      </c>
      <c r="P9" s="33">
        <f t="shared" si="1"/>
        <v>9.5285409826622889</v>
      </c>
      <c r="Q9" s="49">
        <f t="shared" si="1"/>
        <v>0.79998978186473557</v>
      </c>
    </row>
    <row r="10" spans="1:19" x14ac:dyDescent="0.25">
      <c r="A10" s="56" t="s">
        <v>44</v>
      </c>
      <c r="B10" s="58">
        <v>1444.5</v>
      </c>
      <c r="C10" s="22"/>
      <c r="D10" s="9" t="s">
        <v>59</v>
      </c>
      <c r="E10" s="14">
        <v>0.8</v>
      </c>
      <c r="F10">
        <v>8</v>
      </c>
      <c r="G10" s="69">
        <v>178.58</v>
      </c>
      <c r="H10" s="31">
        <f t="shared" si="0"/>
        <v>13.4030304</v>
      </c>
      <c r="I10" s="67">
        <v>9307.66</v>
      </c>
      <c r="J10" s="71">
        <v>0.86719999999999997</v>
      </c>
      <c r="K10" s="72">
        <v>484.04</v>
      </c>
      <c r="N10" s="48">
        <v>8</v>
      </c>
      <c r="O10" s="38">
        <f t="shared" si="1"/>
        <v>210.19699999999989</v>
      </c>
      <c r="P10" s="33">
        <f t="shared" si="1"/>
        <v>11.617994355163873</v>
      </c>
      <c r="Q10" s="49">
        <f t="shared" si="1"/>
        <v>0.89351535625129686</v>
      </c>
    </row>
    <row r="11" spans="1:19" x14ac:dyDescent="0.25">
      <c r="A11" s="56" t="s">
        <v>47</v>
      </c>
      <c r="B11" s="55" t="s">
        <v>51</v>
      </c>
      <c r="D11" s="9" t="s">
        <v>60</v>
      </c>
      <c r="E11" s="14">
        <v>0.92</v>
      </c>
      <c r="F11">
        <v>9</v>
      </c>
      <c r="G11" s="69">
        <v>159.22</v>
      </c>
      <c r="H11" s="31">
        <f t="shared" si="0"/>
        <v>14.552380799999998</v>
      </c>
      <c r="I11" s="67">
        <v>10105.82</v>
      </c>
      <c r="J11" s="71">
        <v>0.85219999999999996</v>
      </c>
      <c r="K11" s="72">
        <v>476.8</v>
      </c>
      <c r="N11" s="48">
        <v>9</v>
      </c>
      <c r="O11" s="38">
        <f t="shared" si="1"/>
        <v>195.67399999999998</v>
      </c>
      <c r="P11" s="33">
        <f t="shared" si="1"/>
        <v>12.932722769425723</v>
      </c>
      <c r="Q11" s="49">
        <f t="shared" si="1"/>
        <v>0.9215396625025597</v>
      </c>
    </row>
    <row r="12" spans="1:19" ht="15.75" thickBot="1" x14ac:dyDescent="0.3">
      <c r="A12" s="57" t="s">
        <v>32</v>
      </c>
      <c r="B12" s="36" t="s">
        <v>50</v>
      </c>
      <c r="D12" s="59" t="s">
        <v>75</v>
      </c>
      <c r="E12" s="14">
        <v>2</v>
      </c>
      <c r="F12">
        <v>10</v>
      </c>
      <c r="G12" s="69">
        <v>139.97</v>
      </c>
      <c r="H12" s="31">
        <f t="shared" si="0"/>
        <v>15.569323200000001</v>
      </c>
      <c r="I12" s="67">
        <v>10812.03</v>
      </c>
      <c r="J12" s="71">
        <v>0.82050000000000001</v>
      </c>
      <c r="K12" s="72">
        <v>465.73</v>
      </c>
      <c r="N12" s="50">
        <v>10</v>
      </c>
      <c r="O12" s="51" t="str">
        <f t="shared" si="1"/>
        <v/>
      </c>
      <c r="P12" s="52">
        <f t="shared" si="1"/>
        <v>0</v>
      </c>
      <c r="Q12" s="53" t="str">
        <f t="shared" si="1"/>
        <v/>
      </c>
    </row>
    <row r="13" spans="1:19" ht="15.75" thickBot="1" x14ac:dyDescent="0.3">
      <c r="C13" s="22"/>
      <c r="D13" s="59" t="s">
        <v>78</v>
      </c>
      <c r="E13" s="14" t="s">
        <v>79</v>
      </c>
      <c r="F13">
        <v>11</v>
      </c>
      <c r="G13" s="70">
        <v>109.5</v>
      </c>
      <c r="H13" s="66">
        <f t="shared" si="0"/>
        <v>16.845278400000002</v>
      </c>
      <c r="I13" s="68">
        <v>11698.11</v>
      </c>
      <c r="J13" s="73">
        <v>0.72799999999999998</v>
      </c>
      <c r="K13" s="74">
        <v>444.33</v>
      </c>
    </row>
    <row r="14" spans="1:19" x14ac:dyDescent="0.25">
      <c r="C14" s="22"/>
      <c r="G14" s="22"/>
    </row>
    <row r="15" spans="1:19" x14ac:dyDescent="0.25">
      <c r="C15" s="22"/>
      <c r="D15" s="83" t="s">
        <v>66</v>
      </c>
      <c r="E15" s="84"/>
      <c r="G15" s="22"/>
      <c r="J15" s="39" t="s">
        <v>55</v>
      </c>
      <c r="K15" s="34"/>
    </row>
    <row r="16" spans="1:19" x14ac:dyDescent="0.25">
      <c r="C16" s="22"/>
      <c r="D16" s="11" t="s">
        <v>14</v>
      </c>
      <c r="E16" s="62">
        <v>16.850000000000001</v>
      </c>
      <c r="G16" s="22"/>
      <c r="J16" s="39" t="s">
        <v>56</v>
      </c>
      <c r="K16" s="29"/>
    </row>
    <row r="17" spans="1:13" ht="15.75" x14ac:dyDescent="0.25">
      <c r="A17" s="1"/>
      <c r="B17" s="28" t="s">
        <v>53</v>
      </c>
      <c r="D17" s="11" t="s">
        <v>15</v>
      </c>
      <c r="E17" s="31">
        <f>E16*1000000/1440</f>
        <v>11701.388888888889</v>
      </c>
      <c r="J17" s="39" t="s">
        <v>57</v>
      </c>
      <c r="K17" s="18"/>
    </row>
    <row r="18" spans="1:13" ht="15.75" customHeight="1" x14ac:dyDescent="0.25">
      <c r="A18" s="17" t="s">
        <v>1</v>
      </c>
      <c r="B18" s="61" t="s">
        <v>132</v>
      </c>
      <c r="C18" s="22"/>
      <c r="F18" s="22"/>
    </row>
    <row r="19" spans="1:13" x14ac:dyDescent="0.25">
      <c r="A19" s="2" t="s">
        <v>0</v>
      </c>
      <c r="B19" s="2" t="s">
        <v>24</v>
      </c>
      <c r="C19" s="2" t="s">
        <v>25</v>
      </c>
      <c r="D19" s="2" t="s">
        <v>26</v>
      </c>
      <c r="E19" s="2" t="s">
        <v>27</v>
      </c>
      <c r="F19" s="2" t="s">
        <v>28</v>
      </c>
      <c r="G19" s="2" t="s">
        <v>29</v>
      </c>
      <c r="H19" s="2" t="s">
        <v>30</v>
      </c>
      <c r="I19" s="2" t="s">
        <v>31</v>
      </c>
      <c r="J19" s="2" t="s">
        <v>42</v>
      </c>
      <c r="K19" s="2" t="s">
        <v>43</v>
      </c>
    </row>
    <row r="20" spans="1:13" x14ac:dyDescent="0.25">
      <c r="A20" s="3" t="s">
        <v>2</v>
      </c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8"/>
      <c r="M20" s="8"/>
    </row>
    <row r="21" spans="1:13" x14ac:dyDescent="0.25">
      <c r="A21" s="3" t="s">
        <v>41</v>
      </c>
      <c r="B21" s="62">
        <v>100</v>
      </c>
      <c r="C21" s="62">
        <v>100</v>
      </c>
      <c r="D21" s="62">
        <v>100</v>
      </c>
      <c r="E21" s="62">
        <v>100</v>
      </c>
      <c r="F21" s="62">
        <v>100</v>
      </c>
      <c r="G21" s="62">
        <v>100</v>
      </c>
      <c r="H21" s="62">
        <v>100</v>
      </c>
      <c r="I21" s="62">
        <v>100</v>
      </c>
      <c r="J21" s="62">
        <v>100</v>
      </c>
      <c r="K21" s="62">
        <v>100</v>
      </c>
      <c r="L21" s="8"/>
      <c r="M21" s="8"/>
    </row>
    <row r="22" spans="1:13" x14ac:dyDescent="0.25">
      <c r="A22" s="3" t="str">
        <f>IF(AND(B11="NA",ISNUMBER(B10)),"Reservoir Level (ft):",IF(AND(B10="NA",ISNUMBER(B11)),"Suction Pressure (psi):","Error Suction Configuration"))</f>
        <v>Reservoir Level (ft):</v>
      </c>
      <c r="B22" s="63">
        <v>23.17</v>
      </c>
      <c r="C22" s="63">
        <v>23.18</v>
      </c>
      <c r="D22" s="63">
        <v>23.2</v>
      </c>
      <c r="E22" s="63">
        <v>23.2</v>
      </c>
      <c r="F22" s="63">
        <v>23.22</v>
      </c>
      <c r="G22" s="63">
        <v>23.22</v>
      </c>
      <c r="H22" s="63">
        <v>23.22</v>
      </c>
      <c r="I22" s="63">
        <v>23.2</v>
      </c>
      <c r="J22" s="63">
        <v>23.17</v>
      </c>
      <c r="K22" s="63"/>
      <c r="L22" s="8"/>
      <c r="M22" s="8"/>
    </row>
    <row r="23" spans="1:13" x14ac:dyDescent="0.25">
      <c r="A23" s="3" t="s">
        <v>45</v>
      </c>
      <c r="B23" s="62">
        <v>153.19999999999999</v>
      </c>
      <c r="C23" s="62">
        <v>125.3</v>
      </c>
      <c r="D23" s="62">
        <v>114.8</v>
      </c>
      <c r="E23" s="62">
        <v>106.8</v>
      </c>
      <c r="F23" s="62">
        <v>102.5</v>
      </c>
      <c r="G23" s="62">
        <v>99.5</v>
      </c>
      <c r="H23" s="62">
        <v>94.5</v>
      </c>
      <c r="I23" s="62">
        <v>88.7</v>
      </c>
      <c r="J23" s="62">
        <v>82.4</v>
      </c>
      <c r="K23" s="62"/>
      <c r="L23" s="8"/>
      <c r="M23" s="8"/>
    </row>
    <row r="24" spans="1:13" x14ac:dyDescent="0.25">
      <c r="A24" s="3" t="s">
        <v>48</v>
      </c>
      <c r="B24" s="62">
        <v>59.35</v>
      </c>
      <c r="C24" s="62">
        <v>61.2</v>
      </c>
      <c r="D24" s="62">
        <v>59.9</v>
      </c>
      <c r="E24" s="62">
        <v>66.2</v>
      </c>
      <c r="F24" s="62">
        <v>64.900000000000006</v>
      </c>
      <c r="G24" s="62">
        <v>65.2</v>
      </c>
      <c r="H24" s="62">
        <v>72.099999999999994</v>
      </c>
      <c r="I24" s="62">
        <v>69.900000000000006</v>
      </c>
      <c r="J24" s="62">
        <v>71.900000000000006</v>
      </c>
      <c r="K24" s="62"/>
      <c r="L24" s="8"/>
      <c r="M24" s="8"/>
    </row>
    <row r="25" spans="1:13" x14ac:dyDescent="0.25">
      <c r="A25" s="3" t="s">
        <v>3</v>
      </c>
      <c r="B25" s="64">
        <v>0</v>
      </c>
      <c r="C25" s="64">
        <v>1.3176084326939692</v>
      </c>
      <c r="D25" s="64">
        <v>3.7872242382351242</v>
      </c>
      <c r="E25" s="64">
        <v>5.2632336846955816</v>
      </c>
      <c r="F25" s="64">
        <v>6.6931628362421511</v>
      </c>
      <c r="G25" s="64">
        <v>7.4045273889752892</v>
      </c>
      <c r="H25" s="64">
        <v>9.5285409826622889</v>
      </c>
      <c r="I25" s="64">
        <v>11.617994355163873</v>
      </c>
      <c r="J25" s="64">
        <v>12.932722769425723</v>
      </c>
      <c r="K25" s="64"/>
    </row>
    <row r="26" spans="1:13" x14ac:dyDescent="0.25">
      <c r="A26" s="3" t="s">
        <v>33</v>
      </c>
      <c r="B26" s="62">
        <v>59</v>
      </c>
      <c r="C26" s="62">
        <v>59.1</v>
      </c>
      <c r="D26" s="62">
        <v>58</v>
      </c>
      <c r="E26" s="62">
        <v>57.6</v>
      </c>
      <c r="F26" s="62">
        <v>58.3</v>
      </c>
      <c r="G26" s="62">
        <v>58.8</v>
      </c>
      <c r="H26" s="62">
        <v>61.6</v>
      </c>
      <c r="I26" s="62">
        <v>63.3</v>
      </c>
      <c r="J26" s="62">
        <v>63.6</v>
      </c>
      <c r="K26" s="62"/>
    </row>
    <row r="27" spans="1:13" x14ac:dyDescent="0.25">
      <c r="A27" s="3" t="s">
        <v>34</v>
      </c>
      <c r="B27" s="62">
        <v>59</v>
      </c>
      <c r="C27" s="62">
        <v>59.1</v>
      </c>
      <c r="D27" s="62">
        <v>58</v>
      </c>
      <c r="E27" s="62">
        <v>57.6</v>
      </c>
      <c r="F27" s="62">
        <v>58.3</v>
      </c>
      <c r="G27" s="62">
        <v>58.8</v>
      </c>
      <c r="H27" s="62">
        <v>61.6</v>
      </c>
      <c r="I27" s="62">
        <v>63.3</v>
      </c>
      <c r="J27" s="62">
        <v>63.6</v>
      </c>
      <c r="K27" s="62"/>
    </row>
    <row r="28" spans="1:13" x14ac:dyDescent="0.25">
      <c r="A28" s="3" t="s">
        <v>35</v>
      </c>
      <c r="B28" s="62">
        <v>59</v>
      </c>
      <c r="C28" s="62">
        <v>59.1</v>
      </c>
      <c r="D28" s="62">
        <v>58</v>
      </c>
      <c r="E28" s="62">
        <v>57.6</v>
      </c>
      <c r="F28" s="62">
        <v>58.3</v>
      </c>
      <c r="G28" s="62">
        <v>58.8</v>
      </c>
      <c r="H28" s="62">
        <v>61.6</v>
      </c>
      <c r="I28" s="62">
        <v>63.3</v>
      </c>
      <c r="J28" s="62">
        <v>63.6</v>
      </c>
      <c r="K28" s="62"/>
    </row>
    <row r="29" spans="1:13" x14ac:dyDescent="0.25">
      <c r="A29" s="3" t="s">
        <v>36</v>
      </c>
      <c r="B29" s="62">
        <v>4070</v>
      </c>
      <c r="C29" s="62">
        <v>4070</v>
      </c>
      <c r="D29" s="62">
        <v>4070</v>
      </c>
      <c r="E29" s="62">
        <v>4070</v>
      </c>
      <c r="F29" s="62">
        <v>4070</v>
      </c>
      <c r="G29" s="62">
        <v>4080</v>
      </c>
      <c r="H29" s="62">
        <v>4080</v>
      </c>
      <c r="I29" s="62">
        <v>4075</v>
      </c>
      <c r="J29" s="62">
        <v>4075</v>
      </c>
      <c r="K29" s="62"/>
    </row>
    <row r="30" spans="1:13" x14ac:dyDescent="0.25">
      <c r="A30" s="3" t="s">
        <v>37</v>
      </c>
      <c r="B30" s="62">
        <v>4070</v>
      </c>
      <c r="C30" s="62">
        <v>4070</v>
      </c>
      <c r="D30" s="62">
        <v>4070</v>
      </c>
      <c r="E30" s="62">
        <v>4070</v>
      </c>
      <c r="F30" s="62">
        <v>4070</v>
      </c>
      <c r="G30" s="62">
        <v>4080</v>
      </c>
      <c r="H30" s="62">
        <v>4080</v>
      </c>
      <c r="I30" s="62">
        <v>4075</v>
      </c>
      <c r="J30" s="62">
        <v>4075</v>
      </c>
      <c r="K30" s="62"/>
    </row>
    <row r="31" spans="1:13" x14ac:dyDescent="0.25">
      <c r="A31" s="3" t="s">
        <v>38</v>
      </c>
      <c r="B31" s="62">
        <v>4070</v>
      </c>
      <c r="C31" s="62">
        <v>4070</v>
      </c>
      <c r="D31" s="62">
        <v>4070</v>
      </c>
      <c r="E31" s="62">
        <v>4070</v>
      </c>
      <c r="F31" s="62">
        <v>4070</v>
      </c>
      <c r="G31" s="62">
        <v>4080</v>
      </c>
      <c r="H31" s="62">
        <v>4080</v>
      </c>
      <c r="I31" s="62">
        <v>4075</v>
      </c>
      <c r="J31" s="62">
        <v>4075</v>
      </c>
      <c r="K31" s="62"/>
    </row>
    <row r="32" spans="1:13" x14ac:dyDescent="0.25">
      <c r="A32" s="3" t="s">
        <v>4</v>
      </c>
      <c r="B32" s="19">
        <f t="shared" ref="B32:K32" si="2">IF(ISERR((B35*B34*$E$10*1.732)/1000)=FALSE,(B35*B34*$E$10*1.732)/1000,"")</f>
        <v>332.72412799999995</v>
      </c>
      <c r="C32" s="19">
        <f t="shared" si="2"/>
        <v>333.2880672</v>
      </c>
      <c r="D32" s="19">
        <f t="shared" si="2"/>
        <v>327.08473599999996</v>
      </c>
      <c r="E32" s="19">
        <f t="shared" si="2"/>
        <v>324.82897919999999</v>
      </c>
      <c r="F32" s="19">
        <f t="shared" si="2"/>
        <v>328.7765536</v>
      </c>
      <c r="G32" s="19">
        <f t="shared" si="2"/>
        <v>332.41098239999997</v>
      </c>
      <c r="H32" s="19">
        <f t="shared" si="2"/>
        <v>348.24007680000005</v>
      </c>
      <c r="I32" s="19">
        <f t="shared" si="2"/>
        <v>357.41205600000001</v>
      </c>
      <c r="J32" s="19">
        <f t="shared" si="2"/>
        <v>359.105952</v>
      </c>
      <c r="K32" s="19" t="str">
        <f t="shared" si="2"/>
        <v/>
      </c>
    </row>
    <row r="33" spans="1:18" x14ac:dyDescent="0.25">
      <c r="A33" s="3" t="s">
        <v>7</v>
      </c>
      <c r="B33" s="20">
        <f>IF(B32&lt;&gt;"",1.341*B32,"")</f>
        <v>446.18305564799994</v>
      </c>
      <c r="C33" s="20">
        <f t="shared" ref="C33:K33" si="3">IF(C32&lt;&gt;"",1.341*C32,"")</f>
        <v>446.93929811520002</v>
      </c>
      <c r="D33" s="20">
        <f t="shared" si="3"/>
        <v>438.62063097599992</v>
      </c>
      <c r="E33" s="20">
        <f t="shared" si="3"/>
        <v>435.59566110719999</v>
      </c>
      <c r="F33" s="20">
        <f t="shared" si="3"/>
        <v>440.88935837759999</v>
      </c>
      <c r="G33" s="20">
        <f t="shared" si="3"/>
        <v>445.76312739839994</v>
      </c>
      <c r="H33" s="20">
        <f t="shared" si="3"/>
        <v>466.98994298880007</v>
      </c>
      <c r="I33" s="20">
        <f t="shared" si="3"/>
        <v>479.28956709599998</v>
      </c>
      <c r="J33" s="20">
        <f t="shared" si="3"/>
        <v>481.56108163199997</v>
      </c>
      <c r="K33" s="20" t="str">
        <f t="shared" si="3"/>
        <v/>
      </c>
    </row>
    <row r="34" spans="1:18" x14ac:dyDescent="0.25">
      <c r="A34" s="3" t="str">
        <f>"Ave. Amps "  &amp; B18</f>
        <v>Ave. Amps 4/16/18</v>
      </c>
      <c r="B34" s="20">
        <f t="shared" ref="B34:K34" si="4">IF(B26&lt;&gt;"",AVERAGE(B26:B28),"")</f>
        <v>59</v>
      </c>
      <c r="C34" s="20">
        <f t="shared" si="4"/>
        <v>59.1</v>
      </c>
      <c r="D34" s="20">
        <f t="shared" si="4"/>
        <v>58</v>
      </c>
      <c r="E34" s="20">
        <f t="shared" si="4"/>
        <v>57.6</v>
      </c>
      <c r="F34" s="20">
        <f t="shared" si="4"/>
        <v>58.29999999999999</v>
      </c>
      <c r="G34" s="20">
        <f t="shared" si="4"/>
        <v>58.79999999999999</v>
      </c>
      <c r="H34" s="20">
        <f t="shared" si="4"/>
        <v>61.6</v>
      </c>
      <c r="I34" s="20">
        <f t="shared" si="4"/>
        <v>63.29999999999999</v>
      </c>
      <c r="J34" s="20">
        <f t="shared" si="4"/>
        <v>63.6</v>
      </c>
      <c r="K34" s="20" t="str">
        <f t="shared" si="4"/>
        <v/>
      </c>
    </row>
    <row r="35" spans="1:18" x14ac:dyDescent="0.25">
      <c r="A35" s="25" t="str">
        <f>"Ave. Volts "&amp; B18</f>
        <v>Ave. Volts 4/16/18</v>
      </c>
      <c r="B35" s="24">
        <f t="shared" ref="B35:K35" si="5">IF(ISERR(AVERAGE(B29:B31))=FALSE,AVERAGE(B29:B31),"")</f>
        <v>4070</v>
      </c>
      <c r="C35" s="24">
        <f t="shared" si="5"/>
        <v>4070</v>
      </c>
      <c r="D35" s="24">
        <f t="shared" si="5"/>
        <v>4070</v>
      </c>
      <c r="E35" s="24">
        <f t="shared" si="5"/>
        <v>4070</v>
      </c>
      <c r="F35" s="24">
        <f t="shared" si="5"/>
        <v>4070</v>
      </c>
      <c r="G35" s="24">
        <f t="shared" si="5"/>
        <v>4080</v>
      </c>
      <c r="H35" s="24">
        <f t="shared" si="5"/>
        <v>4080</v>
      </c>
      <c r="I35" s="24">
        <f t="shared" si="5"/>
        <v>4075</v>
      </c>
      <c r="J35" s="24">
        <f t="shared" si="5"/>
        <v>4075</v>
      </c>
      <c r="K35" s="24" t="str">
        <f t="shared" si="5"/>
        <v/>
      </c>
    </row>
    <row r="36" spans="1:18" x14ac:dyDescent="0.25">
      <c r="A36" s="3" t="s">
        <v>5</v>
      </c>
      <c r="B36" s="19">
        <f t="shared" ref="B36:K36" si="6">IF(B23="","",IF(LEFT($A$22,5)="Error","Suction Type?",IF(LEFT($A$22,5)="Reser",(B23*2.31+$B$9)-(B22+$B$10),IF(LEFT($A$22,5)="Sucti",(B23*2.31+$B$9)-((B22*2.31)+$B$11)))))</f>
        <v>359.22199999999998</v>
      </c>
      <c r="C36" s="19">
        <f t="shared" si="6"/>
        <v>294.76299999999992</v>
      </c>
      <c r="D36" s="19">
        <f t="shared" si="6"/>
        <v>270.48800000000006</v>
      </c>
      <c r="E36" s="19">
        <f t="shared" si="6"/>
        <v>252.00800000000004</v>
      </c>
      <c r="F36" s="19">
        <f t="shared" si="6"/>
        <v>242.05500000000006</v>
      </c>
      <c r="G36" s="19">
        <f t="shared" si="6"/>
        <v>235.125</v>
      </c>
      <c r="H36" s="19">
        <f t="shared" si="6"/>
        <v>223.57500000000005</v>
      </c>
      <c r="I36" s="19">
        <f t="shared" si="6"/>
        <v>210.19699999999989</v>
      </c>
      <c r="J36" s="19">
        <f t="shared" si="6"/>
        <v>195.67399999999998</v>
      </c>
      <c r="K36" s="19" t="str">
        <f t="shared" si="6"/>
        <v/>
      </c>
    </row>
    <row r="37" spans="1:18" x14ac:dyDescent="0.25">
      <c r="A37" s="3" t="s">
        <v>6</v>
      </c>
      <c r="B37" s="20">
        <f t="shared" ref="B37:K37" si="7">IF(B25="","",B25*1000000/1440)</f>
        <v>0</v>
      </c>
      <c r="C37" s="20">
        <f t="shared" si="7"/>
        <v>915.00585603747868</v>
      </c>
      <c r="D37" s="20">
        <f t="shared" si="7"/>
        <v>2630.0168321077253</v>
      </c>
      <c r="E37" s="20">
        <f t="shared" si="7"/>
        <v>3655.0233921497097</v>
      </c>
      <c r="F37" s="20">
        <f t="shared" si="7"/>
        <v>4648.0297473903829</v>
      </c>
      <c r="G37" s="20">
        <f t="shared" si="7"/>
        <v>5142.032909010617</v>
      </c>
      <c r="H37" s="20">
        <f t="shared" si="7"/>
        <v>6617.0423490710336</v>
      </c>
      <c r="I37" s="20">
        <f t="shared" si="7"/>
        <v>8068.0516355304671</v>
      </c>
      <c r="J37" s="20">
        <f t="shared" si="7"/>
        <v>8981.0574787678634</v>
      </c>
      <c r="K37" s="20" t="str">
        <f t="shared" si="7"/>
        <v/>
      </c>
    </row>
    <row r="38" spans="1:18" x14ac:dyDescent="0.25">
      <c r="A38" s="3" t="s">
        <v>8</v>
      </c>
      <c r="B38" s="21">
        <f>IF(B32&lt;&gt;"",B36*B37/3960/B33,"")</f>
        <v>0</v>
      </c>
      <c r="C38" s="21">
        <f t="shared" ref="C38:K38" si="8">IF(C32&lt;&gt;"",C36*C37/3960/C33,"")</f>
        <v>0.15238882238864671</v>
      </c>
      <c r="D38" s="21">
        <f t="shared" si="8"/>
        <v>0.40956448433927117</v>
      </c>
      <c r="E38" s="21">
        <f t="shared" si="8"/>
        <v>0.53398094227263726</v>
      </c>
      <c r="F38" s="21">
        <f t="shared" si="8"/>
        <v>0.6444038916128938</v>
      </c>
      <c r="G38" s="21">
        <f t="shared" si="8"/>
        <v>0.68491130200555306</v>
      </c>
      <c r="H38" s="21">
        <f t="shared" si="8"/>
        <v>0.79998978186473557</v>
      </c>
      <c r="I38" s="21">
        <f t="shared" si="8"/>
        <v>0.89351535625129686</v>
      </c>
      <c r="J38" s="21">
        <f t="shared" si="8"/>
        <v>0.9215396625025597</v>
      </c>
      <c r="K38" s="21" t="str">
        <f t="shared" si="8"/>
        <v/>
      </c>
    </row>
    <row r="40" spans="1:18" x14ac:dyDescent="0.25">
      <c r="B40" s="23"/>
    </row>
    <row r="41" spans="1:18" x14ac:dyDescent="0.25">
      <c r="B41" s="23"/>
    </row>
    <row r="43" spans="1:18" x14ac:dyDescent="0.25">
      <c r="O43" s="86" t="s">
        <v>98</v>
      </c>
      <c r="P43" s="86"/>
    </row>
    <row r="44" spans="1:18" x14ac:dyDescent="0.25">
      <c r="O44" s="85" t="s">
        <v>99</v>
      </c>
      <c r="P44" s="85"/>
    </row>
    <row r="45" spans="1:18" x14ac:dyDescent="0.25">
      <c r="O45" s="85" t="s">
        <v>100</v>
      </c>
      <c r="P45" s="85"/>
    </row>
    <row r="46" spans="1:18" x14ac:dyDescent="0.25">
      <c r="O46" s="85" t="s">
        <v>101</v>
      </c>
      <c r="P46" s="85"/>
      <c r="Q46" s="85"/>
      <c r="R46" s="85"/>
    </row>
    <row r="47" spans="1:18" x14ac:dyDescent="0.25">
      <c r="O47" s="85" t="s">
        <v>102</v>
      </c>
      <c r="P47" s="85"/>
      <c r="Q47" s="85"/>
      <c r="R47" s="85"/>
    </row>
    <row r="48" spans="1:18" x14ac:dyDescent="0.25">
      <c r="O48" s="85" t="s">
        <v>128</v>
      </c>
      <c r="P48" s="85"/>
      <c r="Q48" s="85"/>
      <c r="R48" s="85"/>
    </row>
    <row r="49" spans="15:18" x14ac:dyDescent="0.25">
      <c r="O49" s="85" t="s">
        <v>129</v>
      </c>
      <c r="P49" s="85"/>
      <c r="Q49" s="85"/>
      <c r="R49" s="85"/>
    </row>
    <row r="50" spans="15:18" x14ac:dyDescent="0.25">
      <c r="O50" s="85" t="s">
        <v>105</v>
      </c>
      <c r="P50" s="85"/>
      <c r="Q50" s="85"/>
      <c r="R50" s="85"/>
    </row>
    <row r="51" spans="15:18" x14ac:dyDescent="0.25">
      <c r="O51" s="85" t="s">
        <v>106</v>
      </c>
      <c r="P51" s="85"/>
      <c r="Q51" s="85"/>
      <c r="R51" s="85"/>
    </row>
    <row r="52" spans="15:18" x14ac:dyDescent="0.25">
      <c r="O52" s="85" t="s">
        <v>130</v>
      </c>
      <c r="P52" s="85"/>
    </row>
    <row r="53" spans="15:18" x14ac:dyDescent="0.25">
      <c r="O53" s="85" t="s">
        <v>108</v>
      </c>
      <c r="P53" s="85"/>
    </row>
  </sheetData>
  <sheetProtection selectLockedCells="1"/>
  <dataConsolidate/>
  <mergeCells count="22">
    <mergeCell ref="O52:P52"/>
    <mergeCell ref="O53:P53"/>
    <mergeCell ref="Q51:R51"/>
    <mergeCell ref="O43:P43"/>
    <mergeCell ref="O44:P44"/>
    <mergeCell ref="O45:P45"/>
    <mergeCell ref="O46:P46"/>
    <mergeCell ref="O47:P47"/>
    <mergeCell ref="O48:P48"/>
    <mergeCell ref="O49:P49"/>
    <mergeCell ref="O50:P50"/>
    <mergeCell ref="O51:P51"/>
    <mergeCell ref="Q46:R46"/>
    <mergeCell ref="Q47:R47"/>
    <mergeCell ref="Q48:R48"/>
    <mergeCell ref="Q49:R49"/>
    <mergeCell ref="Q50:R50"/>
    <mergeCell ref="G1:K1"/>
    <mergeCell ref="N1:Q1"/>
    <mergeCell ref="A3:B3"/>
    <mergeCell ref="A8:B8"/>
    <mergeCell ref="D15:E15"/>
  </mergeCells>
  <dataValidations count="2">
    <dataValidation allowBlank="1" showInputMessage="1" showErrorMessage="1" promptTitle="Suction Configuration:" prompt="If the pump pulls directly from a reservoir enter the reservoir bottom elevation here. Other wise enter &quot;NA&quot;." sqref="B10" xr:uid="{00000000-0002-0000-0400-000000000000}"/>
    <dataValidation allowBlank="1" showInputMessage="1" showErrorMessage="1" promptTitle="Suction Configuration:" prompt="If the pump DOES NOT pull directly from a reservoir enter the suction header centerline elevation here. Other wise enter &quot;NA&quot;." sqref="B11" xr:uid="{00000000-0002-0000-0400-000001000000}"/>
  </dataValidations>
  <pageMargins left="0.47" right="0.34" top="0.28999999999999998" bottom="0.17" header="0.26" footer="0.17"/>
  <pageSetup scale="8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SBFF Pump 1</vt:lpstr>
      <vt:lpstr>SBFF Pump 2</vt:lpstr>
      <vt:lpstr>SBFF Pump 3</vt:lpstr>
      <vt:lpstr>SBDW Pump 4</vt:lpstr>
      <vt:lpstr>SBDW Pump 5</vt:lpstr>
      <vt:lpstr>'SBDW Pump 4'!Print_Area</vt:lpstr>
      <vt:lpstr>'SBDW Pump 5'!Print_Area</vt:lpstr>
      <vt:lpstr>'SBFF Pump 1'!Print_Area</vt:lpstr>
      <vt:lpstr>'SBFF Pump 2'!Print_Area</vt:lpstr>
      <vt:lpstr>'SBFF Pump 3'!Print_Area</vt:lpstr>
    </vt:vector>
  </TitlesOfParts>
  <Company>City of Mesa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CTHOMPS</dc:creator>
  <cp:lastModifiedBy>Preston Taylor</cp:lastModifiedBy>
  <cp:lastPrinted>2013-12-17T15:13:17Z</cp:lastPrinted>
  <dcterms:created xsi:type="dcterms:W3CDTF">2009-12-21T22:14:30Z</dcterms:created>
  <dcterms:modified xsi:type="dcterms:W3CDTF">2018-05-22T05:02:43Z</dcterms:modified>
</cp:coreProperties>
</file>