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 Saiz\Desktop\projects\MapacheSport\example\"/>
    </mc:Choice>
  </mc:AlternateContent>
  <bookViews>
    <workbookView xWindow="0" yWindow="0" windowWidth="15190" windowHeight="9590"/>
  </bookViews>
  <sheets>
    <sheet name="Sheet1" sheetId="1" r:id="rId1"/>
  </sheets>
  <definedNames>
    <definedName name="_xlnm._FilterDatabase" localSheetId="0" hidden="1">Sheet1!$E$1:$AF$20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I2" i="1"/>
  <c r="AH2" i="1"/>
  <c r="A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AE17" i="1"/>
  <c r="AE18" i="1"/>
  <c r="AE19" i="1"/>
  <c r="AE16" i="1"/>
  <c r="AE11" i="1"/>
  <c r="AE12" i="1"/>
  <c r="AE13" i="1"/>
  <c r="AE14" i="1"/>
  <c r="AE15" i="1"/>
  <c r="AE4" i="1"/>
  <c r="AF4" i="1" s="1"/>
  <c r="AE5" i="1"/>
  <c r="AE6" i="1"/>
  <c r="AE7" i="1"/>
  <c r="AE8" i="1"/>
  <c r="AE9" i="1"/>
  <c r="AE10" i="1"/>
  <c r="AE2" i="1"/>
  <c r="AE3" i="1"/>
  <c r="AE20" i="1"/>
  <c r="AD17" i="1"/>
  <c r="AD18" i="1"/>
  <c r="AD19" i="1"/>
  <c r="AD16" i="1"/>
  <c r="AD11" i="1"/>
  <c r="AD12" i="1"/>
  <c r="AD13" i="1"/>
  <c r="AD14" i="1"/>
  <c r="AD15" i="1"/>
  <c r="AD5" i="1"/>
  <c r="AD6" i="1"/>
  <c r="AD7" i="1"/>
  <c r="AD8" i="1"/>
  <c r="AD9" i="1"/>
  <c r="AD10" i="1"/>
  <c r="AD2" i="1"/>
  <c r="AD3" i="1"/>
  <c r="AD20" i="1"/>
  <c r="AA20" i="1"/>
  <c r="AB20" i="1" s="1"/>
  <c r="AC20" i="1" s="1"/>
  <c r="AA17" i="1"/>
  <c r="AB17" i="1" s="1"/>
  <c r="AC17" i="1" s="1"/>
  <c r="AA18" i="1"/>
  <c r="AB18" i="1" s="1"/>
  <c r="AC18" i="1" s="1"/>
  <c r="AA19" i="1"/>
  <c r="AB19" i="1" s="1"/>
  <c r="AC19" i="1" s="1"/>
  <c r="AA16" i="1"/>
  <c r="AB16" i="1" s="1"/>
  <c r="AC16" i="1" s="1"/>
  <c r="AA11" i="1"/>
  <c r="AB11" i="1" s="1"/>
  <c r="AC11" i="1" s="1"/>
  <c r="AA12" i="1"/>
  <c r="AB12" i="1" s="1"/>
  <c r="AC12" i="1" s="1"/>
  <c r="AA13" i="1"/>
  <c r="AB13" i="1" s="1"/>
  <c r="AC13" i="1" s="1"/>
  <c r="AA14" i="1"/>
  <c r="AB14" i="1" s="1"/>
  <c r="AC14" i="1" s="1"/>
  <c r="AA15" i="1"/>
  <c r="AA4" i="1"/>
  <c r="AB4" i="1" s="1"/>
  <c r="AC4" i="1" s="1"/>
  <c r="AA5" i="1"/>
  <c r="AB5" i="1" s="1"/>
  <c r="AC5" i="1" s="1"/>
  <c r="AA6" i="1"/>
  <c r="AB6" i="1" s="1"/>
  <c r="AC6" i="1" s="1"/>
  <c r="AA7" i="1"/>
  <c r="AB7" i="1" s="1"/>
  <c r="AC7" i="1" s="1"/>
  <c r="AA8" i="1"/>
  <c r="AB8" i="1" s="1"/>
  <c r="AC8" i="1" s="1"/>
  <c r="AA9" i="1"/>
  <c r="AB9" i="1" s="1"/>
  <c r="AC9" i="1" s="1"/>
  <c r="AA10" i="1"/>
  <c r="AB10" i="1" s="1"/>
  <c r="AC10" i="1" s="1"/>
  <c r="AA2" i="1"/>
  <c r="AB2" i="1" s="1"/>
  <c r="AC2" i="1" s="1"/>
  <c r="AA3" i="1"/>
  <c r="AB3" i="1" s="1"/>
  <c r="AC3" i="1" s="1"/>
  <c r="AB15" i="1"/>
  <c r="AC15" i="1" s="1"/>
  <c r="AF10" i="1" l="1"/>
  <c r="B2" i="1"/>
  <c r="D2" i="1" s="1"/>
  <c r="AF20" i="1"/>
  <c r="AF9" i="1"/>
  <c r="AF5" i="1"/>
  <c r="AF13" i="1"/>
  <c r="AF19" i="1"/>
  <c r="AF12" i="1"/>
  <c r="AF18" i="1"/>
  <c r="AF14" i="1"/>
  <c r="AF16" i="1"/>
  <c r="AF6" i="1"/>
  <c r="AF3" i="1"/>
  <c r="AF8" i="1"/>
  <c r="AF15" i="1"/>
  <c r="AF11" i="1"/>
  <c r="AF17" i="1"/>
  <c r="AF2" i="1"/>
  <c r="AF7" i="1"/>
  <c r="A2" i="1" l="1"/>
</calcChain>
</file>

<file path=xl/sharedStrings.xml><?xml version="1.0" encoding="utf-8"?>
<sst xmlns="http://schemas.openxmlformats.org/spreadsheetml/2006/main" count="196" uniqueCount="93">
  <si>
    <t>time</t>
  </si>
  <si>
    <t>team_a</t>
  </si>
  <si>
    <t>team_b</t>
  </si>
  <si>
    <t>team_c</t>
  </si>
  <si>
    <t>team_a_odds</t>
  </si>
  <si>
    <t>team_b_odds</t>
  </si>
  <si>
    <t>team_c_odds</t>
  </si>
  <si>
    <t>team_d</t>
  </si>
  <si>
    <t>team_d_odds</t>
  </si>
  <si>
    <t>parlay_type</t>
  </si>
  <si>
    <t>stake</t>
  </si>
  <si>
    <t>return</t>
  </si>
  <si>
    <t>date</t>
  </si>
  <si>
    <t>CHI Bulls</t>
  </si>
  <si>
    <t>MIL Bucks</t>
  </si>
  <si>
    <t>PHX Suns</t>
  </si>
  <si>
    <t>Received</t>
  </si>
  <si>
    <t>DEN Nuggets</t>
  </si>
  <si>
    <t>Four-Folds, 1 bet * $100.00</t>
  </si>
  <si>
    <t>Stake $100.00</t>
  </si>
  <si>
    <t>Return $720.56</t>
  </si>
  <si>
    <t>Bet Details</t>
  </si>
  <si>
    <t>UTA Jazz</t>
  </si>
  <si>
    <t>SA Spurs</t>
  </si>
  <si>
    <t>SAC Kings</t>
  </si>
  <si>
    <t>Trebles, 1 bet * $100.00</t>
  </si>
  <si>
    <t>Return $0.00</t>
  </si>
  <si>
    <t>x</t>
  </si>
  <si>
    <t>LA Clippers</t>
  </si>
  <si>
    <t>$150.00 Single</t>
  </si>
  <si>
    <t>Stake $150.00</t>
  </si>
  <si>
    <t>NO Pelicans</t>
  </si>
  <si>
    <t>BKN Nets</t>
  </si>
  <si>
    <t>$200.00 Single</t>
  </si>
  <si>
    <t>Stake $200.00</t>
  </si>
  <si>
    <t>DAL Mavericks</t>
  </si>
  <si>
    <t>CHA Hornets</t>
  </si>
  <si>
    <t>GS Warriors</t>
  </si>
  <si>
    <t>Trebles, 1 bet * $200.00</t>
  </si>
  <si>
    <t>parlay_type_unformatted</t>
  </si>
  <si>
    <t>NY Knicks</t>
  </si>
  <si>
    <t>$98.00 Single</t>
  </si>
  <si>
    <t>Stake $98.00</t>
  </si>
  <si>
    <t>$117.00 Single</t>
  </si>
  <si>
    <t>Stake $117.00</t>
  </si>
  <si>
    <t>Return $298.35</t>
  </si>
  <si>
    <t>IND Pacers</t>
  </si>
  <si>
    <t>PHI 76ers</t>
  </si>
  <si>
    <t>Doubles, 1 bet * $200.00</t>
  </si>
  <si>
    <t>ATL Hawks</t>
  </si>
  <si>
    <t>Five-Folds, 1 bet * $220.00</t>
  </si>
  <si>
    <t>Stake $220.00$20.00 Bet Credits + $200.00</t>
  </si>
  <si>
    <t>team_e</t>
  </si>
  <si>
    <t>team_e_odds</t>
  </si>
  <si>
    <t>stake_unformatted</t>
  </si>
  <si>
    <t>return_unformatted</t>
  </si>
  <si>
    <t>LA Lakers</t>
  </si>
  <si>
    <t>$225.00 Single</t>
  </si>
  <si>
    <t>Stake $225.00</t>
  </si>
  <si>
    <t>date_unformatted</t>
  </si>
  <si>
    <t>Return $450.00</t>
  </si>
  <si>
    <t>$196.00 Single</t>
  </si>
  <si>
    <t>Stake $196.00</t>
  </si>
  <si>
    <t>DET Pistons</t>
  </si>
  <si>
    <t>Return $480.00</t>
  </si>
  <si>
    <t>$100.00 Single</t>
  </si>
  <si>
    <t>Return $295.00</t>
  </si>
  <si>
    <t>MEM Grizzlies</t>
  </si>
  <si>
    <t>is_single</t>
  </si>
  <si>
    <t>is_single_1</t>
  </si>
  <si>
    <t>parlay_type_unformatted_2</t>
  </si>
  <si>
    <t>Four-Folds</t>
  </si>
  <si>
    <t xml:space="preserve"> 1 bet * $100.00</t>
  </si>
  <si>
    <t>Trebles</t>
  </si>
  <si>
    <t xml:space="preserve"> 1 bet * $200.00</t>
  </si>
  <si>
    <t>Doubles</t>
  </si>
  <si>
    <t>Five-Folds</t>
  </si>
  <si>
    <t xml:space="preserve"> 1 bet * $220.00</t>
  </si>
  <si>
    <t>parlay_type_unformatted_3</t>
  </si>
  <si>
    <t>net</t>
  </si>
  <si>
    <t>all-time</t>
  </si>
  <si>
    <t>day</t>
  </si>
  <si>
    <t>3/3/2022</t>
  </si>
  <si>
    <t>3/4/2022</t>
  </si>
  <si>
    <t>3/5/2022</t>
  </si>
  <si>
    <t>3/6/2022</t>
  </si>
  <si>
    <t>3/7/2022</t>
  </si>
  <si>
    <t>3/8/2022</t>
  </si>
  <si>
    <t>frequent_team</t>
  </si>
  <si>
    <t>frequent_team_1</t>
  </si>
  <si>
    <t>frequent_team_2</t>
  </si>
  <si>
    <t>max_time</t>
  </si>
  <si>
    <t>min_time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</si>
</sst>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7" formatCode="[$-409]d/mmm/yyyy;@"/>
    <numFmt numFmtId="168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/>
    <xf numFmtId="14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abSelected="1" workbookViewId="0"/>
  </sheetViews>
  <sheetFormatPr defaultRowHeight="14.5" x14ac:dyDescent="0.35"/>
  <cols>
    <col min="2" max="2" width="15.453125" bestFit="1" customWidth="1"/>
    <col min="3" max="4" width="13.453125" bestFit="1" customWidth="1"/>
    <col min="5" max="5" width="7.90625" bestFit="1" customWidth="1"/>
    <col min="7" max="7" width="14" style="3" bestFit="1" customWidth="1"/>
    <col min="9" max="9" width="14.08984375" style="3" bestFit="1" customWidth="1"/>
    <col min="11" max="11" width="13.81640625" style="3" bestFit="1" customWidth="1"/>
    <col min="12" max="12" width="13.81640625" customWidth="1"/>
    <col min="13" max="13" width="11.7265625" style="3" bestFit="1" customWidth="1"/>
    <col min="15" max="15" width="8.7265625" style="3"/>
    <col min="16" max="16" width="23.453125" bestFit="1" customWidth="1"/>
    <col min="18" max="18" width="17.90625" bestFit="1" customWidth="1"/>
    <col min="20" max="20" width="16.26953125" style="2" bestFit="1" customWidth="1"/>
    <col min="21" max="21" width="8.26953125" style="2" bestFit="1" customWidth="1"/>
    <col min="22" max="22" width="5.7265625" style="2" bestFit="1" customWidth="1"/>
    <col min="23" max="23" width="6.36328125" style="2" bestFit="1" customWidth="1"/>
    <col min="24" max="24" width="8.453125" style="2" bestFit="1" customWidth="1"/>
    <col min="25" max="26" width="16.26953125" style="4" customWidth="1"/>
    <col min="27" max="27" width="9.81640625" bestFit="1" customWidth="1"/>
    <col min="29" max="29" width="10.6328125" bestFit="1" customWidth="1"/>
    <col min="32" max="32" width="8.7265625" style="5"/>
  </cols>
  <sheetData>
    <row r="1" spans="1:35" x14ac:dyDescent="0.35">
      <c r="A1" s="4" t="s">
        <v>80</v>
      </c>
      <c r="B1" s="4" t="s">
        <v>90</v>
      </c>
      <c r="C1" s="4" t="s">
        <v>89</v>
      </c>
      <c r="D1" s="4" t="s">
        <v>88</v>
      </c>
      <c r="E1" t="s">
        <v>0</v>
      </c>
      <c r="F1" t="s">
        <v>1</v>
      </c>
      <c r="G1" s="3" t="s">
        <v>4</v>
      </c>
      <c r="H1" t="s">
        <v>2</v>
      </c>
      <c r="I1" s="3" t="s">
        <v>5</v>
      </c>
      <c r="J1" t="s">
        <v>3</v>
      </c>
      <c r="K1" s="3" t="s">
        <v>6</v>
      </c>
      <c r="L1" t="s">
        <v>52</v>
      </c>
      <c r="M1" s="3" t="s">
        <v>53</v>
      </c>
      <c r="N1" t="s">
        <v>7</v>
      </c>
      <c r="O1" s="3" t="s">
        <v>8</v>
      </c>
      <c r="P1" t="s">
        <v>39</v>
      </c>
      <c r="Q1" t="s">
        <v>54</v>
      </c>
      <c r="R1" t="s">
        <v>55</v>
      </c>
      <c r="S1" t="s">
        <v>27</v>
      </c>
      <c r="T1" s="2" t="s">
        <v>59</v>
      </c>
      <c r="U1" s="7" t="s">
        <v>27</v>
      </c>
      <c r="V1" s="7" t="s">
        <v>27</v>
      </c>
      <c r="W1" s="7" t="s">
        <v>27</v>
      </c>
      <c r="X1" s="4" t="s">
        <v>12</v>
      </c>
      <c r="Y1" s="4" t="s">
        <v>70</v>
      </c>
      <c r="Z1" s="4" t="s">
        <v>78</v>
      </c>
      <c r="AA1" t="s">
        <v>69</v>
      </c>
      <c r="AB1" t="s">
        <v>68</v>
      </c>
      <c r="AC1" s="4" t="s">
        <v>9</v>
      </c>
      <c r="AD1" s="4" t="s">
        <v>10</v>
      </c>
      <c r="AE1" s="4" t="s">
        <v>11</v>
      </c>
      <c r="AF1" s="5" t="s">
        <v>79</v>
      </c>
      <c r="AG1" s="4" t="s">
        <v>81</v>
      </c>
      <c r="AH1" s="4" t="s">
        <v>91</v>
      </c>
      <c r="AI1" s="4" t="s">
        <v>92</v>
      </c>
    </row>
    <row r="2" spans="1:35" x14ac:dyDescent="0.35">
      <c r="A2" s="5">
        <f>SUM(AF:AF)</f>
        <v>-812.09000000000015</v>
      </c>
      <c r="B2">
        <f>MAX(C2:C20)</f>
        <v>3</v>
      </c>
      <c r="C2">
        <f>COUNTIF($F$2:$F$20,F2)</f>
        <v>3</v>
      </c>
      <c r="D2" s="5" t="str">
        <f>VLOOKUP(B2,$C$2:$F$20,4,FALSE)</f>
        <v>CHI Bulls</v>
      </c>
      <c r="E2" s="1">
        <v>0.41177083333333336</v>
      </c>
      <c r="F2" s="2" t="s">
        <v>13</v>
      </c>
      <c r="G2" s="3">
        <v>2.0499999999999998</v>
      </c>
      <c r="H2" s="2" t="s">
        <v>32</v>
      </c>
      <c r="I2" s="3">
        <v>1.66</v>
      </c>
      <c r="J2" s="2" t="s">
        <v>67</v>
      </c>
      <c r="K2">
        <v>2.15</v>
      </c>
      <c r="L2" t="s">
        <v>37</v>
      </c>
      <c r="M2" s="3">
        <v>2.0499999999999998</v>
      </c>
      <c r="P2" t="s">
        <v>18</v>
      </c>
      <c r="Q2" t="s">
        <v>19</v>
      </c>
      <c r="R2" t="s">
        <v>26</v>
      </c>
      <c r="S2" t="s">
        <v>21</v>
      </c>
      <c r="T2" s="2">
        <v>44623</v>
      </c>
      <c r="U2" s="7">
        <v>3</v>
      </c>
      <c r="V2" s="7">
        <v>3</v>
      </c>
      <c r="W2" s="7">
        <v>2022</v>
      </c>
      <c r="X2" s="4" t="s">
        <v>82</v>
      </c>
      <c r="Y2" s="4" t="s">
        <v>71</v>
      </c>
      <c r="Z2" s="4" t="s">
        <v>72</v>
      </c>
      <c r="AA2" t="e">
        <f>SEARCH("single",P2,1)</f>
        <v>#VALUE!</v>
      </c>
      <c r="AB2">
        <f>IF(ISERROR(AA2),0,1)</f>
        <v>0</v>
      </c>
      <c r="AC2" t="str">
        <f>IF(AB2,"Single",Y2)</f>
        <v>Four-Folds</v>
      </c>
      <c r="AD2" t="str">
        <f>MID(Q2,7,LEN(Q2))</f>
        <v>$100.00</v>
      </c>
      <c r="AE2" t="str">
        <f>MID(R2,7,LEN(R2))</f>
        <v xml:space="preserve"> $0.00</v>
      </c>
      <c r="AF2" s="5">
        <f>AE2-AD2</f>
        <v>-100</v>
      </c>
      <c r="AG2" t="str">
        <f>TEXT(X2,"dddd")</f>
        <v>Thursday</v>
      </c>
      <c r="AH2" s="1">
        <f>MAX($E$2:$E$20)</f>
        <v>0.59406250000000005</v>
      </c>
      <c r="AI2" s="1">
        <f>MIN($E$2:$E$20)</f>
        <v>0.25292824074074077</v>
      </c>
    </row>
    <row r="3" spans="1:35" x14ac:dyDescent="0.35">
      <c r="C3">
        <f>COUNTIF($F$2:$F$20,F3)</f>
        <v>1</v>
      </c>
      <c r="E3" s="1">
        <v>0.58031250000000001</v>
      </c>
      <c r="F3" s="2" t="s">
        <v>17</v>
      </c>
      <c r="G3" s="3">
        <v>5.25</v>
      </c>
      <c r="P3" s="2" t="s">
        <v>65</v>
      </c>
      <c r="Q3" s="2" t="s">
        <v>19</v>
      </c>
      <c r="R3" t="s">
        <v>26</v>
      </c>
      <c r="S3" t="s">
        <v>21</v>
      </c>
      <c r="T3" s="2">
        <v>44623</v>
      </c>
      <c r="U3" s="7">
        <v>3</v>
      </c>
      <c r="V3" s="7">
        <v>3</v>
      </c>
      <c r="W3" s="7">
        <v>2022</v>
      </c>
      <c r="X3" s="4" t="s">
        <v>82</v>
      </c>
      <c r="Y3" s="4" t="s">
        <v>65</v>
      </c>
      <c r="AA3">
        <f>SEARCH("single",P3,1)</f>
        <v>9</v>
      </c>
      <c r="AB3">
        <f>IF(ISERROR(AA3),0,1)</f>
        <v>1</v>
      </c>
      <c r="AC3" t="str">
        <f>IF(AB3,"Single",Y3)</f>
        <v>Single</v>
      </c>
      <c r="AD3" t="str">
        <f>MID(Q3,7,LEN(Q3))</f>
        <v>$100.00</v>
      </c>
      <c r="AE3" t="str">
        <f>MID(R3,7,LEN(R3))</f>
        <v xml:space="preserve"> $0.00</v>
      </c>
      <c r="AF3" s="5">
        <f>AE3-AD3</f>
        <v>-100</v>
      </c>
      <c r="AG3" t="str">
        <f>TEXT(X3,"dddd")</f>
        <v>Thursday</v>
      </c>
    </row>
    <row r="4" spans="1:35" x14ac:dyDescent="0.35">
      <c r="C4">
        <f>COUNTIF($F$2:$F$20,F4)</f>
        <v>1</v>
      </c>
      <c r="E4" s="1">
        <v>0.38118055555555558</v>
      </c>
      <c r="F4" s="2" t="s">
        <v>49</v>
      </c>
      <c r="G4" s="3">
        <v>1.54</v>
      </c>
      <c r="H4" s="2" t="s">
        <v>47</v>
      </c>
      <c r="I4" s="3">
        <v>1.31</v>
      </c>
      <c r="J4" t="s">
        <v>46</v>
      </c>
      <c r="K4" s="3">
        <v>1.68</v>
      </c>
      <c r="L4" s="2" t="s">
        <v>14</v>
      </c>
      <c r="M4" s="3">
        <v>1.5</v>
      </c>
      <c r="N4" t="s">
        <v>22</v>
      </c>
      <c r="O4" s="3">
        <v>1.55</v>
      </c>
      <c r="P4" t="s">
        <v>50</v>
      </c>
      <c r="Q4" t="s">
        <v>51</v>
      </c>
      <c r="R4" t="s">
        <v>26</v>
      </c>
      <c r="S4" t="s">
        <v>21</v>
      </c>
      <c r="T4" s="2">
        <v>44654</v>
      </c>
      <c r="U4" s="7">
        <v>3</v>
      </c>
      <c r="V4" s="7">
        <v>4</v>
      </c>
      <c r="W4" s="7">
        <v>2022</v>
      </c>
      <c r="X4" s="4" t="s">
        <v>83</v>
      </c>
      <c r="Y4" s="4" t="s">
        <v>76</v>
      </c>
      <c r="Z4" s="4" t="s">
        <v>77</v>
      </c>
      <c r="AA4" t="e">
        <f>SEARCH("single",P4,1)</f>
        <v>#VALUE!</v>
      </c>
      <c r="AB4">
        <f>IF(ISERROR(AA4),0,1)</f>
        <v>0</v>
      </c>
      <c r="AC4" t="str">
        <f>IF(AB4,"Single",Y4)</f>
        <v>Five-Folds</v>
      </c>
      <c r="AD4" s="6">
        <v>220</v>
      </c>
      <c r="AE4" t="str">
        <f>MID(R4,7,LEN(R4))</f>
        <v xml:space="preserve"> $0.00</v>
      </c>
      <c r="AF4" s="5">
        <f>AE4-AD4</f>
        <v>-220</v>
      </c>
      <c r="AG4" t="str">
        <f>TEXT(X4,"dddd")</f>
        <v>Sunday</v>
      </c>
    </row>
    <row r="5" spans="1:35" x14ac:dyDescent="0.35">
      <c r="C5">
        <f>COUNTIF($F$2:$F$20,F5)</f>
        <v>1</v>
      </c>
      <c r="E5" s="1">
        <v>0.59406250000000005</v>
      </c>
      <c r="F5" t="s">
        <v>56</v>
      </c>
      <c r="G5" s="3">
        <v>2.35</v>
      </c>
      <c r="P5" s="2" t="s">
        <v>57</v>
      </c>
      <c r="Q5" t="s">
        <v>58</v>
      </c>
      <c r="R5" s="2" t="s">
        <v>26</v>
      </c>
      <c r="S5" s="2" t="s">
        <v>21</v>
      </c>
      <c r="T5" s="2">
        <v>44654</v>
      </c>
      <c r="U5" s="7">
        <v>3</v>
      </c>
      <c r="V5" s="7">
        <v>4</v>
      </c>
      <c r="W5" s="7">
        <v>2022</v>
      </c>
      <c r="X5" s="4" t="s">
        <v>83</v>
      </c>
      <c r="Y5" s="4" t="s">
        <v>57</v>
      </c>
      <c r="AA5">
        <f>SEARCH("single",P5,1)</f>
        <v>9</v>
      </c>
      <c r="AB5">
        <f>IF(ISERROR(AA5),0,1)</f>
        <v>1</v>
      </c>
      <c r="AC5" t="str">
        <f>IF(AB5,"Single",Y5)</f>
        <v>Single</v>
      </c>
      <c r="AD5" t="str">
        <f>MID(Q5,7,LEN(Q5))</f>
        <v>$225.00</v>
      </c>
      <c r="AE5" t="str">
        <f>MID(R5,7,LEN(R5))</f>
        <v xml:space="preserve"> $0.00</v>
      </c>
      <c r="AF5" s="5">
        <f>AE5-AD5</f>
        <v>-225</v>
      </c>
      <c r="AG5" t="str">
        <f>TEXT(X5,"dddd")</f>
        <v>Sunday</v>
      </c>
    </row>
    <row r="6" spans="1:35" x14ac:dyDescent="0.35">
      <c r="C6">
        <f>COUNTIF($F$2:$F$20,F6)</f>
        <v>1</v>
      </c>
      <c r="E6" s="1">
        <v>0.51209490740740737</v>
      </c>
      <c r="F6" s="2" t="s">
        <v>24</v>
      </c>
      <c r="G6" s="3">
        <v>2.25</v>
      </c>
      <c r="P6" t="s">
        <v>33</v>
      </c>
      <c r="Q6" s="2" t="s">
        <v>34</v>
      </c>
      <c r="R6" s="2" t="s">
        <v>60</v>
      </c>
      <c r="S6" s="2" t="s">
        <v>21</v>
      </c>
      <c r="T6" s="2">
        <v>44654</v>
      </c>
      <c r="U6" s="7">
        <v>3</v>
      </c>
      <c r="V6" s="7">
        <v>4</v>
      </c>
      <c r="W6" s="7">
        <v>2022</v>
      </c>
      <c r="X6" s="4" t="s">
        <v>83</v>
      </c>
      <c r="Y6" s="4" t="s">
        <v>33</v>
      </c>
      <c r="AA6">
        <f>SEARCH("single",P6,1)</f>
        <v>9</v>
      </c>
      <c r="AB6">
        <f>IF(ISERROR(AA6),0,1)</f>
        <v>1</v>
      </c>
      <c r="AC6" t="str">
        <f>IF(AB6,"Single",Y6)</f>
        <v>Single</v>
      </c>
      <c r="AD6" t="str">
        <f>MID(Q6,7,LEN(Q6))</f>
        <v>$200.00</v>
      </c>
      <c r="AE6" t="str">
        <f>MID(R6,7,LEN(R6))</f>
        <v xml:space="preserve"> $450.00</v>
      </c>
      <c r="AF6" s="5">
        <f>AE6-AD6</f>
        <v>250</v>
      </c>
      <c r="AG6" t="str">
        <f>TEXT(X6,"dddd")</f>
        <v>Sunday</v>
      </c>
    </row>
    <row r="7" spans="1:35" x14ac:dyDescent="0.35">
      <c r="C7">
        <f>COUNTIF($F$2:$F$20,F7)</f>
        <v>1</v>
      </c>
      <c r="E7" s="1">
        <v>0.48572916666666671</v>
      </c>
      <c r="F7" s="2" t="s">
        <v>37</v>
      </c>
      <c r="G7" s="3">
        <v>2</v>
      </c>
      <c r="P7" s="2" t="s">
        <v>61</v>
      </c>
      <c r="Q7" s="2" t="s">
        <v>62</v>
      </c>
      <c r="R7" s="2" t="s">
        <v>26</v>
      </c>
      <c r="S7" s="2" t="s">
        <v>21</v>
      </c>
      <c r="T7" s="2">
        <v>44654</v>
      </c>
      <c r="U7" s="7">
        <v>3</v>
      </c>
      <c r="V7" s="7">
        <v>4</v>
      </c>
      <c r="W7" s="7">
        <v>2022</v>
      </c>
      <c r="X7" s="4" t="s">
        <v>83</v>
      </c>
      <c r="Y7" s="4" t="s">
        <v>61</v>
      </c>
      <c r="AA7">
        <f>SEARCH("single",P7,1)</f>
        <v>9</v>
      </c>
      <c r="AB7">
        <f>IF(ISERROR(AA7),0,1)</f>
        <v>1</v>
      </c>
      <c r="AC7" t="str">
        <f>IF(AB7,"Single",Y7)</f>
        <v>Single</v>
      </c>
      <c r="AD7" t="str">
        <f>MID(Q7,7,LEN(Q7))</f>
        <v>$196.00</v>
      </c>
      <c r="AE7" t="str">
        <f>MID(R7,7,LEN(R7))</f>
        <v xml:space="preserve"> $0.00</v>
      </c>
      <c r="AF7" s="5">
        <f>AE7-AD7</f>
        <v>-196</v>
      </c>
      <c r="AG7" t="str">
        <f>TEXT(X7,"dddd")</f>
        <v>Sunday</v>
      </c>
    </row>
    <row r="8" spans="1:35" x14ac:dyDescent="0.35">
      <c r="C8">
        <f>COUNTIF($F$2:$F$20,F8)</f>
        <v>2</v>
      </c>
      <c r="E8" s="1">
        <v>0.46072916666666663</v>
      </c>
      <c r="F8" t="s">
        <v>63</v>
      </c>
      <c r="G8" s="3">
        <v>2.4</v>
      </c>
      <c r="H8" s="2"/>
      <c r="J8" s="2"/>
      <c r="K8" s="2"/>
      <c r="L8" s="2"/>
      <c r="P8" s="2" t="s">
        <v>33</v>
      </c>
      <c r="Q8" s="2" t="s">
        <v>34</v>
      </c>
      <c r="R8" s="2" t="s">
        <v>64</v>
      </c>
      <c r="S8" s="2" t="s">
        <v>21</v>
      </c>
      <c r="T8" s="2">
        <v>44654</v>
      </c>
      <c r="U8" s="7">
        <v>3</v>
      </c>
      <c r="V8" s="7">
        <v>4</v>
      </c>
      <c r="W8" s="7">
        <v>2022</v>
      </c>
      <c r="X8" s="4" t="s">
        <v>83</v>
      </c>
      <c r="Y8" s="4" t="s">
        <v>33</v>
      </c>
      <c r="AA8">
        <f>SEARCH("single",P8,1)</f>
        <v>9</v>
      </c>
      <c r="AB8">
        <f>IF(ISERROR(AA8),0,1)</f>
        <v>1</v>
      </c>
      <c r="AC8" t="str">
        <f>IF(AB8,"Single",Y8)</f>
        <v>Single</v>
      </c>
      <c r="AD8" t="str">
        <f>MID(Q8,7,LEN(Q8))</f>
        <v>$200.00</v>
      </c>
      <c r="AE8" t="str">
        <f>MID(R8,7,LEN(R8))</f>
        <v xml:space="preserve"> $480.00</v>
      </c>
      <c r="AF8" s="5">
        <f>AE8-AD8</f>
        <v>280</v>
      </c>
      <c r="AG8" t="str">
        <f>TEXT(X8,"dddd")</f>
        <v>Sunday</v>
      </c>
    </row>
    <row r="9" spans="1:35" x14ac:dyDescent="0.35">
      <c r="C9">
        <f>COUNTIF($F$2:$F$20,F9)</f>
        <v>2</v>
      </c>
      <c r="E9" s="1">
        <v>0.45673611111111106</v>
      </c>
      <c r="F9" s="2" t="s">
        <v>63</v>
      </c>
      <c r="G9" s="3">
        <v>2.95</v>
      </c>
      <c r="P9" s="2" t="s">
        <v>65</v>
      </c>
      <c r="Q9" s="2" t="s">
        <v>19</v>
      </c>
      <c r="R9" s="2" t="s">
        <v>66</v>
      </c>
      <c r="S9" s="2" t="s">
        <v>21</v>
      </c>
      <c r="T9" s="2">
        <v>44654</v>
      </c>
      <c r="U9" s="7">
        <v>3</v>
      </c>
      <c r="V9" s="7">
        <v>4</v>
      </c>
      <c r="W9" s="7">
        <v>2022</v>
      </c>
      <c r="X9" s="4" t="s">
        <v>83</v>
      </c>
      <c r="Y9" s="4" t="s">
        <v>65</v>
      </c>
      <c r="AA9">
        <f>SEARCH("single",P9,1)</f>
        <v>9</v>
      </c>
      <c r="AB9">
        <f>IF(ISERROR(AA9),0,1)</f>
        <v>1</v>
      </c>
      <c r="AC9" t="str">
        <f>IF(AB9,"Single",Y9)</f>
        <v>Single</v>
      </c>
      <c r="AD9" t="str">
        <f>MID(Q9,7,LEN(Q9))</f>
        <v>$100.00</v>
      </c>
      <c r="AE9" t="str">
        <f>MID(R9,7,LEN(R9))</f>
        <v xml:space="preserve"> $295.00</v>
      </c>
      <c r="AF9" s="5">
        <f>AE9-AD9</f>
        <v>195</v>
      </c>
      <c r="AG9" t="str">
        <f>TEXT(X9,"dddd")</f>
        <v>Sunday</v>
      </c>
    </row>
    <row r="10" spans="1:35" x14ac:dyDescent="0.35">
      <c r="C10">
        <f>COUNTIF($F$2:$F$20,F10)</f>
        <v>3</v>
      </c>
      <c r="E10" s="1">
        <v>0.42071759259259256</v>
      </c>
      <c r="F10" s="2" t="s">
        <v>13</v>
      </c>
      <c r="G10" s="3">
        <v>2.15</v>
      </c>
      <c r="H10" s="2" t="s">
        <v>67</v>
      </c>
      <c r="I10" s="3">
        <v>2.15</v>
      </c>
      <c r="P10" s="2" t="s">
        <v>48</v>
      </c>
      <c r="Q10" s="2" t="s">
        <v>34</v>
      </c>
      <c r="R10" t="s">
        <v>26</v>
      </c>
      <c r="S10" t="s">
        <v>21</v>
      </c>
      <c r="T10" s="2">
        <v>44654</v>
      </c>
      <c r="U10" s="7">
        <v>3</v>
      </c>
      <c r="V10" s="7">
        <v>4</v>
      </c>
      <c r="W10" s="7">
        <v>2022</v>
      </c>
      <c r="X10" s="4" t="s">
        <v>83</v>
      </c>
      <c r="Y10" s="4" t="s">
        <v>75</v>
      </c>
      <c r="Z10" s="4" t="s">
        <v>74</v>
      </c>
      <c r="AA10" t="e">
        <f>SEARCH("single",P10,1)</f>
        <v>#VALUE!</v>
      </c>
      <c r="AB10">
        <f>IF(ISERROR(AA10),0,1)</f>
        <v>0</v>
      </c>
      <c r="AC10" t="str">
        <f>IF(AB10,"Single",Y10)</f>
        <v>Doubles</v>
      </c>
      <c r="AD10" t="str">
        <f>MID(Q10,7,LEN(Q10))</f>
        <v>$200.00</v>
      </c>
      <c r="AE10" t="str">
        <f>MID(R10,7,LEN(R10))</f>
        <v xml:space="preserve"> $0.00</v>
      </c>
      <c r="AF10" s="5">
        <f>AE10-AD10</f>
        <v>-200</v>
      </c>
      <c r="AG10" t="str">
        <f>TEXT(X10,"dddd")</f>
        <v>Sunday</v>
      </c>
    </row>
    <row r="11" spans="1:35" x14ac:dyDescent="0.35">
      <c r="C11">
        <f>COUNTIF($F$2:$F$20,F11)</f>
        <v>1</v>
      </c>
      <c r="E11" s="1">
        <v>0.27687499999999998</v>
      </c>
      <c r="F11" t="s">
        <v>35</v>
      </c>
      <c r="G11" s="3">
        <v>1.58</v>
      </c>
      <c r="H11" t="s">
        <v>36</v>
      </c>
      <c r="I11" s="3">
        <v>1.58</v>
      </c>
      <c r="J11" s="2" t="s">
        <v>37</v>
      </c>
      <c r="K11" s="3">
        <v>1.4</v>
      </c>
      <c r="P11" t="s">
        <v>38</v>
      </c>
      <c r="Q11" t="s">
        <v>34</v>
      </c>
      <c r="R11" s="2" t="s">
        <v>26</v>
      </c>
      <c r="S11" t="s">
        <v>21</v>
      </c>
      <c r="T11" s="2">
        <v>44684</v>
      </c>
      <c r="U11" s="7">
        <v>3</v>
      </c>
      <c r="V11" s="7">
        <v>5</v>
      </c>
      <c r="W11" s="7">
        <v>2022</v>
      </c>
      <c r="X11" s="4" t="s">
        <v>84</v>
      </c>
      <c r="Y11" s="4" t="s">
        <v>73</v>
      </c>
      <c r="Z11" s="4" t="s">
        <v>74</v>
      </c>
      <c r="AA11" t="e">
        <f>SEARCH("single",P11,1)</f>
        <v>#VALUE!</v>
      </c>
      <c r="AB11">
        <f>IF(ISERROR(AA11),0,1)</f>
        <v>0</v>
      </c>
      <c r="AC11" t="str">
        <f>IF(AB11,"Single",Y11)</f>
        <v>Trebles</v>
      </c>
      <c r="AD11" t="str">
        <f>MID(Q11,7,LEN(Q11))</f>
        <v>$200.00</v>
      </c>
      <c r="AE11" t="str">
        <f>MID(R11,7,LEN(R11))</f>
        <v xml:space="preserve"> $0.00</v>
      </c>
      <c r="AF11" s="5">
        <f>AE11-AD11</f>
        <v>-200</v>
      </c>
      <c r="AG11" t="str">
        <f>TEXT(X11,"dddd")</f>
        <v>Tuesday</v>
      </c>
    </row>
    <row r="12" spans="1:35" x14ac:dyDescent="0.35">
      <c r="C12">
        <f>COUNTIF($F$2:$F$20,F12)</f>
        <v>1</v>
      </c>
      <c r="E12" s="1">
        <v>0.56065972222222216</v>
      </c>
      <c r="F12" t="s">
        <v>40</v>
      </c>
      <c r="G12" s="3">
        <v>3.25</v>
      </c>
      <c r="H12" s="2"/>
      <c r="J12" s="2"/>
      <c r="L12" s="2"/>
      <c r="P12" s="2" t="s">
        <v>41</v>
      </c>
      <c r="Q12" s="2" t="s">
        <v>42</v>
      </c>
      <c r="R12" s="2" t="s">
        <v>26</v>
      </c>
      <c r="S12" t="s">
        <v>21</v>
      </c>
      <c r="T12" s="2">
        <v>44684</v>
      </c>
      <c r="U12" s="7">
        <v>3</v>
      </c>
      <c r="V12" s="7">
        <v>5</v>
      </c>
      <c r="W12" s="7">
        <v>2022</v>
      </c>
      <c r="X12" s="4" t="s">
        <v>84</v>
      </c>
      <c r="Y12" s="4" t="s">
        <v>41</v>
      </c>
      <c r="AA12">
        <f>SEARCH("single",P12,1)</f>
        <v>8</v>
      </c>
      <c r="AB12">
        <f>IF(ISERROR(AA12),0,1)</f>
        <v>1</v>
      </c>
      <c r="AC12" t="str">
        <f>IF(AB12,"Single",Y12)</f>
        <v>Single</v>
      </c>
      <c r="AD12" t="str">
        <f>MID(Q12,7,LEN(Q12))</f>
        <v>$98.00</v>
      </c>
      <c r="AE12" t="str">
        <f>MID(R12,7,LEN(R12))</f>
        <v xml:space="preserve"> $0.00</v>
      </c>
      <c r="AF12" s="5">
        <f>AE12-AD12</f>
        <v>-98</v>
      </c>
      <c r="AG12" t="str">
        <f>TEXT(X12,"dddd")</f>
        <v>Tuesday</v>
      </c>
    </row>
    <row r="13" spans="1:35" x14ac:dyDescent="0.35">
      <c r="C13">
        <f>COUNTIF($F$2:$F$20,F13)</f>
        <v>1</v>
      </c>
      <c r="E13" s="1">
        <v>0.52572916666666669</v>
      </c>
      <c r="F13" t="s">
        <v>14</v>
      </c>
      <c r="G13" s="3">
        <v>2.5499999999999998</v>
      </c>
      <c r="P13" s="2" t="s">
        <v>43</v>
      </c>
      <c r="Q13" s="2" t="s">
        <v>44</v>
      </c>
      <c r="R13" t="s">
        <v>45</v>
      </c>
      <c r="S13" s="2" t="s">
        <v>21</v>
      </c>
      <c r="T13" s="2">
        <v>44684</v>
      </c>
      <c r="U13" s="7">
        <v>3</v>
      </c>
      <c r="V13" s="7">
        <v>5</v>
      </c>
      <c r="W13" s="7">
        <v>2022</v>
      </c>
      <c r="X13" s="4" t="s">
        <v>84</v>
      </c>
      <c r="Y13" s="4" t="s">
        <v>43</v>
      </c>
      <c r="AA13">
        <f>SEARCH("single",P13,1)</f>
        <v>9</v>
      </c>
      <c r="AB13">
        <f>IF(ISERROR(AA13),0,1)</f>
        <v>1</v>
      </c>
      <c r="AC13" t="str">
        <f>IF(AB13,"Single",Y13)</f>
        <v>Single</v>
      </c>
      <c r="AD13" t="str">
        <f>MID(Q13,7,LEN(Q13))</f>
        <v>$117.00</v>
      </c>
      <c r="AE13" t="str">
        <f>MID(R13,7,LEN(R13))</f>
        <v xml:space="preserve"> $298.35</v>
      </c>
      <c r="AF13" s="5">
        <f>AE13-AD13</f>
        <v>181.35000000000002</v>
      </c>
      <c r="AG13" t="str">
        <f>TEXT(X13,"dddd")</f>
        <v>Tuesday</v>
      </c>
    </row>
    <row r="14" spans="1:35" x14ac:dyDescent="0.35">
      <c r="C14">
        <f>COUNTIF($F$2:$F$20,F14)</f>
        <v>1</v>
      </c>
      <c r="E14" s="1">
        <v>0.48885416666666665</v>
      </c>
      <c r="F14" s="2" t="s">
        <v>46</v>
      </c>
      <c r="G14" s="3">
        <v>1.74</v>
      </c>
      <c r="H14" s="2" t="s">
        <v>47</v>
      </c>
      <c r="I14" s="3">
        <v>1.55</v>
      </c>
      <c r="P14" s="2" t="s">
        <v>48</v>
      </c>
      <c r="Q14" s="2" t="s">
        <v>34</v>
      </c>
      <c r="R14" t="s">
        <v>26</v>
      </c>
      <c r="S14" s="2" t="s">
        <v>21</v>
      </c>
      <c r="T14" s="2">
        <v>44684</v>
      </c>
      <c r="U14" s="7">
        <v>3</v>
      </c>
      <c r="V14" s="7">
        <v>5</v>
      </c>
      <c r="W14" s="7">
        <v>2022</v>
      </c>
      <c r="X14" s="4" t="s">
        <v>84</v>
      </c>
      <c r="Y14" s="4" t="s">
        <v>75</v>
      </c>
      <c r="Z14" s="4" t="s">
        <v>74</v>
      </c>
      <c r="AA14" t="e">
        <f>SEARCH("single",P14,1)</f>
        <v>#VALUE!</v>
      </c>
      <c r="AB14">
        <f>IF(ISERROR(AA14),0,1)</f>
        <v>0</v>
      </c>
      <c r="AC14" t="str">
        <f>IF(AB14,"Single",Y14)</f>
        <v>Doubles</v>
      </c>
      <c r="AD14" t="str">
        <f>MID(Q14,7,LEN(Q14))</f>
        <v>$200.00</v>
      </c>
      <c r="AE14" t="str">
        <f>MID(R14,7,LEN(R14))</f>
        <v xml:space="preserve"> $0.00</v>
      </c>
      <c r="AF14" s="5">
        <f>AE14-AD14</f>
        <v>-200</v>
      </c>
      <c r="AG14" t="str">
        <f>TEXT(X14,"dddd")</f>
        <v>Tuesday</v>
      </c>
    </row>
    <row r="15" spans="1:35" x14ac:dyDescent="0.35">
      <c r="C15">
        <f>COUNTIF($F$2:$F$20,F15)</f>
        <v>1</v>
      </c>
      <c r="E15" s="1">
        <v>0.46957175925925926</v>
      </c>
      <c r="F15" s="2" t="s">
        <v>47</v>
      </c>
      <c r="G15" s="3">
        <v>1.95</v>
      </c>
      <c r="H15" t="s">
        <v>46</v>
      </c>
      <c r="I15" s="3">
        <v>1.9</v>
      </c>
      <c r="J15" s="2" t="s">
        <v>22</v>
      </c>
      <c r="K15" s="3">
        <v>1.58</v>
      </c>
      <c r="P15" s="2" t="s">
        <v>38</v>
      </c>
      <c r="Q15" s="2" t="s">
        <v>34</v>
      </c>
      <c r="R15" t="s">
        <v>26</v>
      </c>
      <c r="S15" t="s">
        <v>21</v>
      </c>
      <c r="T15" s="2">
        <v>44684</v>
      </c>
      <c r="U15" s="7">
        <v>3</v>
      </c>
      <c r="V15" s="7">
        <v>5</v>
      </c>
      <c r="W15" s="7">
        <v>2022</v>
      </c>
      <c r="X15" s="4" t="s">
        <v>84</v>
      </c>
      <c r="Y15" s="4" t="s">
        <v>73</v>
      </c>
      <c r="Z15" s="4" t="s">
        <v>74</v>
      </c>
      <c r="AA15" t="e">
        <f>SEARCH("single",P15,1)</f>
        <v>#VALUE!</v>
      </c>
      <c r="AB15">
        <f>IF(ISERROR(AA15),0,1)</f>
        <v>0</v>
      </c>
      <c r="AC15" t="str">
        <f>IF(AB15,"Single",Y15)</f>
        <v>Trebles</v>
      </c>
      <c r="AD15" t="str">
        <f>MID(Q15,7,LEN(Q15))</f>
        <v>$200.00</v>
      </c>
      <c r="AE15" t="str">
        <f>MID(R15,7,LEN(R15))</f>
        <v xml:space="preserve"> $0.00</v>
      </c>
      <c r="AF15" s="5">
        <f>AE15-AD15</f>
        <v>-200</v>
      </c>
      <c r="AG15" t="str">
        <f>TEXT(X15,"dddd")</f>
        <v>Tuesday</v>
      </c>
    </row>
    <row r="16" spans="1:35" x14ac:dyDescent="0.35">
      <c r="C16">
        <f>COUNTIF($F$2:$F$20,F16)</f>
        <v>1</v>
      </c>
      <c r="E16" s="1">
        <v>0.25292824074074077</v>
      </c>
      <c r="F16" t="s">
        <v>32</v>
      </c>
      <c r="G16" s="3">
        <v>2.75</v>
      </c>
      <c r="P16" t="s">
        <v>33</v>
      </c>
      <c r="Q16" t="s">
        <v>34</v>
      </c>
      <c r="R16" s="2" t="s">
        <v>26</v>
      </c>
      <c r="S16" s="2" t="s">
        <v>21</v>
      </c>
      <c r="T16" s="2">
        <v>44715</v>
      </c>
      <c r="U16" s="7">
        <v>3</v>
      </c>
      <c r="V16" s="7">
        <v>6</v>
      </c>
      <c r="W16" s="7">
        <v>2022</v>
      </c>
      <c r="X16" s="4" t="s">
        <v>85</v>
      </c>
      <c r="Y16" s="4" t="s">
        <v>33</v>
      </c>
      <c r="AA16">
        <f>SEARCH("single",P16,1)</f>
        <v>9</v>
      </c>
      <c r="AB16">
        <f>IF(ISERROR(AA16),0,1)</f>
        <v>1</v>
      </c>
      <c r="AC16" t="str">
        <f>IF(AB16,"Single",Y16)</f>
        <v>Single</v>
      </c>
      <c r="AD16" t="str">
        <f>MID(Q16,7,LEN(Q16))</f>
        <v>$200.00</v>
      </c>
      <c r="AE16" t="str">
        <f>MID(R16,7,LEN(R16))</f>
        <v xml:space="preserve"> $0.00</v>
      </c>
      <c r="AF16" s="5">
        <f>AE16-AD16</f>
        <v>-200</v>
      </c>
      <c r="AG16" t="str">
        <f>TEXT(X16,"dddd")</f>
        <v>Friday</v>
      </c>
    </row>
    <row r="17" spans="3:33" x14ac:dyDescent="0.35">
      <c r="C17">
        <f>COUNTIF($F$2:$F$20,F17)</f>
        <v>1</v>
      </c>
      <c r="E17" s="1">
        <v>0.29548611111111112</v>
      </c>
      <c r="F17" t="s">
        <v>22</v>
      </c>
      <c r="G17" s="3">
        <v>2.15</v>
      </c>
      <c r="H17" t="s">
        <v>23</v>
      </c>
      <c r="I17" s="3">
        <v>1.71</v>
      </c>
      <c r="J17" t="s">
        <v>24</v>
      </c>
      <c r="K17" s="3">
        <v>1.58</v>
      </c>
      <c r="M17" s="3" t="s">
        <v>16</v>
      </c>
      <c r="P17" t="s">
        <v>25</v>
      </c>
      <c r="Q17" t="s">
        <v>19</v>
      </c>
      <c r="R17" t="s">
        <v>26</v>
      </c>
      <c r="S17" t="s">
        <v>21</v>
      </c>
      <c r="T17" s="2">
        <v>44745</v>
      </c>
      <c r="U17" s="7">
        <v>3</v>
      </c>
      <c r="V17" s="7">
        <v>7</v>
      </c>
      <c r="W17" s="7">
        <v>2022</v>
      </c>
      <c r="X17" s="4" t="s">
        <v>86</v>
      </c>
      <c r="Y17" s="4" t="s">
        <v>73</v>
      </c>
      <c r="Z17" s="4" t="s">
        <v>72</v>
      </c>
      <c r="AA17" t="e">
        <f>SEARCH("single",P17,1)</f>
        <v>#VALUE!</v>
      </c>
      <c r="AB17">
        <f>IF(ISERROR(AA17),0,1)</f>
        <v>0</v>
      </c>
      <c r="AC17" t="str">
        <f>IF(AB17,"Single",Y17)</f>
        <v>Trebles</v>
      </c>
      <c r="AD17" t="str">
        <f>MID(Q17,7,LEN(Q17))</f>
        <v>$100.00</v>
      </c>
      <c r="AE17" t="str">
        <f>MID(R17,7,LEN(R17))</f>
        <v xml:space="preserve"> $0.00</v>
      </c>
      <c r="AF17" s="5">
        <f>AE17-AD17</f>
        <v>-100</v>
      </c>
      <c r="AG17" t="str">
        <f>TEXT(X17,"dddd")</f>
        <v>Sunday</v>
      </c>
    </row>
    <row r="18" spans="3:33" x14ac:dyDescent="0.35">
      <c r="C18">
        <f>COUNTIF($F$2:$F$20,F18)</f>
        <v>1</v>
      </c>
      <c r="E18" s="1">
        <v>0.5895717592592592</v>
      </c>
      <c r="F18" t="s">
        <v>28</v>
      </c>
      <c r="G18" s="3">
        <v>4</v>
      </c>
      <c r="P18" t="s">
        <v>29</v>
      </c>
      <c r="Q18" t="s">
        <v>30</v>
      </c>
      <c r="R18" t="s">
        <v>26</v>
      </c>
      <c r="S18" t="s">
        <v>21</v>
      </c>
      <c r="T18" s="2">
        <v>44745</v>
      </c>
      <c r="U18" s="7">
        <v>3</v>
      </c>
      <c r="V18" s="7">
        <v>7</v>
      </c>
      <c r="W18" s="7">
        <v>2022</v>
      </c>
      <c r="X18" s="4" t="s">
        <v>86</v>
      </c>
      <c r="Y18" s="4" t="s">
        <v>29</v>
      </c>
      <c r="AA18">
        <f>SEARCH("single",P18,1)</f>
        <v>9</v>
      </c>
      <c r="AB18">
        <f>IF(ISERROR(AA18),0,1)</f>
        <v>1</v>
      </c>
      <c r="AC18" t="str">
        <f>IF(AB18,"Single",Y18)</f>
        <v>Single</v>
      </c>
      <c r="AD18" t="str">
        <f>MID(Q18,7,LEN(Q18))</f>
        <v>$150.00</v>
      </c>
      <c r="AE18" t="str">
        <f>MID(R18,7,LEN(R18))</f>
        <v xml:space="preserve"> $0.00</v>
      </c>
      <c r="AF18" s="5">
        <f>AE18-AD18</f>
        <v>-150</v>
      </c>
      <c r="AG18" t="str">
        <f>TEXT(X18,"dddd")</f>
        <v>Sunday</v>
      </c>
    </row>
    <row r="19" spans="3:33" x14ac:dyDescent="0.35">
      <c r="C19">
        <f>COUNTIF($F$2:$F$20,F19)</f>
        <v>1</v>
      </c>
      <c r="E19" s="1">
        <v>0.52027777777777773</v>
      </c>
      <c r="F19" t="s">
        <v>31</v>
      </c>
      <c r="G19" s="3">
        <v>3.3</v>
      </c>
      <c r="P19" t="s">
        <v>29</v>
      </c>
      <c r="Q19" t="s">
        <v>30</v>
      </c>
      <c r="R19" t="s">
        <v>26</v>
      </c>
      <c r="S19" s="2" t="s">
        <v>21</v>
      </c>
      <c r="T19" s="2">
        <v>44745</v>
      </c>
      <c r="U19" s="7">
        <v>3</v>
      </c>
      <c r="V19" s="7">
        <v>7</v>
      </c>
      <c r="W19" s="7">
        <v>2022</v>
      </c>
      <c r="X19" s="4" t="s">
        <v>86</v>
      </c>
      <c r="Y19" s="4" t="s">
        <v>29</v>
      </c>
      <c r="AA19">
        <f>SEARCH("single",P19,1)</f>
        <v>9</v>
      </c>
      <c r="AB19">
        <f>IF(ISERROR(AA19),0,1)</f>
        <v>1</v>
      </c>
      <c r="AC19" t="str">
        <f>IF(AB19,"Single",Y19)</f>
        <v>Single</v>
      </c>
      <c r="AD19" t="str">
        <f>MID(Q19,7,LEN(Q19))</f>
        <v>$150.00</v>
      </c>
      <c r="AE19" t="str">
        <f>MID(R19,7,LEN(R19))</f>
        <v xml:space="preserve"> $0.00</v>
      </c>
      <c r="AF19" s="5">
        <f>AE19-AD19</f>
        <v>-150</v>
      </c>
      <c r="AG19" t="str">
        <f>TEXT(X19,"dddd")</f>
        <v>Sunday</v>
      </c>
    </row>
    <row r="20" spans="3:33" x14ac:dyDescent="0.35">
      <c r="C20">
        <f>COUNTIF($F$2:$F$20,F20)</f>
        <v>3</v>
      </c>
      <c r="E20" s="1">
        <v>0.40376157407407409</v>
      </c>
      <c r="F20" t="s">
        <v>13</v>
      </c>
      <c r="G20" s="3">
        <v>1.36</v>
      </c>
      <c r="H20" t="s">
        <v>14</v>
      </c>
      <c r="I20" s="3">
        <v>1.54</v>
      </c>
      <c r="J20" t="s">
        <v>15</v>
      </c>
      <c r="K20" s="3">
        <v>2.4500000000000002</v>
      </c>
      <c r="M20" s="3" t="s">
        <v>16</v>
      </c>
      <c r="N20" t="s">
        <v>17</v>
      </c>
      <c r="O20" s="3">
        <v>1.4</v>
      </c>
      <c r="P20" t="s">
        <v>18</v>
      </c>
      <c r="Q20" t="s">
        <v>19</v>
      </c>
      <c r="R20" t="s">
        <v>20</v>
      </c>
      <c r="S20" t="s">
        <v>21</v>
      </c>
      <c r="T20" s="2">
        <v>44776</v>
      </c>
      <c r="U20" s="7">
        <v>3</v>
      </c>
      <c r="V20" s="7">
        <v>8</v>
      </c>
      <c r="W20" s="7">
        <v>2022</v>
      </c>
      <c r="X20" s="4" t="s">
        <v>87</v>
      </c>
      <c r="Y20" s="4" t="s">
        <v>71</v>
      </c>
      <c r="Z20" s="4" t="s">
        <v>72</v>
      </c>
      <c r="AA20" t="e">
        <f>SEARCH("single",P20,1)</f>
        <v>#VALUE!</v>
      </c>
      <c r="AB20">
        <f>IF(ISERROR(AA20),0,1)</f>
        <v>0</v>
      </c>
      <c r="AC20" t="str">
        <f>IF(AB20,"Single",Y20)</f>
        <v>Four-Folds</v>
      </c>
      <c r="AD20" t="str">
        <f>MID(Q20,7,LEN(Q20))</f>
        <v>$100.00</v>
      </c>
      <c r="AE20" t="str">
        <f>MID(R20,7,LEN(R20))</f>
        <v xml:space="preserve"> $720.56</v>
      </c>
      <c r="AF20" s="5">
        <f>AE20-AD20</f>
        <v>620.55999999999995</v>
      </c>
      <c r="AG20" t="str">
        <f>TEXT(X20,"dddd")</f>
        <v>Wednesday</v>
      </c>
    </row>
    <row r="21" spans="3:33" x14ac:dyDescent="0.35">
      <c r="E21" s="2"/>
    </row>
    <row r="22" spans="3:33" x14ac:dyDescent="0.35">
      <c r="E22" s="2"/>
    </row>
    <row r="23" spans="3:33" x14ac:dyDescent="0.35">
      <c r="E23" s="2"/>
    </row>
    <row r="24" spans="3:33" x14ac:dyDescent="0.35">
      <c r="E24" s="2"/>
    </row>
    <row r="27" spans="3:33" x14ac:dyDescent="0.35">
      <c r="E27" s="2"/>
    </row>
    <row r="32" spans="3:33" x14ac:dyDescent="0.35">
      <c r="E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Saiz</dc:creator>
  <cp:lastModifiedBy>Craig Saiz</cp:lastModifiedBy>
  <dcterms:created xsi:type="dcterms:W3CDTF">2022-04-06T01:52:21Z</dcterms:created>
  <dcterms:modified xsi:type="dcterms:W3CDTF">2022-04-06T03:16:02Z</dcterms:modified>
</cp:coreProperties>
</file>