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activeTab="3"/>
  </bookViews>
  <sheets>
    <sheet name="Estimates-on-the-use-of-water-(" sheetId="1" r:id="rId1"/>
    <sheet name="Global 2020 Report " sheetId="2" r:id="rId2"/>
    <sheet name="Pivot Table 1" sheetId="3" r:id="rId3"/>
    <sheet name="Dashboard" sheetId="4" r:id="rId4"/>
  </sheets>
  <definedNames>
    <definedName name="_xlnm._FilterDatabase" localSheetId="0" hidden="1">'Estimates-on-the-use-of-water-('!$A$1:$AF$214</definedName>
  </definedName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J23" i="2" l="1"/>
  <c r="H23" i="2"/>
  <c r="I23" i="2" s="1"/>
  <c r="G23" i="2"/>
  <c r="F23" i="2"/>
  <c r="E23" i="2"/>
  <c r="D23" i="2"/>
  <c r="C23" i="2"/>
  <c r="B23" i="2"/>
  <c r="J22" i="2"/>
  <c r="H22" i="2"/>
  <c r="I22" i="2" s="1"/>
  <c r="G22" i="2"/>
  <c r="F22" i="2"/>
  <c r="E22" i="2"/>
  <c r="D22" i="2"/>
  <c r="C22" i="2"/>
  <c r="B22" i="2"/>
  <c r="J21" i="2"/>
  <c r="H21" i="2"/>
  <c r="I21" i="2" s="1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8" i="2"/>
  <c r="H18" i="2"/>
  <c r="I18" i="2" s="1"/>
  <c r="G18" i="2"/>
  <c r="F18" i="2"/>
  <c r="E18" i="2"/>
  <c r="D18" i="2"/>
  <c r="C18" i="2"/>
  <c r="B18" i="2"/>
  <c r="J17" i="2"/>
  <c r="H17" i="2"/>
  <c r="G17" i="2"/>
  <c r="I17" i="2" s="1"/>
  <c r="F17" i="2"/>
  <c r="E17" i="2"/>
  <c r="D17" i="2"/>
  <c r="C17" i="2"/>
  <c r="B17" i="2"/>
  <c r="J16" i="2"/>
  <c r="H16" i="2"/>
  <c r="I16" i="2" s="1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3" i="2"/>
  <c r="H13" i="2"/>
  <c r="I13" i="2" s="1"/>
  <c r="G13" i="2"/>
  <c r="F13" i="2"/>
  <c r="E13" i="2"/>
  <c r="D13" i="2"/>
  <c r="C13" i="2"/>
  <c r="J12" i="2"/>
  <c r="H12" i="2"/>
  <c r="I12" i="2" s="1"/>
  <c r="G12" i="2"/>
  <c r="F12" i="2"/>
  <c r="E12" i="2"/>
  <c r="D12" i="2"/>
  <c r="C12" i="2"/>
  <c r="B12" i="2"/>
  <c r="J11" i="2"/>
  <c r="H11" i="2"/>
  <c r="I11" i="2" s="1"/>
  <c r="G11" i="2"/>
  <c r="F11" i="2"/>
  <c r="E11" i="2"/>
  <c r="D11" i="2"/>
  <c r="C11" i="2"/>
  <c r="B11" i="2"/>
  <c r="J10" i="2"/>
  <c r="H10" i="2"/>
  <c r="G10" i="2"/>
  <c r="I10" i="2" s="1"/>
  <c r="F10" i="2"/>
  <c r="E10" i="2"/>
  <c r="D10" i="2"/>
  <c r="C10" i="2"/>
  <c r="B10" i="2"/>
  <c r="B5" i="2"/>
  <c r="B2" i="2"/>
  <c r="X214" i="1"/>
  <c r="K214" i="1"/>
  <c r="H214" i="1"/>
  <c r="I214" i="1" s="1"/>
  <c r="G214" i="1"/>
  <c r="E214" i="1"/>
  <c r="C214" i="1"/>
  <c r="X213" i="1"/>
  <c r="K213" i="1"/>
  <c r="H213" i="1"/>
  <c r="I213" i="1" s="1"/>
  <c r="G213" i="1"/>
  <c r="E213" i="1"/>
  <c r="C213" i="1"/>
  <c r="X212" i="1"/>
  <c r="K212" i="1"/>
  <c r="H212" i="1"/>
  <c r="I212" i="1" s="1"/>
  <c r="G212" i="1"/>
  <c r="E212" i="1"/>
  <c r="W212" i="1" s="1"/>
  <c r="C212" i="1"/>
  <c r="X211" i="1"/>
  <c r="K211" i="1"/>
  <c r="H211" i="1"/>
  <c r="I211" i="1" s="1"/>
  <c r="G211" i="1"/>
  <c r="E211" i="1"/>
  <c r="C211" i="1"/>
  <c r="X210" i="1"/>
  <c r="K210" i="1"/>
  <c r="H210" i="1"/>
  <c r="I210" i="1" s="1"/>
  <c r="G210" i="1"/>
  <c r="E210" i="1"/>
  <c r="W210" i="1" s="1"/>
  <c r="C210" i="1"/>
  <c r="X209" i="1"/>
  <c r="K209" i="1"/>
  <c r="H209" i="1"/>
  <c r="I209" i="1" s="1"/>
  <c r="G209" i="1"/>
  <c r="E209" i="1"/>
  <c r="C209" i="1"/>
  <c r="X208" i="1"/>
  <c r="K208" i="1"/>
  <c r="H208" i="1"/>
  <c r="I208" i="1" s="1"/>
  <c r="G208" i="1"/>
  <c r="E208" i="1"/>
  <c r="W208" i="1" s="1"/>
  <c r="C208" i="1"/>
  <c r="X207" i="1"/>
  <c r="K207" i="1"/>
  <c r="H207" i="1"/>
  <c r="I207" i="1" s="1"/>
  <c r="G207" i="1"/>
  <c r="E207" i="1"/>
  <c r="C207" i="1"/>
  <c r="X206" i="1"/>
  <c r="K206" i="1"/>
  <c r="H206" i="1"/>
  <c r="I206" i="1" s="1"/>
  <c r="G206" i="1"/>
  <c r="E206" i="1"/>
  <c r="W206" i="1" s="1"/>
  <c r="C206" i="1"/>
  <c r="X205" i="1"/>
  <c r="K205" i="1"/>
  <c r="H205" i="1"/>
  <c r="I205" i="1" s="1"/>
  <c r="G205" i="1"/>
  <c r="E205" i="1"/>
  <c r="C205" i="1"/>
  <c r="X204" i="1"/>
  <c r="K204" i="1"/>
  <c r="H204" i="1"/>
  <c r="I204" i="1" s="1"/>
  <c r="G204" i="1"/>
  <c r="E204" i="1"/>
  <c r="W204" i="1" s="1"/>
  <c r="C204" i="1"/>
  <c r="X203" i="1"/>
  <c r="K203" i="1"/>
  <c r="H203" i="1"/>
  <c r="I203" i="1" s="1"/>
  <c r="G203" i="1"/>
  <c r="E203" i="1"/>
  <c r="C203" i="1"/>
  <c r="X202" i="1"/>
  <c r="K202" i="1"/>
  <c r="H202" i="1"/>
  <c r="I202" i="1" s="1"/>
  <c r="G202" i="1"/>
  <c r="E202" i="1"/>
  <c r="W202" i="1" s="1"/>
  <c r="C202" i="1"/>
  <c r="X201" i="1"/>
  <c r="K201" i="1"/>
  <c r="H201" i="1"/>
  <c r="I201" i="1" s="1"/>
  <c r="G201" i="1"/>
  <c r="E201" i="1"/>
  <c r="C201" i="1"/>
  <c r="X200" i="1"/>
  <c r="K200" i="1"/>
  <c r="H200" i="1"/>
  <c r="I200" i="1" s="1"/>
  <c r="G200" i="1"/>
  <c r="E200" i="1"/>
  <c r="W200" i="1" s="1"/>
  <c r="C200" i="1"/>
  <c r="X199" i="1"/>
  <c r="K199" i="1"/>
  <c r="H199" i="1"/>
  <c r="I199" i="1" s="1"/>
  <c r="G199" i="1"/>
  <c r="E199" i="1"/>
  <c r="C199" i="1"/>
  <c r="X198" i="1"/>
  <c r="K198" i="1"/>
  <c r="H198" i="1"/>
  <c r="I198" i="1" s="1"/>
  <c r="G198" i="1"/>
  <c r="E198" i="1"/>
  <c r="W198" i="1" s="1"/>
  <c r="C198" i="1"/>
  <c r="X197" i="1"/>
  <c r="K197" i="1"/>
  <c r="H197" i="1"/>
  <c r="I197" i="1" s="1"/>
  <c r="G197" i="1"/>
  <c r="E197" i="1"/>
  <c r="C197" i="1"/>
  <c r="X196" i="1"/>
  <c r="K196" i="1"/>
  <c r="H196" i="1"/>
  <c r="I196" i="1" s="1"/>
  <c r="G196" i="1"/>
  <c r="E196" i="1"/>
  <c r="W196" i="1" s="1"/>
  <c r="C196" i="1"/>
  <c r="X195" i="1"/>
  <c r="K195" i="1"/>
  <c r="H195" i="1"/>
  <c r="I195" i="1" s="1"/>
  <c r="G195" i="1"/>
  <c r="E195" i="1"/>
  <c r="C195" i="1"/>
  <c r="X194" i="1"/>
  <c r="K194" i="1"/>
  <c r="H194" i="1"/>
  <c r="I194" i="1" s="1"/>
  <c r="G194" i="1"/>
  <c r="E194" i="1"/>
  <c r="W194" i="1" s="1"/>
  <c r="C194" i="1"/>
  <c r="X193" i="1"/>
  <c r="K193" i="1"/>
  <c r="H193" i="1"/>
  <c r="I193" i="1" s="1"/>
  <c r="G193" i="1"/>
  <c r="E193" i="1"/>
  <c r="C193" i="1"/>
  <c r="X192" i="1"/>
  <c r="K192" i="1"/>
  <c r="H192" i="1"/>
  <c r="I192" i="1" s="1"/>
  <c r="G192" i="1"/>
  <c r="E192" i="1"/>
  <c r="W192" i="1" s="1"/>
  <c r="C192" i="1"/>
  <c r="X191" i="1"/>
  <c r="K191" i="1"/>
  <c r="H191" i="1"/>
  <c r="I191" i="1" s="1"/>
  <c r="G191" i="1"/>
  <c r="E191" i="1"/>
  <c r="C191" i="1"/>
  <c r="X190" i="1"/>
  <c r="K190" i="1"/>
  <c r="H190" i="1"/>
  <c r="I190" i="1" s="1"/>
  <c r="G190" i="1"/>
  <c r="E190" i="1"/>
  <c r="W190" i="1" s="1"/>
  <c r="C190" i="1"/>
  <c r="X189" i="1"/>
  <c r="K189" i="1"/>
  <c r="H189" i="1"/>
  <c r="I189" i="1" s="1"/>
  <c r="G189" i="1"/>
  <c r="E189" i="1"/>
  <c r="C189" i="1"/>
  <c r="X188" i="1"/>
  <c r="K188" i="1"/>
  <c r="H188" i="1"/>
  <c r="I188" i="1" s="1"/>
  <c r="G188" i="1"/>
  <c r="E188" i="1"/>
  <c r="W188" i="1" s="1"/>
  <c r="C188" i="1"/>
  <c r="X187" i="1"/>
  <c r="K187" i="1"/>
  <c r="H187" i="1"/>
  <c r="I187" i="1" s="1"/>
  <c r="G187" i="1"/>
  <c r="E187" i="1"/>
  <c r="C187" i="1"/>
  <c r="X186" i="1"/>
  <c r="K186" i="1"/>
  <c r="H186" i="1"/>
  <c r="I186" i="1" s="1"/>
  <c r="G186" i="1"/>
  <c r="E186" i="1"/>
  <c r="W186" i="1" s="1"/>
  <c r="C186" i="1"/>
  <c r="X185" i="1"/>
  <c r="K185" i="1"/>
  <c r="H185" i="1"/>
  <c r="I185" i="1" s="1"/>
  <c r="G185" i="1"/>
  <c r="E185" i="1"/>
  <c r="C185" i="1"/>
  <c r="X184" i="1"/>
  <c r="I184" i="1"/>
  <c r="H184" i="1"/>
  <c r="G184" i="1"/>
  <c r="E184" i="1"/>
  <c r="C184" i="1"/>
  <c r="W184" i="1" s="1"/>
  <c r="X183" i="1"/>
  <c r="K183" i="1"/>
  <c r="I183" i="1"/>
  <c r="H183" i="1"/>
  <c r="G183" i="1"/>
  <c r="E183" i="1"/>
  <c r="C183" i="1"/>
  <c r="W183" i="1" s="1"/>
  <c r="X182" i="1"/>
  <c r="K182" i="1"/>
  <c r="I182" i="1"/>
  <c r="H182" i="1"/>
  <c r="G182" i="1"/>
  <c r="E182" i="1"/>
  <c r="C182" i="1"/>
  <c r="W182" i="1" s="1"/>
  <c r="X181" i="1"/>
  <c r="K181" i="1"/>
  <c r="I181" i="1"/>
  <c r="H181" i="1"/>
  <c r="G181" i="1"/>
  <c r="E181" i="1"/>
  <c r="C181" i="1"/>
  <c r="W181" i="1" s="1"/>
  <c r="X180" i="1"/>
  <c r="K180" i="1"/>
  <c r="I180" i="1"/>
  <c r="H180" i="1"/>
  <c r="G180" i="1"/>
  <c r="E180" i="1"/>
  <c r="C180" i="1"/>
  <c r="W180" i="1" s="1"/>
  <c r="X179" i="1"/>
  <c r="K179" i="1"/>
  <c r="I179" i="1"/>
  <c r="H179" i="1"/>
  <c r="G179" i="1"/>
  <c r="E179" i="1"/>
  <c r="C179" i="1"/>
  <c r="W179" i="1" s="1"/>
  <c r="X178" i="1"/>
  <c r="K178" i="1"/>
  <c r="I178" i="1"/>
  <c r="H178" i="1"/>
  <c r="G178" i="1"/>
  <c r="E178" i="1"/>
  <c r="C178" i="1"/>
  <c r="W178" i="1" s="1"/>
  <c r="X177" i="1"/>
  <c r="K177" i="1"/>
  <c r="I177" i="1"/>
  <c r="H177" i="1"/>
  <c r="G177" i="1"/>
  <c r="E177" i="1"/>
  <c r="C177" i="1"/>
  <c r="W177" i="1" s="1"/>
  <c r="X176" i="1"/>
  <c r="K176" i="1"/>
  <c r="I176" i="1"/>
  <c r="H176" i="1"/>
  <c r="G176" i="1"/>
  <c r="E176" i="1"/>
  <c r="C176" i="1"/>
  <c r="W176" i="1" s="1"/>
  <c r="X175" i="1"/>
  <c r="K175" i="1"/>
  <c r="I175" i="1"/>
  <c r="H175" i="1"/>
  <c r="G175" i="1"/>
  <c r="W175" i="1" s="1"/>
  <c r="E175" i="1"/>
  <c r="C175" i="1"/>
  <c r="X174" i="1"/>
  <c r="K174" i="1"/>
  <c r="I174" i="1"/>
  <c r="H174" i="1"/>
  <c r="G174" i="1"/>
  <c r="W174" i="1" s="1"/>
  <c r="E174" i="1"/>
  <c r="C174" i="1"/>
  <c r="X173" i="1"/>
  <c r="K173" i="1"/>
  <c r="I173" i="1"/>
  <c r="H173" i="1"/>
  <c r="G173" i="1"/>
  <c r="W173" i="1" s="1"/>
  <c r="E173" i="1"/>
  <c r="C173" i="1"/>
  <c r="X172" i="1"/>
  <c r="K172" i="1"/>
  <c r="I172" i="1"/>
  <c r="H172" i="1"/>
  <c r="G172" i="1"/>
  <c r="E172" i="1"/>
  <c r="W172" i="1" s="1"/>
  <c r="C172" i="1"/>
  <c r="X171" i="1"/>
  <c r="K171" i="1"/>
  <c r="I171" i="1"/>
  <c r="H171" i="1"/>
  <c r="G171" i="1"/>
  <c r="E171" i="1"/>
  <c r="W171" i="1" s="1"/>
  <c r="C171" i="1"/>
  <c r="X170" i="1"/>
  <c r="K170" i="1"/>
  <c r="I170" i="1"/>
  <c r="H170" i="1"/>
  <c r="G170" i="1"/>
  <c r="E170" i="1"/>
  <c r="W170" i="1" s="1"/>
  <c r="C170" i="1"/>
  <c r="X169" i="1"/>
  <c r="K169" i="1"/>
  <c r="I169" i="1"/>
  <c r="H169" i="1"/>
  <c r="G169" i="1"/>
  <c r="E169" i="1"/>
  <c r="W169" i="1" s="1"/>
  <c r="C169" i="1"/>
  <c r="X168" i="1"/>
  <c r="K168" i="1"/>
  <c r="I168" i="1"/>
  <c r="H168" i="1"/>
  <c r="G168" i="1"/>
  <c r="E168" i="1"/>
  <c r="W168" i="1" s="1"/>
  <c r="C168" i="1"/>
  <c r="X167" i="1"/>
  <c r="K167" i="1"/>
  <c r="I167" i="1"/>
  <c r="H167" i="1"/>
  <c r="G167" i="1"/>
  <c r="E167" i="1"/>
  <c r="W167" i="1" s="1"/>
  <c r="C167" i="1"/>
  <c r="X166" i="1"/>
  <c r="K166" i="1"/>
  <c r="I166" i="1"/>
  <c r="H166" i="1"/>
  <c r="G166" i="1"/>
  <c r="E166" i="1"/>
  <c r="W166" i="1" s="1"/>
  <c r="C166" i="1"/>
  <c r="X165" i="1"/>
  <c r="K165" i="1"/>
  <c r="I165" i="1"/>
  <c r="H165" i="1"/>
  <c r="G165" i="1"/>
  <c r="E165" i="1"/>
  <c r="W165" i="1" s="1"/>
  <c r="C165" i="1"/>
  <c r="X164" i="1"/>
  <c r="K164" i="1"/>
  <c r="I164" i="1"/>
  <c r="H164" i="1"/>
  <c r="G164" i="1"/>
  <c r="E164" i="1"/>
  <c r="C164" i="1"/>
  <c r="X163" i="1"/>
  <c r="K163" i="1"/>
  <c r="I163" i="1"/>
  <c r="H163" i="1"/>
  <c r="G163" i="1"/>
  <c r="E163" i="1"/>
  <c r="W163" i="1" s="1"/>
  <c r="C163" i="1"/>
  <c r="X162" i="1"/>
  <c r="K162" i="1"/>
  <c r="I162" i="1"/>
  <c r="H162" i="1"/>
  <c r="G162" i="1"/>
  <c r="E162" i="1"/>
  <c r="C162" i="1"/>
  <c r="W162" i="1" s="1"/>
  <c r="X161" i="1"/>
  <c r="K161" i="1"/>
  <c r="I161" i="1"/>
  <c r="H161" i="1"/>
  <c r="G161" i="1"/>
  <c r="E161" i="1"/>
  <c r="C161" i="1"/>
  <c r="W161" i="1" s="1"/>
  <c r="X160" i="1"/>
  <c r="K160" i="1"/>
  <c r="I160" i="1"/>
  <c r="H160" i="1"/>
  <c r="G160" i="1"/>
  <c r="E160" i="1"/>
  <c r="C160" i="1"/>
  <c r="X159" i="1"/>
  <c r="K159" i="1"/>
  <c r="I159" i="1"/>
  <c r="H159" i="1"/>
  <c r="G159" i="1"/>
  <c r="E159" i="1"/>
  <c r="C159" i="1"/>
  <c r="W159" i="1" s="1"/>
  <c r="X158" i="1"/>
  <c r="K158" i="1"/>
  <c r="I158" i="1"/>
  <c r="H158" i="1"/>
  <c r="G158" i="1"/>
  <c r="E158" i="1"/>
  <c r="C158" i="1"/>
  <c r="W158" i="1" s="1"/>
  <c r="X157" i="1"/>
  <c r="K157" i="1"/>
  <c r="I157" i="1"/>
  <c r="H157" i="1"/>
  <c r="G157" i="1"/>
  <c r="E157" i="1"/>
  <c r="C157" i="1"/>
  <c r="W157" i="1" s="1"/>
  <c r="X156" i="1"/>
  <c r="K156" i="1"/>
  <c r="I156" i="1"/>
  <c r="H156" i="1"/>
  <c r="G156" i="1"/>
  <c r="E156" i="1"/>
  <c r="C156" i="1"/>
  <c r="X155" i="1"/>
  <c r="K155" i="1"/>
  <c r="I155" i="1"/>
  <c r="H155" i="1"/>
  <c r="G155" i="1"/>
  <c r="E155" i="1"/>
  <c r="C155" i="1"/>
  <c r="W155" i="1" s="1"/>
  <c r="X154" i="1"/>
  <c r="K154" i="1"/>
  <c r="I154" i="1"/>
  <c r="H154" i="1"/>
  <c r="G154" i="1"/>
  <c r="E154" i="1"/>
  <c r="C154" i="1"/>
  <c r="W154" i="1" s="1"/>
  <c r="X153" i="1"/>
  <c r="K153" i="1"/>
  <c r="I153" i="1"/>
  <c r="H153" i="1"/>
  <c r="G153" i="1"/>
  <c r="E153" i="1"/>
  <c r="C153" i="1"/>
  <c r="W153" i="1" s="1"/>
  <c r="X152" i="1"/>
  <c r="K152" i="1"/>
  <c r="I152" i="1"/>
  <c r="H152" i="1"/>
  <c r="G152" i="1"/>
  <c r="E152" i="1"/>
  <c r="C152" i="1"/>
  <c r="X151" i="1"/>
  <c r="K151" i="1"/>
  <c r="I151" i="1"/>
  <c r="H151" i="1"/>
  <c r="G151" i="1"/>
  <c r="E151" i="1"/>
  <c r="C151" i="1"/>
  <c r="W151" i="1" s="1"/>
  <c r="X150" i="1"/>
  <c r="K150" i="1"/>
  <c r="I150" i="1"/>
  <c r="H150" i="1"/>
  <c r="G150" i="1"/>
  <c r="E150" i="1"/>
  <c r="C150" i="1"/>
  <c r="W150" i="1" s="1"/>
  <c r="X149" i="1"/>
  <c r="K149" i="1"/>
  <c r="I149" i="1"/>
  <c r="H149" i="1"/>
  <c r="G149" i="1"/>
  <c r="E149" i="1"/>
  <c r="C149" i="1"/>
  <c r="X148" i="1"/>
  <c r="K148" i="1"/>
  <c r="I148" i="1"/>
  <c r="H148" i="1"/>
  <c r="G148" i="1"/>
  <c r="E148" i="1"/>
  <c r="C148" i="1"/>
  <c r="X147" i="1"/>
  <c r="K147" i="1"/>
  <c r="I147" i="1"/>
  <c r="H147" i="1"/>
  <c r="G147" i="1"/>
  <c r="E147" i="1"/>
  <c r="C147" i="1"/>
  <c r="W147" i="1" s="1"/>
  <c r="X146" i="1"/>
  <c r="K146" i="1"/>
  <c r="I146" i="1"/>
  <c r="H146" i="1"/>
  <c r="G146" i="1"/>
  <c r="E146" i="1"/>
  <c r="C146" i="1"/>
  <c r="W146" i="1" s="1"/>
  <c r="X145" i="1"/>
  <c r="K145" i="1"/>
  <c r="I145" i="1"/>
  <c r="H145" i="1"/>
  <c r="G145" i="1"/>
  <c r="E145" i="1"/>
  <c r="C145" i="1"/>
  <c r="X144" i="1"/>
  <c r="K144" i="1"/>
  <c r="I144" i="1"/>
  <c r="H144" i="1"/>
  <c r="G144" i="1"/>
  <c r="E144" i="1"/>
  <c r="C144" i="1"/>
  <c r="X143" i="1"/>
  <c r="K143" i="1"/>
  <c r="I143" i="1"/>
  <c r="H143" i="1"/>
  <c r="G143" i="1"/>
  <c r="E143" i="1"/>
  <c r="C143" i="1"/>
  <c r="W143" i="1" s="1"/>
  <c r="X142" i="1"/>
  <c r="K142" i="1"/>
  <c r="I142" i="1"/>
  <c r="H142" i="1"/>
  <c r="G142" i="1"/>
  <c r="E142" i="1"/>
  <c r="C142" i="1"/>
  <c r="W142" i="1" s="1"/>
  <c r="X141" i="1"/>
  <c r="K141" i="1"/>
  <c r="I141" i="1"/>
  <c r="H141" i="1"/>
  <c r="G141" i="1"/>
  <c r="E141" i="1"/>
  <c r="C141" i="1"/>
  <c r="X140" i="1"/>
  <c r="K140" i="1"/>
  <c r="I140" i="1"/>
  <c r="H140" i="1"/>
  <c r="G140" i="1"/>
  <c r="E140" i="1"/>
  <c r="C140" i="1"/>
  <c r="X139" i="1"/>
  <c r="K139" i="1"/>
  <c r="I139" i="1"/>
  <c r="H139" i="1"/>
  <c r="G139" i="1"/>
  <c r="E139" i="1"/>
  <c r="C139" i="1"/>
  <c r="W139" i="1" s="1"/>
  <c r="X138" i="1"/>
  <c r="K138" i="1"/>
  <c r="I138" i="1"/>
  <c r="H138" i="1"/>
  <c r="G138" i="1"/>
  <c r="E138" i="1"/>
  <c r="C138" i="1"/>
  <c r="W138" i="1" s="1"/>
  <c r="X137" i="1"/>
  <c r="K137" i="1"/>
  <c r="I137" i="1"/>
  <c r="H137" i="1"/>
  <c r="G137" i="1"/>
  <c r="E137" i="1"/>
  <c r="C137" i="1"/>
  <c r="X136" i="1"/>
  <c r="K136" i="1"/>
  <c r="I136" i="1"/>
  <c r="H136" i="1"/>
  <c r="G136" i="1"/>
  <c r="E136" i="1"/>
  <c r="C136" i="1"/>
  <c r="X135" i="1"/>
  <c r="K135" i="1"/>
  <c r="I135" i="1"/>
  <c r="H135" i="1"/>
  <c r="G135" i="1"/>
  <c r="E135" i="1"/>
  <c r="C135" i="1"/>
  <c r="W135" i="1" s="1"/>
  <c r="X134" i="1"/>
  <c r="K134" i="1"/>
  <c r="I134" i="1"/>
  <c r="H134" i="1"/>
  <c r="G134" i="1"/>
  <c r="E134" i="1"/>
  <c r="C134" i="1"/>
  <c r="W134" i="1" s="1"/>
  <c r="X133" i="1"/>
  <c r="K133" i="1"/>
  <c r="I133" i="1"/>
  <c r="H133" i="1"/>
  <c r="G133" i="1"/>
  <c r="E133" i="1"/>
  <c r="C133" i="1"/>
  <c r="X132" i="1"/>
  <c r="K132" i="1"/>
  <c r="I132" i="1"/>
  <c r="H132" i="1"/>
  <c r="G132" i="1"/>
  <c r="E132" i="1"/>
  <c r="C132" i="1"/>
  <c r="X131" i="1"/>
  <c r="K131" i="1"/>
  <c r="I131" i="1"/>
  <c r="H131" i="1"/>
  <c r="G131" i="1"/>
  <c r="E131" i="1"/>
  <c r="C131" i="1"/>
  <c r="W131" i="1" s="1"/>
  <c r="X130" i="1"/>
  <c r="K130" i="1"/>
  <c r="I130" i="1"/>
  <c r="H130" i="1"/>
  <c r="G130" i="1"/>
  <c r="E130" i="1"/>
  <c r="C130" i="1"/>
  <c r="W130" i="1" s="1"/>
  <c r="X129" i="1"/>
  <c r="K129" i="1"/>
  <c r="I129" i="1"/>
  <c r="H129" i="1"/>
  <c r="G129" i="1"/>
  <c r="E129" i="1"/>
  <c r="C129" i="1"/>
  <c r="X128" i="1"/>
  <c r="K128" i="1"/>
  <c r="I128" i="1"/>
  <c r="H128" i="1"/>
  <c r="G128" i="1"/>
  <c r="E128" i="1"/>
  <c r="C128" i="1"/>
  <c r="X127" i="1"/>
  <c r="K127" i="1"/>
  <c r="I127" i="1"/>
  <c r="H127" i="1"/>
  <c r="G127" i="1"/>
  <c r="E127" i="1"/>
  <c r="C127" i="1"/>
  <c r="W127" i="1" s="1"/>
  <c r="X126" i="1"/>
  <c r="K126" i="1"/>
  <c r="I126" i="1"/>
  <c r="H126" i="1"/>
  <c r="G126" i="1"/>
  <c r="E126" i="1"/>
  <c r="C126" i="1"/>
  <c r="W126" i="1" s="1"/>
  <c r="X125" i="1"/>
  <c r="K125" i="1"/>
  <c r="I125" i="1"/>
  <c r="H125" i="1"/>
  <c r="G125" i="1"/>
  <c r="E125" i="1"/>
  <c r="C125" i="1"/>
  <c r="X124" i="1"/>
  <c r="K124" i="1"/>
  <c r="I124" i="1"/>
  <c r="H124" i="1"/>
  <c r="G124" i="1"/>
  <c r="E124" i="1"/>
  <c r="C124" i="1"/>
  <c r="X123" i="1"/>
  <c r="K123" i="1"/>
  <c r="I123" i="1"/>
  <c r="H123" i="1"/>
  <c r="G123" i="1"/>
  <c r="E123" i="1"/>
  <c r="C123" i="1"/>
  <c r="W123" i="1" s="1"/>
  <c r="X122" i="1"/>
  <c r="K122" i="1"/>
  <c r="I122" i="1"/>
  <c r="H122" i="1"/>
  <c r="G122" i="1"/>
  <c r="E122" i="1"/>
  <c r="C122" i="1"/>
  <c r="W122" i="1" s="1"/>
  <c r="X121" i="1"/>
  <c r="K121" i="1"/>
  <c r="I121" i="1"/>
  <c r="H121" i="1"/>
  <c r="G121" i="1"/>
  <c r="E121" i="1"/>
  <c r="C121" i="1"/>
  <c r="X120" i="1"/>
  <c r="K120" i="1"/>
  <c r="I120" i="1"/>
  <c r="H120" i="1"/>
  <c r="G120" i="1"/>
  <c r="E120" i="1"/>
  <c r="C120" i="1"/>
  <c r="X119" i="1"/>
  <c r="K119" i="1"/>
  <c r="I119" i="1"/>
  <c r="H119" i="1"/>
  <c r="G119" i="1"/>
  <c r="E119" i="1"/>
  <c r="C119" i="1"/>
  <c r="W119" i="1" s="1"/>
  <c r="X118" i="1"/>
  <c r="K118" i="1"/>
  <c r="I118" i="1"/>
  <c r="H118" i="1"/>
  <c r="G118" i="1"/>
  <c r="E118" i="1"/>
  <c r="C118" i="1"/>
  <c r="W118" i="1" s="1"/>
  <c r="X117" i="1"/>
  <c r="K117" i="1"/>
  <c r="I117" i="1"/>
  <c r="H117" i="1"/>
  <c r="G117" i="1"/>
  <c r="E117" i="1"/>
  <c r="C117" i="1"/>
  <c r="X116" i="1"/>
  <c r="K116" i="1"/>
  <c r="I116" i="1"/>
  <c r="H116" i="1"/>
  <c r="G116" i="1"/>
  <c r="E116" i="1"/>
  <c r="C116" i="1"/>
  <c r="X115" i="1"/>
  <c r="K115" i="1"/>
  <c r="I115" i="1"/>
  <c r="H115" i="1"/>
  <c r="G115" i="1"/>
  <c r="E115" i="1"/>
  <c r="C115" i="1"/>
  <c r="W115" i="1" s="1"/>
  <c r="X114" i="1"/>
  <c r="K114" i="1"/>
  <c r="I114" i="1"/>
  <c r="H114" i="1"/>
  <c r="G114" i="1"/>
  <c r="E114" i="1"/>
  <c r="C114" i="1"/>
  <c r="W114" i="1" s="1"/>
  <c r="X113" i="1"/>
  <c r="K113" i="1"/>
  <c r="I113" i="1"/>
  <c r="H113" i="1"/>
  <c r="G113" i="1"/>
  <c r="E113" i="1"/>
  <c r="C113" i="1"/>
  <c r="X112" i="1"/>
  <c r="K112" i="1"/>
  <c r="I112" i="1"/>
  <c r="H112" i="1"/>
  <c r="G112" i="1"/>
  <c r="E112" i="1"/>
  <c r="C112" i="1"/>
  <c r="X111" i="1"/>
  <c r="K111" i="1"/>
  <c r="I111" i="1"/>
  <c r="H111" i="1"/>
  <c r="G111" i="1"/>
  <c r="E111" i="1"/>
  <c r="C111" i="1"/>
  <c r="W111" i="1" s="1"/>
  <c r="X110" i="1"/>
  <c r="K110" i="1"/>
  <c r="I110" i="1"/>
  <c r="H110" i="1"/>
  <c r="G110" i="1"/>
  <c r="E110" i="1"/>
  <c r="C110" i="1"/>
  <c r="W110" i="1" s="1"/>
  <c r="X109" i="1"/>
  <c r="K109" i="1"/>
  <c r="I109" i="1"/>
  <c r="H109" i="1"/>
  <c r="G109" i="1"/>
  <c r="E109" i="1"/>
  <c r="C109" i="1"/>
  <c r="X108" i="1"/>
  <c r="K108" i="1"/>
  <c r="I108" i="1"/>
  <c r="H108" i="1"/>
  <c r="G108" i="1"/>
  <c r="E108" i="1"/>
  <c r="C108" i="1"/>
  <c r="X107" i="1"/>
  <c r="K107" i="1"/>
  <c r="I107" i="1"/>
  <c r="H107" i="1"/>
  <c r="G107" i="1"/>
  <c r="E107" i="1"/>
  <c r="C107" i="1"/>
  <c r="W107" i="1" s="1"/>
  <c r="X106" i="1"/>
  <c r="K106" i="1"/>
  <c r="I106" i="1"/>
  <c r="H106" i="1"/>
  <c r="G106" i="1"/>
  <c r="E106" i="1"/>
  <c r="C106" i="1"/>
  <c r="W106" i="1" s="1"/>
  <c r="X105" i="1"/>
  <c r="K105" i="1"/>
  <c r="I105" i="1"/>
  <c r="H105" i="1"/>
  <c r="G105" i="1"/>
  <c r="E105" i="1"/>
  <c r="C105" i="1"/>
  <c r="X104" i="1"/>
  <c r="K104" i="1"/>
  <c r="I104" i="1"/>
  <c r="H104" i="1"/>
  <c r="G104" i="1"/>
  <c r="E104" i="1"/>
  <c r="C104" i="1"/>
  <c r="X103" i="1"/>
  <c r="K103" i="1"/>
  <c r="I103" i="1"/>
  <c r="H103" i="1"/>
  <c r="G103" i="1"/>
  <c r="E103" i="1"/>
  <c r="C103" i="1"/>
  <c r="W103" i="1" s="1"/>
  <c r="X102" i="1"/>
  <c r="K102" i="1"/>
  <c r="I102" i="1"/>
  <c r="H102" i="1"/>
  <c r="G102" i="1"/>
  <c r="E102" i="1"/>
  <c r="C102" i="1"/>
  <c r="W102" i="1" s="1"/>
  <c r="X101" i="1"/>
  <c r="K101" i="1"/>
  <c r="I101" i="1"/>
  <c r="H101" i="1"/>
  <c r="G101" i="1"/>
  <c r="E101" i="1"/>
  <c r="C101" i="1"/>
  <c r="X100" i="1"/>
  <c r="K100" i="1"/>
  <c r="I100" i="1"/>
  <c r="H100" i="1"/>
  <c r="G100" i="1"/>
  <c r="E100" i="1"/>
  <c r="C100" i="1"/>
  <c r="X99" i="1"/>
  <c r="K99" i="1"/>
  <c r="I99" i="1"/>
  <c r="H99" i="1"/>
  <c r="G99" i="1"/>
  <c r="E99" i="1"/>
  <c r="C99" i="1"/>
  <c r="W99" i="1" s="1"/>
  <c r="X98" i="1"/>
  <c r="K98" i="1"/>
  <c r="I98" i="1"/>
  <c r="H98" i="1"/>
  <c r="G98" i="1"/>
  <c r="E98" i="1"/>
  <c r="C98" i="1"/>
  <c r="W98" i="1" s="1"/>
  <c r="X97" i="1"/>
  <c r="K97" i="1"/>
  <c r="I97" i="1"/>
  <c r="H97" i="1"/>
  <c r="G97" i="1"/>
  <c r="E97" i="1"/>
  <c r="C97" i="1"/>
  <c r="X96" i="1"/>
  <c r="K96" i="1"/>
  <c r="I96" i="1"/>
  <c r="H96" i="1"/>
  <c r="G96" i="1"/>
  <c r="E96" i="1"/>
  <c r="C96" i="1"/>
  <c r="X95" i="1"/>
  <c r="K95" i="1"/>
  <c r="I95" i="1"/>
  <c r="H95" i="1"/>
  <c r="G95" i="1"/>
  <c r="E95" i="1"/>
  <c r="C95" i="1"/>
  <c r="W95" i="1" s="1"/>
  <c r="X94" i="1"/>
  <c r="K94" i="1"/>
  <c r="I94" i="1"/>
  <c r="H94" i="1"/>
  <c r="G94" i="1"/>
  <c r="E94" i="1"/>
  <c r="C94" i="1"/>
  <c r="W94" i="1" s="1"/>
  <c r="X93" i="1"/>
  <c r="K93" i="1"/>
  <c r="I93" i="1"/>
  <c r="H93" i="1"/>
  <c r="G93" i="1"/>
  <c r="E93" i="1"/>
  <c r="C93" i="1"/>
  <c r="X92" i="1"/>
  <c r="K92" i="1"/>
  <c r="I92" i="1"/>
  <c r="H92" i="1"/>
  <c r="G92" i="1"/>
  <c r="E92" i="1"/>
  <c r="C92" i="1"/>
  <c r="X91" i="1"/>
  <c r="K91" i="1"/>
  <c r="I91" i="1"/>
  <c r="H91" i="1"/>
  <c r="G91" i="1"/>
  <c r="E91" i="1"/>
  <c r="C91" i="1"/>
  <c r="W91" i="1" s="1"/>
  <c r="X90" i="1"/>
  <c r="K90" i="1"/>
  <c r="I90" i="1"/>
  <c r="H90" i="1"/>
  <c r="G90" i="1"/>
  <c r="E90" i="1"/>
  <c r="C90" i="1"/>
  <c r="W90" i="1" s="1"/>
  <c r="X89" i="1"/>
  <c r="K89" i="1"/>
  <c r="I89" i="1"/>
  <c r="H89" i="1"/>
  <c r="G89" i="1"/>
  <c r="E89" i="1"/>
  <c r="C89" i="1"/>
  <c r="W89" i="1" s="1"/>
  <c r="X88" i="1"/>
  <c r="H88" i="1"/>
  <c r="I88" i="1" s="1"/>
  <c r="G88" i="1"/>
  <c r="E88" i="1"/>
  <c r="C88" i="1"/>
  <c r="X87" i="1"/>
  <c r="K87" i="1"/>
  <c r="H87" i="1"/>
  <c r="I87" i="1" s="1"/>
  <c r="G87" i="1"/>
  <c r="E87" i="1"/>
  <c r="C87" i="1"/>
  <c r="X86" i="1"/>
  <c r="K86" i="1"/>
  <c r="H86" i="1"/>
  <c r="I86" i="1" s="1"/>
  <c r="G86" i="1"/>
  <c r="E86" i="1"/>
  <c r="C86" i="1"/>
  <c r="X85" i="1"/>
  <c r="K85" i="1"/>
  <c r="I85" i="1"/>
  <c r="H85" i="1"/>
  <c r="G85" i="1"/>
  <c r="E85" i="1"/>
  <c r="C85" i="1"/>
  <c r="W85" i="1" s="1"/>
  <c r="X84" i="1"/>
  <c r="K84" i="1"/>
  <c r="H84" i="1"/>
  <c r="I84" i="1" s="1"/>
  <c r="G84" i="1"/>
  <c r="E84" i="1"/>
  <c r="C84" i="1"/>
  <c r="X83" i="1"/>
  <c r="K83" i="1"/>
  <c r="I83" i="1"/>
  <c r="H83" i="1"/>
  <c r="G83" i="1"/>
  <c r="E83" i="1"/>
  <c r="C83" i="1"/>
  <c r="W83" i="1" s="1"/>
  <c r="X82" i="1"/>
  <c r="K82" i="1"/>
  <c r="H82" i="1"/>
  <c r="I82" i="1" s="1"/>
  <c r="G82" i="1"/>
  <c r="E82" i="1"/>
  <c r="C82" i="1"/>
  <c r="X81" i="1"/>
  <c r="K81" i="1"/>
  <c r="I81" i="1"/>
  <c r="H81" i="1"/>
  <c r="G81" i="1"/>
  <c r="E81" i="1"/>
  <c r="C81" i="1"/>
  <c r="X80" i="1"/>
  <c r="K80" i="1"/>
  <c r="I80" i="1"/>
  <c r="H80" i="1"/>
  <c r="G80" i="1"/>
  <c r="E80" i="1"/>
  <c r="C80" i="1"/>
  <c r="X79" i="1"/>
  <c r="K79" i="1"/>
  <c r="I79" i="1"/>
  <c r="H79" i="1"/>
  <c r="G79" i="1"/>
  <c r="E79" i="1"/>
  <c r="C79" i="1"/>
  <c r="W79" i="1" s="1"/>
  <c r="X78" i="1"/>
  <c r="K78" i="1"/>
  <c r="H78" i="1"/>
  <c r="I78" i="1" s="1"/>
  <c r="G78" i="1"/>
  <c r="E78" i="1"/>
  <c r="C78" i="1"/>
  <c r="X77" i="1"/>
  <c r="K77" i="1"/>
  <c r="I77" i="1"/>
  <c r="H77" i="1"/>
  <c r="G77" i="1"/>
  <c r="E77" i="1"/>
  <c r="C77" i="1"/>
  <c r="X76" i="1"/>
  <c r="K76" i="1"/>
  <c r="I76" i="1"/>
  <c r="H76" i="1"/>
  <c r="G76" i="1"/>
  <c r="E76" i="1"/>
  <c r="C76" i="1"/>
  <c r="W76" i="1" s="1"/>
  <c r="X75" i="1"/>
  <c r="K75" i="1"/>
  <c r="H75" i="1"/>
  <c r="I75" i="1" s="1"/>
  <c r="G75" i="1"/>
  <c r="E75" i="1"/>
  <c r="C75" i="1"/>
  <c r="X74" i="1"/>
  <c r="K74" i="1"/>
  <c r="H74" i="1"/>
  <c r="I74" i="1" s="1"/>
  <c r="G74" i="1"/>
  <c r="E74" i="1"/>
  <c r="C74" i="1"/>
  <c r="X73" i="1"/>
  <c r="K73" i="1"/>
  <c r="I73" i="1"/>
  <c r="H73" i="1"/>
  <c r="G73" i="1"/>
  <c r="E73" i="1"/>
  <c r="C73" i="1"/>
  <c r="W73" i="1" s="1"/>
  <c r="X72" i="1"/>
  <c r="K72" i="1"/>
  <c r="H72" i="1"/>
  <c r="I72" i="1" s="1"/>
  <c r="G72" i="1"/>
  <c r="E72" i="1"/>
  <c r="C72" i="1"/>
  <c r="X71" i="1"/>
  <c r="K71" i="1"/>
  <c r="H71" i="1"/>
  <c r="I71" i="1" s="1"/>
  <c r="G71" i="1"/>
  <c r="E71" i="1"/>
  <c r="C71" i="1"/>
  <c r="X70" i="1"/>
  <c r="K70" i="1"/>
  <c r="H70" i="1"/>
  <c r="I70" i="1" s="1"/>
  <c r="G70" i="1"/>
  <c r="E70" i="1"/>
  <c r="C70" i="1"/>
  <c r="X69" i="1"/>
  <c r="K69" i="1"/>
  <c r="I69" i="1"/>
  <c r="H69" i="1"/>
  <c r="G69" i="1"/>
  <c r="E69" i="1"/>
  <c r="C69" i="1"/>
  <c r="W69" i="1" s="1"/>
  <c r="X68" i="1"/>
  <c r="K68" i="1"/>
  <c r="H68" i="1"/>
  <c r="I68" i="1" s="1"/>
  <c r="G68" i="1"/>
  <c r="E68" i="1"/>
  <c r="C68" i="1"/>
  <c r="X67" i="1"/>
  <c r="K67" i="1"/>
  <c r="I67" i="1"/>
  <c r="H67" i="1"/>
  <c r="G67" i="1"/>
  <c r="E67" i="1"/>
  <c r="C67" i="1"/>
  <c r="W67" i="1" s="1"/>
  <c r="X66" i="1"/>
  <c r="K66" i="1"/>
  <c r="H66" i="1"/>
  <c r="I66" i="1" s="1"/>
  <c r="G66" i="1"/>
  <c r="E66" i="1"/>
  <c r="C66" i="1"/>
  <c r="X65" i="1"/>
  <c r="K65" i="1"/>
  <c r="I65" i="1"/>
  <c r="H65" i="1"/>
  <c r="G65" i="1"/>
  <c r="E65" i="1"/>
  <c r="C65" i="1"/>
  <c r="X64" i="1"/>
  <c r="K64" i="1"/>
  <c r="I64" i="1"/>
  <c r="H64" i="1"/>
  <c r="G64" i="1"/>
  <c r="E64" i="1"/>
  <c r="C64" i="1"/>
  <c r="X63" i="1"/>
  <c r="K63" i="1"/>
  <c r="I63" i="1"/>
  <c r="H63" i="1"/>
  <c r="G63" i="1"/>
  <c r="E63" i="1"/>
  <c r="C63" i="1"/>
  <c r="W63" i="1" s="1"/>
  <c r="X62" i="1"/>
  <c r="K62" i="1"/>
  <c r="H62" i="1"/>
  <c r="I62" i="1" s="1"/>
  <c r="G62" i="1"/>
  <c r="E62" i="1"/>
  <c r="C62" i="1"/>
  <c r="X61" i="1"/>
  <c r="K61" i="1"/>
  <c r="I61" i="1"/>
  <c r="H61" i="1"/>
  <c r="G61" i="1"/>
  <c r="E61" i="1"/>
  <c r="C61" i="1"/>
  <c r="X60" i="1"/>
  <c r="K60" i="1"/>
  <c r="I60" i="1"/>
  <c r="H60" i="1"/>
  <c r="G60" i="1"/>
  <c r="E60" i="1"/>
  <c r="C60" i="1"/>
  <c r="W60" i="1" s="1"/>
  <c r="X59" i="1"/>
  <c r="K59" i="1"/>
  <c r="H59" i="1"/>
  <c r="I59" i="1" s="1"/>
  <c r="G59" i="1"/>
  <c r="E59" i="1"/>
  <c r="C59" i="1"/>
  <c r="X58" i="1"/>
  <c r="K58" i="1"/>
  <c r="H58" i="1"/>
  <c r="I58" i="1" s="1"/>
  <c r="G58" i="1"/>
  <c r="E58" i="1"/>
  <c r="C58" i="1"/>
  <c r="X57" i="1"/>
  <c r="K57" i="1"/>
  <c r="I57" i="1"/>
  <c r="H57" i="1"/>
  <c r="G57" i="1"/>
  <c r="E57" i="1"/>
  <c r="C57" i="1"/>
  <c r="W57" i="1" s="1"/>
  <c r="X56" i="1"/>
  <c r="K56" i="1"/>
  <c r="H56" i="1"/>
  <c r="I56" i="1" s="1"/>
  <c r="G56" i="1"/>
  <c r="E56" i="1"/>
  <c r="C56" i="1"/>
  <c r="X55" i="1"/>
  <c r="K55" i="1"/>
  <c r="H55" i="1"/>
  <c r="I55" i="1" s="1"/>
  <c r="G55" i="1"/>
  <c r="E55" i="1"/>
  <c r="C55" i="1"/>
  <c r="X54" i="1"/>
  <c r="K54" i="1"/>
  <c r="H54" i="1"/>
  <c r="I54" i="1" s="1"/>
  <c r="G54" i="1"/>
  <c r="E54" i="1"/>
  <c r="C54" i="1"/>
  <c r="X53" i="1"/>
  <c r="K53" i="1"/>
  <c r="I53" i="1"/>
  <c r="H53" i="1"/>
  <c r="G53" i="1"/>
  <c r="E53" i="1"/>
  <c r="C53" i="1"/>
  <c r="W53" i="1" s="1"/>
  <c r="X52" i="1"/>
  <c r="K52" i="1"/>
  <c r="H52" i="1"/>
  <c r="I52" i="1" s="1"/>
  <c r="G52" i="1"/>
  <c r="E52" i="1"/>
  <c r="C52" i="1"/>
  <c r="X51" i="1"/>
  <c r="K51" i="1"/>
  <c r="I51" i="1"/>
  <c r="H51" i="1"/>
  <c r="G51" i="1"/>
  <c r="E51" i="1"/>
  <c r="C51" i="1"/>
  <c r="W51" i="1" s="1"/>
  <c r="X50" i="1"/>
  <c r="K50" i="1"/>
  <c r="H50" i="1"/>
  <c r="I50" i="1" s="1"/>
  <c r="G50" i="1"/>
  <c r="E50" i="1"/>
  <c r="C50" i="1"/>
  <c r="X49" i="1"/>
  <c r="K49" i="1"/>
  <c r="I49" i="1"/>
  <c r="H49" i="1"/>
  <c r="G49" i="1"/>
  <c r="E49" i="1"/>
  <c r="C49" i="1"/>
  <c r="X48" i="1"/>
  <c r="K48" i="1"/>
  <c r="I48" i="1"/>
  <c r="H48" i="1"/>
  <c r="G48" i="1"/>
  <c r="E48" i="1"/>
  <c r="C48" i="1"/>
  <c r="X47" i="1"/>
  <c r="K47" i="1"/>
  <c r="I47" i="1"/>
  <c r="H47" i="1"/>
  <c r="G47" i="1"/>
  <c r="E47" i="1"/>
  <c r="C47" i="1"/>
  <c r="W47" i="1" s="1"/>
  <c r="X46" i="1"/>
  <c r="K46" i="1"/>
  <c r="H46" i="1"/>
  <c r="I46" i="1" s="1"/>
  <c r="G46" i="1"/>
  <c r="E46" i="1"/>
  <c r="C46" i="1"/>
  <c r="X45" i="1"/>
  <c r="K45" i="1"/>
  <c r="I45" i="1"/>
  <c r="H45" i="1"/>
  <c r="G45" i="1"/>
  <c r="E45" i="1"/>
  <c r="C45" i="1"/>
  <c r="X44" i="1"/>
  <c r="K44" i="1"/>
  <c r="I44" i="1"/>
  <c r="H44" i="1"/>
  <c r="G44" i="1"/>
  <c r="E44" i="1"/>
  <c r="C44" i="1"/>
  <c r="W44" i="1" s="1"/>
  <c r="X43" i="1"/>
  <c r="K43" i="1"/>
  <c r="H43" i="1"/>
  <c r="I43" i="1" s="1"/>
  <c r="G43" i="1"/>
  <c r="E43" i="1"/>
  <c r="C43" i="1"/>
  <c r="X42" i="1"/>
  <c r="K42" i="1"/>
  <c r="H42" i="1"/>
  <c r="I42" i="1" s="1"/>
  <c r="G42" i="1"/>
  <c r="E42" i="1"/>
  <c r="C42" i="1"/>
  <c r="X41" i="1"/>
  <c r="K41" i="1"/>
  <c r="I41" i="1"/>
  <c r="H41" i="1"/>
  <c r="G41" i="1"/>
  <c r="E41" i="1"/>
  <c r="C41" i="1"/>
  <c r="W41" i="1" s="1"/>
  <c r="X40" i="1"/>
  <c r="K40" i="1"/>
  <c r="H40" i="1"/>
  <c r="I40" i="1" s="1"/>
  <c r="G40" i="1"/>
  <c r="E40" i="1"/>
  <c r="C40" i="1"/>
  <c r="X39" i="1"/>
  <c r="K39" i="1"/>
  <c r="H39" i="1"/>
  <c r="I39" i="1" s="1"/>
  <c r="G39" i="1"/>
  <c r="E39" i="1"/>
  <c r="C39" i="1"/>
  <c r="X38" i="1"/>
  <c r="K38" i="1"/>
  <c r="H38" i="1"/>
  <c r="I38" i="1" s="1"/>
  <c r="G38" i="1"/>
  <c r="E38" i="1"/>
  <c r="C38" i="1"/>
  <c r="X37" i="1"/>
  <c r="K37" i="1"/>
  <c r="I37" i="1"/>
  <c r="H37" i="1"/>
  <c r="G37" i="1"/>
  <c r="E37" i="1"/>
  <c r="C37" i="1"/>
  <c r="W37" i="1" s="1"/>
  <c r="X36" i="1"/>
  <c r="K36" i="1"/>
  <c r="H36" i="1"/>
  <c r="I36" i="1" s="1"/>
  <c r="G36" i="1"/>
  <c r="E36" i="1"/>
  <c r="C36" i="1"/>
  <c r="X35" i="1"/>
  <c r="K35" i="1"/>
  <c r="I35" i="1"/>
  <c r="H35" i="1"/>
  <c r="G35" i="1"/>
  <c r="E35" i="1"/>
  <c r="C35" i="1"/>
  <c r="X34" i="1"/>
  <c r="K34" i="1"/>
  <c r="I34" i="1"/>
  <c r="H34" i="1"/>
  <c r="G34" i="1"/>
  <c r="E34" i="1"/>
  <c r="C34" i="1"/>
  <c r="W34" i="1" s="1"/>
  <c r="X33" i="1"/>
  <c r="K33" i="1"/>
  <c r="H33" i="1"/>
  <c r="I33" i="1" s="1"/>
  <c r="G33" i="1"/>
  <c r="E33" i="1"/>
  <c r="C33" i="1"/>
  <c r="X32" i="1"/>
  <c r="K32" i="1"/>
  <c r="H32" i="1"/>
  <c r="I32" i="1" s="1"/>
  <c r="G32" i="1"/>
  <c r="E32" i="1"/>
  <c r="C32" i="1"/>
  <c r="X31" i="1"/>
  <c r="K31" i="1"/>
  <c r="I31" i="1"/>
  <c r="H31" i="1"/>
  <c r="G31" i="1"/>
  <c r="E31" i="1"/>
  <c r="C31" i="1"/>
  <c r="X30" i="1"/>
  <c r="K30" i="1"/>
  <c r="I30" i="1"/>
  <c r="H30" i="1"/>
  <c r="G30" i="1"/>
  <c r="E30" i="1"/>
  <c r="C30" i="1"/>
  <c r="W30" i="1" s="1"/>
  <c r="X29" i="1"/>
  <c r="K29" i="1"/>
  <c r="H29" i="1"/>
  <c r="I29" i="1" s="1"/>
  <c r="G29" i="1"/>
  <c r="E29" i="1"/>
  <c r="C29" i="1"/>
  <c r="X28" i="1"/>
  <c r="K28" i="1"/>
  <c r="H28" i="1"/>
  <c r="I28" i="1" s="1"/>
  <c r="G28" i="1"/>
  <c r="E28" i="1"/>
  <c r="C28" i="1"/>
  <c r="X27" i="1"/>
  <c r="K27" i="1"/>
  <c r="I27" i="1"/>
  <c r="H27" i="1"/>
  <c r="G27" i="1"/>
  <c r="E27" i="1"/>
  <c r="C27" i="1"/>
  <c r="X26" i="1"/>
  <c r="K26" i="1"/>
  <c r="I26" i="1"/>
  <c r="H26" i="1"/>
  <c r="G26" i="1"/>
  <c r="E26" i="1"/>
  <c r="C26" i="1"/>
  <c r="W26" i="1" s="1"/>
  <c r="X25" i="1"/>
  <c r="K25" i="1"/>
  <c r="H25" i="1"/>
  <c r="I25" i="1" s="1"/>
  <c r="G25" i="1"/>
  <c r="E25" i="1"/>
  <c r="C25" i="1"/>
  <c r="X24" i="1"/>
  <c r="K24" i="1"/>
  <c r="H24" i="1"/>
  <c r="I24" i="1" s="1"/>
  <c r="G24" i="1"/>
  <c r="E24" i="1"/>
  <c r="C24" i="1"/>
  <c r="X23" i="1"/>
  <c r="K23" i="1"/>
  <c r="I23" i="1"/>
  <c r="H23" i="1"/>
  <c r="G23" i="1"/>
  <c r="E23" i="1"/>
  <c r="C23" i="1"/>
  <c r="X22" i="1"/>
  <c r="K22" i="1"/>
  <c r="I22" i="1"/>
  <c r="H22" i="1"/>
  <c r="G22" i="1"/>
  <c r="E22" i="1"/>
  <c r="C22" i="1"/>
  <c r="W22" i="1" s="1"/>
  <c r="X21" i="1"/>
  <c r="K21" i="1"/>
  <c r="H21" i="1"/>
  <c r="I21" i="1" s="1"/>
  <c r="G21" i="1"/>
  <c r="E21" i="1"/>
  <c r="C21" i="1"/>
  <c r="X20" i="1"/>
  <c r="K20" i="1"/>
  <c r="H20" i="1"/>
  <c r="I20" i="1" s="1"/>
  <c r="G20" i="1"/>
  <c r="E20" i="1"/>
  <c r="C20" i="1"/>
  <c r="X19" i="1"/>
  <c r="K19" i="1"/>
  <c r="I19" i="1"/>
  <c r="H19" i="1"/>
  <c r="G19" i="1"/>
  <c r="E19" i="1"/>
  <c r="C19" i="1"/>
  <c r="X18" i="1"/>
  <c r="K18" i="1"/>
  <c r="I18" i="1"/>
  <c r="H18" i="1"/>
  <c r="G18" i="1"/>
  <c r="E18" i="1"/>
  <c r="C18" i="1"/>
  <c r="W18" i="1" s="1"/>
  <c r="X17" i="1"/>
  <c r="K17" i="1"/>
  <c r="H17" i="1"/>
  <c r="I17" i="1" s="1"/>
  <c r="G17" i="1"/>
  <c r="E17" i="1"/>
  <c r="C17" i="1"/>
  <c r="X16" i="1"/>
  <c r="K16" i="1"/>
  <c r="H16" i="1"/>
  <c r="I16" i="1" s="1"/>
  <c r="G16" i="1"/>
  <c r="E16" i="1"/>
  <c r="C16" i="1"/>
  <c r="X15" i="1"/>
  <c r="K15" i="1"/>
  <c r="I15" i="1"/>
  <c r="H15" i="1"/>
  <c r="G15" i="1"/>
  <c r="W15" i="1" s="1"/>
  <c r="E15" i="1"/>
  <c r="C15" i="1"/>
  <c r="X14" i="1"/>
  <c r="K14" i="1"/>
  <c r="I14" i="1"/>
  <c r="H14" i="1"/>
  <c r="G14" i="1"/>
  <c r="W14" i="1" s="1"/>
  <c r="E14" i="1"/>
  <c r="C14" i="1"/>
  <c r="X13" i="1"/>
  <c r="K13" i="1"/>
  <c r="I13" i="1"/>
  <c r="H13" i="1"/>
  <c r="G13" i="1"/>
  <c r="W13" i="1" s="1"/>
  <c r="E13" i="1"/>
  <c r="C13" i="1"/>
  <c r="X12" i="1"/>
  <c r="K12" i="1"/>
  <c r="I12" i="1"/>
  <c r="H12" i="1"/>
  <c r="G12" i="1"/>
  <c r="W12" i="1" s="1"/>
  <c r="E12" i="1"/>
  <c r="C12" i="1"/>
  <c r="X11" i="1"/>
  <c r="K11" i="1"/>
  <c r="I11" i="1"/>
  <c r="H11" i="1"/>
  <c r="G11" i="1"/>
  <c r="W11" i="1" s="1"/>
  <c r="E11" i="1"/>
  <c r="C11" i="1"/>
  <c r="X10" i="1"/>
  <c r="K10" i="1"/>
  <c r="I10" i="1"/>
  <c r="H10" i="1"/>
  <c r="G10" i="1"/>
  <c r="W10" i="1" s="1"/>
  <c r="E10" i="1"/>
  <c r="C10" i="1"/>
  <c r="X9" i="1"/>
  <c r="K9" i="1"/>
  <c r="I9" i="1"/>
  <c r="H9" i="1"/>
  <c r="G9" i="1"/>
  <c r="W9" i="1" s="1"/>
  <c r="E9" i="1"/>
  <c r="C9" i="1"/>
  <c r="X8" i="1"/>
  <c r="K8" i="1"/>
  <c r="I8" i="1"/>
  <c r="H8" i="1"/>
  <c r="G8" i="1"/>
  <c r="W8" i="1" s="1"/>
  <c r="E8" i="1"/>
  <c r="C8" i="1"/>
  <c r="X7" i="1"/>
  <c r="K7" i="1"/>
  <c r="I7" i="1"/>
  <c r="H7" i="1"/>
  <c r="G7" i="1"/>
  <c r="W7" i="1" s="1"/>
  <c r="E7" i="1"/>
  <c r="C7" i="1"/>
  <c r="X6" i="1"/>
  <c r="K6" i="1"/>
  <c r="I6" i="1"/>
  <c r="H6" i="1"/>
  <c r="G6" i="1"/>
  <c r="W6" i="1" s="1"/>
  <c r="E6" i="1"/>
  <c r="C6" i="1"/>
  <c r="X5" i="1"/>
  <c r="K5" i="1"/>
  <c r="I5" i="1"/>
  <c r="H5" i="1"/>
  <c r="G5" i="1"/>
  <c r="W5" i="1" s="1"/>
  <c r="E5" i="1"/>
  <c r="C5" i="1"/>
  <c r="X4" i="1"/>
  <c r="K4" i="1"/>
  <c r="I4" i="1"/>
  <c r="H4" i="1"/>
  <c r="G4" i="1"/>
  <c r="W4" i="1" s="1"/>
  <c r="E4" i="1"/>
  <c r="C4" i="1"/>
  <c r="X3" i="1"/>
  <c r="K3" i="1"/>
  <c r="I3" i="1"/>
  <c r="H3" i="1"/>
  <c r="G3" i="1"/>
  <c r="W3" i="1" s="1"/>
  <c r="E3" i="1"/>
  <c r="C3" i="1"/>
  <c r="X2" i="1"/>
  <c r="K2" i="1"/>
  <c r="I2" i="1"/>
  <c r="H2" i="1"/>
  <c r="G2" i="1"/>
  <c r="W2" i="1" s="1"/>
  <c r="E2" i="1"/>
  <c r="C2" i="1"/>
  <c r="W88" i="1" l="1"/>
  <c r="W164" i="1"/>
  <c r="B4" i="2"/>
  <c r="B7" i="2" s="1"/>
  <c r="W17" i="1"/>
  <c r="W21" i="1"/>
  <c r="W25" i="1"/>
  <c r="W29" i="1"/>
  <c r="W33" i="1"/>
  <c r="W40" i="1"/>
  <c r="W43" i="1"/>
  <c r="W56" i="1"/>
  <c r="W59" i="1"/>
  <c r="W72" i="1"/>
  <c r="W75" i="1"/>
  <c r="W16" i="1"/>
  <c r="W20" i="1"/>
  <c r="W24" i="1"/>
  <c r="W28" i="1"/>
  <c r="W32" i="1"/>
  <c r="W36" i="1"/>
  <c r="W39" i="1"/>
  <c r="W49" i="1"/>
  <c r="W52" i="1"/>
  <c r="W55" i="1"/>
  <c r="W65" i="1"/>
  <c r="W68" i="1"/>
  <c r="W71" i="1"/>
  <c r="W81" i="1"/>
  <c r="W84" i="1"/>
  <c r="W87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B13" i="2"/>
  <c r="W19" i="1"/>
  <c r="W23" i="1"/>
  <c r="W27" i="1"/>
  <c r="W31" i="1"/>
  <c r="W35" i="1"/>
  <c r="W45" i="1"/>
  <c r="W48" i="1"/>
  <c r="W61" i="1"/>
  <c r="W64" i="1"/>
  <c r="W77" i="1"/>
  <c r="W80" i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160" i="1"/>
  <c r="W38" i="1"/>
  <c r="W42" i="1"/>
  <c r="W46" i="1"/>
  <c r="W50" i="1"/>
  <c r="W54" i="1"/>
  <c r="W58" i="1"/>
  <c r="W62" i="1"/>
  <c r="W66" i="1"/>
  <c r="W70" i="1"/>
  <c r="W74" i="1"/>
  <c r="W78" i="1"/>
  <c r="W82" i="1"/>
  <c r="W86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4" i="1"/>
</calcChain>
</file>

<file path=xl/sharedStrings.xml><?xml version="1.0" encoding="utf-8"?>
<sst xmlns="http://schemas.openxmlformats.org/spreadsheetml/2006/main" count="859" uniqueCount="278">
  <si>
    <t>name</t>
  </si>
  <si>
    <t>income_group</t>
  </si>
  <si>
    <t>income_g</t>
  </si>
  <si>
    <t>pop_n (Thousands)</t>
  </si>
  <si>
    <t>pop_n ( In millions)</t>
  </si>
  <si>
    <t>pop_u</t>
  </si>
  <si>
    <t>pop_u(rounded)</t>
  </si>
  <si>
    <t>pop_r</t>
  </si>
  <si>
    <t>pop_r(rounded)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</si>
  <si>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</si>
  <si>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</si>
  <si>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</si>
  <si>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</si>
  <si>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</si>
  <si>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</si>
  <si>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</si>
  <si>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</si>
  <si>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</si>
  <si>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</si>
  <si>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</si>
  <si>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</si>
  <si>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</si>
  <si>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</si>
  <si>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</si>
  <si>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Tokelau</t>
  </si>
  <si>
    <t>NAN</t>
  </si>
  <si>
    <t>Wallis and Futuna Islands</t>
  </si>
  <si>
    <t>Montserrat</t>
  </si>
  <si>
    <t>Liechtenstein</t>
  </si>
  <si>
    <t>High income</t>
  </si>
  <si>
    <t>Samoa</t>
  </si>
  <si>
    <t>Lower middle income</t>
  </si>
  <si>
    <t>Saint Lucia</t>
  </si>
  <si>
    <t>Upper middle income</t>
  </si>
  <si>
    <t>Tonga</t>
  </si>
  <si>
    <t>Solomon Islands</t>
  </si>
  <si>
    <t>Vanuatu</t>
  </si>
  <si>
    <t>Guyana</t>
  </si>
  <si>
    <t>Barbados</t>
  </si>
  <si>
    <t>Saint Helena</t>
  </si>
  <si>
    <t>Maldives</t>
  </si>
  <si>
    <t>Faeroe Islands</t>
  </si>
  <si>
    <t>Bhutan</t>
  </si>
  <si>
    <t>Mayotte</t>
  </si>
  <si>
    <t>Niue</t>
  </si>
  <si>
    <t>Belize</t>
  </si>
  <si>
    <t>British Virgin Islands</t>
  </si>
  <si>
    <t>Isle of Man</t>
  </si>
  <si>
    <t>Kiribati</t>
  </si>
  <si>
    <t>Fiji</t>
  </si>
  <si>
    <t>French Polynesia</t>
  </si>
  <si>
    <t>Tuvalu</t>
  </si>
  <si>
    <t>Cabo Verde</t>
  </si>
  <si>
    <t>Suriname</t>
  </si>
  <si>
    <t>Montenegro</t>
  </si>
  <si>
    <t>New Caledonia</t>
  </si>
  <si>
    <t>Sao Tome and Principe</t>
  </si>
  <si>
    <t>Cook Islands</t>
  </si>
  <si>
    <t>Marshall Islands</t>
  </si>
  <si>
    <t>Falkland Islands (Malvinas)</t>
  </si>
  <si>
    <t>Brunei Darussalam</t>
  </si>
  <si>
    <t>Djibouti</t>
  </si>
  <si>
    <t>Palau</t>
  </si>
  <si>
    <t>French Guiana</t>
  </si>
  <si>
    <t>American Samoa</t>
  </si>
  <si>
    <t>Greenland</t>
  </si>
  <si>
    <t>Andorra</t>
  </si>
  <si>
    <t>Saint Pierre and Miquelon</t>
  </si>
  <si>
    <t>Martinique</t>
  </si>
  <si>
    <t>Northern Mariana Islands</t>
  </si>
  <si>
    <t>Luxembourg</t>
  </si>
  <si>
    <t>Iceland</t>
  </si>
  <si>
    <t>Guam</t>
  </si>
  <si>
    <t>Malta</t>
  </si>
  <si>
    <t>United States Virgin Islands</t>
  </si>
  <si>
    <t>San Marino</t>
  </si>
  <si>
    <t>Guadeloupe</t>
  </si>
  <si>
    <t>Saint Barthelemy</t>
  </si>
  <si>
    <t>Nauru</t>
  </si>
  <si>
    <t>Gibraltar</t>
  </si>
  <si>
    <t>Saint Martin (French part)</t>
  </si>
  <si>
    <t>Monaco</t>
  </si>
  <si>
    <t>Bermuda</t>
  </si>
  <si>
    <t>China, Macao SAR</t>
  </si>
  <si>
    <t>Réunion</t>
  </si>
  <si>
    <t>Eswatini</t>
  </si>
  <si>
    <t>Timor-Leste</t>
  </si>
  <si>
    <t>Mauritius</t>
  </si>
  <si>
    <t>Guinea-Bissau</t>
  </si>
  <si>
    <t>Low income</t>
  </si>
  <si>
    <t>Trinidad and Tobago</t>
  </si>
  <si>
    <t>Cyprus</t>
  </si>
  <si>
    <t>Latvia</t>
  </si>
  <si>
    <t>Estonia</t>
  </si>
  <si>
    <t>Bahrain</t>
  </si>
  <si>
    <t>Lesotho</t>
  </si>
  <si>
    <t>Namibia</t>
  </si>
  <si>
    <t>Slovenia</t>
  </si>
  <si>
    <t>Jamaica</t>
  </si>
  <si>
    <t>North Macedonia</t>
  </si>
  <si>
    <t>Gambia</t>
  </si>
  <si>
    <t>Albania</t>
  </si>
  <si>
    <t>Armenia</t>
  </si>
  <si>
    <t>Lithuania</t>
  </si>
  <si>
    <t>Botswana</t>
  </si>
  <si>
    <t>Gabon</t>
  </si>
  <si>
    <t>Puerto Rico</t>
  </si>
  <si>
    <t>Qatar</t>
  </si>
  <si>
    <t>Bosnia and Herzegovina</t>
  </si>
  <si>
    <t>Georgia</t>
  </si>
  <si>
    <t>Mongolia</t>
  </si>
  <si>
    <t>Uruguay</t>
  </si>
  <si>
    <t>Republic of Moldova</t>
  </si>
  <si>
    <t>Central African Republic</t>
  </si>
  <si>
    <t>Mauritania</t>
  </si>
  <si>
    <t>Croatia</t>
  </si>
  <si>
    <t>Ireland</t>
  </si>
  <si>
    <t>Panama</t>
  </si>
  <si>
    <t>New Zealand</t>
  </si>
  <si>
    <t>Kuwait</t>
  </si>
  <si>
    <t>Liberia</t>
  </si>
  <si>
    <t>Slovakia</t>
  </si>
  <si>
    <t>Congo</t>
  </si>
  <si>
    <t>West Bank and Gaza Strip</t>
  </si>
  <si>
    <t>Costa Rica</t>
  </si>
  <si>
    <t>Norway</t>
  </si>
  <si>
    <t>Finland</t>
  </si>
  <si>
    <t>Oman</t>
  </si>
  <si>
    <t>Denmark</t>
  </si>
  <si>
    <t>Singapore</t>
  </si>
  <si>
    <t>Kyrgyzstan</t>
  </si>
  <si>
    <t>Turkmenistan</t>
  </si>
  <si>
    <t>Nicaragua</t>
  </si>
  <si>
    <t>El Salvador</t>
  </si>
  <si>
    <t>Bulgaria</t>
  </si>
  <si>
    <t>Libya</t>
  </si>
  <si>
    <t>Lebanon</t>
  </si>
  <si>
    <t>Lao People's Democratic Republic</t>
  </si>
  <si>
    <t>Sierra Leone</t>
  </si>
  <si>
    <t>Paraguay</t>
  </si>
  <si>
    <t>China, Hong Kong SAR</t>
  </si>
  <si>
    <t>Papua New Guinea</t>
  </si>
  <si>
    <t>Togo</t>
  </si>
  <si>
    <t>Serbia</t>
  </si>
  <si>
    <t>Switzerland</t>
  </si>
  <si>
    <t>Israel</t>
  </si>
  <si>
    <t>Tajikistan</t>
  </si>
  <si>
    <t>Austria</t>
  </si>
  <si>
    <t>Honduras</t>
  </si>
  <si>
    <t>Hungary</t>
  </si>
  <si>
    <t>Belarus</t>
  </si>
  <si>
    <t>United Arab Emirates</t>
  </si>
  <si>
    <t>Azerbaijan</t>
  </si>
  <si>
    <t>Portugal</t>
  </si>
  <si>
    <t>Czech Republic</t>
  </si>
  <si>
    <t>Greece</t>
  </si>
  <si>
    <t>Dominican Republic</t>
  </si>
  <si>
    <t>Sweden</t>
  </si>
  <si>
    <t>Jordan</t>
  </si>
  <si>
    <t>Burundi</t>
  </si>
  <si>
    <t>South Sudan</t>
  </si>
  <si>
    <t>Haiti</t>
  </si>
  <si>
    <t>Tunisia</t>
  </si>
  <si>
    <t>Bolivia (Plurinational State of)</t>
  </si>
  <si>
    <t>Cuba</t>
  </si>
  <si>
    <t>Belgium</t>
  </si>
  <si>
    <t>Rwanda</t>
  </si>
  <si>
    <t>Benin</t>
  </si>
  <si>
    <t>Guinea</t>
  </si>
  <si>
    <t>Zimbabwe</t>
  </si>
  <si>
    <t>Somalia</t>
  </si>
  <si>
    <t>Chad</t>
  </si>
  <si>
    <t>Cambodia</t>
  </si>
  <si>
    <t>Senegal</t>
  </si>
  <si>
    <t>Guatemala</t>
  </si>
  <si>
    <t>Syrian Arab Republic</t>
  </si>
  <si>
    <t>Ecuador</t>
  </si>
  <si>
    <t>Netherlands</t>
  </si>
  <si>
    <t>Zambia</t>
  </si>
  <si>
    <t>Kazakhstan</t>
  </si>
  <si>
    <t>Malawi</t>
  </si>
  <si>
    <t>Romania</t>
  </si>
  <si>
    <t>Chile</t>
  </si>
  <si>
    <t>Burkina Faso</t>
  </si>
  <si>
    <t>Mali</t>
  </si>
  <si>
    <t>Sri Lanka</t>
  </si>
  <si>
    <t>Niger</t>
  </si>
  <si>
    <t>Democratic People's Republic of Korea</t>
  </si>
  <si>
    <t>Australia</t>
  </si>
  <si>
    <t>Côte d'Ivoire</t>
  </si>
  <si>
    <t>Cameroon</t>
  </si>
  <si>
    <t>Madagascar</t>
  </si>
  <si>
    <t>Venezuela (Bolivarian Republic of)</t>
  </si>
  <si>
    <t>Nepal</t>
  </si>
  <si>
    <t>Yemen</t>
  </si>
  <si>
    <t>Mozambique</t>
  </si>
  <si>
    <t>Ghana</t>
  </si>
  <si>
    <t>Angola</t>
  </si>
  <si>
    <t>Malaysia</t>
  </si>
  <si>
    <t>Peru</t>
  </si>
  <si>
    <t>Uzbekistan</t>
  </si>
  <si>
    <t>Saudi Arabia</t>
  </si>
  <si>
    <t>Morocco</t>
  </si>
  <si>
    <t>Poland</t>
  </si>
  <si>
    <t>Canada</t>
  </si>
  <si>
    <t>Afghanistan</t>
  </si>
  <si>
    <t>Iraq</t>
  </si>
  <si>
    <t>Sudan</t>
  </si>
  <si>
    <t>Ukraine</t>
  </si>
  <si>
    <t>Algeria</t>
  </si>
  <si>
    <t>Uganda</t>
  </si>
  <si>
    <t>Argentina</t>
  </si>
  <si>
    <t>Spain</t>
  </si>
  <si>
    <t>Colombia</t>
  </si>
  <si>
    <t>Republic of Korea</t>
  </si>
  <si>
    <t>Kenya</t>
  </si>
  <si>
    <t>Myanmar</t>
  </si>
  <si>
    <t>United Republic of Tanzania</t>
  </si>
  <si>
    <t>South Africa</t>
  </si>
  <si>
    <t>Italy</t>
  </si>
  <si>
    <t>France</t>
  </si>
  <si>
    <t>United Kingdom</t>
  </si>
  <si>
    <t>Thailand</t>
  </si>
  <si>
    <t>Iran (Islamic Republic of)</t>
  </si>
  <si>
    <t>Germany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</si>
  <si>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</si>
  <si>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</si>
  <si>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</si>
  <si>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</si>
  <si>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</si>
  <si>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</si>
  <si>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</si>
  <si>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</si>
  <si>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</si>
  <si>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</si>
  <si>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</si>
  <si>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</si>
  <si>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</si>
  <si>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</si>
  <si>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</si>
  <si>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</si>
  <si>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</si>
  <si>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in billions</t>
  </si>
  <si>
    <t xml:space="preserve">tot_pop_n = </t>
  </si>
  <si>
    <t>estimated_pop</t>
  </si>
  <si>
    <t>tot_pop_u_val</t>
  </si>
  <si>
    <t>est_urban_pop</t>
  </si>
  <si>
    <t>per_urban</t>
  </si>
  <si>
    <t>MAXIMUM</t>
  </si>
  <si>
    <t>MINIMUM</t>
  </si>
  <si>
    <t>MEAN</t>
  </si>
  <si>
    <t>MEDIAN</t>
  </si>
  <si>
    <t>MODE</t>
  </si>
  <si>
    <t>Q1</t>
  </si>
  <si>
    <t>Q3</t>
  </si>
  <si>
    <t>QR</t>
  </si>
  <si>
    <t>Standard dev</t>
  </si>
  <si>
    <t>limited_n</t>
  </si>
  <si>
    <t>unimproved_n</t>
  </si>
  <si>
    <t>surface_n</t>
  </si>
  <si>
    <t>basic_n</t>
  </si>
  <si>
    <t>limited_u</t>
  </si>
  <si>
    <t>unimproved_u</t>
  </si>
  <si>
    <t>surface_u</t>
  </si>
  <si>
    <t>basic_u</t>
  </si>
  <si>
    <t>limited_r</t>
  </si>
  <si>
    <t>unimproved_r</t>
  </si>
  <si>
    <t>surface_r</t>
  </si>
  <si>
    <t>basic_r</t>
  </si>
  <si>
    <t>National pop</t>
  </si>
  <si>
    <t>Urban share</t>
  </si>
  <si>
    <t>Basic access</t>
  </si>
  <si>
    <t>Limited access</t>
  </si>
  <si>
    <t>Unimproved</t>
  </si>
  <si>
    <t>Surface access</t>
  </si>
  <si>
    <t>Grand Total</t>
  </si>
  <si>
    <t>INTEGRATED PROJECT PART 1 VISUALISATIONS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</si>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</sst>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rgb="FFFFFFFF"/>
      <name val="Times New Roman"/>
    </font>
    <font>
      <b/>
      <sz val="10"/>
      <name val="Arial"/>
      <scheme val="minor"/>
    </font>
    <font>
      <b/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2" borderId="0" xfId="0" applyFont="1" applyFill="1"/>
    <xf numFmtId="0" fontId="4" fillId="0" borderId="0" xfId="0" applyFont="1"/>
    <xf numFmtId="0" fontId="5" fillId="0" borderId="0" xfId="0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4" fillId="3" borderId="0" xfId="0" applyFont="1" applyFill="1"/>
    <xf numFmtId="0" fontId="0" fillId="3" borderId="0" xfId="0" applyFont="1" applyFill="1" applyAlignment="1"/>
    <xf numFmtId="0" fontId="5" fillId="3" borderId="0" xfId="0" applyFont="1" applyFill="1"/>
    <xf numFmtId="0" fontId="0" fillId="6" borderId="1" xfId="0" applyFont="1" applyFill="1" applyBorder="1" applyAlignment="1"/>
    <xf numFmtId="0" fontId="0" fillId="6" borderId="1" xfId="0" applyNumberFormat="1" applyFont="1" applyFill="1" applyBorder="1" applyAlignment="1"/>
    <xf numFmtId="0" fontId="0" fillId="6" borderId="4" xfId="0" applyNumberFormat="1" applyFont="1" applyFill="1" applyBorder="1" applyAlignment="1"/>
    <xf numFmtId="0" fontId="0" fillId="6" borderId="5" xfId="0" applyNumberFormat="1" applyFont="1" applyFill="1" applyBorder="1" applyAlignment="1"/>
    <xf numFmtId="0" fontId="0" fillId="6" borderId="6" xfId="0" applyFont="1" applyFill="1" applyBorder="1" applyAlignment="1"/>
    <xf numFmtId="0" fontId="0" fillId="6" borderId="6" xfId="0" applyNumberFormat="1" applyFont="1" applyFill="1" applyBorder="1" applyAlignment="1"/>
    <xf numFmtId="0" fontId="0" fillId="6" borderId="0" xfId="0" applyNumberFormat="1" applyFont="1" applyFill="1" applyAlignment="1"/>
    <xf numFmtId="0" fontId="0" fillId="6" borderId="7" xfId="0" applyNumberFormat="1" applyFont="1" applyFill="1" applyBorder="1" applyAlignment="1"/>
    <xf numFmtId="0" fontId="6" fillId="4" borderId="0" xfId="0" applyFont="1" applyFill="1" applyAlignment="1"/>
    <xf numFmtId="0" fontId="0" fillId="4" borderId="0" xfId="0" applyFont="1" applyFill="1" applyAlignment="1"/>
    <xf numFmtId="0" fontId="7" fillId="5" borderId="1" xfId="0" applyFont="1" applyFill="1" applyBorder="1" applyAlignment="1"/>
    <xf numFmtId="0" fontId="7" fillId="5" borderId="4" xfId="0" applyFont="1" applyFill="1" applyBorder="1" applyAlignment="1"/>
    <xf numFmtId="0" fontId="7" fillId="5" borderId="5" xfId="0" applyFont="1" applyFill="1" applyBorder="1" applyAlignment="1"/>
    <xf numFmtId="0" fontId="8" fillId="0" borderId="8" xfId="0" applyFont="1" applyBorder="1" applyAlignment="1"/>
    <xf numFmtId="0" fontId="8" fillId="0" borderId="8" xfId="0" applyNumberFormat="1" applyFont="1" applyBorder="1" applyAlignment="1"/>
    <xf numFmtId="0" fontId="8" fillId="0" borderId="9" xfId="0" applyNumberFormat="1" applyFont="1" applyBorder="1" applyAlignment="1"/>
    <xf numFmtId="0" fontId="8" fillId="0" borderId="10" xfId="0" applyNumberFormat="1" applyFont="1" applyBorder="1" applyAlignment="1"/>
  </cellXfs>
  <cellStyles count="1">
    <cellStyle name="Normal" xfId="0" builtinId="0"/>
  </cellStyles>
  <dxfs count="39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4"/>
      </font>
    </dxf>
    <dxf>
      <font>
        <color theme="4"/>
      </font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4"/>
      </font>
    </dxf>
    <dxf>
      <font>
        <color theme="4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Dashboard-style" pivot="0" count="3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OF WATER BY INCOME GROUPS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v>NAN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val>
            <c:numRef>
              <c:f>'Pivot Table 1'!$B$2:$G$2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9A1-465A-B17B-6DD6B2C95195}"/>
            </c:ext>
          </c:extLst>
        </c:ser>
        <c:ser>
          <c:idx val="1"/>
          <c:order val="1"/>
          <c:tx>
            <c:v>Lower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val>
            <c:numRef>
              <c:f>'Pivot Table 1'!$B$3:$G$3</c:f>
              <c:numCache>
                <c:formatCode>General</c:formatCode>
                <c:ptCount val="6"/>
                <c:pt idx="0">
                  <c:v>37264.340285112004</c:v>
                </c:pt>
                <c:pt idx="1">
                  <c:v>61.460499644437498</c:v>
                </c:pt>
                <c:pt idx="2">
                  <c:v>97.181466202500005</c:v>
                </c:pt>
                <c:pt idx="3">
                  <c:v>0.14821981431875</c:v>
                </c:pt>
                <c:pt idx="4">
                  <c:v>2.3869194850437498</c:v>
                </c:pt>
                <c:pt idx="5">
                  <c:v>0.32387942607142856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9A1-465A-B17B-6DD6B2C95195}"/>
            </c:ext>
          </c:extLst>
        </c:ser>
        <c:ser>
          <c:idx val="2"/>
          <c:order val="2"/>
          <c:tx>
            <c:v>Lower middle income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val>
            <c:numRef>
              <c:f>'Pivot Table 1'!$B$4:$G$4</c:f>
              <c:numCache>
                <c:formatCode>General</c:formatCode>
                <c:ptCount val="6"/>
                <c:pt idx="0">
                  <c:v>590425.16206600005</c:v>
                </c:pt>
                <c:pt idx="1">
                  <c:v>36.044653379230773</c:v>
                </c:pt>
                <c:pt idx="2">
                  <c:v>62.819373562307689</c:v>
                </c:pt>
                <c:pt idx="3">
                  <c:v>16.548388209046156</c:v>
                </c:pt>
                <c:pt idx="4">
                  <c:v>15.210930834661536</c:v>
                </c:pt>
                <c:pt idx="5">
                  <c:v>5.4213073930807685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9A1-465A-B17B-6DD6B2C95195}"/>
            </c:ext>
          </c:extLst>
        </c:ser>
        <c:ser>
          <c:idx val="3"/>
          <c:order val="3"/>
          <c:tx>
            <c:v>Upper middle income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1"/>
          <c:val>
            <c:numRef>
              <c:f>'Pivot Table 1'!$B$5:$G$5</c:f>
              <c:numCache>
                <c:formatCode>General</c:formatCode>
                <c:ptCount val="6"/>
                <c:pt idx="0">
                  <c:v>3399310.2309556999</c:v>
                </c:pt>
                <c:pt idx="1">
                  <c:v>48.789903512499983</c:v>
                </c:pt>
                <c:pt idx="2">
                  <c:v>82.210492881153854</c:v>
                </c:pt>
                <c:pt idx="3">
                  <c:v>5.6884250737999995</c:v>
                </c:pt>
                <c:pt idx="4">
                  <c:v>7.898143785928653</c:v>
                </c:pt>
                <c:pt idx="5">
                  <c:v>4.2853488130380395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9A1-465A-B17B-6DD6B2C95195}"/>
            </c:ext>
          </c:extLst>
        </c:ser>
        <c:ser>
          <c:idx val="4"/>
          <c:order val="4"/>
          <c:tx>
            <c:v>High income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1"/>
          <c:val>
            <c:numRef>
              <c:f>'Pivot Table 1'!$B$6:$G$6</c:f>
              <c:numCache>
                <c:formatCode>General</c:formatCode>
                <c:ptCount val="6"/>
                <c:pt idx="0">
                  <c:v>2547619.3068691101</c:v>
                </c:pt>
                <c:pt idx="1">
                  <c:v>64.685695648571425</c:v>
                </c:pt>
                <c:pt idx="2">
                  <c:v>96.43047199916667</c:v>
                </c:pt>
                <c:pt idx="3">
                  <c:v>1.5611895535114375</c:v>
                </c:pt>
                <c:pt idx="4">
                  <c:v>1.4834060647462586</c:v>
                </c:pt>
                <c:pt idx="5">
                  <c:v>0.5726535551862274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9A1-465A-B17B-6DD6B2C9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549202"/>
        <c:axId val="1945283658"/>
      </c:barChart>
      <c:catAx>
        <c:axId val="193454920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3658"/>
        <c:crosses val="autoZero"/>
        <c:auto val="1"/>
        <c:lblAlgn val="ctr"/>
        <c:lblOffset val="100"/>
        <c:noMultiLvlLbl val="1"/>
      </c:catAx>
      <c:valAx>
        <c:axId val="19452836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share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920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OF WATER BY INCOME GROUPS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v>NAN</c:v>
          </c:tx>
          <c:spPr>
            <a:solidFill>
              <a:srgbClr val="4285F4"/>
            </a:solidFill>
            <a:ln>
              <a:noFill/>
            </a:ln>
            <a:effectLst/>
          </c:spPr>
          <c:invertIfNegative val="1"/>
          <c:val>
            <c:numRef>
              <c:f>'Pivot Table 1'!$B$2:$G$2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B8-470C-A8F2-A55B64B7F6E1}"/>
            </c:ext>
          </c:extLst>
        </c:ser>
        <c:ser>
          <c:idx val="1"/>
          <c:order val="1"/>
          <c:tx>
            <c:v>Lower income</c:v>
          </c:tx>
          <c:spPr>
            <a:solidFill>
              <a:srgbClr val="EA4335"/>
            </a:solidFill>
            <a:ln>
              <a:noFill/>
            </a:ln>
            <a:effectLst/>
          </c:spPr>
          <c:invertIfNegative val="1"/>
          <c:val>
            <c:numRef>
              <c:f>'Pivot Table 1'!$B$3:$G$3</c:f>
              <c:numCache>
                <c:formatCode>General</c:formatCode>
                <c:ptCount val="6"/>
                <c:pt idx="0">
                  <c:v>37264.340285112004</c:v>
                </c:pt>
                <c:pt idx="1">
                  <c:v>61.460499644437498</c:v>
                </c:pt>
                <c:pt idx="2">
                  <c:v>97.181466202500005</c:v>
                </c:pt>
                <c:pt idx="3">
                  <c:v>0.14821981431875</c:v>
                </c:pt>
                <c:pt idx="4">
                  <c:v>2.3869194850437498</c:v>
                </c:pt>
                <c:pt idx="5">
                  <c:v>0.32387942607142856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5B8-470C-A8F2-A55B64B7F6E1}"/>
            </c:ext>
          </c:extLst>
        </c:ser>
        <c:ser>
          <c:idx val="2"/>
          <c:order val="2"/>
          <c:tx>
            <c:v>Lower middle income</c:v>
          </c:tx>
          <c:spPr>
            <a:solidFill>
              <a:srgbClr val="FBBC04"/>
            </a:solidFill>
            <a:ln>
              <a:noFill/>
            </a:ln>
            <a:effectLst/>
          </c:spPr>
          <c:invertIfNegative val="1"/>
          <c:val>
            <c:numRef>
              <c:f>'Pivot Table 1'!$B$4:$G$4</c:f>
              <c:numCache>
                <c:formatCode>General</c:formatCode>
                <c:ptCount val="6"/>
                <c:pt idx="0">
                  <c:v>590425.16206600005</c:v>
                </c:pt>
                <c:pt idx="1">
                  <c:v>36.044653379230773</c:v>
                </c:pt>
                <c:pt idx="2">
                  <c:v>62.819373562307689</c:v>
                </c:pt>
                <c:pt idx="3">
                  <c:v>16.548388209046156</c:v>
                </c:pt>
                <c:pt idx="4">
                  <c:v>15.210930834661536</c:v>
                </c:pt>
                <c:pt idx="5">
                  <c:v>5.4213073930807685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5B8-470C-A8F2-A55B64B7F6E1}"/>
            </c:ext>
          </c:extLst>
        </c:ser>
        <c:ser>
          <c:idx val="3"/>
          <c:order val="3"/>
          <c:tx>
            <c:v>Upper middle income</c:v>
          </c:tx>
          <c:spPr>
            <a:solidFill>
              <a:srgbClr val="34A853"/>
            </a:solidFill>
            <a:ln>
              <a:noFill/>
            </a:ln>
            <a:effectLst/>
          </c:spPr>
          <c:invertIfNegative val="1"/>
          <c:val>
            <c:numRef>
              <c:f>'Pivot Table 1'!$B$5:$G$5</c:f>
              <c:numCache>
                <c:formatCode>General</c:formatCode>
                <c:ptCount val="6"/>
                <c:pt idx="0">
                  <c:v>3399310.2309556999</c:v>
                </c:pt>
                <c:pt idx="1">
                  <c:v>48.789903512499983</c:v>
                </c:pt>
                <c:pt idx="2">
                  <c:v>82.210492881153854</c:v>
                </c:pt>
                <c:pt idx="3">
                  <c:v>5.6884250737999995</c:v>
                </c:pt>
                <c:pt idx="4">
                  <c:v>7.898143785928653</c:v>
                </c:pt>
                <c:pt idx="5">
                  <c:v>4.2853488130380395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5B8-470C-A8F2-A55B64B7F6E1}"/>
            </c:ext>
          </c:extLst>
        </c:ser>
        <c:ser>
          <c:idx val="4"/>
          <c:order val="4"/>
          <c:tx>
            <c:v>High income</c:v>
          </c:tx>
          <c:spPr>
            <a:solidFill>
              <a:srgbClr val="FF6D01"/>
            </a:solidFill>
            <a:ln>
              <a:noFill/>
            </a:ln>
            <a:effectLst/>
          </c:spPr>
          <c:invertIfNegative val="1"/>
          <c:val>
            <c:numRef>
              <c:f>'Pivot Table 1'!$B$6:$G$6</c:f>
              <c:numCache>
                <c:formatCode>General</c:formatCode>
                <c:ptCount val="6"/>
                <c:pt idx="0">
                  <c:v>2547619.3068691101</c:v>
                </c:pt>
                <c:pt idx="1">
                  <c:v>64.685695648571425</c:v>
                </c:pt>
                <c:pt idx="2">
                  <c:v>96.43047199916667</c:v>
                </c:pt>
                <c:pt idx="3">
                  <c:v>1.5611895535114375</c:v>
                </c:pt>
                <c:pt idx="4">
                  <c:v>1.4834060647462586</c:v>
                </c:pt>
                <c:pt idx="5">
                  <c:v>0.5726535551862274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'Pivot Table 1'!$B$1:$G$1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5B8-470C-A8F2-A55B64B7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549202"/>
        <c:axId val="1945283658"/>
      </c:barChart>
      <c:catAx>
        <c:axId val="193454920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3658"/>
        <c:crosses val="autoZero"/>
        <c:auto val="1"/>
        <c:lblAlgn val="ctr"/>
        <c:lblOffset val="100"/>
        <c:noMultiLvlLbl val="1"/>
      </c:catAx>
      <c:valAx>
        <c:axId val="19452836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share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920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0</xdr:row>
      <xdr:rowOff>180975</xdr:rowOff>
    </xdr:from>
    <xdr:ext cx="5838825" cy="12382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38700" y="180975"/>
          <a:ext cx="5838825" cy="1238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9</xdr:row>
      <xdr:rowOff>123825</xdr:rowOff>
    </xdr:from>
    <xdr:ext cx="9553575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942975</xdr:colOff>
      <xdr:row>0</xdr:row>
      <xdr:rowOff>200025</xdr:rowOff>
    </xdr:from>
    <xdr:ext cx="4762500" cy="1028700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49</xdr:row>
      <xdr:rowOff>133350</xdr:rowOff>
    </xdr:from>
    <xdr:ext cx="3857625" cy="1905000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91550" y="8943975"/>
          <a:ext cx="3857625" cy="1905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1</xdr:row>
      <xdr:rowOff>123825</xdr:rowOff>
    </xdr:from>
    <xdr:to>
      <xdr:col>7</xdr:col>
      <xdr:colOff>438150</xdr:colOff>
      <xdr:row>19</xdr:row>
      <xdr:rowOff>57150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"/>
          <a:ext cx="6305550" cy="3533775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1</xdr:row>
      <xdr:rowOff>114300</xdr:rowOff>
    </xdr:from>
    <xdr:to>
      <xdr:col>14</xdr:col>
      <xdr:colOff>600075</xdr:colOff>
      <xdr:row>19</xdr:row>
      <xdr:rowOff>47625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314325"/>
          <a:ext cx="5715000" cy="3533775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20</xdr:row>
      <xdr:rowOff>28575</xdr:rowOff>
    </xdr:from>
    <xdr:to>
      <xdr:col>13</xdr:col>
      <xdr:colOff>704849</xdr:colOff>
      <xdr:row>41</xdr:row>
      <xdr:rowOff>47625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4029075"/>
          <a:ext cx="10515599" cy="3533775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42</xdr:row>
      <xdr:rowOff>76201</xdr:rowOff>
    </xdr:from>
    <xdr:to>
      <xdr:col>10</xdr:col>
      <xdr:colOff>133350</xdr:colOff>
      <xdr:row>68</xdr:row>
      <xdr:rowOff>76201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7753351"/>
          <a:ext cx="8258175" cy="421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28575</xdr:rowOff>
    </xdr:from>
    <xdr:to>
      <xdr:col>6</xdr:col>
      <xdr:colOff>819151</xdr:colOff>
      <xdr:row>92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2239625"/>
          <a:ext cx="5848350" cy="3533775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70</xdr:row>
      <xdr:rowOff>28575</xdr:rowOff>
    </xdr:from>
    <xdr:to>
      <xdr:col>14</xdr:col>
      <xdr:colOff>733425</xdr:colOff>
      <xdr:row>92</xdr:row>
      <xdr:rowOff>9525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12239625"/>
          <a:ext cx="6438900" cy="3543300"/>
        </a:xfrm>
        <a:prstGeom prst="rect">
          <a:avLst/>
        </a:prstGeom>
      </xdr:spPr>
    </xdr:pic>
    <xdr:clientData/>
  </xdr:twoCellAnchor>
  <xdr:oneCellAnchor>
    <xdr:from>
      <xdr:col>0</xdr:col>
      <xdr:colOff>333375</xdr:colOff>
      <xdr:row>95</xdr:row>
      <xdr:rowOff>19050</xdr:rowOff>
    </xdr:from>
    <xdr:ext cx="11753850" cy="3533775"/>
    <xdr:graphicFrame macro="">
      <xdr:nvGraphicFramePr>
        <xdr:cNvPr id="24" name="Chart 2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858.679641898147" refreshedVersion="6" recordCount="213">
  <cacheSource type="worksheet">
    <worksheetSource ref="A1:X214" sheet="Estimates-on-the-use-of-water-("/>
  </cacheSource>
  <cacheFields count="24">
    <cacheField name="name" numFmtId="0">
      <sharedItems/>
    </cacheField>
    <cacheField name="income_group" numFmtId="0">
      <sharedItems/>
    </cacheField>
    <cacheField name="income_g" numFmtId="0">
      <sharedItems containsSemiMixedTypes="0" containsString="0" containsNumber="1" containsInteger="1" minValue="0" maxValue="4" count="5">
        <n v="0"/>
        <n v="4"/>
        <n v="2"/>
        <n v="3"/>
        <n v="1"/>
      </sharedItems>
    </cacheField>
    <cacheField name="pop_n (Thousands)" numFmtId="0">
      <sharedItems containsSemiMixedTypes="0" containsString="0" containsNumber="1" minValue="1.3500000240000001" maxValue="1463140.5"/>
    </cacheField>
    <cacheField name="pop_n ( In millions)" numFmtId="0">
      <sharedItems containsSemiMixedTypes="0" containsString="0" containsNumber="1" containsInteger="1" minValue="1" maxValue="1464"/>
    </cacheField>
    <cacheField name="pop_u" numFmtId="0">
      <sharedItems containsSemiMixedTypes="0" containsString="0" containsNumber="1" minValue="0" maxValue="100"/>
    </cacheField>
    <cacheField name="pop_u(rounded)" numFmtId="0">
      <sharedItems containsSemiMixedTypes="0" containsString="0" containsNumber="1" containsInteger="1" minValue="0" maxValue="100"/>
    </cacheField>
    <cacheField name="pop_r" numFmtId="0">
      <sharedItems containsSemiMixedTypes="0" containsString="0" containsNumber="1" minValue="0" maxValue="100"/>
    </cacheField>
    <cacheField name="pop_r(rounded)" numFmtId="0">
      <sharedItems containsSemiMixedTypes="0" containsString="0" containsNumber="1" containsInteger="1" minValue="0" maxValue="100"/>
    </cacheField>
    <cacheField name="wat_bas_n" numFmtId="0">
      <sharedItems containsMixedTypes="1" containsNumber="1" minValue="37.202402050000003" maxValue="100.00000369999999"/>
    </cacheField>
    <cacheField name="wat_bas_n (rounded)" numFmtId="0">
      <sharedItems containsMixedTypes="1" containsNumber="1" containsInteger="1" minValue="38" maxValue="100"/>
    </cacheField>
    <cacheField name="wat_lim_n" numFmtId="0">
      <sharedItems containsMixedTypes="1" containsNumber="1" minValue="0" maxValue="37.426962869999997"/>
    </cacheField>
    <cacheField name="wat_unimp_n" numFmtId="0">
      <sharedItems containsMixedTypes="1" containsNumber="1" minValue="0" maxValue="33.53911377"/>
    </cacheField>
    <cacheField name="wat_sur_n" numFmtId="0">
      <sharedItems containsMixedTypes="1" containsNumber="1" minValue="0" maxValue="30.369793080000001"/>
    </cacheField>
    <cacheField name="wat_bas_r" numFmtId="0">
      <sharedItems containsMixedTypes="1" containsNumber="1" minValue="21.98279234" maxValue="100"/>
    </cacheField>
    <cacheField name="wat_lim_r" numFmtId="0">
      <sharedItems containsMixedTypes="1" containsNumber="1" minValue="0" maxValue="42.164380680000001"/>
    </cacheField>
    <cacheField name="wat_unimp_r" numFmtId="0">
      <sharedItems containsMixedTypes="1" containsNumber="1" minValue="0" maxValue="51.215981669999998"/>
    </cacheField>
    <cacheField name="wat_sur_r" numFmtId="0">
      <sharedItems containsMixedTypes="1" containsNumber="1" minValue="0" maxValue="40.518132420000001"/>
    </cacheField>
    <cacheField name="wat_bas_u" numFmtId="0">
      <sharedItems containsMixedTypes="1" containsNumber="1" minValue="49.661664950000002" maxValue="100"/>
    </cacheField>
    <cacheField name="wat_lim_u" numFmtId="0">
      <sharedItems containsMixedTypes="1" containsNumber="1" minValue="0" maxValue="34.279780090000003"/>
    </cacheField>
    <cacheField name="wat_unimp_u" numFmtId="0">
      <sharedItems containsMixedTypes="1" containsNumber="1" minValue="0" maxValue="19.835806810000001"/>
    </cacheField>
    <cacheField name="wat_sur_u" numFmtId="0">
      <sharedItems containsMixedTypes="1" containsNumber="1" minValue="0" maxValue="6.3621605319999999"/>
    </cacheField>
    <cacheField name="value_cnt" numFmtId="0">
      <sharedItems containsSemiMixedTypes="0" containsString="0" containsNumber="1" containsInteger="1" minValue="22" maxValue="22"/>
    </cacheField>
    <cacheField name="pop_u_val" numFmtId="0">
      <sharedItems containsSemiMixedTypes="0" containsString="0" containsNumber="1" minValue="0" maxValue="902949.19881373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s v="Tokelau"/>
    <s v="NAN"/>
    <x v="0"/>
    <n v="1.3500000240000001"/>
    <n v="1"/>
    <n v="0"/>
    <n v="0"/>
    <n v="100"/>
    <n v="100"/>
    <n v="99.707676649999996"/>
    <n v="100"/>
    <n v="0"/>
    <n v="0.29232334589999998"/>
    <n v="0"/>
    <n v="99.707676649999996"/>
    <n v="0"/>
    <n v="0.29232334589999998"/>
    <n v="0"/>
    <s v="NAN"/>
    <s v="NAN"/>
    <s v="NAN"/>
    <s v="NAN"/>
    <n v="22"/>
    <n v="0"/>
  </r>
  <r>
    <s v="Wallis and Futuna Islands"/>
    <s v="NAN"/>
    <x v="0"/>
    <n v="11.24600029"/>
    <n v="1"/>
    <n v="0"/>
    <n v="0"/>
    <n v="100"/>
    <n v="100"/>
    <n v="99.143287360000002"/>
    <n v="100"/>
    <n v="0"/>
    <n v="0.85671263900000005"/>
    <n v="0"/>
    <n v="99.143287360000002"/>
    <n v="0"/>
    <n v="0.85671263900000005"/>
    <n v="0"/>
    <s v="NAN"/>
    <s v="NAN"/>
    <s v="NAN"/>
    <s v="NAN"/>
    <n v="22"/>
    <n v="0"/>
  </r>
  <r>
    <s v="Montserrat"/>
    <s v="NAN"/>
    <x v="0"/>
    <n v="4.9990000720000003"/>
    <n v="1"/>
    <n v="9.1149997710000008"/>
    <n v="10"/>
    <n v="90.885000228999999"/>
    <n v="91"/>
    <n v="98.077482619999998"/>
    <n v="99"/>
    <n v="0"/>
    <n v="1.922517378"/>
    <n v="0"/>
    <s v="NAN"/>
    <s v="NAN"/>
    <s v="NAN"/>
    <s v="NAN"/>
    <s v="NAN"/>
    <s v="NAN"/>
    <s v="NAN"/>
    <s v="NAN"/>
    <n v="22"/>
    <n v="0.45565884511508992"/>
  </r>
  <r>
    <s v="Liechtenstein"/>
    <s v="High income"/>
    <x v="1"/>
    <n v="38.137001040000001"/>
    <n v="1"/>
    <n v="14.416000370000001"/>
    <n v="15"/>
    <n v="85.583999629999994"/>
    <n v="86"/>
    <n v="100"/>
    <n v="100"/>
    <n v="0"/>
    <n v="0"/>
    <n v="0"/>
    <s v="NAN"/>
    <s v="NAN"/>
    <s v="NAN"/>
    <s v="NAN"/>
    <s v="NAN"/>
    <s v="NAN"/>
    <s v="NAN"/>
    <s v="NAN"/>
    <n v="22"/>
    <n v="5.4978302110333042"/>
  </r>
  <r>
    <s v="Samoa"/>
    <s v="Lower middle income"/>
    <x v="2"/>
    <n v="198.4100037"/>
    <n v="1"/>
    <n v="17.888999940000001"/>
    <n v="18"/>
    <n v="82.111000059999995"/>
    <n v="83"/>
    <n v="91.837724550000004"/>
    <n v="92"/>
    <n v="6.5208999519999997"/>
    <n v="1.4186234280000001"/>
    <n v="0.22275206789999999"/>
    <n v="91.780322870000006"/>
    <n v="6.2207033389999999"/>
    <n v="1.7276921599999999"/>
    <n v="0.2712816327"/>
    <n v="92.101190000000003"/>
    <n v="7.8988100000000001"/>
    <n v="0"/>
    <n v="0"/>
    <n v="22"/>
    <n v="35.493565442847007"/>
  </r>
  <r>
    <s v="Saint Lucia"/>
    <s v="Upper middle income"/>
    <x v="3"/>
    <n v="183.62899780000001"/>
    <n v="1"/>
    <n v="18.8409996"/>
    <n v="19"/>
    <n v="81.159000399999996"/>
    <n v="82"/>
    <n v="96.887844569999999"/>
    <n v="97"/>
    <n v="1.815652166"/>
    <n v="1.296503269"/>
    <n v="0"/>
    <n v="96.814023829999996"/>
    <n v="1.7341522549999999"/>
    <n v="1.4518239180000001"/>
    <n v="0"/>
    <n v="97.205822190000006"/>
    <n v="2.166718886"/>
    <n v="0.6274589237"/>
    <n v="0"/>
    <n v="22"/>
    <n v="34.59753874098201"/>
  </r>
  <r>
    <s v="Tonga"/>
    <s v="Upper middle income"/>
    <x v="3"/>
    <n v="105.6969986"/>
    <n v="1"/>
    <n v="23.098999020000001"/>
    <n v="24"/>
    <n v="76.901000979999992"/>
    <n v="77"/>
    <n v="98.731080829999996"/>
    <n v="99"/>
    <n v="0.88149729619999995"/>
    <n v="0.38742187769999997"/>
    <n v="0"/>
    <n v="98.468078539999993"/>
    <n v="1.103159706"/>
    <n v="0.42876175509999997"/>
    <n v="0"/>
    <n v="99.606658190000005"/>
    <n v="0.143540536"/>
    <n v="0.2498012758"/>
    <n v="0"/>
    <n v="22"/>
    <n v="24.414948670783414"/>
  </r>
  <r>
    <s v="Solomon Islands"/>
    <s v="Lower middle income"/>
    <x v="2"/>
    <n v="686.87799070000005"/>
    <n v="1"/>
    <n v="24.670000080000001"/>
    <n v="25"/>
    <n v="75.329999920000006"/>
    <n v="76"/>
    <n v="67.301025539999998"/>
    <n v="68"/>
    <n v="5.79547831"/>
    <n v="21.267843129999999"/>
    <n v="5.6356530249999999"/>
    <n v="59.40526749"/>
    <n v="6.5285236490000003"/>
    <n v="26.955911"/>
    <n v="7.1102978569999999"/>
    <n v="91.410776889999994"/>
    <n v="3.5571204249999999"/>
    <n v="3.8992861369999998"/>
    <n v="1.1328165530000001"/>
    <n v="22"/>
    <n v="169.45280085519241"/>
  </r>
  <r>
    <s v="Vanuatu"/>
    <s v="Lower middle income"/>
    <x v="2"/>
    <n v="307.14999390000003"/>
    <n v="1"/>
    <n v="25.525001530000001"/>
    <n v="26"/>
    <n v="74.474998470000003"/>
    <n v="75"/>
    <n v="91.231190749999996"/>
    <n v="92"/>
    <n v="1.0623850500000001"/>
    <n v="0"/>
    <n v="7.706424202"/>
    <n v="88.397201229999993"/>
    <n v="1.255132675"/>
    <n v="0"/>
    <n v="10.3476661"/>
    <n v="99.5"/>
    <n v="0.5"/>
    <n v="0"/>
    <n v="0"/>
    <n v="22"/>
    <n v="78.400040642369916"/>
  </r>
  <r>
    <s v="Guyana"/>
    <s v="Upper middle income"/>
    <x v="3"/>
    <n v="786.55902100000003"/>
    <n v="1"/>
    <n v="26.7859993"/>
    <n v="27"/>
    <n v="73.2140007"/>
    <n v="74"/>
    <n v="95.554806850000006"/>
    <n v="96"/>
    <n v="1.205244408"/>
    <n v="1.143069849"/>
    <n v="2.0968788969999999"/>
    <n v="93.928490499999995"/>
    <n v="1.6461938620000001"/>
    <n v="1.5612748329999999"/>
    <n v="2.864040809"/>
    <n v="100"/>
    <n v="0"/>
    <n v="0"/>
    <n v="0"/>
    <n v="22"/>
    <n v="210.68769385914686"/>
  </r>
  <r>
    <s v="Barbados"/>
    <s v="High income"/>
    <x v="1"/>
    <n v="287.37100220000002"/>
    <n v="1"/>
    <n v="31.190999980000001"/>
    <n v="32"/>
    <n v="68.809000019999999"/>
    <n v="69"/>
    <n v="98.514450420000003"/>
    <n v="99"/>
    <n v="0.26760057609999999"/>
    <n v="1.2179490049999999"/>
    <n v="0"/>
    <s v="NAN"/>
    <s v="NAN"/>
    <s v="NAN"/>
    <s v="NAN"/>
    <s v="NAN"/>
    <s v="NAN"/>
    <s v="NAN"/>
    <s v="NAN"/>
    <n v="22"/>
    <n v="89.633889238727804"/>
  </r>
  <r>
    <s v="Saint Helena"/>
    <s v="NAN"/>
    <x v="0"/>
    <n v="6.0710000989999999"/>
    <n v="1"/>
    <n v="40.082000729999997"/>
    <n v="41"/>
    <n v="59.917999270000003"/>
    <n v="60"/>
    <n v="99.1"/>
    <n v="100"/>
    <n v="0"/>
    <n v="0.9"/>
    <n v="0"/>
    <s v="NAN"/>
    <s v="NAN"/>
    <s v="NAN"/>
    <s v="NAN"/>
    <s v="NAN"/>
    <s v="NAN"/>
    <s v="NAN"/>
    <s v="NAN"/>
    <n v="22"/>
    <n v="2.4333783039994805"/>
  </r>
  <r>
    <s v="Maldives"/>
    <s v="Upper middle income"/>
    <x v="3"/>
    <n v="540.54199219999998"/>
    <n v="1"/>
    <n v="40.668998719999998"/>
    <n v="41"/>
    <n v="59.331001280000002"/>
    <n v="60"/>
    <n v="99.544438600000007"/>
    <n v="100"/>
    <n v="4.8050691299999997E-2"/>
    <n v="0.40751070499999997"/>
    <n v="0"/>
    <n v="99.919012499999994"/>
    <n v="8.0987500000000004E-2"/>
    <n v="0"/>
    <n v="0"/>
    <n v="98.997988930000005"/>
    <n v="0"/>
    <n v="1.0020110689999999"/>
    <n v="0"/>
    <n v="22"/>
    <n v="219.83301588888048"/>
  </r>
  <r>
    <s v="Faeroe Islands"/>
    <s v="High income"/>
    <x v="1"/>
    <n v="48.865001679999999"/>
    <n v="1"/>
    <n v="42.397998809999997"/>
    <n v="43"/>
    <n v="57.602001190000003"/>
    <n v="58"/>
    <n v="100"/>
    <n v="100"/>
    <n v="0"/>
    <n v="0"/>
    <n v="0"/>
    <s v="NAN"/>
    <s v="NAN"/>
    <s v="NAN"/>
    <s v="NAN"/>
    <s v="NAN"/>
    <s v="NAN"/>
    <s v="NAN"/>
    <s v="NAN"/>
    <n v="22"/>
    <n v="20.717782830792878"/>
  </r>
  <r>
    <s v="Bhutan"/>
    <s v="Lower middle income"/>
    <x v="2"/>
    <n v="771.61199950000002"/>
    <n v="1"/>
    <n v="42.31599808"/>
    <n v="43"/>
    <n v="57.68400192"/>
    <n v="58"/>
    <n v="97.313222629999999"/>
    <n v="98"/>
    <n v="2.4607126070000001"/>
    <n v="0.17642421829999999"/>
    <n v="4.9640541420000003E-2"/>
    <n v="96.731193649999994"/>
    <n v="3.2688063509999998"/>
    <n v="0"/>
    <n v="0"/>
    <n v="98.106628490000006"/>
    <n v="1.3591415"/>
    <n v="0.41692084750000002"/>
    <n v="0.1173091586"/>
    <n v="22"/>
    <n v="326.51531889346961"/>
  </r>
  <r>
    <s v="Mayotte"/>
    <s v="NAN"/>
    <x v="0"/>
    <n v="272.81298829999997"/>
    <n v="1"/>
    <n v="45.750999450000002"/>
    <n v="46"/>
    <n v="54.249000549999998"/>
    <n v="55"/>
    <n v="96.371179710000007"/>
    <n v="97"/>
    <n v="0"/>
    <n v="3.6288202950000001"/>
    <s v="NAN"/>
    <s v="NAN"/>
    <s v="NAN"/>
    <s v="NAN"/>
    <s v="NAN"/>
    <s v="NAN"/>
    <s v="NAN"/>
    <s v="NAN"/>
    <s v="NAN"/>
    <n v="22"/>
    <n v="124.81466877666156"/>
  </r>
  <r>
    <s v="Niue"/>
    <s v="NAN"/>
    <x v="0"/>
    <n v="1.618000031"/>
    <n v="1"/>
    <n v="46.202003480000002"/>
    <n v="47"/>
    <n v="53.797996519999998"/>
    <n v="54"/>
    <n v="97.010876179999997"/>
    <n v="98"/>
    <n v="0"/>
    <n v="2.9891238219999998"/>
    <n v="0"/>
    <s v="NAN"/>
    <s v="NAN"/>
    <s v="NAN"/>
    <s v="NAN"/>
    <s v="NAN"/>
    <s v="NAN"/>
    <s v="NAN"/>
    <s v="NAN"/>
    <n v="22"/>
    <n v="0.7475484306290211"/>
  </r>
  <r>
    <s v="Belize"/>
    <s v="Upper middle income"/>
    <x v="3"/>
    <n v="397.62100220000002"/>
    <n v="1"/>
    <n v="46.025001529999997"/>
    <n v="47"/>
    <n v="53.974998470000003"/>
    <n v="54"/>
    <n v="98.401954630000006"/>
    <n v="99"/>
    <n v="1.249110629"/>
    <n v="0.3489347411"/>
    <n v="0"/>
    <n v="97.995207579999999"/>
    <n v="1.358317682"/>
    <n v="0.64647473929999999"/>
    <n v="0"/>
    <n v="98.878960000000006"/>
    <n v="1.12104"/>
    <n v="0"/>
    <n v="0"/>
    <n v="22"/>
    <n v="183.00507234615134"/>
  </r>
  <r>
    <s v="British Virgin Islands"/>
    <s v="High income"/>
    <x v="1"/>
    <n v="30.23699951"/>
    <n v="1"/>
    <n v="48.51499939"/>
    <n v="49"/>
    <n v="51.48500061"/>
    <n v="52"/>
    <n v="99.864383559999993"/>
    <n v="100"/>
    <n v="0"/>
    <n v="0.13561643840000001"/>
    <n v="0"/>
    <s v="NAN"/>
    <s v="NAN"/>
    <s v="NAN"/>
    <s v="NAN"/>
    <s v="NAN"/>
    <s v="NAN"/>
    <s v="NAN"/>
    <s v="NAN"/>
    <n v="22"/>
    <n v="14.669480127830804"/>
  </r>
  <r>
    <s v="Isle of Man"/>
    <s v="High income"/>
    <x v="1"/>
    <n v="85.031997680000003"/>
    <n v="1"/>
    <n v="52.89800262"/>
    <n v="53"/>
    <n v="47.10199738"/>
    <n v="48"/>
    <n v="99.075000000000003"/>
    <n v="100"/>
    <n v="0"/>
    <n v="0.92500000000000004"/>
    <n v="0"/>
    <s v="NAN"/>
    <s v="NAN"/>
    <s v="NAN"/>
    <s v="NAN"/>
    <s v="NAN"/>
    <s v="NAN"/>
    <s v="NAN"/>
    <s v="NAN"/>
    <n v="22"/>
    <n v="44.980228360604734"/>
  </r>
  <r>
    <s v="Kiribati"/>
    <s v="Lower middle income"/>
    <x v="2"/>
    <n v="119.44599909999999"/>
    <n v="1"/>
    <n v="55.593997960000003"/>
    <n v="56"/>
    <n v="44.406002039999997"/>
    <n v="45"/>
    <n v="77.970920849999999"/>
    <n v="78"/>
    <n v="4.0768996250000002"/>
    <n v="17.952179529999999"/>
    <n v="0"/>
    <n v="60.99418489"/>
    <n v="2.0966097989999999"/>
    <n v="36.909205319999998"/>
    <n v="0"/>
    <n v="91.531174849999999"/>
    <n v="5.6586664610000001"/>
    <n v="2.8101586909999998"/>
    <n v="0"/>
    <n v="22"/>
    <n v="66.40480630295562"/>
  </r>
  <r>
    <s v="Fiji"/>
    <s v="Upper middle income"/>
    <x v="3"/>
    <n v="896.44396970000003"/>
    <n v="1"/>
    <n v="57.247005459999997"/>
    <n v="58"/>
    <n v="42.752994540000003"/>
    <n v="43"/>
    <n v="94.30106524"/>
    <n v="95"/>
    <n v="0"/>
    <n v="3.3186027660000001"/>
    <n v="2.380331999"/>
    <n v="89.088024050000001"/>
    <n v="0"/>
    <n v="5.7598979379999999"/>
    <n v="5.1520780119999996"/>
    <n v="98.194244060000003"/>
    <n v="0"/>
    <n v="1.495409344"/>
    <n v="0.31034659219999999"/>
    <n v="22"/>
    <n v="513.18732827999975"/>
  </r>
  <r>
    <s v="French Polynesia"/>
    <s v="High income"/>
    <x v="1"/>
    <n v="280.90399170000001"/>
    <n v="1"/>
    <n v="61.975002289999999"/>
    <n v="62"/>
    <n v="38.024997710000001"/>
    <n v="39"/>
    <n v="100"/>
    <n v="100"/>
    <n v="0"/>
    <n v="0"/>
    <n v="0"/>
    <s v="NAN"/>
    <s v="NAN"/>
    <s v="NAN"/>
    <s v="NAN"/>
    <s v="NAN"/>
    <s v="NAN"/>
    <s v="NAN"/>
    <s v="NAN"/>
    <n v="22"/>
    <n v="174.09025528877643"/>
  </r>
  <r>
    <s v="Tuvalu"/>
    <s v="Upper middle income"/>
    <x v="3"/>
    <n v="11.791999819999999"/>
    <n v="1"/>
    <n v="64.013999940000005"/>
    <n v="65"/>
    <n v="35.986000059999995"/>
    <n v="36"/>
    <n v="100"/>
    <n v="100"/>
    <n v="0"/>
    <n v="0"/>
    <n v="0"/>
    <n v="100"/>
    <n v="0"/>
    <n v="0"/>
    <n v="0"/>
    <n v="100"/>
    <n v="0"/>
    <n v="0"/>
    <n v="0"/>
    <n v="22"/>
    <n v="7.5485307576996004"/>
  </r>
  <r>
    <s v="Cabo Verde"/>
    <s v="Lower middle income"/>
    <x v="2"/>
    <n v="555.98797609999997"/>
    <n v="1"/>
    <n v="66.652000430000001"/>
    <n v="67"/>
    <n v="33.347999569999999"/>
    <n v="34"/>
    <n v="88.769606420000002"/>
    <n v="89"/>
    <n v="7.9041508460000003"/>
    <n v="3.2091477159999999"/>
    <n v="0.1170950144"/>
    <n v="80.114525439999994"/>
    <n v="9.9111270220000005"/>
    <n v="9.6232170030000006"/>
    <n v="0.35113053970000002"/>
    <n v="93.1"/>
    <n v="6.9"/>
    <n v="0"/>
    <n v="0"/>
    <n v="22"/>
    <n v="370.57710822092031"/>
  </r>
  <r>
    <s v="Suriname"/>
    <s v="Upper middle income"/>
    <x v="3"/>
    <n v="586.63397220000002"/>
    <n v="1"/>
    <n v="66.149002080000002"/>
    <n v="67"/>
    <n v="33.850997919999998"/>
    <n v="34"/>
    <n v="97.989631669999994"/>
    <n v="98"/>
    <n v="1.0672469410000001"/>
    <n v="0.37933650730000001"/>
    <n v="0.56378488400000004"/>
    <n v="96.574412629999998"/>
    <n v="1.6002958599999999"/>
    <n v="0.1598017947"/>
    <n v="1.6654897200000001"/>
    <n v="98.713853869999994"/>
    <n v="0.79446523710000005"/>
    <n v="0.49168089250000002"/>
    <n v="0"/>
    <n v="22"/>
    <n v="388.05251847256466"/>
  </r>
  <r>
    <s v="Montenegro"/>
    <s v="Upper middle income"/>
    <x v="3"/>
    <n v="628.06201169999997"/>
    <n v="1"/>
    <n v="67.488006589999998"/>
    <n v="68"/>
    <n v="32.511993410000002"/>
    <n v="33"/>
    <n v="98.856916519999999"/>
    <n v="99"/>
    <n v="0.54547882039999995"/>
    <n v="0.59231201099999997"/>
    <n v="5.2926508940000002E-3"/>
    <n v="98.161887539999995"/>
    <n v="0"/>
    <n v="1.821833386"/>
    <n v="1.6279069770000001E-2"/>
    <n v="99.191739589999997"/>
    <n v="0.80826041280000005"/>
    <n v="0"/>
    <n v="0"/>
    <n v="22"/>
    <n v="423.8665318453825"/>
  </r>
  <r>
    <s v="New Caledonia"/>
    <s v="High income"/>
    <x v="1"/>
    <n v="285.4909973"/>
    <n v="1"/>
    <n v="71.517997739999998"/>
    <n v="72"/>
    <n v="28.482002260000002"/>
    <n v="29"/>
    <n v="99.305320570000006"/>
    <n v="100"/>
    <n v="0"/>
    <n v="0.69467942780000003"/>
    <n v="0"/>
    <s v="NAN"/>
    <s v="NAN"/>
    <s v="NAN"/>
    <s v="NAN"/>
    <s v="NAN"/>
    <s v="NAN"/>
    <s v="NAN"/>
    <s v="NAN"/>
    <n v="22"/>
    <n v="204.17744499691744"/>
  </r>
  <r>
    <s v="Sao Tome and Principe"/>
    <s v="Lower middle income"/>
    <x v="2"/>
    <n v="219.16099550000001"/>
    <n v="1"/>
    <n v="74.354003910000003"/>
    <n v="75"/>
    <n v="25.645996089999997"/>
    <n v="26"/>
    <n v="78.22645516"/>
    <n v="79"/>
    <n v="20.237982980000002"/>
    <n v="0.44351992839999999"/>
    <n v="1.0920419299999999"/>
    <n v="74.300614490000001"/>
    <n v="19.711842579999999"/>
    <n v="1.7294057039999999"/>
    <n v="4.2581372279999998"/>
    <n v="79.580542899999998"/>
    <n v="20.419457099999999"/>
    <n v="0"/>
    <n v="0"/>
    <n v="22"/>
    <n v="162.95497516326492"/>
  </r>
  <r>
    <s v="Cook Islands"/>
    <s v="NAN"/>
    <x v="0"/>
    <n v="17.56399918"/>
    <n v="1"/>
    <n v="75.495002749999998"/>
    <n v="76"/>
    <n v="24.504997250000002"/>
    <n v="25"/>
    <n v="99.971610220000002"/>
    <n v="100"/>
    <n v="0"/>
    <n v="2.8389782700000001E-2"/>
    <n v="0"/>
    <s v="NAN"/>
    <s v="NAN"/>
    <s v="NAN"/>
    <s v="NAN"/>
    <s v="NAN"/>
    <s v="NAN"/>
    <s v="NAN"/>
    <s v="NAN"/>
    <n v="22"/>
    <n v="13.259941663950977"/>
  </r>
  <r>
    <s v="Marshall Islands"/>
    <s v="Upper middle income"/>
    <x v="3"/>
    <n v="59.194000240000001"/>
    <n v="1"/>
    <n v="77.793991090000006"/>
    <n v="78"/>
    <n v="22.206008909999994"/>
    <n v="23"/>
    <n v="88.572046979999996"/>
    <n v="89"/>
    <n v="11.387979"/>
    <n v="3.9974025849999997E-2"/>
    <n v="0"/>
    <n v="94.429720000000003"/>
    <n v="5.3902799999999997"/>
    <n v="0.18"/>
    <n v="0"/>
    <n v="86.9"/>
    <n v="13.1"/>
    <n v="0"/>
    <n v="0"/>
    <n v="22"/>
    <n v="46.04937527252018"/>
  </r>
  <r>
    <s v="Falkland Islands (Malvinas)"/>
    <s v="NAN"/>
    <x v="0"/>
    <n v="3.4830000399999999"/>
    <n v="1"/>
    <n v="78.507995609999995"/>
    <n v="79"/>
    <n v="21.492004390000005"/>
    <n v="22"/>
    <n v="95.308927400000002"/>
    <n v="96"/>
    <n v="0"/>
    <n v="4.6910725959999997"/>
    <n v="0"/>
    <n v="78.172942820000003"/>
    <n v="0"/>
    <n v="21.827057180000001"/>
    <n v="0"/>
    <n v="100"/>
    <n v="0"/>
    <n v="0"/>
    <n v="0"/>
    <n v="22"/>
    <n v="2.7344335184994977"/>
  </r>
  <r>
    <s v="Brunei Darussalam"/>
    <s v="High income"/>
    <x v="1"/>
    <n v="437.48300169999999"/>
    <n v="1"/>
    <n v="78.250007629999999"/>
    <n v="79"/>
    <n v="21.749992370000001"/>
    <n v="22"/>
    <n v="99.900036799999995"/>
    <n v="100"/>
    <n v="0"/>
    <n v="9.9963200360000004E-2"/>
    <n v="0"/>
    <s v="NAN"/>
    <s v="NAN"/>
    <s v="NAN"/>
    <s v="NAN"/>
    <n v="99.65"/>
    <n v="0"/>
    <n v="0.35"/>
    <n v="0"/>
    <n v="22"/>
    <n v="342.330482210203"/>
  </r>
  <r>
    <s v="Djibouti"/>
    <s v="Lower middle income"/>
    <x v="2"/>
    <n v="988.00201419999996"/>
    <n v="1"/>
    <n v="78.061996460000003"/>
    <n v="79"/>
    <n v="21.938003539999997"/>
    <n v="22"/>
    <n v="76.049920209999996"/>
    <n v="77"/>
    <n v="14.7574817"/>
    <n v="7.0158760510000002"/>
    <n v="2.1767220379999999"/>
    <n v="47.280732929999999"/>
    <n v="12.061610140000001"/>
    <n v="30.735504679999998"/>
    <n v="9.9221522489999998"/>
    <n v="84.135014929999997"/>
    <n v="15.51511107"/>
    <n v="0.34987400289999998"/>
    <n v="0"/>
    <n v="22"/>
    <n v="771.25409734953269"/>
  </r>
  <r>
    <s v="Palau"/>
    <s v="Upper middle income"/>
    <x v="3"/>
    <n v="18.091999049999998"/>
    <n v="1"/>
    <n v="80.987998959999999"/>
    <n v="81"/>
    <n v="19.012001040000001"/>
    <n v="20"/>
    <n v="99.657545499999998"/>
    <n v="100"/>
    <n v="0"/>
    <n v="0.34245449839999997"/>
    <n v="0"/>
    <n v="99.756985029999996"/>
    <n v="0"/>
    <n v="0.2430149677"/>
    <n v="0"/>
    <n v="99.634201989999994"/>
    <n v="0"/>
    <n v="0.36579800779999999"/>
    <n v="0"/>
    <n v="22"/>
    <n v="14.652348002457208"/>
  </r>
  <r>
    <s v="French Guiana"/>
    <s v="NAN"/>
    <x v="0"/>
    <n v="298.68200680000001"/>
    <n v="1"/>
    <n v="85.819999690000003"/>
    <n v="86"/>
    <n v="14.180000309999997"/>
    <n v="15"/>
    <n v="93.782216349999999"/>
    <n v="94"/>
    <n v="0"/>
    <n v="6.2177836519999996"/>
    <n v="0"/>
    <s v="NAN"/>
    <s v="NAN"/>
    <s v="NAN"/>
    <s v="NAN"/>
    <s v="NAN"/>
    <s v="NAN"/>
    <s v="NAN"/>
    <s v="NAN"/>
    <n v="22"/>
    <n v="256.32889730984579"/>
  </r>
  <r>
    <s v="American Samoa"/>
    <s v="Upper middle income"/>
    <x v="3"/>
    <n v="55.196998600000001"/>
    <n v="1"/>
    <n v="87.152999879999996"/>
    <n v="88"/>
    <n v="12.847000120000004"/>
    <n v="13"/>
    <n v="99.773771659999994"/>
    <n v="100"/>
    <n v="0"/>
    <n v="0.22622834150000001"/>
    <n v="0"/>
    <s v="NAN"/>
    <s v="NAN"/>
    <s v="NAN"/>
    <s v="NAN"/>
    <s v="NAN"/>
    <s v="NAN"/>
    <s v="NAN"/>
    <s v="NAN"/>
    <n v="22"/>
    <n v="48.105840123621597"/>
  </r>
  <r>
    <s v="Greenland"/>
    <s v="High income"/>
    <x v="1"/>
    <n v="56.771999360000002"/>
    <n v="1"/>
    <n v="87.282005310000002"/>
    <n v="88"/>
    <n v="12.717994689999998"/>
    <n v="13"/>
    <n v="100.0000017"/>
    <n v="100"/>
    <n v="0"/>
    <n v="0"/>
    <n v="0"/>
    <n v="100"/>
    <n v="0"/>
    <n v="0"/>
    <n v="0"/>
    <n v="100"/>
    <n v="0"/>
    <n v="0"/>
    <n v="0"/>
    <n v="22"/>
    <n v="49.551739495988365"/>
  </r>
  <r>
    <s v="Andorra"/>
    <s v="High income"/>
    <x v="1"/>
    <n v="77.26499939"/>
    <n v="1"/>
    <n v="87.916000370000006"/>
    <n v="88"/>
    <n v="12.083999629999994"/>
    <n v="13"/>
    <n v="100.00000369999999"/>
    <n v="100"/>
    <n v="0"/>
    <n v="0"/>
    <n v="0"/>
    <n v="100"/>
    <n v="0"/>
    <n v="0"/>
    <n v="0"/>
    <n v="100"/>
    <n v="0"/>
    <n v="0"/>
    <n v="0"/>
    <n v="22"/>
    <n v="67.928297149592893"/>
  </r>
  <r>
    <s v="Saint Pierre and Miquelon"/>
    <s v="NAN"/>
    <x v="0"/>
    <n v="5.795000076"/>
    <n v="1"/>
    <n v="89.96199799"/>
    <n v="90"/>
    <n v="10.03800201"/>
    <n v="11"/>
    <n v="91.4"/>
    <n v="92"/>
    <n v="0"/>
    <n v="8.6"/>
    <n v="0"/>
    <s v="NAN"/>
    <s v="NAN"/>
    <s v="NAN"/>
    <s v="NAN"/>
    <s v="NAN"/>
    <s v="NAN"/>
    <s v="NAN"/>
    <s v="NAN"/>
    <n v="22"/>
    <n v="5.2132978518916184"/>
  </r>
  <r>
    <s v="Martinique"/>
    <s v="NAN"/>
    <x v="0"/>
    <n v="375.26501459999997"/>
    <n v="1"/>
    <n v="89.13999939"/>
    <n v="90"/>
    <n v="10.86000061"/>
    <n v="11"/>
    <n v="99.841970779999997"/>
    <n v="100"/>
    <n v="0"/>
    <n v="0.15802921580000001"/>
    <n v="0"/>
    <s v="NAN"/>
    <s v="NAN"/>
    <s v="NAN"/>
    <s v="NAN"/>
    <s v="NAN"/>
    <s v="NAN"/>
    <s v="NAN"/>
    <s v="NAN"/>
    <n v="22"/>
    <n v="334.5112317253234"/>
  </r>
  <r>
    <s v="Northern Mariana Islands"/>
    <s v="High income"/>
    <x v="1"/>
    <n v="57.556999210000001"/>
    <n v="1"/>
    <n v="91.797996519999998"/>
    <n v="92"/>
    <n v="8.2020034800000019"/>
    <n v="9"/>
    <n v="100"/>
    <n v="100"/>
    <n v="0"/>
    <n v="0"/>
    <n v="0"/>
    <s v="NAN"/>
    <s v="NAN"/>
    <s v="NAN"/>
    <s v="NAN"/>
    <s v="NAN"/>
    <s v="NAN"/>
    <s v="NAN"/>
    <s v="NAN"/>
    <n v="22"/>
    <n v="52.836172131812226"/>
  </r>
  <r>
    <s v="Luxembourg"/>
    <s v="High income"/>
    <x v="1"/>
    <n v="625.97601320000001"/>
    <n v="1"/>
    <n v="91.452995299999998"/>
    <n v="92"/>
    <n v="8.5470047000000022"/>
    <n v="9"/>
    <n v="99.879932539999999"/>
    <n v="100"/>
    <n v="0"/>
    <n v="0.1200674649"/>
    <n v="0"/>
    <n v="98.595238100000003"/>
    <n v="0"/>
    <n v="1.404761905"/>
    <n v="0"/>
    <n v="100"/>
    <n v="0"/>
    <n v="0"/>
    <n v="0"/>
    <n v="22"/>
    <n v="572.47381393092337"/>
  </r>
  <r>
    <s v="Iceland"/>
    <s v="High income"/>
    <x v="1"/>
    <n v="341.25"/>
    <n v="1"/>
    <n v="93.897994999999995"/>
    <n v="94"/>
    <n v="6.1020050000000055"/>
    <n v="7"/>
    <n v="99.999997210000004"/>
    <n v="100"/>
    <n v="0"/>
    <n v="2.7946500150000002E-6"/>
    <n v="0"/>
    <n v="100"/>
    <n v="0"/>
    <n v="0"/>
    <n v="0"/>
    <n v="100"/>
    <n v="0"/>
    <n v="0"/>
    <n v="0"/>
    <n v="22"/>
    <n v="320.42690793749995"/>
  </r>
  <r>
    <s v="Guam"/>
    <s v="High income"/>
    <x v="1"/>
    <n v="168.78300479999999"/>
    <n v="1"/>
    <n v="94.938003539999997"/>
    <n v="95"/>
    <n v="5.0619964600000031"/>
    <n v="6"/>
    <n v="99.6952"/>
    <n v="100"/>
    <n v="0"/>
    <n v="0.30480000000000002"/>
    <n v="0"/>
    <s v="NAN"/>
    <s v="NAN"/>
    <s v="NAN"/>
    <s v="NAN"/>
    <s v="NAN"/>
    <s v="NAN"/>
    <s v="NAN"/>
    <s v="NAN"/>
    <n v="22"/>
    <n v="160.23921507194234"/>
  </r>
  <r>
    <s v="Malta"/>
    <s v="High income"/>
    <x v="1"/>
    <n v="441.53900149999998"/>
    <n v="1"/>
    <n v="94.744003300000003"/>
    <n v="95"/>
    <n v="5.2559966999999972"/>
    <n v="6"/>
    <n v="100.0000004"/>
    <n v="100"/>
    <n v="0"/>
    <n v="0"/>
    <n v="0"/>
    <n v="100"/>
    <n v="0"/>
    <n v="0"/>
    <n v="0"/>
    <n v="100"/>
    <n v="0"/>
    <n v="0"/>
    <n v="0"/>
    <n v="22"/>
    <n v="418.33172615194707"/>
  </r>
  <r>
    <s v="United States Virgin Islands"/>
    <s v="High income"/>
    <x v="1"/>
    <n v="104.4229965"/>
    <n v="1"/>
    <n v="95.939002990000006"/>
    <n v="96"/>
    <n v="4.0609970099999941"/>
    <n v="5"/>
    <n v="98.71826738"/>
    <n v="99"/>
    <n v="0"/>
    <n v="1.281732624"/>
    <n v="0"/>
    <s v="NAN"/>
    <s v="NAN"/>
    <s v="NAN"/>
    <s v="NAN"/>
    <s v="NAN"/>
    <s v="NAN"/>
    <s v="NAN"/>
    <s v="NAN"/>
    <n v="22"/>
    <n v="100.1823817343826"/>
  </r>
  <r>
    <s v="San Marino"/>
    <s v="High income"/>
    <x v="1"/>
    <n v="33.937999730000001"/>
    <n v="1"/>
    <n v="97.499000550000005"/>
    <n v="98"/>
    <n v="2.5009994499999948"/>
    <n v="3"/>
    <n v="100"/>
    <n v="100"/>
    <n v="0"/>
    <n v="0"/>
    <n v="0"/>
    <s v="NAN"/>
    <s v="NAN"/>
    <s v="NAN"/>
    <s v="NAN"/>
    <s v="NAN"/>
    <s v="NAN"/>
    <s v="NAN"/>
    <s v="NAN"/>
    <n v="22"/>
    <n v="33.089210543411703"/>
  </r>
  <r>
    <s v="Guadeloupe"/>
    <s v="NAN"/>
    <x v="0"/>
    <n v="400.12701420000002"/>
    <n v="1"/>
    <n v="98.498992920000006"/>
    <n v="99"/>
    <n v="1.5010070799999937"/>
    <n v="2"/>
    <n v="99.803126039999995"/>
    <n v="100"/>
    <n v="0"/>
    <n v="0.19687396130000001"/>
    <n v="0"/>
    <s v="NAN"/>
    <s v="NAN"/>
    <s v="NAN"/>
    <s v="NAN"/>
    <s v="NAN"/>
    <s v="NAN"/>
    <s v="NAN"/>
    <s v="NAN"/>
    <n v="22"/>
    <n v="394.12107938786545"/>
  </r>
  <r>
    <s v="Saint Barthelemy"/>
    <s v="NAN"/>
    <x v="0"/>
    <n v="9.8849999999999998"/>
    <n v="1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9.8849999999999998"/>
  </r>
  <r>
    <s v="Nauru"/>
    <s v="High income"/>
    <x v="1"/>
    <n v="10.833999629999999"/>
    <n v="1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10.833999629999999"/>
  </r>
  <r>
    <s v="Gibraltar"/>
    <s v="High income"/>
    <x v="1"/>
    <n v="33.691001890000003"/>
    <n v="1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33.691001890000003"/>
  </r>
  <r>
    <s v="Saint Martin (French part)"/>
    <s v="High income"/>
    <x v="1"/>
    <n v="38.658999999999999"/>
    <n v="1"/>
    <n v="100"/>
    <n v="100"/>
    <n v="0"/>
    <n v="0"/>
    <n v="99.999271390000004"/>
    <n v="100"/>
    <n v="0"/>
    <n v="7.2861055070000001E-4"/>
    <n v="0"/>
    <s v="NAN"/>
    <s v="NAN"/>
    <s v="NAN"/>
    <s v="NAN"/>
    <n v="99.999271390000004"/>
    <n v="0"/>
    <n v="7.2861055070000001E-4"/>
    <n v="0"/>
    <n v="22"/>
    <n v="38.658999999999999"/>
  </r>
  <r>
    <s v="Monaco"/>
    <s v="High income"/>
    <x v="1"/>
    <n v="39.243999479999999"/>
    <n v="1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39.243999479999999"/>
  </r>
  <r>
    <s v="Bermuda"/>
    <s v="High income"/>
    <x v="1"/>
    <n v="62.272998809999997"/>
    <n v="1"/>
    <n v="100"/>
    <n v="100"/>
    <n v="0"/>
    <n v="0"/>
    <n v="99.903140019999995"/>
    <n v="100"/>
    <n v="0"/>
    <n v="9.6859982940000006E-2"/>
    <n v="0"/>
    <s v="NAN"/>
    <s v="NAN"/>
    <s v="NAN"/>
    <s v="NAN"/>
    <n v="99.903140019999995"/>
    <n v="0"/>
    <n v="9.6859982940000006E-2"/>
    <n v="0"/>
    <n v="22"/>
    <n v="62.272998809999997"/>
  </r>
  <r>
    <s v="China, Macao SAR"/>
    <s v="High income"/>
    <x v="1"/>
    <n v="649.34198000000004"/>
    <n v="1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649.34198000000004"/>
  </r>
  <r>
    <s v="Réunion"/>
    <s v="NAN"/>
    <x v="0"/>
    <n v="895.30798340000001"/>
    <n v="1"/>
    <n v="99.659004210000006"/>
    <n v="100"/>
    <n v="0.3409957899999938"/>
    <n v="1"/>
    <n v="100"/>
    <n v="100"/>
    <n v="0"/>
    <n v="0"/>
    <n v="0"/>
    <s v="NAN"/>
    <s v="NAN"/>
    <s v="NAN"/>
    <s v="NAN"/>
    <s v="NAN"/>
    <s v="NAN"/>
    <s v="NAN"/>
    <s v="NAN"/>
    <n v="22"/>
    <n v="892.25502086907215"/>
  </r>
  <r>
    <s v="Eswatini"/>
    <s v="Lower middle income"/>
    <x v="2"/>
    <n v="1160.1639399999999"/>
    <n v="2"/>
    <n v="24.17100143"/>
    <n v="25"/>
    <n v="75.828998569999996"/>
    <n v="76"/>
    <n v="70.753070949999994"/>
    <n v="71"/>
    <n v="9.5070671630000003"/>
    <n v="9.8355679309999999"/>
    <n v="9.9042939590000003"/>
    <n v="62.466448739999997"/>
    <n v="12.29969513"/>
    <n v="12.45046093"/>
    <n v="12.78339519"/>
    <n v="96.749763049999999"/>
    <n v="0.74606447310000001"/>
    <n v="1.6321642439999999"/>
    <n v="0.8720082294"/>
    <n v="22"/>
    <n v="280.42324252774432"/>
  </r>
  <r>
    <s v="Timor-Leste"/>
    <s v="Lower middle income"/>
    <x v="2"/>
    <n v="1318.4420170000001"/>
    <n v="2"/>
    <n v="31.31999969"/>
    <n v="32"/>
    <n v="68.680000309999997"/>
    <n v="69"/>
    <n v="85.495601199999996"/>
    <n v="86"/>
    <n v="1.88586597"/>
    <n v="8.3600293969999999"/>
    <n v="4.2585034329999996"/>
    <n v="80.48779562"/>
    <n v="2.0493646750000001"/>
    <n v="11.26233968"/>
    <n v="6.2005000179999996"/>
    <n v="96.476957920000004"/>
    <n v="1.527338152"/>
    <n v="1.995703929"/>
    <n v="0"/>
    <n v="22"/>
    <n v="412.93603563722979"/>
  </r>
  <r>
    <s v="Mauritius"/>
    <s v="Upper middle income"/>
    <x v="3"/>
    <n v="1271.7669679999999"/>
    <n v="2"/>
    <n v="40.759998320000001"/>
    <n v="41"/>
    <n v="59.240001679999999"/>
    <n v="60"/>
    <n v="99.866254699999999"/>
    <n v="100"/>
    <n v="0"/>
    <n v="0.13374530139999999"/>
    <n v="0"/>
    <n v="99.827682339999996"/>
    <n v="0"/>
    <n v="0.17231766179999999"/>
    <n v="0"/>
    <n v="99.922315220000002"/>
    <n v="0"/>
    <n v="7.7684781189999996E-2"/>
    <n v="0"/>
    <n v="22"/>
    <n v="518.37219479111491"/>
  </r>
  <r>
    <s v="Guinea-Bissau"/>
    <s v="Low income"/>
    <x v="4"/>
    <n v="1967.998047"/>
    <n v="2"/>
    <n v="44.195999149999999"/>
    <n v="45"/>
    <n v="55.804000850000001"/>
    <n v="56"/>
    <n v="59.016912210000001"/>
    <n v="60"/>
    <n v="14.03457137"/>
    <n v="26.6263769"/>
    <n v="0.3221395192"/>
    <n v="49.831905300000003"/>
    <n v="9.2857730259999993"/>
    <n v="40.316451290000003"/>
    <n v="0.56587038450000005"/>
    <n v="70.614347910000006"/>
    <n v="20.03063358"/>
    <n v="9.3406252839999997"/>
    <n v="1.4393226929999999E-2"/>
    <n v="22"/>
    <n v="869.77640012413656"/>
  </r>
  <r>
    <s v="Trinidad and Tobago"/>
    <s v="High income"/>
    <x v="1"/>
    <n v="1399.490967"/>
    <n v="2"/>
    <n v="53.2140007"/>
    <n v="54"/>
    <n v="46.7859993"/>
    <n v="47"/>
    <n v="98.875170769999997"/>
    <n v="99"/>
    <n v="1.1248292310000001"/>
    <n v="0"/>
    <n v="0"/>
    <s v="NAN"/>
    <s v="NAN"/>
    <s v="NAN"/>
    <s v="NAN"/>
    <s v="NAN"/>
    <s v="NAN"/>
    <s v="NAN"/>
    <s v="NAN"/>
    <n v="22"/>
    <n v="744.72513297581668"/>
  </r>
  <r>
    <s v="Cyprus"/>
    <s v="High income"/>
    <x v="1"/>
    <n v="1207.360962"/>
    <n v="2"/>
    <n v="66.820999150000006"/>
    <n v="67"/>
    <n v="33.179000849999994"/>
    <n v="34"/>
    <n v="99.765173180000005"/>
    <n v="100"/>
    <n v="0"/>
    <n v="0.2348268167"/>
    <n v="0"/>
    <n v="99.845761719999999"/>
    <n v="0"/>
    <n v="0.1542382836"/>
    <n v="0"/>
    <n v="99.725158120000003"/>
    <n v="0"/>
    <n v="0.27484188250000002"/>
    <n v="0"/>
    <n v="22"/>
    <n v="806.77065815545188"/>
  </r>
  <r>
    <s v="Latvia"/>
    <s v="High income"/>
    <x v="1"/>
    <n v="1886.2020259999999"/>
    <n v="2"/>
    <n v="68.315002440000001"/>
    <n v="69"/>
    <n v="31.684997559999999"/>
    <n v="32"/>
    <n v="98.782601150000005"/>
    <n v="99"/>
    <n v="0.68230074240000005"/>
    <n v="0.53509810369999999"/>
    <n v="0"/>
    <n v="98.579223139999996"/>
    <n v="0"/>
    <n v="1.4207768599999999"/>
    <n v="0"/>
    <n v="98.876924689999996"/>
    <n v="0.99875681510000003"/>
    <n v="0.1243184908"/>
    <n v="0"/>
    <n v="22"/>
    <n v="1288.5589600852295"/>
  </r>
  <r>
    <s v="Estonia"/>
    <s v="High income"/>
    <x v="1"/>
    <n v="1326.5389399999999"/>
    <n v="2"/>
    <n v="69.229003910000003"/>
    <n v="70"/>
    <n v="30.770996089999997"/>
    <n v="31"/>
    <n v="99.59078178"/>
    <n v="100"/>
    <n v="0"/>
    <n v="0.40921822320000001"/>
    <n v="0"/>
    <s v="NAN"/>
    <s v="NAN"/>
    <s v="NAN"/>
    <s v="NAN"/>
    <n v="99.98545421"/>
    <n v="0"/>
    <n v="1.454579307E-2"/>
    <n v="0"/>
    <n v="22"/>
    <n v="918.34969464027245"/>
  </r>
  <r>
    <s v="Bahrain"/>
    <s v="High income"/>
    <x v="1"/>
    <n v="1701.5830080000001"/>
    <n v="2"/>
    <n v="89.506004329999996"/>
    <n v="90"/>
    <n v="10.493995670000004"/>
    <n v="11"/>
    <n v="100"/>
    <n v="100"/>
    <n v="0"/>
    <n v="0"/>
    <n v="0"/>
    <s v="NAN"/>
    <s v="NAN"/>
    <s v="NAN"/>
    <s v="NAN"/>
    <s v="NAN"/>
    <s v="NAN"/>
    <s v="NAN"/>
    <s v="NAN"/>
    <n v="22"/>
    <n v="1523.0189608190242"/>
  </r>
  <r>
    <s v="Lesotho"/>
    <s v="Lower middle income"/>
    <x v="2"/>
    <n v="2142.251953"/>
    <n v="3"/>
    <n v="29.027999879999999"/>
    <n v="30"/>
    <n v="70.972000120000004"/>
    <n v="71"/>
    <n v="72.176039270000004"/>
    <n v="73"/>
    <n v="10.40592597"/>
    <n v="12.21725464"/>
    <n v="5.2007801159999998"/>
    <n v="63.650354819999997"/>
    <n v="13.55843013"/>
    <n v="15.73132479"/>
    <n v="7.0598902539999999"/>
    <n v="93.020908550000001"/>
    <n v="2.698211997"/>
    <n v="3.625530038"/>
    <n v="0.65534941999999996"/>
    <n v="22"/>
    <n v="621.85289434613765"/>
  </r>
  <r>
    <s v="Namibia"/>
    <s v="Upper middle income"/>
    <x v="3"/>
    <n v="2540.9160160000001"/>
    <n v="3"/>
    <n v="52.033000950000002"/>
    <n v="53"/>
    <n v="47.966999049999998"/>
    <n v="48"/>
    <n v="84.270036279999999"/>
    <n v="85"/>
    <n v="7.0876275099999999"/>
    <n v="3.740143722"/>
    <n v="4.9021924849999996"/>
    <n v="71.256167430000005"/>
    <n v="11.97218925"/>
    <n v="7.0818037589999996"/>
    <n v="9.6898395629999996"/>
    <n v="96.266965350000007"/>
    <n v="2.5847589649999998"/>
    <n v="0.65961026379999999"/>
    <n v="0.4886654211"/>
    <n v="22"/>
    <n v="1322.1148547439821"/>
  </r>
  <r>
    <s v="Slovenia"/>
    <s v="High income"/>
    <x v="1"/>
    <n v="2078.931885"/>
    <n v="3"/>
    <n v="55.118003850000001"/>
    <n v="56"/>
    <n v="44.881996149999999"/>
    <n v="45"/>
    <n v="99.5"/>
    <n v="100"/>
    <n v="0"/>
    <n v="0.5"/>
    <n v="0"/>
    <s v="NAN"/>
    <s v="NAN"/>
    <s v="NAN"/>
    <s v="NAN"/>
    <s v="NAN"/>
    <s v="NAN"/>
    <s v="NAN"/>
    <s v="NAN"/>
    <n v="22"/>
    <n v="1145.8657564131775"/>
  </r>
  <r>
    <s v="Jamaica"/>
    <s v="Upper middle income"/>
    <x v="3"/>
    <n v="2961.1608890000002"/>
    <n v="3"/>
    <n v="56.311000819999997"/>
    <n v="57"/>
    <n v="43.688999180000003"/>
    <n v="44"/>
    <n v="91.029944499999999"/>
    <n v="92"/>
    <n v="5.3675709139999999"/>
    <n v="1.8640102030000001"/>
    <n v="1.7384743789999999"/>
    <n v="85.39991216"/>
    <n v="8.4907373709999998"/>
    <n v="2.5689718949999998"/>
    <n v="3.540378574"/>
    <n v="95.398015909999998"/>
    <n v="2.944456223"/>
    <n v="1.317064322"/>
    <n v="0.34046355"/>
    <n v="22"/>
    <n v="1667.4593324863094"/>
  </r>
  <r>
    <s v="North Macedonia"/>
    <s v="Upper middle income"/>
    <x v="3"/>
    <n v="2083.3798830000001"/>
    <n v="3"/>
    <n v="58.481998439999998"/>
    <n v="59"/>
    <n v="41.518001560000002"/>
    <n v="42"/>
    <n v="97.742815789999995"/>
    <n v="98"/>
    <n v="1.6349941400000001"/>
    <n v="0.57422847619999995"/>
    <n v="4.796159706E-2"/>
    <n v="97.468714570000003"/>
    <n v="1.505202232"/>
    <n v="0.91056319819999998"/>
    <n v="0.11552"/>
    <n v="97.937402989999995"/>
    <n v="1.7271369539999999"/>
    <n v="0.33546005629999998"/>
    <n v="0"/>
    <n v="22"/>
    <n v="1218.4021906753337"/>
  </r>
  <r>
    <s v="Gambia"/>
    <s v="Low income"/>
    <x v="4"/>
    <n v="2416.6640630000002"/>
    <n v="3"/>
    <n v="62.581996920000002"/>
    <n v="63"/>
    <n v="37.418003079999998"/>
    <n v="38"/>
    <n v="80.940407140000005"/>
    <n v="81"/>
    <n v="8.5973913910000004"/>
    <n v="10.352852070000001"/>
    <n v="0.10934939270000001"/>
    <n v="69.18852321"/>
    <n v="16.497832389999999"/>
    <n v="14.24376547"/>
    <n v="6.9878936799999999E-2"/>
    <n v="87.966904270000001"/>
    <n v="3.8736895219999998"/>
    <n v="8.0264572780000005"/>
    <n v="0.13294892529999999"/>
    <n v="22"/>
    <n v="1512.3966294734071"/>
  </r>
  <r>
    <s v="Albania"/>
    <s v="Upper middle income"/>
    <x v="3"/>
    <n v="2877.8000489999999"/>
    <n v="3"/>
    <n v="62.111999509999997"/>
    <n v="63"/>
    <n v="37.888000490000003"/>
    <n v="38"/>
    <n v="95.068038830000006"/>
    <n v="96"/>
    <n v="1.8846560919999999"/>
    <n v="3.0473050810000002"/>
    <n v="0"/>
    <n v="94.091358060000005"/>
    <n v="2.3052649550000002"/>
    <n v="3.6033769859999998"/>
    <n v="0"/>
    <n v="95.663809119999996"/>
    <n v="1.62808683"/>
    <n v="2.7081040540000001"/>
    <n v="0"/>
    <n v="22"/>
    <n v="1787.4591523336596"/>
  </r>
  <r>
    <s v="Armenia"/>
    <s v="Upper middle income"/>
    <x v="3"/>
    <n v="2963.2338869999999"/>
    <n v="3"/>
    <n v="63.312999730000001"/>
    <n v="64"/>
    <n v="36.687000269999999"/>
    <n v="37"/>
    <n v="99.971180689999997"/>
    <n v="100"/>
    <n v="0"/>
    <n v="2.8819308009999999E-2"/>
    <n v="0"/>
    <n v="100"/>
    <n v="0"/>
    <n v="0"/>
    <n v="0"/>
    <n v="99.954481220000005"/>
    <n v="0"/>
    <n v="4.5518783639999998E-2"/>
    <n v="0"/>
    <n v="22"/>
    <n v="1876.1122628755784"/>
  </r>
  <r>
    <s v="Lithuania"/>
    <s v="High income"/>
    <x v="1"/>
    <n v="2722.2910160000001"/>
    <n v="3"/>
    <n v="68.045997619999994"/>
    <n v="69"/>
    <n v="31.954002380000006"/>
    <n v="32"/>
    <n v="98.013347240000002"/>
    <n v="99"/>
    <n v="0"/>
    <n v="1.9866527599999999"/>
    <n v="0"/>
    <n v="93.78278023"/>
    <n v="0"/>
    <n v="6.2172197709999999"/>
    <n v="0"/>
    <n v="100"/>
    <n v="0"/>
    <n v="0"/>
    <n v="0"/>
    <n v="22"/>
    <n v="1852.4100799568339"/>
  </r>
  <r>
    <s v="Botswana"/>
    <s v="Upper middle income"/>
    <x v="3"/>
    <n v="2351.625"/>
    <n v="3"/>
    <n v="70.876998900000004"/>
    <n v="71"/>
    <n v="29.123001099999996"/>
    <n v="30"/>
    <n v="92.213563070000006"/>
    <n v="93"/>
    <n v="4.7230389700000002"/>
    <n v="1.7325264760000001"/>
    <n v="1.330871481"/>
    <n v="79.04372386"/>
    <n v="15.154947180000001"/>
    <n v="1.5961191560000001"/>
    <n v="4.2052098100000004"/>
    <n v="97.624980579999999"/>
    <n v="0.43662003220000001"/>
    <n v="1.788579159"/>
    <n v="0.14982022810000001"/>
    <n v="22"/>
    <n v="1666.7612253821251"/>
  </r>
  <r>
    <s v="Gabon"/>
    <s v="Upper middle income"/>
    <x v="3"/>
    <n v="2225.7280270000001"/>
    <n v="3"/>
    <n v="90.092002870000002"/>
    <n v="91"/>
    <n v="9.9079971299999983"/>
    <n v="10"/>
    <n v="85.341930599999998"/>
    <n v="86"/>
    <n v="7.7352631030000003"/>
    <n v="6.9228083570000001"/>
    <s v="NAN"/>
    <n v="44.745889009999999"/>
    <n v="10.511148589999999"/>
    <n v="44.742962400000003"/>
    <s v="NAN"/>
    <n v="89.806539169999994"/>
    <n v="7.4299807600000003"/>
    <n v="2.7634800720000001"/>
    <s v="NAN"/>
    <n v="22"/>
    <n v="2005.2029579632344"/>
  </r>
  <r>
    <s v="Puerto Rico"/>
    <s v="High income"/>
    <x v="1"/>
    <n v="2860.8400879999999"/>
    <n v="3"/>
    <n v="93.581001279999995"/>
    <n v="94"/>
    <n v="6.4189987200000047"/>
    <n v="7"/>
    <n v="100"/>
    <n v="100"/>
    <n v="0"/>
    <n v="0"/>
    <n v="0"/>
    <s v="NAN"/>
    <s v="NAN"/>
    <s v="NAN"/>
    <s v="NAN"/>
    <s v="NAN"/>
    <s v="NAN"/>
    <s v="NAN"/>
    <s v="NAN"/>
    <n v="22"/>
    <n v="2677.2027993700331"/>
  </r>
  <r>
    <s v="Qatar"/>
    <s v="High income"/>
    <x v="1"/>
    <n v="2881.0600589999999"/>
    <n v="3"/>
    <n v="99.23500061"/>
    <n v="100"/>
    <n v="0.76499938999999983"/>
    <n v="1"/>
    <n v="99.568101940000005"/>
    <n v="100"/>
    <n v="0"/>
    <n v="0.4318980637"/>
    <n v="0"/>
    <s v="NAN"/>
    <s v="NAN"/>
    <s v="NAN"/>
    <s v="NAN"/>
    <s v="NAN"/>
    <s v="NAN"/>
    <s v="NAN"/>
    <s v="NAN"/>
    <n v="22"/>
    <n v="2859.0199671231162"/>
  </r>
  <r>
    <s v="Bosnia and Herzegovina"/>
    <s v="Upper middle income"/>
    <x v="3"/>
    <n v="3280.8149410000001"/>
    <n v="4"/>
    <n v="49.020000459999999"/>
    <n v="50"/>
    <n v="50.979999540000001"/>
    <n v="51"/>
    <n v="96.113897620000003"/>
    <n v="97"/>
    <n v="3.8236639380000002"/>
    <n v="6.2438437520000001E-2"/>
    <n v="0"/>
    <n v="97.333333330000002"/>
    <n v="2.6666666669999999"/>
    <n v="0"/>
    <n v="0"/>
    <n v="94.845704400000002"/>
    <n v="5.0269222060000001"/>
    <n v="0.12737339280000001"/>
    <n v="0"/>
    <n v="22"/>
    <n v="1608.2554991699487"/>
  </r>
  <r>
    <s v="Georgia"/>
    <s v="Upper middle income"/>
    <x v="3"/>
    <n v="3989.1750489999999"/>
    <n v="4"/>
    <n v="59.452995299999998"/>
    <n v="60"/>
    <n v="40.547004700000002"/>
    <n v="41"/>
    <n v="97.348139700000004"/>
    <n v="98"/>
    <n v="0"/>
    <n v="2.6327613790000002"/>
    <n v="1.9098923269999998E-2"/>
    <n v="94.271884200000002"/>
    <n v="0"/>
    <n v="5.7039236180000001"/>
    <n v="2.4192183450000002E-2"/>
    <n v="99.446153940000002"/>
    <n v="0"/>
    <n v="0.53822074200000003"/>
    <n v="1.5625315859999999E-2"/>
    <n v="22"/>
    <n v="2371.6840543907429"/>
  </r>
  <r>
    <s v="Mongolia"/>
    <s v="Lower middle income"/>
    <x v="2"/>
    <n v="3278.2919919999999"/>
    <n v="4"/>
    <n v="68.656997680000003"/>
    <n v="69"/>
    <n v="31.343002319999997"/>
    <n v="32"/>
    <n v="85.495625270000005"/>
    <n v="86"/>
    <n v="2.1464289299999999"/>
    <n v="6.6333667140000001"/>
    <n v="5.7245790809999999"/>
    <n v="61.070751139999999"/>
    <n v="3.0841705720000001"/>
    <n v="17.580781160000001"/>
    <n v="18.264297129999999"/>
    <n v="96.645965579999995"/>
    <n v="1.718335079"/>
    <n v="1.635699341"/>
    <n v="0"/>
    <n v="22"/>
    <n v="2250.7768568910656"/>
  </r>
  <r>
    <s v="Uruguay"/>
    <s v="High income"/>
    <x v="1"/>
    <n v="3473.7270509999998"/>
    <n v="4"/>
    <n v="95.51499939"/>
    <n v="96"/>
    <n v="4.4850006100000002"/>
    <n v="5"/>
    <n v="99.495757560000001"/>
    <n v="100"/>
    <n v="0.50424244119999995"/>
    <n v="0"/>
    <n v="0"/>
    <n v="95.300830000000005"/>
    <n v="4.6991699999999996"/>
    <n v="0"/>
    <n v="0"/>
    <n v="99.692734439999995"/>
    <n v="0.30726556170000002"/>
    <n v="0"/>
    <n v="0"/>
    <n v="22"/>
    <n v="3317.9303715729147"/>
  </r>
  <r>
    <s v="Republic of Moldova"/>
    <s v="Upper middle income"/>
    <x v="3"/>
    <n v="4033.9628910000001"/>
    <n v="5"/>
    <n v="42.849002839999997"/>
    <n v="43"/>
    <n v="57.150997160000003"/>
    <n v="58"/>
    <n v="90.569962239999995"/>
    <n v="91"/>
    <n v="1.519776762"/>
    <n v="7.910260997"/>
    <n v="0"/>
    <n v="85.481038119999994"/>
    <n v="1.52256302"/>
    <n v="12.996398859999999"/>
    <n v="0"/>
    <n v="97.357444479999998"/>
    <n v="1.516060408"/>
    <n v="1.1264951110000001"/>
    <n v="0"/>
    <n v="22"/>
    <n v="1728.5128737291359"/>
  </r>
  <r>
    <s v="Central African Republic"/>
    <s v="Low income"/>
    <x v="4"/>
    <n v="4829.7641599999997"/>
    <n v="5"/>
    <n v="42.197998050000002"/>
    <n v="43"/>
    <n v="57.802001949999998"/>
    <n v="58"/>
    <n v="37.202402050000003"/>
    <n v="38"/>
    <n v="25.682373479999999"/>
    <n v="33.53911377"/>
    <n v="3.5761107079999999"/>
    <n v="28.106594149999999"/>
    <n v="19.405889899999998"/>
    <n v="46.373073009999999"/>
    <n v="6.1144429440000003"/>
    <n v="49.661664950000002"/>
    <n v="34.279780090000003"/>
    <n v="15.95940214"/>
    <n v="9.915281712E-2"/>
    <n v="22"/>
    <n v="2038.0637860563988"/>
  </r>
  <r>
    <s v="Mauritania"/>
    <s v="Lower middle income"/>
    <x v="2"/>
    <n v="4649.6601559999999"/>
    <n v="5"/>
    <n v="55.326995850000003"/>
    <n v="56"/>
    <n v="44.673004149999997"/>
    <n v="45"/>
    <n v="71.681049229999999"/>
    <n v="72"/>
    <n v="13.476891930000001"/>
    <n v="14.820326809999999"/>
    <n v="2.173203433E-2"/>
    <n v="49.911338899999997"/>
    <n v="18.49039689"/>
    <n v="31.549617300000001"/>
    <n v="4.8646907220000001E-2"/>
    <n v="89.258694649999995"/>
    <n v="9.4288080829999998"/>
    <n v="1.3124972699999999"/>
    <n v="0"/>
    <n v="22"/>
    <n v="2572.5172815492238"/>
  </r>
  <r>
    <s v="Croatia"/>
    <s v="High income"/>
    <x v="1"/>
    <n v="4105.2680659999996"/>
    <n v="5"/>
    <n v="57.552997589999997"/>
    <n v="58"/>
    <n v="42.447002410000003"/>
    <n v="43"/>
    <s v="NAN"/>
    <s v="NAN"/>
    <s v="NAN"/>
    <s v="NAN"/>
    <s v="NAN"/>
    <s v="NAN"/>
    <s v="NAN"/>
    <s v="NAN"/>
    <s v="NAN"/>
    <n v="100"/>
    <n v="0"/>
    <n v="0"/>
    <n v="0"/>
    <n v="22"/>
    <n v="2362.7048310880195"/>
  </r>
  <r>
    <s v="Ireland"/>
    <s v="High income"/>
    <x v="1"/>
    <n v="4937.7958980000003"/>
    <n v="5"/>
    <n v="63.652999880000003"/>
    <n v="64"/>
    <n v="36.347000119999997"/>
    <n v="37"/>
    <n v="97.399706510000001"/>
    <n v="98"/>
    <n v="0"/>
    <n v="2.6002934849999999"/>
    <n v="0"/>
    <n v="98.134920750000006"/>
    <n v="0"/>
    <n v="1.8650792469999999"/>
    <n v="0"/>
    <n v="96.979886030000003"/>
    <n v="0"/>
    <n v="3.0201139659999998"/>
    <n v="0"/>
    <n v="22"/>
    <n v="3143.0552170285855"/>
  </r>
  <r>
    <s v="Panama"/>
    <s v="High income"/>
    <x v="1"/>
    <n v="4314.7680659999996"/>
    <n v="5"/>
    <n v="68.414001459999994"/>
    <n v="69"/>
    <n v="31.585998540000006"/>
    <n v="32"/>
    <n v="94.372544360000006"/>
    <n v="95"/>
    <n v="1.8734805919999999"/>
    <n v="2.2623042469999999"/>
    <n v="1.491670799"/>
    <n v="86.323083260000004"/>
    <n v="1.791982583"/>
    <n v="7.1623643420000001"/>
    <n v="4.7225698109999996"/>
    <n v="98.088892670000007"/>
    <n v="1.9111073329999999"/>
    <n v="0"/>
    <n v="0"/>
    <n v="22"/>
    <n v="2951.9054876688533"/>
  </r>
  <r>
    <s v="New Zealand"/>
    <s v="High income"/>
    <x v="1"/>
    <n v="4822.2329099999997"/>
    <n v="5"/>
    <n v="86.698997500000004"/>
    <n v="87"/>
    <n v="13.301002499999996"/>
    <n v="14"/>
    <n v="100.00000129999999"/>
    <n v="100"/>
    <n v="0"/>
    <n v="0"/>
    <n v="0"/>
    <n v="100"/>
    <n v="0"/>
    <n v="0"/>
    <n v="0"/>
    <n v="100"/>
    <n v="0"/>
    <n v="0"/>
    <n v="0"/>
    <n v="22"/>
    <n v="4180.8275900850776"/>
  </r>
  <r>
    <s v="Kuwait"/>
    <s v="High income"/>
    <x v="1"/>
    <n v="4270.5629879999997"/>
    <n v="5"/>
    <n v="100"/>
    <n v="100"/>
    <n v="0"/>
    <n v="0"/>
    <n v="100"/>
    <n v="100"/>
    <n v="0"/>
    <n v="0"/>
    <n v="0"/>
    <s v="NAN"/>
    <s v="NAN"/>
    <s v="NAN"/>
    <s v="NAN"/>
    <s v="NAN"/>
    <s v="NAN"/>
    <s v="NAN"/>
    <s v="NAN"/>
    <n v="22"/>
    <n v="4270.5629879999997"/>
  </r>
  <r>
    <s v="Liberia"/>
    <s v="Low income"/>
    <x v="4"/>
    <n v="5057.6767579999996"/>
    <n v="6"/>
    <n v="52.088996889999997"/>
    <n v="53"/>
    <n v="47.911003110000003"/>
    <n v="48"/>
    <n v="75.261791590000001"/>
    <n v="76"/>
    <n v="8.7006574749999999"/>
    <n v="3.488080869"/>
    <n v="12.549470060000001"/>
    <n v="64.100216889999999"/>
    <n v="6.5377757970000001"/>
    <n v="3.3837098750000001"/>
    <n v="25.978297439999999"/>
    <n v="85.528109630000003"/>
    <n v="10.69005698"/>
    <n v="3.58408039"/>
    <n v="0.19775300060000001"/>
    <n v="22"/>
    <n v="2634.4930891808722"/>
  </r>
  <r>
    <s v="Slovakia"/>
    <s v="High income"/>
    <x v="1"/>
    <n v="5459.6430659999996"/>
    <n v="6"/>
    <n v="53.759998320000001"/>
    <n v="54"/>
    <n v="46.240001679999999"/>
    <n v="47"/>
    <n v="99.787698579999997"/>
    <n v="100"/>
    <n v="0.2123014241"/>
    <n v="0"/>
    <n v="0"/>
    <n v="100"/>
    <n v="0"/>
    <n v="0"/>
    <n v="0"/>
    <n v="99.605094059999999"/>
    <n v="0.39490593740000002"/>
    <n v="0"/>
    <n v="0"/>
    <n v="22"/>
    <n v="2935.1040205595964"/>
  </r>
  <r>
    <s v="Congo"/>
    <s v="Lower middle income"/>
    <x v="2"/>
    <n v="5518.091797"/>
    <n v="6"/>
    <n v="67.829002380000006"/>
    <n v="68"/>
    <n v="32.170997619999994"/>
    <n v="33"/>
    <n v="73.78451158"/>
    <n v="74"/>
    <n v="10.46117203"/>
    <n v="9.5591807220000007"/>
    <n v="6.1951356640000004"/>
    <n v="45.724413179999999"/>
    <n v="10.6323901"/>
    <n v="24.405169730000001"/>
    <n v="19.238026990000002"/>
    <n v="87.093296159999994"/>
    <n v="10.37996439"/>
    <n v="2.5177899969999999"/>
    <n v="8.9494520549999994E-3"/>
    <n v="22"/>
    <n v="3742.8666163177149"/>
  </r>
  <r>
    <s v="West Bank and Gaza Strip"/>
    <s v="Lower middle income"/>
    <x v="2"/>
    <n v="5101.4160160000001"/>
    <n v="6"/>
    <n v="76.718994140000007"/>
    <n v="77"/>
    <n v="23.281005859999993"/>
    <n v="24"/>
    <n v="97.880397220000006"/>
    <n v="98"/>
    <n v="1.029979486"/>
    <n v="1.089623295"/>
    <s v="NAN"/>
    <n v="98.715556419999999"/>
    <n v="0.31740062730000002"/>
    <n v="0.96704295760000003"/>
    <s v="NAN"/>
    <n v="97.626964430000001"/>
    <n v="1.246217358"/>
    <n v="1.126818208"/>
    <s v="NAN"/>
    <n v="22"/>
    <n v="3913.7550543720617"/>
  </r>
  <r>
    <s v="Costa Rica"/>
    <s v="Upper middle income"/>
    <x v="3"/>
    <n v="5094.1137699999999"/>
    <n v="6"/>
    <n v="80.770996089999997"/>
    <n v="81"/>
    <n v="19.229003910000003"/>
    <n v="20"/>
    <n v="99.810536929999998"/>
    <n v="100"/>
    <n v="0.18945947460000001"/>
    <n v="3.5944518969999999E-6"/>
    <n v="0"/>
    <n v="99.646249999999995"/>
    <n v="0.35375000000000001"/>
    <n v="0"/>
    <n v="0"/>
    <n v="99.849652860000006"/>
    <n v="0.15034714290000001"/>
    <n v="0"/>
    <n v="0"/>
    <n v="22"/>
    <n v="4114.5664339868517"/>
  </r>
  <r>
    <s v="Norway"/>
    <s v="High income"/>
    <x v="1"/>
    <n v="5421.2421880000002"/>
    <n v="6"/>
    <n v="82.973991389999995"/>
    <n v="83"/>
    <n v="17.026008610000005"/>
    <n v="18"/>
    <n v="99.999995499999997"/>
    <n v="100"/>
    <n v="0"/>
    <n v="4.5034074529999998E-6"/>
    <n v="0"/>
    <n v="100"/>
    <n v="0"/>
    <n v="0"/>
    <n v="0"/>
    <n v="100"/>
    <n v="0"/>
    <n v="0"/>
    <n v="0"/>
    <n v="22"/>
    <n v="4498.221026302167"/>
  </r>
  <r>
    <s v="Finland"/>
    <s v="High income"/>
    <x v="1"/>
    <n v="5540.7177730000003"/>
    <n v="6"/>
    <n v="85.517005920000003"/>
    <n v="86"/>
    <n v="14.482994079999997"/>
    <n v="15"/>
    <n v="100.0000033"/>
    <n v="100"/>
    <n v="0"/>
    <n v="0"/>
    <n v="0"/>
    <n v="100"/>
    <n v="0"/>
    <n v="0"/>
    <n v="0"/>
    <n v="100"/>
    <n v="0"/>
    <n v="0"/>
    <n v="0"/>
    <n v="22"/>
    <n v="4738.2559459469021"/>
  </r>
  <r>
    <s v="Oman"/>
    <s v="High income"/>
    <x v="1"/>
    <n v="5106.6220700000003"/>
    <n v="6"/>
    <n v="86.275993349999993"/>
    <n v="87"/>
    <n v="13.724006650000007"/>
    <n v="14"/>
    <n v="92.168024689999996"/>
    <n v="93"/>
    <n v="7.5414198929999996"/>
    <n v="0.26040520360000002"/>
    <n v="3.0150217449999999E-2"/>
    <n v="76.250779910000006"/>
    <n v="21.632121130000002"/>
    <n v="1.897409218"/>
    <n v="0.21968973750000001"/>
    <n v="94.7"/>
    <n v="5.3"/>
    <n v="0"/>
    <n v="0"/>
    <n v="22"/>
    <n v="4405.788917522832"/>
  </r>
  <r>
    <s v="Denmark"/>
    <s v="High income"/>
    <x v="1"/>
    <n v="5792.203125"/>
    <n v="6"/>
    <n v="88.116004939999996"/>
    <n v="89"/>
    <n v="11.883995060000004"/>
    <n v="12"/>
    <n v="100.00000110000001"/>
    <n v="100"/>
    <n v="0"/>
    <n v="0"/>
    <n v="0"/>
    <n v="100"/>
    <n v="0"/>
    <n v="0"/>
    <n v="0"/>
    <n v="100"/>
    <n v="0"/>
    <n v="0"/>
    <n v="0"/>
    <n v="22"/>
    <n v="5103.8579917598336"/>
  </r>
  <r>
    <s v="Singapore"/>
    <s v="High income"/>
    <x v="1"/>
    <n v="5850.3427730000003"/>
    <n v="6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5850.3427730000003"/>
  </r>
  <r>
    <s v="Kyrgyzstan"/>
    <s v="NAN"/>
    <x v="0"/>
    <n v="6524.1909180000002"/>
    <n v="7"/>
    <n v="36.855998990000003"/>
    <n v="37"/>
    <n v="63.144001009999997"/>
    <n v="64"/>
    <n v="91.699305219999999"/>
    <n v="92"/>
    <n v="1.900734111"/>
    <n v="1.8656486999999999"/>
    <n v="4.5343119649999997"/>
    <n v="87.258429000000007"/>
    <n v="2.606070485"/>
    <n v="2.9545936840000002"/>
    <n v="7.1809068319999998"/>
    <n v="99.307692309999993"/>
    <n v="0.6923076923"/>
    <n v="0"/>
    <n v="0"/>
    <n v="22"/>
    <n v="2404.5557388437524"/>
  </r>
  <r>
    <s v="Turkmenistan"/>
    <s v="Upper middle income"/>
    <x v="3"/>
    <n v="6031.1870120000003"/>
    <n v="7"/>
    <n v="52.516002659999998"/>
    <n v="53"/>
    <n v="47.483997340000002"/>
    <n v="48"/>
    <n v="100"/>
    <n v="100"/>
    <n v="0"/>
    <n v="0"/>
    <n v="0"/>
    <n v="100"/>
    <n v="0"/>
    <n v="0"/>
    <n v="0"/>
    <n v="100"/>
    <n v="0"/>
    <n v="0"/>
    <n v="0"/>
    <n v="22"/>
    <n v="3167.3383316514942"/>
  </r>
  <r>
    <s v="Nicaragua"/>
    <s v="Lower middle income"/>
    <x v="2"/>
    <n v="6624.5541990000002"/>
    <n v="7"/>
    <n v="59.012001040000001"/>
    <n v="60"/>
    <n v="40.987998959999999"/>
    <n v="41"/>
    <n v="81.708753799999997"/>
    <n v="82"/>
    <n v="1.506645682"/>
    <n v="13.530531140000001"/>
    <n v="3.2540693780000001"/>
    <n v="59.107446629999998"/>
    <n v="3.5209742849999999"/>
    <n v="29.780173680000001"/>
    <n v="7.5914054000000002"/>
    <n v="97.406956609999995"/>
    <n v="0.10755231429999999"/>
    <n v="2.244007656"/>
    <n v="0.24148342289999999"/>
    <n v="22"/>
    <n v="3909.281992809244"/>
  </r>
  <r>
    <s v="El Salvador"/>
    <s v="Lower middle income"/>
    <x v="2"/>
    <n v="6486.201172"/>
    <n v="7"/>
    <n v="73.444000239999994"/>
    <n v="74"/>
    <n v="26.555999760000006"/>
    <n v="27"/>
    <n v="97.946575409999994"/>
    <n v="98"/>
    <n v="0.20726323190000001"/>
    <n v="0.31517399689999998"/>
    <n v="1.530987366"/>
    <n v="93.454395079999998"/>
    <n v="0.78047620490000003"/>
    <n v="0"/>
    <n v="5.7651287120000001"/>
    <n v="99.570870009999993"/>
    <n v="0"/>
    <n v="0.42912999439999999"/>
    <n v="0"/>
    <n v="22"/>
    <n v="4763.7256043305624"/>
  </r>
  <r>
    <s v="Bulgaria"/>
    <s v="Upper middle income"/>
    <x v="3"/>
    <n v="6948.4448240000002"/>
    <n v="7"/>
    <n v="75.685997009999994"/>
    <n v="76"/>
    <n v="24.314002990000006"/>
    <n v="25"/>
    <n v="99.011416940000004"/>
    <n v="100"/>
    <n v="0"/>
    <n v="0.98858306070000002"/>
    <n v="0"/>
    <n v="97.401287969999998"/>
    <n v="0"/>
    <n v="2.5987120309999998"/>
    <n v="0"/>
    <n v="99.528670399999996"/>
    <n v="0"/>
    <n v="0.47132960070000002"/>
    <n v="0"/>
    <n v="22"/>
    <n v="5258.9997417341392"/>
  </r>
  <r>
    <s v="Libya"/>
    <s v="Upper middle income"/>
    <x v="3"/>
    <n v="6871.2871089999999"/>
    <n v="7"/>
    <n v="80.691001889999995"/>
    <n v="81"/>
    <n v="19.308998110000005"/>
    <n v="20"/>
    <n v="99.891523800000002"/>
    <n v="100"/>
    <n v="0"/>
    <n v="0.1084762012"/>
    <n v="0"/>
    <s v="NAN"/>
    <s v="NAN"/>
    <s v="NAN"/>
    <s v="NAN"/>
    <s v="NAN"/>
    <s v="NAN"/>
    <s v="NAN"/>
    <s v="NAN"/>
    <n v="22"/>
    <n v="5544.510410990516"/>
  </r>
  <r>
    <s v="Lebanon"/>
    <s v="Lower middle income"/>
    <x v="2"/>
    <n v="6825.4418949999999"/>
    <n v="7"/>
    <n v="88.924995420000002"/>
    <n v="89"/>
    <n v="11.075004579999998"/>
    <n v="12"/>
    <n v="92.6"/>
    <n v="93"/>
    <n v="7.4"/>
    <n v="0"/>
    <n v="0"/>
    <s v="NAN"/>
    <s v="NAN"/>
    <s v="NAN"/>
    <s v="NAN"/>
    <s v="NAN"/>
    <s v="NAN"/>
    <s v="NAN"/>
    <s v="NAN"/>
    <n v="22"/>
    <n v="6069.5238925235108"/>
  </r>
  <r>
    <s v="Lao People's Democratic Republic"/>
    <s v="Lower middle income"/>
    <x v="2"/>
    <n v="7275.5561520000001"/>
    <n v="8"/>
    <n v="36.290000919999997"/>
    <n v="37"/>
    <n v="63.709999080000003"/>
    <n v="64"/>
    <n v="85.219743179999995"/>
    <n v="86"/>
    <n v="3.566857739"/>
    <n v="10.62886799"/>
    <n v="0.58453109380000001"/>
    <n v="78.472959419999995"/>
    <n v="5.5985837859999998"/>
    <n v="15.010969599999999"/>
    <n v="0.91748719570000004"/>
    <n v="97.064262220000003"/>
    <n v="0"/>
    <n v="2.935737778"/>
    <n v="0"/>
    <n v="22"/>
    <n v="2640.2993944959167"/>
  </r>
  <r>
    <s v="Sierra Leone"/>
    <s v="Low income"/>
    <x v="4"/>
    <n v="7976.9848629999997"/>
    <n v="8"/>
    <n v="42.923000340000002"/>
    <n v="43"/>
    <n v="57.076999659999998"/>
    <n v="58"/>
    <n v="63.766285619999998"/>
    <n v="64"/>
    <n v="9.0233163570000006"/>
    <n v="15.5639457"/>
    <n v="11.646452330000001"/>
    <n v="52.752702669999998"/>
    <n v="5.2211368890000003"/>
    <n v="23.142949089999998"/>
    <n v="18.88321135"/>
    <n v="78.411637659999997"/>
    <n v="14.079277429999999"/>
    <n v="5.4857354369999998"/>
    <n v="2.0233494749999998"/>
    <n v="22"/>
    <n v="3423.9612398672384"/>
  </r>
  <r>
    <s v="Paraguay"/>
    <s v="Upper middle income"/>
    <x v="3"/>
    <n v="7132.5297849999997"/>
    <n v="8"/>
    <n v="62.182994839999999"/>
    <n v="63"/>
    <n v="37.817005160000001"/>
    <n v="38"/>
    <n v="99.593466329999998"/>
    <n v="100"/>
    <n v="0.40653024389999998"/>
    <n v="3.4229177000000001E-6"/>
    <n v="0"/>
    <n v="99.111227529999994"/>
    <n v="0.88877246840000002"/>
    <n v="0"/>
    <n v="0"/>
    <n v="99.886748539999999"/>
    <n v="0.11325146429999999"/>
    <n v="0"/>
    <n v="0"/>
    <n v="22"/>
    <n v="4435.2206281680128"/>
  </r>
  <r>
    <s v="China, Hong Kong SAR"/>
    <s v="High income"/>
    <x v="1"/>
    <n v="7496.9877930000002"/>
    <n v="8"/>
    <n v="100"/>
    <n v="100"/>
    <n v="0"/>
    <n v="0"/>
    <n v="100"/>
    <n v="100"/>
    <n v="0"/>
    <n v="0"/>
    <n v="0"/>
    <s v="NAN"/>
    <s v="NAN"/>
    <s v="NAN"/>
    <s v="NAN"/>
    <n v="100"/>
    <n v="0"/>
    <n v="0"/>
    <n v="0"/>
    <n v="22"/>
    <n v="7496.9877930000002"/>
  </r>
  <r>
    <s v="Papua New Guinea"/>
    <s v="Lower middle income"/>
    <x v="2"/>
    <n v="8947.0273440000001"/>
    <n v="9"/>
    <n v="13.34500027"/>
    <n v="14"/>
    <n v="86.65499973"/>
    <n v="87"/>
    <n v="45.344017520000001"/>
    <n v="46"/>
    <n v="2.128564452"/>
    <n v="22.157624949999999"/>
    <n v="30.369793080000001"/>
    <n v="39.071343669999997"/>
    <n v="2.4298502929999999"/>
    <n v="24.431800859999999"/>
    <n v="34.067005170000002"/>
    <n v="86.075271639999997"/>
    <n v="0.17218226079999999"/>
    <n v="7.3903855639999998"/>
    <n v="6.3621605319999999"/>
    <n v="22"/>
    <n v="1193.9808232137736"/>
  </r>
  <r>
    <s v="Togo"/>
    <s v="Low income"/>
    <x v="4"/>
    <n v="8278.7373050000006"/>
    <n v="9"/>
    <n v="42.799999239999998"/>
    <n v="43"/>
    <n v="57.200000760000002"/>
    <n v="58"/>
    <n v="68.58372009"/>
    <n v="69"/>
    <n v="6.065434765"/>
    <n v="14.16432245"/>
    <n v="11.18652269"/>
    <n v="52.117552750000002"/>
    <n v="8.1875420190000003"/>
    <n v="20.7910842"/>
    <n v="18.90382103"/>
    <n v="90.589910009999997"/>
    <n v="3.2293480560000001"/>
    <n v="5.3079905280000004"/>
    <n v="0.87275140490000003"/>
    <n v="22"/>
    <n v="3543.2995036215966"/>
  </r>
  <r>
    <s v="Serbia"/>
    <s v="Upper middle income"/>
    <x v="3"/>
    <n v="8737.3701170000004"/>
    <n v="9"/>
    <n v="56.445999149999999"/>
    <n v="57"/>
    <n v="43.554000850000001"/>
    <n v="44"/>
    <n v="95.29552932"/>
    <n v="96"/>
    <n v="4.244199279"/>
    <n v="0.44372047780000001"/>
    <n v="1.6550926470000001E-2"/>
    <n v="95.844974750000006"/>
    <n v="3.545864028"/>
    <n v="0.57116028659999996"/>
    <n v="3.8000931410000001E-2"/>
    <n v="94.871569890000004"/>
    <n v="4.7830378649999998"/>
    <n v="0.3453922445"/>
    <n v="0"/>
    <n v="22"/>
    <n v="4931.8958619741743"/>
  </r>
  <r>
    <s v="Switzerland"/>
    <s v="High income"/>
    <x v="1"/>
    <n v="8654.6181639999995"/>
    <n v="9"/>
    <n v="73.915000919999997"/>
    <n v="74"/>
    <n v="26.084999080000003"/>
    <n v="27"/>
    <n v="100.0000028"/>
    <n v="100"/>
    <n v="0"/>
    <n v="0"/>
    <n v="0"/>
    <n v="100"/>
    <n v="0"/>
    <n v="0"/>
    <n v="0"/>
    <n v="100"/>
    <n v="0"/>
    <n v="0"/>
    <n v="0"/>
    <n v="22"/>
    <n v="6397.0610955430866"/>
  </r>
  <r>
    <s v="Israel"/>
    <s v="High income"/>
    <x v="1"/>
    <n v="8655.5410159999992"/>
    <n v="9"/>
    <n v="92.58699799"/>
    <n v="93"/>
    <n v="7.4130020099999996"/>
    <n v="8"/>
    <n v="100"/>
    <n v="100"/>
    <n v="0"/>
    <n v="0"/>
    <n v="0"/>
    <n v="100"/>
    <n v="0"/>
    <n v="0"/>
    <n v="0"/>
    <n v="100"/>
    <n v="0"/>
    <n v="0"/>
    <n v="0"/>
    <n v="22"/>
    <n v="8013.9055865075443"/>
  </r>
  <r>
    <s v="Tajikistan"/>
    <s v="Lower middle income"/>
    <x v="2"/>
    <n v="9537.6416019999997"/>
    <n v="10"/>
    <n v="27.505998609999999"/>
    <n v="28"/>
    <n v="72.494001389999994"/>
    <n v="73"/>
    <n v="81.852415019999995"/>
    <n v="82"/>
    <n v="2.5683639349999998"/>
    <n v="3.4218570050000001"/>
    <n v="12.157364039999999"/>
    <n v="76.643599199999997"/>
    <n v="3.2071439279999998"/>
    <n v="4.1407069480000001"/>
    <n v="16.00854992"/>
    <n v="95.580623860000003"/>
    <n v="0.88481447629999999"/>
    <n v="1.5272683229999999"/>
    <n v="2.0072933389999998"/>
    <n v="22"/>
    <n v="2623.4235664729017"/>
  </r>
  <r>
    <s v="Austria"/>
    <s v="High income"/>
    <x v="1"/>
    <n v="9006.4003909999992"/>
    <n v="10"/>
    <n v="58.748001100000003"/>
    <n v="59"/>
    <n v="41.251998899999997"/>
    <n v="42"/>
    <n v="100"/>
    <n v="100"/>
    <n v="0"/>
    <n v="0"/>
    <n v="0"/>
    <n v="100"/>
    <n v="0"/>
    <n v="0"/>
    <n v="0"/>
    <n v="100"/>
    <n v="0"/>
    <n v="0"/>
    <n v="0"/>
    <n v="22"/>
    <n v="5291.0802007750844"/>
  </r>
  <r>
    <s v="Honduras"/>
    <s v="Lower middle income"/>
    <x v="2"/>
    <n v="9904.6083980000003"/>
    <n v="10"/>
    <n v="58.358997340000002"/>
    <n v="59"/>
    <n v="41.641002659999998"/>
    <n v="42"/>
    <n v="95.689221130000007"/>
    <n v="96"/>
    <n v="0.4256206085"/>
    <n v="3.8851582640000002"/>
    <n v="0"/>
    <n v="89.875799549999996"/>
    <n v="0.80670950789999996"/>
    <n v="9.3174909459999995"/>
    <n v="0"/>
    <n v="99.837282810000005"/>
    <n v="0.15370152619999999"/>
    <n v="9.0156632960000007E-3"/>
    <n v="0"/>
    <n v="22"/>
    <n v="5780.2301515262379"/>
  </r>
  <r>
    <s v="Hungary"/>
    <s v="High income"/>
    <x v="1"/>
    <n v="9660.3496090000008"/>
    <n v="10"/>
    <n v="71.942001340000004"/>
    <n v="72"/>
    <n v="28.057998659999996"/>
    <n v="29"/>
    <n v="99.999997469999997"/>
    <n v="100"/>
    <n v="0"/>
    <n v="2.5272441919999999E-6"/>
    <n v="0"/>
    <n v="100"/>
    <n v="0"/>
    <n v="0"/>
    <n v="0"/>
    <n v="100"/>
    <n v="0"/>
    <n v="0"/>
    <n v="0"/>
    <n v="22"/>
    <n v="6949.8488451554658"/>
  </r>
  <r>
    <s v="Belarus"/>
    <s v="Upper middle income"/>
    <x v="3"/>
    <n v="9449.3212889999995"/>
    <n v="10"/>
    <n v="79.483001709999996"/>
    <n v="80"/>
    <n v="20.516998290000004"/>
    <n v="21"/>
    <n v="96.534726079999999"/>
    <n v="97"/>
    <n v="3.3721195499999999"/>
    <n v="9.3154368370000004E-2"/>
    <n v="0"/>
    <n v="98.564122310000002"/>
    <n v="0.9955971951"/>
    <n v="0.4402804931"/>
    <n v="0"/>
    <n v="96.010873619999998"/>
    <n v="3.9855726439999999"/>
    <n v="3.5537319770000001E-3"/>
    <n v="0"/>
    <n v="22"/>
    <n v="7510.604201719264"/>
  </r>
  <r>
    <s v="United Arab Emirates"/>
    <s v="High income"/>
    <x v="1"/>
    <n v="9890.4003909999992"/>
    <n v="10"/>
    <n v="87.047996519999998"/>
    <n v="88"/>
    <n v="12.952003480000002"/>
    <n v="13"/>
    <n v="99.965596000000005"/>
    <n v="100"/>
    <n v="0"/>
    <n v="3.4403999999999997E-2"/>
    <n v="0"/>
    <s v="NAN"/>
    <s v="NAN"/>
    <s v="NAN"/>
    <s v="NAN"/>
    <s v="NAN"/>
    <s v="NAN"/>
    <s v="NAN"/>
    <s v="NAN"/>
    <n v="22"/>
    <n v="8609.3953881717443"/>
  </r>
  <r>
    <s v="Azerbaijan"/>
    <s v="Upper middle income"/>
    <x v="3"/>
    <n v="10139.174800000001"/>
    <n v="11"/>
    <n v="56.397003169999998"/>
    <n v="57"/>
    <n v="43.602996830000002"/>
    <n v="44"/>
    <n v="96.043376129999999"/>
    <n v="97"/>
    <n v="1.04278118"/>
    <n v="2.9138426879999999"/>
    <n v="0"/>
    <n v="90.925797950000003"/>
    <n v="2.3915356710000002"/>
    <n v="6.6826663770000003"/>
    <n v="0"/>
    <n v="100"/>
    <n v="0"/>
    <n v="0"/>
    <n v="0"/>
    <n v="22"/>
    <n v="5718.1907333678409"/>
  </r>
  <r>
    <s v="Portugal"/>
    <s v="High income"/>
    <x v="1"/>
    <n v="10196.70703"/>
    <n v="11"/>
    <n v="66.309997559999999"/>
    <n v="67"/>
    <n v="33.690002440000001"/>
    <n v="34"/>
    <n v="99.911993670000001"/>
    <n v="100"/>
    <n v="0"/>
    <n v="8.8006333689999994E-2"/>
    <n v="0"/>
    <n v="99.738776090000002"/>
    <n v="0"/>
    <n v="0.26122391220000002"/>
    <n v="0"/>
    <n v="100"/>
    <n v="0"/>
    <n v="0"/>
    <n v="0"/>
    <n v="22"/>
    <n v="6761.4361827933481"/>
  </r>
  <r>
    <s v="Czech Republic"/>
    <s v="High income"/>
    <x v="1"/>
    <n v="10708.98242"/>
    <n v="11"/>
    <n v="74.061004639999993"/>
    <n v="75"/>
    <n v="25.938995360000007"/>
    <n v="26"/>
    <n v="99.880591670000001"/>
    <n v="100"/>
    <n v="0"/>
    <n v="0.11940833250000001"/>
    <n v="0"/>
    <n v="99.817599299999998"/>
    <n v="0"/>
    <n v="0.18240069649999999"/>
    <n v="0"/>
    <n v="99.902650929999993"/>
    <n v="0"/>
    <n v="9.7349067900000003E-2"/>
    <n v="0"/>
    <n v="22"/>
    <n v="7931.1799669729835"/>
  </r>
  <r>
    <s v="Greece"/>
    <s v="High income"/>
    <x v="1"/>
    <n v="10423.05566"/>
    <n v="11"/>
    <n v="79.715003969999998"/>
    <n v="80"/>
    <n v="20.284996030000002"/>
    <n v="21"/>
    <n v="100.00000230000001"/>
    <n v="100"/>
    <n v="0"/>
    <n v="0"/>
    <n v="0"/>
    <n v="100"/>
    <n v="0"/>
    <n v="0"/>
    <n v="0"/>
    <n v="100"/>
    <n v="0"/>
    <n v="0"/>
    <n v="0"/>
    <n v="22"/>
    <n v="8308.7392331643096"/>
  </r>
  <r>
    <s v="Dominican Republic"/>
    <s v="Upper middle income"/>
    <x v="3"/>
    <n v="10847.9043"/>
    <n v="11"/>
    <n v="82.540000919999997"/>
    <n v="83"/>
    <n v="17.459999080000003"/>
    <n v="18"/>
    <n v="96.686811919999997"/>
    <n v="97"/>
    <n v="0.46703865039999998"/>
    <n v="1.2694287829999999"/>
    <n v="1.5767206439999999"/>
    <n v="90.304464370000005"/>
    <n v="1.3853155079999999"/>
    <n v="1.1151181269999999"/>
    <n v="7.1951019909999996"/>
    <n v="98.036891580000002"/>
    <n v="0.27279203590000001"/>
    <n v="1.3020733959999999"/>
    <n v="0.38824299220000003"/>
    <n v="22"/>
    <n v="8953.8603090207198"/>
  </r>
  <r>
    <s v="Sweden"/>
    <s v="High income"/>
    <x v="1"/>
    <n v="10099.26953"/>
    <n v="11"/>
    <n v="87.97699738"/>
    <n v="88"/>
    <n v="12.02300262"/>
    <n v="13"/>
    <n v="99.826867629999995"/>
    <n v="100"/>
    <n v="0"/>
    <n v="0.17313237349999999"/>
    <n v="0"/>
    <n v="99.719374740000006"/>
    <n v="0"/>
    <n v="0.28062526259999998"/>
    <n v="0"/>
    <n v="99.841557679999994"/>
    <n v="0"/>
    <n v="0.1584423157"/>
    <n v="0"/>
    <n v="22"/>
    <n v="8885.0340898072373"/>
  </r>
  <r>
    <s v="Jordan"/>
    <s v="Upper middle income"/>
    <x v="3"/>
    <n v="10203.139649999999"/>
    <n v="11"/>
    <n v="91.417999269999996"/>
    <n v="92"/>
    <n v="8.5820007300000043"/>
    <n v="9"/>
    <n v="98.940302959999997"/>
    <n v="99"/>
    <n v="0.1462147369"/>
    <n v="0.8536474704"/>
    <n v="5.9834831790000001E-2"/>
    <n v="97.311478690000001"/>
    <n v="0.62394659450000001"/>
    <n v="2.0247147160000001"/>
    <n v="3.986E-2"/>
    <n v="99.093212589999993"/>
    <n v="0.1013669408"/>
    <n v="0.74371047069999996"/>
    <n v="6.1710000000000001E-2"/>
    <n v="22"/>
    <n v="9327.50613075408"/>
  </r>
  <r>
    <s v="Burundi"/>
    <s v="Low income"/>
    <x v="4"/>
    <n v="11890.78125"/>
    <n v="12"/>
    <n v="13.708000180000001"/>
    <n v="14"/>
    <n v="86.291999820000001"/>
    <n v="87"/>
    <n v="62.207122249999998"/>
    <n v="63"/>
    <n v="19.439693139999999"/>
    <n v="14.758259689999999"/>
    <n v="3.5949249129999998"/>
    <n v="57.685765269999997"/>
    <n v="21.251482129999999"/>
    <n v="16.896752379999999"/>
    <n v="4.1660002189999998"/>
    <n v="90.669110860000004"/>
    <n v="8.0344628690000004"/>
    <n v="1.2964262689999999"/>
    <n v="0"/>
    <n v="22"/>
    <n v="1629.9883151534063"/>
  </r>
  <r>
    <s v="South Sudan"/>
    <s v="Low income"/>
    <x v="4"/>
    <n v="11193.728520000001"/>
    <n v="12"/>
    <n v="20.198999400000002"/>
    <n v="21"/>
    <n v="79.801000599999995"/>
    <n v="80"/>
    <n v="40.95092717"/>
    <n v="41"/>
    <n v="37.426962869999997"/>
    <n v="13.537555190000001"/>
    <n v="8.0845547619999998"/>
    <n v="33.593628809999998"/>
    <n v="42.164380680000001"/>
    <n v="14.111096160000001"/>
    <n v="10.13089435"/>
    <n v="70.017704449999997"/>
    <n v="18.710660919999999"/>
    <n v="11.27163464"/>
    <n v="0"/>
    <n v="22"/>
    <n v="2261.0211565924292"/>
  </r>
  <r>
    <s v="Haiti"/>
    <s v="Lower middle income"/>
    <x v="2"/>
    <n v="11402.5332"/>
    <n v="12"/>
    <n v="57.087997440000002"/>
    <n v="58"/>
    <n v="42.912002559999998"/>
    <n v="43"/>
    <n v="66.695308400000002"/>
    <n v="67"/>
    <n v="9.8145436519999993"/>
    <n v="23.490147950000001"/>
    <n v="0"/>
    <n v="42.845700100000002"/>
    <n v="13.25598695"/>
    <n v="43.898312949999998"/>
    <n v="0"/>
    <n v="84.622621289999998"/>
    <n v="7.2276738790000001"/>
    <n v="8.1497048349999996"/>
    <n v="0"/>
    <n v="22"/>
    <n v="6509.4778613111503"/>
  </r>
  <r>
    <s v="Tunisia"/>
    <s v="Lower middle income"/>
    <x v="2"/>
    <n v="11818.61816"/>
    <n v="12"/>
    <n v="69.568000789999999"/>
    <n v="70"/>
    <n v="30.431999210000001"/>
    <n v="31"/>
    <n v="97.54330899"/>
    <n v="98"/>
    <n v="1.63135067"/>
    <n v="0.82534033780000005"/>
    <n v="0"/>
    <n v="93.936231930000005"/>
    <n v="3.3516873569999999"/>
    <n v="2.71208071"/>
    <n v="0"/>
    <n v="99.121197629999998"/>
    <n v="0.87880236840000003"/>
    <n v="0"/>
    <n v="0"/>
    <n v="22"/>
    <n v="8221.9763749158828"/>
  </r>
  <r>
    <s v="Bolivia (Plurinational State of)"/>
    <s v="Lower middle income"/>
    <x v="2"/>
    <n v="11673.0293"/>
    <n v="12"/>
    <n v="70.123001099999996"/>
    <n v="71"/>
    <n v="29.876998900000004"/>
    <n v="30"/>
    <n v="93.390071629999994"/>
    <n v="94"/>
    <n v="0.13659052960000001"/>
    <n v="1.575010843"/>
    <n v="4.8983269969999998"/>
    <n v="79.936642829999997"/>
    <n v="0.24473640820000001"/>
    <n v="3.9541336930000002"/>
    <n v="15.864487069999999"/>
    <n v="99.122118319999998"/>
    <n v="9.0513289469999994E-2"/>
    <n v="0.56134538079999996"/>
    <n v="0.22602301120000001"/>
    <n v="22"/>
    <n v="8185.4784644423216"/>
  </r>
  <r>
    <s v="Cuba"/>
    <s v="Upper middle income"/>
    <x v="3"/>
    <n v="11326.61621"/>
    <n v="12"/>
    <n v="77.194000239999994"/>
    <n v="78"/>
    <n v="22.805999760000006"/>
    <n v="23"/>
    <n v="97.002696159999999"/>
    <n v="98"/>
    <n v="1.471384542"/>
    <n v="1.252811506"/>
    <n v="0.27310779629999998"/>
    <n v="94.386651139999998"/>
    <n v="2.591752445"/>
    <n v="1.9059729350000001"/>
    <n v="1.115623477"/>
    <n v="97.775576639999997"/>
    <n v="1.1403859000000001"/>
    <n v="1.059840374"/>
    <n v="2.4197084109999999E-2"/>
    <n v="22"/>
    <n v="8743.4681443312784"/>
  </r>
  <r>
    <s v="Belgium"/>
    <s v="High income"/>
    <x v="1"/>
    <n v="11589.61621"/>
    <n v="12"/>
    <n v="98.078994750000007"/>
    <n v="99"/>
    <n v="1.9210052499999932"/>
    <n v="2"/>
    <n v="99.999996449999998"/>
    <n v="100"/>
    <n v="0"/>
    <n v="3.5547967910000002E-6"/>
    <n v="0"/>
    <n v="100"/>
    <n v="0"/>
    <n v="0"/>
    <n v="0"/>
    <n v="100"/>
    <n v="0"/>
    <n v="0"/>
    <n v="0"/>
    <n v="22"/>
    <n v="11366.97907415105"/>
  </r>
  <r>
    <s v="Rwanda"/>
    <s v="Low income"/>
    <x v="4"/>
    <n v="12952.208979999999"/>
    <n v="13"/>
    <n v="17.432001110000002"/>
    <n v="18"/>
    <n v="82.567998889999998"/>
    <n v="83"/>
    <n v="60.41450115"/>
    <n v="61"/>
    <n v="22.3207193"/>
    <n v="13.15480415"/>
    <n v="4.1099754009999998"/>
    <n v="55.642468229999999"/>
    <n v="25.08014133"/>
    <n v="14.778867719999999"/>
    <n v="4.4985227139999999"/>
    <n v="83.017599300000001"/>
    <n v="9.2505062509999991"/>
    <n v="5.4623030569999997"/>
    <n v="2.2695913939999999"/>
    <n v="22"/>
    <n v="2257.8292131631197"/>
  </r>
  <r>
    <s v="Benin"/>
    <s v="Lower middle income"/>
    <x v="2"/>
    <n v="12123.19824"/>
    <n v="13"/>
    <n v="48.414997100000001"/>
    <n v="49"/>
    <n v="51.585002899999999"/>
    <n v="52"/>
    <n v="65.414122989999996"/>
    <n v="66"/>
    <n v="9.317535586"/>
    <n v="21.97254088"/>
    <n v="3.2958005469999998"/>
    <n v="58.052267989999997"/>
    <n v="12.705205039999999"/>
    <n v="23.977968329999999"/>
    <n v="5.2645586340000001"/>
    <n v="73.258000039999999"/>
    <n v="5.7080563529999999"/>
    <n v="19.835806810000001"/>
    <n v="1.1981367940000001"/>
    <n v="22"/>
    <n v="5869.446076323251"/>
  </r>
  <r>
    <s v="Guinea"/>
    <s v="Low income"/>
    <x v="4"/>
    <n v="13132.79199"/>
    <n v="14"/>
    <n v="36.875"/>
    <n v="37"/>
    <n v="63.125"/>
    <n v="64"/>
    <n v="63.961788740000003"/>
    <n v="64"/>
    <n v="21.281591500000001"/>
    <n v="6.2961194059999999"/>
    <n v="8.4605003540000006"/>
    <n v="50.74817899"/>
    <n v="26.14432944"/>
    <n v="9.7047191430000002"/>
    <n v="13.402772430000001"/>
    <n v="86.581690069999993"/>
    <n v="12.957241529999999"/>
    <n v="0.46106839799999999"/>
    <n v="0"/>
    <n v="22"/>
    <n v="4842.7170463125003"/>
  </r>
  <r>
    <s v="Zimbabwe"/>
    <s v="Lower middle income"/>
    <x v="2"/>
    <n v="14862.92676"/>
    <n v="15"/>
    <n v="32.242000580000003"/>
    <n v="33"/>
    <n v="67.757999420000004"/>
    <n v="68"/>
    <n v="62.666457610000002"/>
    <n v="63"/>
    <n v="14.1975397"/>
    <n v="16.277855450000001"/>
    <n v="6.8581472420000003"/>
    <n v="48.282428850000002"/>
    <n v="18.590984670000001"/>
    <n v="23.013646550000001"/>
    <n v="10.112939920000001"/>
    <n v="92.89512895"/>
    <n v="4.9645177570000003"/>
    <n v="2.1222986740000001"/>
    <n v="1.805461538E-2"/>
    <n v="22"/>
    <n v="4792.1049321641758"/>
  </r>
  <r>
    <s v="Somalia"/>
    <s v="Low income"/>
    <x v="4"/>
    <n v="15893.21875"/>
    <n v="16"/>
    <n v="46.140998840000002"/>
    <n v="47"/>
    <n v="53.859001159999998"/>
    <n v="54"/>
    <n v="56.476973389999998"/>
    <n v="57"/>
    <n v="27.704199559999999"/>
    <n v="13.41704303"/>
    <n v="2.4017840210000001"/>
    <n v="37.075862819999998"/>
    <n v="36.643249580000003"/>
    <n v="21.821495460000001"/>
    <n v="4.4593921429999996"/>
    <n v="79.123305740000006"/>
    <n v="17.269915560000001"/>
    <n v="3.6067787029999998"/>
    <n v="0"/>
    <n v="22"/>
    <n v="7333.2898790761628"/>
  </r>
  <r>
    <s v="Chad"/>
    <s v="Low income"/>
    <x v="4"/>
    <n v="16425.859380000002"/>
    <n v="17"/>
    <n v="23.520000459999999"/>
    <n v="24"/>
    <n v="76.479999539999994"/>
    <n v="77"/>
    <n v="46.187534790000001"/>
    <n v="47"/>
    <n v="14.74028929"/>
    <n v="31.562457139999999"/>
    <n v="7.5097187840000004"/>
    <n v="37.575215249999999"/>
    <n v="14.35396111"/>
    <n v="38.524967609999997"/>
    <n v="9.5458560269999992"/>
    <n v="74.192223089999999"/>
    <n v="15.99651381"/>
    <n v="8.9224527210000009"/>
    <n v="0.88881038430000003"/>
    <n v="22"/>
    <n v="3863.3622017349535"/>
  </r>
  <r>
    <s v="Cambodia"/>
    <s v="Lower middle income"/>
    <x v="2"/>
    <n v="16718.970700000002"/>
    <n v="17"/>
    <n v="24.23200035"/>
    <n v="25"/>
    <n v="75.767999650000007"/>
    <n v="76"/>
    <n v="71.219884969999995"/>
    <n v="72"/>
    <n v="13.90222204"/>
    <n v="5.6772185579999999"/>
    <n v="9.2006744339999997"/>
    <n v="65.067155830000004"/>
    <n v="15.51772278"/>
    <n v="7.4928993070000001"/>
    <n v="11.92222209"/>
    <n v="90.458077169999996"/>
    <n v="8.8509147200000005"/>
    <n v="0"/>
    <n v="0.69100811439999998"/>
    <n v="22"/>
    <n v="4051.3410385403977"/>
  </r>
  <r>
    <s v="Senegal"/>
    <s v="Lower middle income"/>
    <x v="2"/>
    <n v="16743.929690000001"/>
    <n v="17"/>
    <n v="48.122001650000001"/>
    <n v="49"/>
    <n v="51.877998349999999"/>
    <n v="52"/>
    <n v="84.905237790000001"/>
    <n v="85"/>
    <n v="2.3872175090000001"/>
    <n v="12.60781566"/>
    <n v="9.9729040419999998E-2"/>
    <n v="75.242928199999994"/>
    <n v="4.052382433"/>
    <n v="20.512451739999999"/>
    <n v="0.1922376314"/>
    <n v="95.321700939999999"/>
    <n v="0.59208365669999996"/>
    <n v="4.0862154019999997"/>
    <n v="0"/>
    <n v="22"/>
    <n v="8057.5141216966404"/>
  </r>
  <r>
    <s v="Guatemala"/>
    <s v="Upper middle income"/>
    <x v="3"/>
    <n v="17915.566409999999"/>
    <n v="18"/>
    <n v="51.835998539999999"/>
    <n v="52"/>
    <n v="48.164001460000001"/>
    <n v="49"/>
    <n v="94.006428270000001"/>
    <n v="95"/>
    <n v="1.034150511"/>
    <n v="3.2159118150000001"/>
    <n v="1.7435094040000001"/>
    <n v="90.119329800000003"/>
    <n v="1.8491699989999999"/>
    <n v="4.5834386909999996"/>
    <n v="3.4480615079999999"/>
    <n v="97.618169440000003"/>
    <n v="0.27686600569999997"/>
    <n v="1.94525887"/>
    <n v="0.15970568490000001"/>
    <n v="22"/>
    <n v="9286.7127427203286"/>
  </r>
  <r>
    <s v="Syrian Arab Republic"/>
    <s v="Low income"/>
    <x v="4"/>
    <n v="17500.65625"/>
    <n v="18"/>
    <n v="55.475002289999999"/>
    <n v="56"/>
    <n v="44.524997710000001"/>
    <n v="45"/>
    <n v="93.925857179999994"/>
    <n v="94"/>
    <n v="5.8737307679999997"/>
    <n v="0.20041205419999999"/>
    <n v="0"/>
    <n v="92.082745000000003"/>
    <n v="7.9172549999999999"/>
    <n v="0"/>
    <n v="0"/>
    <n v="95.405164360000001"/>
    <n v="4.2335701170000002"/>
    <n v="0.36126552499999998"/>
    <n v="0"/>
    <n v="22"/>
    <n v="9708.4894554525272"/>
  </r>
  <r>
    <s v="Ecuador"/>
    <s v="Upper middle income"/>
    <x v="3"/>
    <n v="17643.060549999998"/>
    <n v="18"/>
    <n v="64.166000370000006"/>
    <n v="65"/>
    <n v="35.833999629999994"/>
    <n v="36"/>
    <n v="95.359763560000005"/>
    <n v="96"/>
    <n v="3.451463449E-3"/>
    <n v="2.6044853890000002"/>
    <n v="2.032299589"/>
    <n v="87.050744949999995"/>
    <n v="9.6318110219999996E-3"/>
    <n v="7.2681954900000001"/>
    <n v="5.6714277470000001"/>
    <n v="100"/>
    <n v="0"/>
    <n v="0"/>
    <n v="0"/>
    <n v="22"/>
    <n v="11320.846297792325"/>
  </r>
  <r>
    <s v="Netherlands"/>
    <s v="High income"/>
    <x v="1"/>
    <n v="17134.873049999998"/>
    <n v="18"/>
    <n v="92.236000059999995"/>
    <n v="93"/>
    <n v="7.763999940000005"/>
    <n v="8"/>
    <n v="99.999999290000005"/>
    <n v="100"/>
    <n v="0"/>
    <n v="7.1240862099999999E-7"/>
    <n v="0"/>
    <n v="100"/>
    <n v="0"/>
    <n v="0"/>
    <n v="0"/>
    <n v="100"/>
    <n v="0"/>
    <n v="0"/>
    <n v="0"/>
    <n v="22"/>
    <n v="15804.52151667892"/>
  </r>
  <r>
    <s v="Zambia"/>
    <s v="Low income"/>
    <x v="4"/>
    <n v="18383.95508"/>
    <n v="19"/>
    <n v="44.6289978"/>
    <n v="45"/>
    <n v="55.3710022"/>
    <n v="56"/>
    <n v="65.412383570000003"/>
    <n v="66"/>
    <n v="6.1539390200000001"/>
    <n v="21.576840709999999"/>
    <n v="6.8568367060000002"/>
    <n v="48.22728833"/>
    <n v="8.3317036130000002"/>
    <n v="31.608654439999999"/>
    <n v="11.832353619999999"/>
    <n v="86.733854660000006"/>
    <n v="3.4519961939999999"/>
    <n v="9.1304141049999998"/>
    <n v="0.68373504630000004"/>
    <n v="22"/>
    <n v="8204.5749082061884"/>
  </r>
  <r>
    <s v="Kazakhstan"/>
    <s v="Upper middle income"/>
    <x v="3"/>
    <n v="18776.707030000001"/>
    <n v="19"/>
    <n v="57.671001429999997"/>
    <n v="58"/>
    <n v="42.328998570000003"/>
    <n v="43"/>
    <n v="95.434970320000005"/>
    <n v="96"/>
    <n v="1.9414250390000001"/>
    <n v="2.5459569339999999"/>
    <n v="7.7647704710000001E-2"/>
    <n v="91.939252339999996"/>
    <n v="1.862616064"/>
    <n v="6.0146930489999999"/>
    <n v="0.18343854379999999"/>
    <n v="98.000731329999994"/>
    <n v="1.999268673"/>
    <n v="0"/>
    <n v="0"/>
    <n v="22"/>
    <n v="10828.714979778211"/>
  </r>
  <r>
    <s v="Malawi"/>
    <s v="Low income"/>
    <x v="4"/>
    <n v="19129.95508"/>
    <n v="20"/>
    <n v="17.42700005"/>
    <n v="18"/>
    <n v="82.572999949999996"/>
    <n v="83"/>
    <n v="70.047728509999999"/>
    <n v="71"/>
    <n v="21.95081497"/>
    <n v="5.7763044069999996"/>
    <n v="2.2251521099999998"/>
    <n v="66.585043760000005"/>
    <n v="24.414158029999999"/>
    <n v="6.3838741460000001"/>
    <n v="2.6169240660000002"/>
    <n v="86.454698210000004"/>
    <n v="10.278948249999999"/>
    <n v="2.8975039960000002"/>
    <n v="0.36884954460000002"/>
    <n v="22"/>
    <n v="3333.7772813565775"/>
  </r>
  <r>
    <s v="Romania"/>
    <s v="High income"/>
    <x v="1"/>
    <n v="19237.681639999999"/>
    <n v="20"/>
    <n v="54.194000240000001"/>
    <n v="55"/>
    <n v="45.805999759999999"/>
    <n v="46"/>
    <n v="100"/>
    <n v="100"/>
    <n v="0"/>
    <n v="0"/>
    <n v="0"/>
    <n v="100"/>
    <n v="0"/>
    <n v="0"/>
    <n v="0"/>
    <n v="100"/>
    <n v="0"/>
    <n v="0"/>
    <n v="0"/>
    <n v="22"/>
    <n v="10425.669234152037"/>
  </r>
  <r>
    <s v="Chile"/>
    <s v="High income"/>
    <x v="1"/>
    <n v="19116.208979999999"/>
    <n v="20"/>
    <n v="87.72699738"/>
    <n v="88"/>
    <n v="12.27300262"/>
    <n v="13"/>
    <n v="99.999998719999994"/>
    <n v="100"/>
    <n v="0"/>
    <n v="1.2771393330000001E-6"/>
    <n v="0"/>
    <n v="100"/>
    <n v="0"/>
    <n v="0"/>
    <n v="0"/>
    <n v="100"/>
    <n v="0"/>
    <n v="0"/>
    <n v="0"/>
    <n v="22"/>
    <n v="16770.076151039924"/>
  </r>
  <r>
    <s v="Burkina Faso"/>
    <s v="Low income"/>
    <x v="4"/>
    <n v="20903.277340000001"/>
    <n v="21"/>
    <n v="30.60700035"/>
    <n v="31"/>
    <n v="69.392999650000007"/>
    <n v="70"/>
    <n v="47.214854459999998"/>
    <n v="48"/>
    <n v="31.2730034"/>
    <n v="21.15863263"/>
    <n v="0.35350950240000001"/>
    <n v="32.718258900000002"/>
    <n v="38.626902540000003"/>
    <n v="28.3404457"/>
    <n v="0.31439286259999999"/>
    <n v="80.081918540000004"/>
    <n v="14.60004919"/>
    <n v="4.8758364869999999"/>
    <n v="0.44219578050000002"/>
    <n v="22"/>
    <n v="6397.8661686152709"/>
  </r>
  <r>
    <s v="Mali"/>
    <s v="Low income"/>
    <x v="4"/>
    <n v="20250.833979999999"/>
    <n v="21"/>
    <n v="43.909004209999999"/>
    <n v="44"/>
    <n v="56.090995790000001"/>
    <n v="57"/>
    <n v="82.547291029999997"/>
    <n v="83"/>
    <n v="3.8547345270000002"/>
    <n v="12.246971350000001"/>
    <n v="1.3510030900000001"/>
    <n v="72.080895209999994"/>
    <n v="3.7824122299999998"/>
    <n v="21.72810084"/>
    <n v="2.4085917170000002"/>
    <n v="95.917454750000005"/>
    <n v="3.947121723"/>
    <n v="0.13542353139999999"/>
    <n v="0"/>
    <n v="22"/>
    <n v="8891.9395448383093"/>
  </r>
  <r>
    <s v="Sri Lanka"/>
    <s v="Lower middle income"/>
    <x v="2"/>
    <n v="21413.25"/>
    <n v="22"/>
    <n v="18.71299934"/>
    <n v="19"/>
    <n v="81.287000660000004"/>
    <n v="82"/>
    <n v="92.227579370000001"/>
    <n v="93"/>
    <n v="0.59545814949999998"/>
    <n v="5.3489270639999997"/>
    <n v="1.82803542"/>
    <n v="90.537435700000003"/>
    <n v="0.70320990380000004"/>
    <n v="6.5104886119999996"/>
    <n v="2.2488657820000002"/>
    <n v="99.569380190000004"/>
    <n v="0.12739779009999999"/>
    <n v="0.3032220202"/>
    <n v="0"/>
    <n v="22"/>
    <n v="4007.0613311725501"/>
  </r>
  <r>
    <s v="Niger"/>
    <s v="Low income"/>
    <x v="4"/>
    <n v="24206.636719999999"/>
    <n v="25"/>
    <n v="16.625999449999998"/>
    <n v="17"/>
    <n v="83.374000550000005"/>
    <n v="84"/>
    <n v="46.911797470000003"/>
    <n v="47"/>
    <n v="21.653898699999999"/>
    <n v="27.027512439999999"/>
    <n v="4.4067913919999997"/>
    <n v="39.154159319999998"/>
    <n v="23.987740389999999"/>
    <n v="31.991506480000002"/>
    <n v="4.8665938129999997"/>
    <n v="85.813839759999993"/>
    <n v="9.9504408289999997"/>
    <n v="2.1346877800000001"/>
    <n v="2.1010316339999999"/>
    <n v="22"/>
    <n v="4024.5952879306974"/>
  </r>
  <r>
    <s v="Democratic People's Republic of Korea"/>
    <s v="Low income"/>
    <x v="4"/>
    <n v="25778.814450000002"/>
    <n v="26"/>
    <n v="62.381000520000001"/>
    <n v="63"/>
    <n v="37.618999479999999"/>
    <n v="38"/>
    <n v="93.843843030000002"/>
    <n v="94"/>
    <n v="0.68313118719999999"/>
    <n v="5.2096927800000001"/>
    <n v="0.26333300580000002"/>
    <n v="88.753624880000004"/>
    <n v="0.3564402606"/>
    <n v="10.189934859999999"/>
    <n v="0.7"/>
    <n v="96.913510439999996"/>
    <n v="0.88014287989999995"/>
    <n v="2.206346677"/>
    <n v="0"/>
    <n v="22"/>
    <n v="16081.082376104336"/>
  </r>
  <r>
    <s v="Australia"/>
    <s v="High income"/>
    <x v="1"/>
    <n v="25499.880860000001"/>
    <n v="26"/>
    <n v="86.240997309999997"/>
    <n v="87"/>
    <n v="13.759002690000003"/>
    <n v="14"/>
    <n v="99.969811820000004"/>
    <n v="100"/>
    <n v="0"/>
    <n v="3.0188178730000001E-2"/>
    <n v="0"/>
    <n v="100"/>
    <n v="0"/>
    <n v="0"/>
    <n v="0"/>
    <n v="99.965000000000003"/>
    <n v="0"/>
    <n v="3.5000000000000003E-2"/>
    <n v="0"/>
    <n v="22"/>
    <n v="21991.351566525806"/>
  </r>
  <r>
    <s v="Côte d'Ivoire"/>
    <s v="Lower middle income"/>
    <x v="2"/>
    <n v="26378.275389999999"/>
    <n v="27"/>
    <n v="51.70599747"/>
    <n v="52"/>
    <n v="48.29400253"/>
    <n v="49"/>
    <n v="70.909070389999997"/>
    <n v="71"/>
    <n v="8.9354217019999993"/>
    <n v="14.192441609999999"/>
    <n v="5.9630662929999998"/>
    <n v="55.722446859999998"/>
    <n v="13.343168289999999"/>
    <n v="23.17527956"/>
    <n v="7.7591052889999998"/>
    <n v="85.093553290000003"/>
    <n v="4.8185351560000003"/>
    <n v="5.8023665600000003"/>
    <n v="4.2855449940000003"/>
    <n v="22"/>
    <n v="13639.150405783032"/>
  </r>
  <r>
    <s v="Cameroon"/>
    <s v="Lower middle income"/>
    <x v="2"/>
    <n v="26545.863280000001"/>
    <n v="27"/>
    <n v="57.560005189999998"/>
    <n v="58"/>
    <n v="42.439994810000002"/>
    <n v="43"/>
    <n v="65.720418179999996"/>
    <n v="66"/>
    <n v="12.874748629999999"/>
    <n v="15.00100626"/>
    <n v="6.4038269269999999"/>
    <n v="43.527581120000001"/>
    <n v="12.67259943"/>
    <n v="30.12380645"/>
    <n v="13.676012999999999"/>
    <n v="82.083584860000002"/>
    <n v="13.023796770000001"/>
    <n v="3.8507013510000001"/>
    <n v="1.041917019"/>
    <n v="22"/>
    <n v="15279.800281698304"/>
  </r>
  <r>
    <s v="Madagascar"/>
    <s v="Low income"/>
    <x v="4"/>
    <n v="27691.019530000001"/>
    <n v="28"/>
    <n v="38.534000399999996"/>
    <n v="39"/>
    <n v="61.465999600000004"/>
    <n v="62"/>
    <n v="53.385884910000001"/>
    <n v="54"/>
    <n v="2.7179729799999999"/>
    <n v="32.311459669999998"/>
    <n v="11.58468244"/>
    <n v="36.406420279999999"/>
    <n v="1.601776163"/>
    <n v="43.953893450000002"/>
    <n v="18.037910109999999"/>
    <n v="80.470006940000005"/>
    <n v="4.4984302979999997"/>
    <n v="13.74049434"/>
    <n v="1.291068417"/>
    <n v="22"/>
    <n v="10670.457576454277"/>
  </r>
  <r>
    <s v="Venezuela (Bolivarian Republic of)"/>
    <s v="NAN"/>
    <x v="0"/>
    <n v="28435.943360000001"/>
    <n v="29"/>
    <n v="88.278999330000005"/>
    <n v="89"/>
    <n v="11.721000669999995"/>
    <n v="12"/>
    <n v="93.685800709999995"/>
    <n v="94"/>
    <n v="0.4707829181"/>
    <n v="5.8434163730000002"/>
    <s v="NAN"/>
    <s v="NAN"/>
    <s v="NAN"/>
    <s v="NAN"/>
    <s v="NAN"/>
    <s v="NAN"/>
    <s v="NAN"/>
    <s v="NAN"/>
    <s v="NAN"/>
    <n v="22"/>
    <n v="25102.966248253582"/>
  </r>
  <r>
    <s v="Nepal"/>
    <s v="Lower middle income"/>
    <x v="2"/>
    <n v="29136.808590000001"/>
    <n v="30"/>
    <n v="20.57600021"/>
    <n v="21"/>
    <n v="79.423999789999996"/>
    <n v="80"/>
    <n v="90.074541789999998"/>
    <n v="91"/>
    <n v="3.979825725"/>
    <n v="4.699081176"/>
    <n v="1.246551314"/>
    <n v="90.203271650000005"/>
    <n v="4.2073482459999996"/>
    <n v="4.2690239510000003"/>
    <n v="1.320356149"/>
    <n v="89.577633160000005"/>
    <n v="3.1015814110000002"/>
    <n v="6.359123168"/>
    <n v="0.96166225849999998"/>
    <n v="22"/>
    <n v="5995.1897966656979"/>
  </r>
  <r>
    <s v="Yemen"/>
    <s v="Low income"/>
    <x v="4"/>
    <n v="29825.96875"/>
    <n v="30"/>
    <n v="37.907997129999998"/>
    <n v="38"/>
    <n v="62.092002870000002"/>
    <n v="63"/>
    <n v="60.663569840000001"/>
    <n v="61"/>
    <n v="28.9627418"/>
    <n v="7.77785276"/>
    <n v="2.595835594"/>
    <n v="50.681334370000002"/>
    <n v="33.53021373"/>
    <n v="11.60782393"/>
    <n v="4.1806279780000004"/>
    <n v="77.014129339999997"/>
    <n v="21.481379369999999"/>
    <n v="1.5044912859999999"/>
    <n v="0"/>
    <n v="22"/>
    <n v="11306.427377744696"/>
  </r>
  <r>
    <s v="Mozambique"/>
    <s v="Low income"/>
    <x v="4"/>
    <n v="31255.435549999998"/>
    <n v="32"/>
    <n v="37.073997499999997"/>
    <n v="38"/>
    <n v="62.926002500000003"/>
    <n v="63"/>
    <n v="63.369425630000002"/>
    <n v="64"/>
    <n v="9.9757845070000002"/>
    <n v="16.726145110000001"/>
    <n v="9.9286447590000009"/>
    <n v="48.8666865"/>
    <n v="12.64088359"/>
    <n v="23.686256400000001"/>
    <n v="14.80617352"/>
    <n v="87.98504792"/>
    <n v="5.4522910270000002"/>
    <n v="4.9126846439999996"/>
    <n v="1.649976404"/>
    <n v="22"/>
    <n v="11587.63939442111"/>
  </r>
  <r>
    <s v="Ghana"/>
    <s v="Lower middle income"/>
    <x v="2"/>
    <n v="31072.945309999999"/>
    <n v="32"/>
    <n v="57.348999020000001"/>
    <n v="58"/>
    <n v="42.651000979999999"/>
    <n v="43"/>
    <n v="85.790996649999997"/>
    <n v="86"/>
    <n v="6.5860621129999997"/>
    <n v="2.8122161760000002"/>
    <n v="4.8107250580000001"/>
    <n v="71.892750050000004"/>
    <n v="11.934548270000001"/>
    <n v="4.9993564829999997"/>
    <n v="11.173345189999999"/>
    <n v="96.127259519999996"/>
    <n v="2.6083424549999998"/>
    <n v="1.1856138030000001"/>
    <n v="7.8784218190000005E-2"/>
    <n v="22"/>
    <n v="17820.023101317038"/>
  </r>
  <r>
    <s v="Angola"/>
    <s v="Lower middle income"/>
    <x v="2"/>
    <n v="32866.269529999998"/>
    <n v="33"/>
    <n v="66.824996949999999"/>
    <n v="67"/>
    <n v="33.175003050000001"/>
    <n v="34"/>
    <n v="57.167737619999997"/>
    <n v="58"/>
    <n v="9.2873499190000004"/>
    <n v="19.450825340000002"/>
    <n v="14.094087119999999"/>
    <n v="27.808226609999998"/>
    <n v="8.7404883889999994"/>
    <n v="22.933152580000002"/>
    <n v="40.518132420000001"/>
    <n v="71.743148619999999"/>
    <n v="9.5588374890000001"/>
    <n v="17.722034730000001"/>
    <n v="0.97597916289999997"/>
    <n v="22"/>
    <n v="21962.883611001278"/>
  </r>
  <r>
    <s v="Malaysia"/>
    <s v="Upper middle income"/>
    <x v="3"/>
    <n v="32365.998049999998"/>
    <n v="33"/>
    <n v="77.159996030000002"/>
    <n v="78"/>
    <n v="22.840003969999998"/>
    <n v="23"/>
    <n v="97.09990707"/>
    <n v="98"/>
    <n v="0.35453968650000001"/>
    <n v="2.5455532409999999"/>
    <s v="NAN"/>
    <n v="90.197448120000004"/>
    <n v="0.54445139710000001"/>
    <n v="9.2581004779999994"/>
    <s v="NAN"/>
    <n v="99.14309591"/>
    <n v="0.29832426049999999"/>
    <n v="0.46857983190000002"/>
    <n v="0.09"/>
    <n v="22"/>
    <n v="24973.602810449876"/>
  </r>
  <r>
    <s v="Peru"/>
    <s v="Upper middle income"/>
    <x v="3"/>
    <n v="32971.847659999999"/>
    <n v="33"/>
    <n v="78.297004700000002"/>
    <n v="79"/>
    <n v="21.702995299999998"/>
    <n v="22"/>
    <n v="93.139366210000006"/>
    <n v="94"/>
    <n v="0.84955935110000003"/>
    <n v="4.1504683489999996"/>
    <n v="1.8606060870000001"/>
    <n v="80.79943849"/>
    <n v="1.5969437710000001"/>
    <n v="9.6126911629999992"/>
    <n v="7.9909265779999998"/>
    <n v="96.559844080000005"/>
    <n v="0.64239323559999995"/>
    <n v="2.6364086929999999"/>
    <n v="0.1613539953"/>
    <n v="22"/>
    <n v="25815.96911202704"/>
  </r>
  <r>
    <s v="Uzbekistan"/>
    <s v="Lower middle income"/>
    <x v="2"/>
    <n v="33469.199220000002"/>
    <n v="34"/>
    <n v="50.415996550000003"/>
    <n v="51"/>
    <n v="49.584003449999997"/>
    <n v="50"/>
    <n v="97.828784850000005"/>
    <n v="98"/>
    <n v="0"/>
    <n v="0.22384422000000001"/>
    <n v="1.947370925"/>
    <n v="96.072582359999998"/>
    <n v="0"/>
    <n v="0"/>
    <n v="3.927417637"/>
    <n v="99.556005560000003"/>
    <n v="0"/>
    <n v="0.44399444339999999"/>
    <n v="0"/>
    <n v="22"/>
    <n v="16873.830324067829"/>
  </r>
  <r>
    <s v="Saudi Arabia"/>
    <s v="High income"/>
    <x v="1"/>
    <n v="34813.867189999997"/>
    <n v="35"/>
    <n v="84.287002560000005"/>
    <n v="85"/>
    <n v="15.712997439999995"/>
    <n v="16"/>
    <n v="100"/>
    <n v="100"/>
    <n v="0"/>
    <n v="0"/>
    <n v="0"/>
    <s v="NAN"/>
    <s v="NAN"/>
    <s v="NAN"/>
    <s v="NAN"/>
    <s v="NAN"/>
    <s v="NAN"/>
    <s v="NAN"/>
    <s v="NAN"/>
    <n v="22"/>
    <n v="29343.5651296703"/>
  </r>
  <r>
    <s v="Morocco"/>
    <s v="Lower middle income"/>
    <x v="2"/>
    <n v="36910.558590000001"/>
    <n v="37"/>
    <n v="63.531997680000003"/>
    <n v="64"/>
    <n v="36.468002319999997"/>
    <n v="37"/>
    <n v="90.402344679999999"/>
    <n v="91"/>
    <n v="5.2635496010000002"/>
    <n v="2.8776725000000001"/>
    <n v="1.456433219"/>
    <n v="77.346128960000001"/>
    <n v="12.03707816"/>
    <n v="6.6230633729999999"/>
    <n v="3.9937295019999999"/>
    <n v="97.896746010000001"/>
    <n v="1.375477117"/>
    <n v="0.72777687589999995"/>
    <n v="0"/>
    <n v="22"/>
    <n v="23450.015227073844"/>
  </r>
  <r>
    <s v="Poland"/>
    <s v="High income"/>
    <x v="1"/>
    <n v="37846.605470000002"/>
    <n v="38"/>
    <n v="60.043003079999998"/>
    <n v="61"/>
    <n v="39.956996920000002"/>
    <n v="40"/>
    <n v="99.966591550000004"/>
    <n v="100"/>
    <n v="0"/>
    <n v="3.3408445289999998E-2"/>
    <n v="0"/>
    <n v="100"/>
    <n v="0"/>
    <n v="0"/>
    <n v="0"/>
    <n v="99.944354840000003"/>
    <n v="0"/>
    <n v="5.5645161290000002E-2"/>
    <n v="0"/>
    <n v="22"/>
    <n v="22724.238488027549"/>
  </r>
  <r>
    <s v="Canada"/>
    <s v="High income"/>
    <x v="1"/>
    <n v="37742.15625"/>
    <n v="38"/>
    <n v="81.562004090000002"/>
    <n v="82"/>
    <n v="18.437995909999998"/>
    <n v="19"/>
    <n v="99.221810660000003"/>
    <n v="100"/>
    <n v="0"/>
    <n v="0.77818933690000003"/>
    <n v="0"/>
    <n v="99.060495900000006"/>
    <n v="0"/>
    <n v="0.9395041006"/>
    <n v="0"/>
    <n v="99.258277660000005"/>
    <n v="0"/>
    <n v="0.74172233710000002"/>
    <n v="0"/>
    <n v="22"/>
    <n v="30783.259024279192"/>
  </r>
  <r>
    <s v="Afghanistan"/>
    <s v="Low income"/>
    <x v="4"/>
    <n v="38928.339840000001"/>
    <n v="39"/>
    <n v="26.025999070000001"/>
    <n v="27"/>
    <n v="73.974000930000003"/>
    <n v="74"/>
    <n v="75.091413250000002"/>
    <n v="76"/>
    <n v="1.447541688"/>
    <n v="14.56026288"/>
    <n v="8.9007821739999997"/>
    <n v="66.32791521"/>
    <n v="1.9568248509999999"/>
    <n v="19.68294895"/>
    <n v="12.03231098"/>
    <n v="100"/>
    <n v="0"/>
    <n v="0"/>
    <n v="0"/>
    <n v="22"/>
    <n v="10131.489364724839"/>
  </r>
  <r>
    <s v="Iraq"/>
    <s v="Upper middle income"/>
    <x v="3"/>
    <n v="40222.503909999999"/>
    <n v="41"/>
    <n v="70.892997739999998"/>
    <n v="71"/>
    <n v="29.107002260000002"/>
    <n v="30"/>
    <n v="98.359903250000002"/>
    <n v="99"/>
    <n v="0.89216034950000001"/>
    <n v="2.427900808E-6"/>
    <n v="0.74793397129999994"/>
    <n v="94.831146779999997"/>
    <n v="2.5992513389999998"/>
    <n v="0"/>
    <n v="2.5696018770000002"/>
    <n v="99.808731030000004"/>
    <n v="0.19126897000000001"/>
    <n v="0"/>
    <n v="0"/>
    <n v="22"/>
    <n v="28514.93878788771"/>
  </r>
  <r>
    <s v="Sudan"/>
    <s v="Low income"/>
    <x v="4"/>
    <n v="43849.269529999998"/>
    <n v="44"/>
    <n v="35.252998349999999"/>
    <n v="36"/>
    <n v="64.747001650000001"/>
    <n v="65"/>
    <n v="60.448675600000001"/>
    <n v="61"/>
    <n v="26.670019750000002"/>
    <n v="3.6502178750000001"/>
    <n v="9.2310867739999996"/>
    <n v="53.19902707"/>
    <n v="27.457644510000002"/>
    <n v="5.6376600080000001"/>
    <n v="13.70566842"/>
    <n v="73.763659559999994"/>
    <n v="25.223439859999999"/>
    <n v="0"/>
    <n v="1.012900581"/>
    <n v="22"/>
    <n v="15458.18226389795"/>
  </r>
  <r>
    <s v="Ukraine"/>
    <s v="Lower middle income"/>
    <x v="2"/>
    <n v="43733.757810000003"/>
    <n v="44"/>
    <n v="69.608001709999996"/>
    <n v="70"/>
    <n v="30.391998290000004"/>
    <n v="31"/>
    <n v="93.928281949999999"/>
    <n v="94"/>
    <n v="5.671978717"/>
    <n v="7.5904501289999995E-2"/>
    <n v="0.32383483600000001"/>
    <n v="100"/>
    <n v="0"/>
    <n v="0"/>
    <n v="0"/>
    <n v="91.277270110000003"/>
    <n v="8.1484577900000001"/>
    <n v="0.1090456533"/>
    <n v="0.46522644460000001"/>
    <n v="22"/>
    <n v="30442.19488423206"/>
  </r>
  <r>
    <s v="Algeria"/>
    <s v="Lower middle income"/>
    <x v="2"/>
    <n v="43851.042970000002"/>
    <n v="44"/>
    <n v="73.733001709999996"/>
    <n v="74"/>
    <n v="26.266998290000004"/>
    <n v="27"/>
    <n v="94.43732996"/>
    <n v="95"/>
    <n v="4.9858808420000003"/>
    <n v="0.53183666380000005"/>
    <n v="4.495253272E-2"/>
    <n v="90.037537909999998"/>
    <n v="8.79672214"/>
    <n v="0.99460302810000001"/>
    <n v="0.17113692580000001"/>
    <n v="96.004735859999997"/>
    <n v="3.628288591"/>
    <n v="0.36697554780000002"/>
    <n v="0"/>
    <n v="22"/>
    <n v="32332.690262922937"/>
  </r>
  <r>
    <s v="Uganda"/>
    <s v="Low income"/>
    <x v="4"/>
    <n v="45741"/>
    <n v="46"/>
    <n v="24.95400047"/>
    <n v="25"/>
    <n v="75.045999530000003"/>
    <n v="76"/>
    <n v="55.855049209999997"/>
    <n v="56"/>
    <n v="27.282859999999999"/>
    <n v="12.16590654"/>
    <n v="4.6961842520000001"/>
    <n v="48.231189579999999"/>
    <n v="31.784694259999998"/>
    <n v="14.076160610000001"/>
    <n v="5.9079555460000002"/>
    <n v="78.782851800000003"/>
    <n v="13.74416783"/>
    <n v="6.4210441329999997"/>
    <n v="1.0519362379999999"/>
    <n v="22"/>
    <n v="11414.2093549827"/>
  </r>
  <r>
    <s v="Argentina"/>
    <s v="Upper middle income"/>
    <x v="3"/>
    <n v="45195.777340000001"/>
    <n v="46"/>
    <n v="92.111000059999995"/>
    <n v="93"/>
    <n v="7.888999940000005"/>
    <n v="8"/>
    <s v="NAN"/>
    <s v="NAN"/>
    <s v="NAN"/>
    <s v="NAN"/>
    <s v="NAN"/>
    <s v="NAN"/>
    <s v="NAN"/>
    <s v="NAN"/>
    <s v="NAN"/>
    <n v="99.790420650000002"/>
    <n v="0"/>
    <n v="0.20957935010000001"/>
    <n v="0"/>
    <n v="22"/>
    <n v="41630.282492764862"/>
  </r>
  <r>
    <s v="Spain"/>
    <s v="High income"/>
    <x v="1"/>
    <n v="46754.78125"/>
    <n v="47"/>
    <n v="80.809997559999999"/>
    <n v="81"/>
    <n v="19.190002440000001"/>
    <n v="20"/>
    <n v="99.925612610000002"/>
    <n v="100"/>
    <n v="0"/>
    <n v="7.4387391420000004E-2"/>
    <n v="0"/>
    <n v="100"/>
    <n v="0"/>
    <n v="0"/>
    <n v="0"/>
    <n v="99.907945209999994"/>
    <n v="0"/>
    <n v="9.2054794519999997E-2"/>
    <n v="0"/>
    <n v="22"/>
    <n v="37782.537587308339"/>
  </r>
  <r>
    <s v="Colombia"/>
    <s v="Upper middle income"/>
    <x v="3"/>
    <n v="50882.882810000003"/>
    <n v="51"/>
    <n v="81.424995420000002"/>
    <n v="82"/>
    <n v="18.575004579999998"/>
    <n v="19"/>
    <n v="97.491657110000006"/>
    <n v="98"/>
    <n v="0.18615215909999999"/>
    <n v="0.95361622280000002"/>
    <n v="1.3685745119999999"/>
    <n v="86.767072819999996"/>
    <n v="0.73122820160000002"/>
    <n v="5.13386897"/>
    <n v="7.3678300050000001"/>
    <n v="99.938192799999996"/>
    <n v="6.18072E-2"/>
    <n v="0"/>
    <n v="0"/>
    <n v="22"/>
    <n v="41431.384997606474"/>
  </r>
  <r>
    <s v="Republic of Korea"/>
    <s v="High income"/>
    <x v="1"/>
    <n v="51269.183590000001"/>
    <n v="52"/>
    <n v="81.414001459999994"/>
    <n v="82"/>
    <n v="18.585998540000006"/>
    <n v="19"/>
    <n v="99.931396649999996"/>
    <n v="100"/>
    <n v="0"/>
    <n v="6.8603352960000002E-2"/>
    <n v="0"/>
    <s v="NAN"/>
    <s v="NAN"/>
    <s v="NAN"/>
    <s v="NAN"/>
    <s v="NAN"/>
    <s v="NAN"/>
    <s v="NAN"/>
    <s v="NAN"/>
    <n v="22"/>
    <n v="41740.29387649268"/>
  </r>
  <r>
    <s v="Kenya"/>
    <s v="Lower middle income"/>
    <x v="2"/>
    <n v="53771.300779999998"/>
    <n v="54"/>
    <n v="27.994998930000001"/>
    <n v="28"/>
    <n v="72.005001069999992"/>
    <n v="73"/>
    <n v="61.632891579999999"/>
    <n v="62"/>
    <n v="9.54187005"/>
    <n v="9.7800875240000007"/>
    <n v="19.045150840000002"/>
    <n v="51.779978929999999"/>
    <n v="11.569004189999999"/>
    <n v="12.519113219999999"/>
    <n v="24.131903659999999"/>
    <n v="86.975231449999995"/>
    <n v="4.327944725"/>
    <n v="2.7351426299999999"/>
    <n v="5.9616811930000004"/>
    <n v="22"/>
    <n v="15053.275078008082"/>
  </r>
  <r>
    <s v="Myanmar"/>
    <s v="Lower middle income"/>
    <x v="2"/>
    <n v="54409.792970000002"/>
    <n v="55"/>
    <n v="31.14100075"/>
    <n v="32"/>
    <n v="68.858999249999997"/>
    <n v="69"/>
    <n v="83.718191910000002"/>
    <n v="84"/>
    <n v="1.595436949"/>
    <n v="5.1094247800000003"/>
    <n v="9.5769463619999993"/>
    <n v="78.422564690000002"/>
    <n v="2.3169621419999999"/>
    <n v="6.5923936940000001"/>
    <n v="12.66807947"/>
    <n v="95.427886060000006"/>
    <n v="0"/>
    <n v="1.8302830059999999"/>
    <n v="2.741830931"/>
    <n v="22"/>
    <n v="16943.754036861148"/>
  </r>
  <r>
    <s v="United Republic of Tanzania"/>
    <s v="Lower middle income"/>
    <x v="2"/>
    <n v="59734.214840000001"/>
    <n v="60"/>
    <n v="35.227001190000003"/>
    <n v="36"/>
    <n v="64.77299880999999"/>
    <n v="65"/>
    <n v="60.716797589999999"/>
    <n v="61"/>
    <n v="11.29007067"/>
    <n v="14.51775136"/>
    <n v="13.475380380000001"/>
    <n v="45.446965339999998"/>
    <n v="13.98368881"/>
    <n v="21.21996133"/>
    <n v="19.349384520000001"/>
    <n v="88.793924899999993"/>
    <n v="6.3372311659999996"/>
    <n v="2.1941787860000002"/>
    <n v="2.6746651520000002"/>
    <n v="22"/>
    <n v="21042.572572523957"/>
  </r>
  <r>
    <s v="South Africa"/>
    <s v="Upper middle income"/>
    <x v="3"/>
    <n v="59308.691409999999"/>
    <n v="60"/>
    <n v="67.354003910000003"/>
    <n v="68"/>
    <n v="32.645996089999997"/>
    <n v="33"/>
    <n v="93.885057439999997"/>
    <n v="94"/>
    <n v="2.7727361859999999"/>
    <n v="1.410816657"/>
    <n v="1.9313897120000001"/>
    <n v="83.329481180000002"/>
    <n v="6.9773593590000003"/>
    <n v="3.7769992870000002"/>
    <n v="5.9161601729999997"/>
    <n v="99.001264840000005"/>
    <n v="0.73478540299999995"/>
    <n v="0.26394975469999998"/>
    <n v="0"/>
    <n v="22"/>
    <n v="39946.778331261237"/>
  </r>
  <r>
    <s v="Italy"/>
    <s v="High income"/>
    <x v="1"/>
    <n v="60461.828130000002"/>
    <n v="61"/>
    <n v="71.038993840000003"/>
    <n v="72"/>
    <n v="28.961006159999997"/>
    <n v="29"/>
    <n v="99.91703407"/>
    <n v="100"/>
    <n v="0"/>
    <n v="8.2965925910000002E-2"/>
    <n v="0"/>
    <s v="NAN"/>
    <s v="NAN"/>
    <s v="NAN"/>
    <s v="NAN"/>
    <s v="NAN"/>
    <s v="NAN"/>
    <s v="NAN"/>
    <s v="NAN"/>
    <n v="22"/>
    <n v="42951.474360822096"/>
  </r>
  <r>
    <s v="France"/>
    <s v="High income"/>
    <x v="1"/>
    <n v="65273.511720000002"/>
    <n v="66"/>
    <n v="80.974998470000003"/>
    <n v="81"/>
    <n v="19.025001529999997"/>
    <n v="20"/>
    <n v="99.999998500000004"/>
    <n v="100"/>
    <n v="0"/>
    <n v="1.49610841E-6"/>
    <n v="0"/>
    <n v="100"/>
    <n v="0"/>
    <n v="0"/>
    <n v="0"/>
    <n v="100"/>
    <n v="0"/>
    <n v="0"/>
    <n v="0"/>
    <n v="22"/>
    <n v="52855.225116585272"/>
  </r>
  <r>
    <s v="United Kingdom"/>
    <s v="High income"/>
    <x v="1"/>
    <n v="67886.007809999996"/>
    <n v="68"/>
    <n v="83.902999879999996"/>
    <n v="84"/>
    <n v="16.097000120000004"/>
    <n v="17"/>
    <n v="99.999998559999995"/>
    <n v="100"/>
    <n v="0"/>
    <n v="1.4385328199999999E-6"/>
    <n v="0"/>
    <n v="100"/>
    <n v="0"/>
    <n v="0"/>
    <n v="0"/>
    <n v="100"/>
    <n v="0"/>
    <n v="0"/>
    <n v="0"/>
    <n v="22"/>
    <n v="56958.397051361084"/>
  </r>
  <r>
    <s v="Thailand"/>
    <s v="Upper middle income"/>
    <x v="3"/>
    <n v="69799.976559999996"/>
    <n v="70"/>
    <n v="51.430000309999997"/>
    <n v="52"/>
    <n v="48.569999690000003"/>
    <n v="49"/>
    <n v="100"/>
    <n v="100"/>
    <n v="0"/>
    <n v="0"/>
    <n v="0"/>
    <n v="100"/>
    <n v="0"/>
    <n v="0"/>
    <n v="0"/>
    <n v="100"/>
    <n v="0"/>
    <n v="0"/>
    <n v="0"/>
    <n v="22"/>
    <n v="35898.128161187924"/>
  </r>
  <r>
    <s v="Iran (Islamic Republic of)"/>
    <s v="Lower middle income"/>
    <x v="2"/>
    <n v="83992.953129999994"/>
    <n v="84"/>
    <n v="75.874000550000005"/>
    <n v="76"/>
    <n v="24.125999449999995"/>
    <n v="25"/>
    <n v="97.482636330000005"/>
    <n v="98"/>
    <n v="1.938311229"/>
    <n v="0.51379736310000002"/>
    <n v="6.5255081849999994E-2"/>
    <n v="93.828735379999998"/>
    <n v="4.2979487650000001"/>
    <n v="1.602839669"/>
    <n v="0.27047619049999999"/>
    <n v="98.644486720000003"/>
    <n v="1.1880066709999999"/>
    <n v="0.1675066077"/>
    <n v="0"/>
    <n v="22"/>
    <n v="63728.813719817445"/>
  </r>
  <r>
    <s v="Germany"/>
    <s v="High income"/>
    <x v="1"/>
    <n v="83783.945309999996"/>
    <n v="84"/>
    <n v="77.453002929999997"/>
    <n v="78"/>
    <n v="22.546997070000003"/>
    <n v="23"/>
    <n v="100.00000230000001"/>
    <n v="100"/>
    <n v="0"/>
    <n v="0"/>
    <n v="0"/>
    <n v="100"/>
    <n v="0"/>
    <n v="0"/>
    <n v="0"/>
    <n v="100"/>
    <n v="0"/>
    <n v="0"/>
    <n v="0"/>
    <n v="22"/>
    <n v="64893.181615823887"/>
  </r>
  <r>
    <s v="Turkey"/>
    <s v="Upper middle income"/>
    <x v="3"/>
    <n v="84339.070309999996"/>
    <n v="85"/>
    <n v="76.105003359999998"/>
    <n v="77"/>
    <n v="23.894996640000002"/>
    <n v="24"/>
    <n v="97.014269159999998"/>
    <n v="98"/>
    <n v="2.0230780749999999"/>
    <n v="0.73767495449999998"/>
    <n v="0.2249778093"/>
    <n v="96.025169770000005"/>
    <n v="2.684574639"/>
    <n v="0.78825559109999999"/>
    <n v="0.502"/>
    <n v="97.324817830000001"/>
    <n v="1.8153852029999999"/>
    <n v="0.72179696339999999"/>
    <n v="0.13800000000000001"/>
    <n v="22"/>
    <n v="64186.252293218262"/>
  </r>
  <r>
    <s v="Democratic Republic of the Congo"/>
    <s v="Lower middle income"/>
    <x v="2"/>
    <n v="89561.40625"/>
    <n v="90"/>
    <n v="45.638000490000003"/>
    <n v="46"/>
    <n v="54.361999509999997"/>
    <n v="55"/>
    <n v="45.952126960000001"/>
    <n v="46"/>
    <n v="13.44122447"/>
    <n v="32.542316069999998"/>
    <n v="8.0643324950000004"/>
    <n v="21.98279234"/>
    <n v="12.68294146"/>
    <n v="51.215981669999998"/>
    <n v="14.11828453"/>
    <n v="74.503354779999995"/>
    <n v="14.34445818"/>
    <n v="10.29905862"/>
    <n v="0.85312841309999998"/>
    <n v="22"/>
    <n v="40874.035023225893"/>
  </r>
  <r>
    <s v="Viet Nam"/>
    <s v="Lower middle income"/>
    <x v="2"/>
    <n v="97338.585940000004"/>
    <n v="98"/>
    <n v="37.340000150000002"/>
    <n v="38"/>
    <n v="62.659999849999998"/>
    <n v="63"/>
    <n v="96.884356870000005"/>
    <n v="97"/>
    <n v="0"/>
    <n v="3.1156431260000002"/>
    <n v="0"/>
    <n v="95.514538439999995"/>
    <n v="0"/>
    <n v="4.4854615600000001"/>
    <n v="0"/>
    <n v="99.183040009999999"/>
    <n v="0"/>
    <n v="0.81695998700000005"/>
    <n v="0"/>
    <n v="22"/>
    <n v="36346.228136003883"/>
  </r>
  <r>
    <s v="Egypt"/>
    <s v="Lower middle income"/>
    <x v="2"/>
    <n v="102334.4063"/>
    <n v="103"/>
    <n v="42.783000950000002"/>
    <n v="43"/>
    <n v="57.216999049999998"/>
    <n v="58"/>
    <n v="99.440175960000005"/>
    <n v="100"/>
    <n v="0.23760910860000001"/>
    <n v="0.3222149265"/>
    <n v="0"/>
    <n v="99.332835149999994"/>
    <n v="0.33594182239999998"/>
    <n v="0.33122303190000002"/>
    <n v="0"/>
    <n v="99.583731099999994"/>
    <n v="0.10610120670000001"/>
    <n v="0.31016769430000002"/>
    <n v="0"/>
    <n v="22"/>
    <n v="43781.730019505863"/>
  </r>
  <r>
    <s v="Philippines"/>
    <s v="Lower middle income"/>
    <x v="2"/>
    <n v="109581.08590000001"/>
    <n v="110"/>
    <n v="47.407997129999998"/>
    <n v="48"/>
    <n v="52.592002870000002"/>
    <n v="53"/>
    <n v="94.109034559999998"/>
    <n v="95"/>
    <n v="2.8564861370000001"/>
    <n v="3.0344793069999998"/>
    <n v="0"/>
    <n v="91.06193322"/>
    <n v="3.9595204279999998"/>
    <n v="4.978546347"/>
    <n v="0"/>
    <n v="97.489332500000003"/>
    <n v="1.632836465"/>
    <n v="0.87783103600000001"/>
    <n v="0"/>
    <n v="22"/>
    <n v="51950.198058494832"/>
  </r>
  <r>
    <s v="Ethiopia"/>
    <s v="Low income"/>
    <x v="4"/>
    <n v="114963.58590000001"/>
    <n v="115"/>
    <n v="21.69499969"/>
    <n v="22"/>
    <n v="78.305000309999997"/>
    <n v="79"/>
    <n v="49.615572739999998"/>
    <n v="50"/>
    <n v="26.740719639999998"/>
    <n v="18.635060129999999"/>
    <n v="5.0086474860000001"/>
    <n v="40.03013919"/>
    <n v="30.186683339999998"/>
    <n v="23.49561327"/>
    <n v="6.2875642029999996"/>
    <n v="84.212828160000001"/>
    <n v="14.30300858"/>
    <n v="1.0915823549999999"/>
    <n v="0.39258089600000001"/>
    <n v="22"/>
    <n v="24941.349604617884"/>
  </r>
  <r>
    <s v="Japan"/>
    <s v="High income"/>
    <x v="1"/>
    <n v="126476.46090000001"/>
    <n v="127"/>
    <n v="91.781997680000003"/>
    <n v="92"/>
    <n v="8.2180023199999965"/>
    <n v="9"/>
    <n v="99.078912450000004"/>
    <n v="100"/>
    <n v="0"/>
    <n v="0.92108754670000004"/>
    <n v="0"/>
    <s v="NAN"/>
    <s v="NAN"/>
    <s v="NAN"/>
    <s v="NAN"/>
    <s v="NAN"/>
    <s v="NAN"/>
    <s v="NAN"/>
    <s v="NAN"/>
    <n v="22"/>
    <n v="116082.62240898411"/>
  </r>
  <r>
    <s v="Mexico"/>
    <s v="Upper middle income"/>
    <x v="3"/>
    <n v="128932.75"/>
    <n v="129"/>
    <n v="80.730995179999994"/>
    <n v="81"/>
    <n v="19.269004820000006"/>
    <n v="20"/>
    <n v="99.679568279999998"/>
    <n v="100"/>
    <n v="0"/>
    <n v="0.3204317169"/>
    <n v="0"/>
    <n v="98.337068930000001"/>
    <n v="0"/>
    <n v="1.6629310669999999"/>
    <n v="0"/>
    <n v="100"/>
    <n v="0"/>
    <n v="0"/>
    <n v="0"/>
    <n v="22"/>
    <n v="104088.69218794144"/>
  </r>
  <r>
    <s v="Russian Federation"/>
    <s v="Upper middle income"/>
    <x v="3"/>
    <n v="145934.45310000001"/>
    <n v="146"/>
    <n v="74.754005430000007"/>
    <n v="75"/>
    <n v="25.245994569999993"/>
    <n v="26"/>
    <n v="96.992548069999998"/>
    <n v="97"/>
    <n v="0.62199637659999996"/>
    <n v="2.3854555500000001"/>
    <s v="NAN"/>
    <n v="91.544101960000006"/>
    <n v="1.5831635129999999"/>
    <n v="6.8727345309999999"/>
    <s v="NAN"/>
    <n v="98.832599610000003"/>
    <n v="0.29738996870000001"/>
    <n v="0.67001042359999996"/>
    <n v="0.2"/>
    <n v="22"/>
    <n v="109091.84899461482"/>
  </r>
  <r>
    <s v="Bangladesh"/>
    <s v="Lower middle income"/>
    <x v="2"/>
    <n v="164689.39060000001"/>
    <n v="165"/>
    <n v="38.177001949999998"/>
    <n v="39"/>
    <n v="61.822998050000002"/>
    <n v="62"/>
    <n v="97.697960249999994"/>
    <n v="98"/>
    <n v="1.1564258780000001"/>
    <n v="0.46265570020000002"/>
    <n v="0.68295817349999999"/>
    <n v="97.88023776"/>
    <n v="0.85810498040000005"/>
    <n v="0.31648024139999997"/>
    <n v="0.94517701509999996"/>
    <n v="97.402777970000002"/>
    <n v="1.6395201210000001"/>
    <n v="0.69937521469999997"/>
    <n v="0.25832669339999997"/>
    <n v="22"/>
    <n v="62873.471860805119"/>
  </r>
  <r>
    <s v="Nigeria"/>
    <s v="Lower middle income"/>
    <x v="2"/>
    <n v="206139.5938"/>
    <n v="207"/>
    <n v="51.958000179999999"/>
    <n v="52"/>
    <n v="48.041999820000001"/>
    <n v="49"/>
    <n v="77.609053380000006"/>
    <n v="78"/>
    <n v="4.9793993429999999"/>
    <n v="11.79691148"/>
    <n v="5.6146357939999998"/>
    <n v="61.658210029999999"/>
    <n v="7.1289245829999999"/>
    <n v="20.924875350000001"/>
    <n v="10.28799004"/>
    <n v="92.357705190000004"/>
    <n v="2.9918806500000001"/>
    <n v="3.356908786"/>
    <n v="1.2935053700000001"/>
    <n v="22"/>
    <n v="107106.01051765526"/>
  </r>
  <r>
    <s v="Brazil"/>
    <s v="Upper middle income"/>
    <x v="3"/>
    <n v="212559.4063"/>
    <n v="213"/>
    <n v="87.072998049999995"/>
    <n v="88"/>
    <n v="12.927001950000005"/>
    <n v="13"/>
    <n v="99.320852990000006"/>
    <n v="100"/>
    <n v="0.12654900390000001"/>
    <n v="0.55259800989999996"/>
    <s v="NAN"/>
    <n v="95.945259530000001"/>
    <n v="0.97895091540000001"/>
    <n v="3.0757895510000002"/>
    <s v="NAN"/>
    <n v="99.822001310000005"/>
    <n v="0"/>
    <n v="0.1779986949"/>
    <n v="0"/>
    <n v="22"/>
    <n v="185081.84770269057"/>
  </r>
  <r>
    <s v="Pakistan"/>
    <s v="Lower middle income"/>
    <x v="2"/>
    <n v="220892.32810000001"/>
    <n v="221"/>
    <n v="37.165000919999997"/>
    <n v="38"/>
    <n v="62.834999080000003"/>
    <n v="63"/>
    <n v="90.148965079999996"/>
    <n v="91"/>
    <n v="3.8222795249999999"/>
    <n v="4.4133075740000001"/>
    <n v="1.61544782"/>
    <n v="88.599860759999999"/>
    <n v="3.852278117"/>
    <n v="5.1745965089999997"/>
    <n v="2.3732646169999998"/>
    <n v="92.768049849999997"/>
    <n v="3.7715611619999998"/>
    <n v="3.126184571"/>
    <n v="0.33420442230000003"/>
    <n v="22"/>
    <n v="82094.635770574416"/>
  </r>
  <r>
    <s v="Indonesia"/>
    <s v="Lower middle income"/>
    <x v="2"/>
    <n v="273523.625"/>
    <n v="274"/>
    <n v="56.640998840000002"/>
    <n v="57"/>
    <n v="43.359001159999998"/>
    <n v="44"/>
    <n v="92.415349610000007"/>
    <n v="93"/>
    <n v="0.85547463349999997"/>
    <n v="5.553871666"/>
    <n v="1.175304087"/>
    <n v="85.667962380000006"/>
    <n v="1.1780912299999999"/>
    <n v="10.61491462"/>
    <n v="2.539031772"/>
    <n v="97.580512069999997"/>
    <n v="0.60850983449999996"/>
    <n v="1.679615139"/>
    <n v="0.13136295880000001"/>
    <n v="22"/>
    <n v="154926.51326337596"/>
  </r>
  <r>
    <s v="United States of America"/>
    <s v="High income"/>
    <x v="1"/>
    <n v="331002.65629999997"/>
    <n v="332"/>
    <n v="82.664001459999994"/>
    <n v="83"/>
    <n v="17.335998540000006"/>
    <n v="18"/>
    <n v="99.883526680000003"/>
    <n v="100"/>
    <n v="0"/>
    <n v="0.1164733182"/>
    <n v="0"/>
    <n v="99.670787340000004"/>
    <n v="0"/>
    <n v="0.3292126628"/>
    <n v="0"/>
    <n v="99.928144470000007"/>
    <n v="0"/>
    <n v="7.1855529599999995E-2"/>
    <n v="0"/>
    <n v="22"/>
    <n v="273620.04063647072"/>
  </r>
  <r>
    <s v="India"/>
    <s v="Lower middle income"/>
    <x v="2"/>
    <n v="1380004.375"/>
    <n v="1381"/>
    <n v="34.926002500000003"/>
    <n v="35"/>
    <n v="65.07399749999999"/>
    <n v="66"/>
    <n v="90.489525029999996"/>
    <n v="91"/>
    <n v="4.9836025619999997"/>
    <n v="3.9631539450000002"/>
    <n v="0.56371846260000003"/>
    <n v="88.782503129999995"/>
    <n v="5.9022100540000002"/>
    <n v="4.5763757299999996"/>
    <n v="0.73891108559999996"/>
    <n v="93.670036300000007"/>
    <n v="3.2720560270000001"/>
    <n v="2.8206075230000001"/>
    <n v="0.2373001538"/>
    <n v="22"/>
    <n v="481980.3625126094"/>
  </r>
  <r>
    <s v="China"/>
    <s v="Upper middle income"/>
    <x v="3"/>
    <n v="1463140.5"/>
    <n v="1464"/>
    <n v="61.713088990000003"/>
    <n v="62"/>
    <n v="38.286911009999997"/>
    <n v="39"/>
    <n v="94.261110590000001"/>
    <n v="95"/>
    <n v="0.8147213297"/>
    <n v="4.725451938"/>
    <n v="0.19871614409999999"/>
    <n v="89.661233510000002"/>
    <n v="1.832679086"/>
    <n v="8.5060874089999992"/>
    <n v="0"/>
    <n v="97.11488267"/>
    <n v="0.1831784927"/>
    <n v="2.3799388399999999"/>
    <n v="0.32200000000000001"/>
    <n v="22"/>
    <n v="902949.198813730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6" compact="0" compactData="0">
  <location ref="A1:G8" firstHeaderRow="1" firstDataRow="2" firstDataCol="1"/>
  <pivotFields count="24">
    <pivotField name="name" compact="0" outline="0" multipleItemSelectionAllowed="1" showAll="0"/>
    <pivotField name="income_group" compact="0" outline="0" multipleItemSelectionAllowed="1" showAll="0"/>
    <pivotField name="income_g" axis="axisRow" compact="0" outline="0" multipleItemSelectionAllowed="1" showAll="0" sortType="ascending">
      <items count="6">
        <item x="0"/>
        <item x="4"/>
        <item x="2"/>
        <item x="3"/>
        <item x="1"/>
        <item t="default"/>
      </items>
    </pivotField>
    <pivotField name="pop_n (Thousands)" dataField="1" compact="0" outline="0" multipleItemSelectionAllowed="1" showAll="0"/>
    <pivotField name="pop_n ( In millions)" compact="0" outline="0" multipleItemSelectionAllowed="1" showAll="0"/>
    <pivotField name="pop_u" dataField="1" compact="0" outline="0" multipleItemSelectionAllowed="1" showAll="0"/>
    <pivotField name="pop_u(rounded)" compact="0" outline="0" multipleItemSelectionAllowed="1" showAll="0"/>
    <pivotField name="pop_r" compact="0" outline="0" multipleItemSelectionAllowed="1" showAll="0"/>
    <pivotField name="pop_r(rounded)" compact="0" outline="0" multipleItemSelectionAllowed="1" showAll="0"/>
    <pivotField name="wat_bas_n" dataField="1" compact="0" outline="0" multipleItemSelectionAllowed="1" showAll="0"/>
    <pivotField name="wat_bas_n (rounded)" compact="0" outline="0" multipleItemSelectionAllowed="1" showAll="0"/>
    <pivotField name="wat_lim_n" dataField="1" compact="0" outline="0" multipleItemSelectionAllowed="1" showAll="0"/>
    <pivotField name="wat_unimp_n" dataField="1" compact="0" outline="0" multipleItemSelectionAllowed="1" showAll="0"/>
    <pivotField name="wat_sur_n" dataField="1" compact="0" outline="0" multipleItemSelectionAllowed="1" showAll="0"/>
    <pivotField name="wat_bas_r" compact="0" outline="0" multipleItemSelectionAllowed="1" showAll="0"/>
    <pivotField name="wat_lim_r" compact="0" outline="0" multipleItemSelectionAllowed="1" showAll="0"/>
    <pivotField name="wat_unimp_r" compact="0" outline="0" multipleItemSelectionAllowed="1" showAll="0"/>
    <pivotField name="wat_sur_r" compact="0" outline="0" multipleItemSelectionAllowed="1" showAll="0"/>
    <pivotField name="wat_bas_u" compact="0" outline="0" multipleItemSelectionAllowed="1" showAll="0"/>
    <pivotField name="wat_lim_u" compact="0" outline="0" multipleItemSelectionAllowed="1" showAll="0"/>
    <pivotField name="wat_unimp_u" compact="0" outline="0" multipleItemSelectionAllowed="1" showAll="0"/>
    <pivotField name="wat_sur_u" compact="0" outline="0" multipleItemSelectionAllowed="1" showAll="0"/>
    <pivotField name="value_cnt" compact="0" outline="0" multipleItemSelectionAllowed="1" showAll="0"/>
    <pivotField name="pop_u_val" compact="0" outline="0" multipleItemSelectionAllowe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ational pop" fld="3" baseField="0"/>
    <dataField name="Urban share" fld="5" subtotal="average" baseField="0"/>
    <dataField name="Basic access" fld="9" subtotal="average" baseField="0"/>
    <dataField name="Limited access" fld="11" subtotal="average" baseField="0"/>
    <dataField name="Unimproved" fld="12" subtotal="average" baseField="0"/>
    <dataField name="Surface access" fld="13" subtotal="average" baseField="0"/>
  </dataFields>
  <formats count="16">
    <format dxfId="35">
      <pivotArea field="2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3">
      <pivotArea field="2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1">
      <pivotArea field="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9">
      <pivotArea dataOnly="0" outline="0" fieldPosition="0">
        <references count="1">
          <reference field="2" count="0"/>
        </references>
      </pivotArea>
    </format>
    <format dxfId="28">
      <pivotArea field="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6">
      <pivotArea field="2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">
      <pivotArea field="2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">
      <pivotArea field="2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0">
      <pivotArea dataOnly="0" grandRow="1" outline="0" axis="axisRow" fieldPosition="0"/>
    </format>
  </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G3" headerRowCount="0" headerRowDxfId="19" dataDxfId="18" totalsRowDxfId="17">
  <tableColumns count="1">
    <tableColumn id="1" name="Column1" dataDxfId="16"/>
  </tableColumns>
  <tableStyleInfo name="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workbookViewId="0"/>
  </sheetViews>
  <sheetFormatPr defaultColWidth="12.5703125" defaultRowHeight="15.75" customHeight="1" x14ac:dyDescent="0.2"/>
  <cols>
    <col min="4" max="5" width="20" customWidth="1"/>
    <col min="7" max="7" width="17.42578125" customWidth="1"/>
    <col min="11" max="11" width="21.5703125" customWidth="1"/>
    <col min="13" max="13" width="15.28515625" customWidth="1"/>
  </cols>
  <sheetData>
    <row r="1" spans="1:32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  <c r="AA1" s="3"/>
      <c r="AB1" s="3"/>
      <c r="AC1" s="3"/>
      <c r="AD1" s="3"/>
      <c r="AE1" s="3"/>
      <c r="AF1" s="3"/>
    </row>
    <row r="2" spans="1:32" ht="12.75" x14ac:dyDescent="0.2">
      <c r="A2" s="4" t="s">
        <v>24</v>
      </c>
      <c r="B2" s="4" t="s">
        <v>25</v>
      </c>
      <c r="C2" s="4">
        <f t="shared" ref="C2:C214" si="0">IF(B2 = "NAN", 0, IF( B2 = "Low income", 1, IF( B2 = "Lower middle income", 2, IF(B2 = "Upper middle income", 3, IF(B2 = "High income", 4 )))))</f>
        <v>0</v>
      </c>
      <c r="D2" s="4">
        <v>1.3500000240000001</v>
      </c>
      <c r="E2" s="4">
        <f t="shared" ref="E2:E214" si="1">ROUNDUP(D2/1000,0)</f>
        <v>1</v>
      </c>
      <c r="F2" s="4">
        <v>0</v>
      </c>
      <c r="G2" s="4">
        <f t="shared" ref="G2:G214" si="2">ROUNDUP(F2, 0)</f>
        <v>0</v>
      </c>
      <c r="H2" s="4">
        <f t="shared" ref="H2:H214" si="3">100 -F2</f>
        <v>100</v>
      </c>
      <c r="I2" s="4">
        <f t="shared" ref="I2:I214" si="4">ROUNDUP(H2,0)</f>
        <v>100</v>
      </c>
      <c r="J2" s="4">
        <v>99.707676649999996</v>
      </c>
      <c r="K2" s="4">
        <f t="shared" ref="K2:K87" si="5">IF(ROUNDUP(J2,0) &gt; 100,100, ROUNDUP(J2,0))</f>
        <v>100</v>
      </c>
      <c r="L2" s="4">
        <v>0</v>
      </c>
      <c r="M2" s="4">
        <v>0.29232334589999998</v>
      </c>
      <c r="N2" s="4">
        <v>0</v>
      </c>
      <c r="O2" s="4">
        <v>99.707676649999996</v>
      </c>
      <c r="P2" s="4">
        <v>0</v>
      </c>
      <c r="Q2" s="4">
        <v>0.29232334589999998</v>
      </c>
      <c r="R2" s="4">
        <v>0</v>
      </c>
      <c r="S2" s="4" t="s">
        <v>25</v>
      </c>
      <c r="T2" s="4" t="s">
        <v>25</v>
      </c>
      <c r="U2" s="4" t="s">
        <v>25</v>
      </c>
      <c r="V2" s="4" t="s">
        <v>25</v>
      </c>
      <c r="W2" s="5">
        <f t="shared" ref="W2:W214" si="6">COUNTA(A2:V2)</f>
        <v>22</v>
      </c>
      <c r="X2" s="5">
        <f t="shared" ref="X2:X214" si="7">(F2/100)*D2</f>
        <v>0</v>
      </c>
      <c r="Y2" s="5"/>
      <c r="Z2" s="5"/>
      <c r="AA2" s="5"/>
      <c r="AB2" s="5"/>
      <c r="AC2" s="5"/>
      <c r="AD2" s="5"/>
      <c r="AE2" s="5"/>
      <c r="AF2" s="5"/>
    </row>
    <row r="3" spans="1:32" ht="12.75" x14ac:dyDescent="0.2">
      <c r="A3" s="4" t="s">
        <v>26</v>
      </c>
      <c r="B3" s="4" t="s">
        <v>25</v>
      </c>
      <c r="C3" s="4">
        <f t="shared" si="0"/>
        <v>0</v>
      </c>
      <c r="D3" s="4">
        <v>11.24600029</v>
      </c>
      <c r="E3" s="4">
        <f t="shared" si="1"/>
        <v>1</v>
      </c>
      <c r="F3" s="4">
        <v>0</v>
      </c>
      <c r="G3" s="4">
        <f t="shared" si="2"/>
        <v>0</v>
      </c>
      <c r="H3" s="4">
        <f t="shared" si="3"/>
        <v>100</v>
      </c>
      <c r="I3" s="4">
        <f t="shared" si="4"/>
        <v>100</v>
      </c>
      <c r="J3" s="4">
        <v>99.143287360000002</v>
      </c>
      <c r="K3" s="4">
        <f t="shared" si="5"/>
        <v>100</v>
      </c>
      <c r="L3" s="4">
        <v>0</v>
      </c>
      <c r="M3" s="4">
        <v>0.85671263900000005</v>
      </c>
      <c r="N3" s="4">
        <v>0</v>
      </c>
      <c r="O3" s="4">
        <v>99.143287360000002</v>
      </c>
      <c r="P3" s="4">
        <v>0</v>
      </c>
      <c r="Q3" s="4">
        <v>0.85671263900000005</v>
      </c>
      <c r="R3" s="4">
        <v>0</v>
      </c>
      <c r="S3" s="4" t="s">
        <v>25</v>
      </c>
      <c r="T3" s="4" t="s">
        <v>25</v>
      </c>
      <c r="U3" s="4" t="s">
        <v>25</v>
      </c>
      <c r="V3" s="4" t="s">
        <v>25</v>
      </c>
      <c r="W3" s="5">
        <f t="shared" si="6"/>
        <v>22</v>
      </c>
      <c r="X3" s="5">
        <f t="shared" si="7"/>
        <v>0</v>
      </c>
      <c r="Y3" s="5"/>
      <c r="Z3" s="5"/>
      <c r="AA3" s="5"/>
      <c r="AB3" s="5"/>
      <c r="AC3" s="5"/>
      <c r="AD3" s="5"/>
      <c r="AE3" s="5"/>
      <c r="AF3" s="5"/>
    </row>
    <row r="4" spans="1:32" ht="12.75" x14ac:dyDescent="0.2">
      <c r="A4" s="4" t="s">
        <v>27</v>
      </c>
      <c r="B4" s="4" t="s">
        <v>25</v>
      </c>
      <c r="C4" s="4">
        <f t="shared" si="0"/>
        <v>0</v>
      </c>
      <c r="D4" s="4">
        <v>4.9990000720000003</v>
      </c>
      <c r="E4" s="4">
        <f t="shared" si="1"/>
        <v>1</v>
      </c>
      <c r="F4" s="4">
        <v>9.1149997710000008</v>
      </c>
      <c r="G4" s="4">
        <f t="shared" si="2"/>
        <v>10</v>
      </c>
      <c r="H4" s="4">
        <f t="shared" si="3"/>
        <v>90.885000228999999</v>
      </c>
      <c r="I4" s="4">
        <f t="shared" si="4"/>
        <v>91</v>
      </c>
      <c r="J4" s="4">
        <v>98.077482619999998</v>
      </c>
      <c r="K4" s="4">
        <f t="shared" si="5"/>
        <v>99</v>
      </c>
      <c r="L4" s="4">
        <v>0</v>
      </c>
      <c r="M4" s="4">
        <v>1.922517378</v>
      </c>
      <c r="N4" s="4">
        <v>0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  <c r="W4" s="5">
        <f t="shared" si="6"/>
        <v>22</v>
      </c>
      <c r="X4" s="5">
        <f t="shared" si="7"/>
        <v>0.45565884511508992</v>
      </c>
      <c r="Y4" s="5"/>
      <c r="Z4" s="5"/>
      <c r="AA4" s="5"/>
      <c r="AB4" s="5"/>
      <c r="AC4" s="5"/>
      <c r="AD4" s="5"/>
      <c r="AE4" s="5"/>
      <c r="AF4" s="5"/>
    </row>
    <row r="5" spans="1:32" ht="12.75" x14ac:dyDescent="0.2">
      <c r="A5" s="4" t="s">
        <v>28</v>
      </c>
      <c r="B5" s="4" t="s">
        <v>29</v>
      </c>
      <c r="C5" s="4">
        <f t="shared" si="0"/>
        <v>4</v>
      </c>
      <c r="D5" s="4">
        <v>38.137001040000001</v>
      </c>
      <c r="E5" s="4">
        <f t="shared" si="1"/>
        <v>1</v>
      </c>
      <c r="F5" s="4">
        <v>14.416000370000001</v>
      </c>
      <c r="G5" s="4">
        <f t="shared" si="2"/>
        <v>15</v>
      </c>
      <c r="H5" s="4">
        <f t="shared" si="3"/>
        <v>85.583999629999994</v>
      </c>
      <c r="I5" s="4">
        <f t="shared" si="4"/>
        <v>86</v>
      </c>
      <c r="J5" s="4">
        <v>100</v>
      </c>
      <c r="K5" s="4">
        <f t="shared" si="5"/>
        <v>100</v>
      </c>
      <c r="L5" s="4">
        <v>0</v>
      </c>
      <c r="M5" s="4">
        <v>0</v>
      </c>
      <c r="N5" s="4">
        <v>0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25</v>
      </c>
      <c r="V5" s="4" t="s">
        <v>25</v>
      </c>
      <c r="W5" s="5">
        <f t="shared" si="6"/>
        <v>22</v>
      </c>
      <c r="X5" s="5">
        <f t="shared" si="7"/>
        <v>5.4978302110333042</v>
      </c>
      <c r="Y5" s="5"/>
      <c r="Z5" s="5"/>
      <c r="AA5" s="5"/>
      <c r="AB5" s="5"/>
      <c r="AC5" s="5"/>
      <c r="AD5" s="5"/>
      <c r="AE5" s="5"/>
      <c r="AF5" s="5"/>
    </row>
    <row r="6" spans="1:32" ht="12.75" x14ac:dyDescent="0.2">
      <c r="A6" s="4" t="s">
        <v>30</v>
      </c>
      <c r="B6" s="4" t="s">
        <v>31</v>
      </c>
      <c r="C6" s="4">
        <f t="shared" si="0"/>
        <v>2</v>
      </c>
      <c r="D6" s="4">
        <v>198.4100037</v>
      </c>
      <c r="E6" s="4">
        <f t="shared" si="1"/>
        <v>1</v>
      </c>
      <c r="F6" s="4">
        <v>17.888999940000001</v>
      </c>
      <c r="G6" s="4">
        <f t="shared" si="2"/>
        <v>18</v>
      </c>
      <c r="H6" s="4">
        <f t="shared" si="3"/>
        <v>82.111000059999995</v>
      </c>
      <c r="I6" s="4">
        <f t="shared" si="4"/>
        <v>83</v>
      </c>
      <c r="J6" s="4">
        <v>91.837724550000004</v>
      </c>
      <c r="K6" s="4">
        <f t="shared" si="5"/>
        <v>92</v>
      </c>
      <c r="L6" s="4">
        <v>6.5208999519999997</v>
      </c>
      <c r="M6" s="4">
        <v>1.4186234280000001</v>
      </c>
      <c r="N6" s="4">
        <v>0.22275206789999999</v>
      </c>
      <c r="O6" s="4">
        <v>91.780322870000006</v>
      </c>
      <c r="P6" s="4">
        <v>6.2207033389999999</v>
      </c>
      <c r="Q6" s="4">
        <v>1.7276921599999999</v>
      </c>
      <c r="R6" s="4">
        <v>0.2712816327</v>
      </c>
      <c r="S6" s="4">
        <v>92.101190000000003</v>
      </c>
      <c r="T6" s="4">
        <v>7.8988100000000001</v>
      </c>
      <c r="U6" s="4">
        <v>0</v>
      </c>
      <c r="V6" s="4">
        <v>0</v>
      </c>
      <c r="W6" s="5">
        <f t="shared" si="6"/>
        <v>22</v>
      </c>
      <c r="X6" s="5">
        <f t="shared" si="7"/>
        <v>35.493565442847007</v>
      </c>
      <c r="Y6" s="5"/>
      <c r="Z6" s="5"/>
      <c r="AA6" s="5"/>
      <c r="AB6" s="5"/>
      <c r="AC6" s="5"/>
      <c r="AD6" s="5"/>
      <c r="AE6" s="5"/>
      <c r="AF6" s="5"/>
    </row>
    <row r="7" spans="1:32" ht="12.75" x14ac:dyDescent="0.2">
      <c r="A7" s="4" t="s">
        <v>32</v>
      </c>
      <c r="B7" s="4" t="s">
        <v>33</v>
      </c>
      <c r="C7" s="4">
        <f t="shared" si="0"/>
        <v>3</v>
      </c>
      <c r="D7" s="4">
        <v>183.62899780000001</v>
      </c>
      <c r="E7" s="4">
        <f t="shared" si="1"/>
        <v>1</v>
      </c>
      <c r="F7" s="4">
        <v>18.8409996</v>
      </c>
      <c r="G7" s="4">
        <f t="shared" si="2"/>
        <v>19</v>
      </c>
      <c r="H7" s="4">
        <f t="shared" si="3"/>
        <v>81.159000399999996</v>
      </c>
      <c r="I7" s="4">
        <f t="shared" si="4"/>
        <v>82</v>
      </c>
      <c r="J7" s="4">
        <v>96.887844569999999</v>
      </c>
      <c r="K7" s="4">
        <f t="shared" si="5"/>
        <v>97</v>
      </c>
      <c r="L7" s="4">
        <v>1.815652166</v>
      </c>
      <c r="M7" s="4">
        <v>1.296503269</v>
      </c>
      <c r="N7" s="4">
        <v>0</v>
      </c>
      <c r="O7" s="4">
        <v>96.814023829999996</v>
      </c>
      <c r="P7" s="4">
        <v>1.7341522549999999</v>
      </c>
      <c r="Q7" s="4">
        <v>1.4518239180000001</v>
      </c>
      <c r="R7" s="4">
        <v>0</v>
      </c>
      <c r="S7" s="4">
        <v>97.205822190000006</v>
      </c>
      <c r="T7" s="4">
        <v>2.166718886</v>
      </c>
      <c r="U7" s="4">
        <v>0.6274589237</v>
      </c>
      <c r="V7" s="4">
        <v>0</v>
      </c>
      <c r="W7" s="5">
        <f t="shared" si="6"/>
        <v>22</v>
      </c>
      <c r="X7" s="5">
        <f t="shared" si="7"/>
        <v>34.59753874098201</v>
      </c>
      <c r="Y7" s="5"/>
      <c r="Z7" s="5"/>
      <c r="AA7" s="5"/>
      <c r="AB7" s="5"/>
      <c r="AC7" s="5"/>
      <c r="AD7" s="5"/>
      <c r="AE7" s="5"/>
      <c r="AF7" s="5"/>
    </row>
    <row r="8" spans="1:32" ht="12.75" x14ac:dyDescent="0.2">
      <c r="A8" s="4" t="s">
        <v>34</v>
      </c>
      <c r="B8" s="4" t="s">
        <v>33</v>
      </c>
      <c r="C8" s="4">
        <f t="shared" si="0"/>
        <v>3</v>
      </c>
      <c r="D8" s="4">
        <v>105.6969986</v>
      </c>
      <c r="E8" s="4">
        <f t="shared" si="1"/>
        <v>1</v>
      </c>
      <c r="F8" s="4">
        <v>23.098999020000001</v>
      </c>
      <c r="G8" s="4">
        <f t="shared" si="2"/>
        <v>24</v>
      </c>
      <c r="H8" s="4">
        <f t="shared" si="3"/>
        <v>76.901000979999992</v>
      </c>
      <c r="I8" s="4">
        <f t="shared" si="4"/>
        <v>77</v>
      </c>
      <c r="J8" s="4">
        <v>98.731080829999996</v>
      </c>
      <c r="K8" s="4">
        <f t="shared" si="5"/>
        <v>99</v>
      </c>
      <c r="L8" s="4">
        <v>0.88149729619999995</v>
      </c>
      <c r="M8" s="4">
        <v>0.38742187769999997</v>
      </c>
      <c r="N8" s="4">
        <v>0</v>
      </c>
      <c r="O8" s="4">
        <v>98.468078539999993</v>
      </c>
      <c r="P8" s="4">
        <v>1.103159706</v>
      </c>
      <c r="Q8" s="4">
        <v>0.42876175509999997</v>
      </c>
      <c r="R8" s="4">
        <v>0</v>
      </c>
      <c r="S8" s="4">
        <v>99.606658190000005</v>
      </c>
      <c r="T8" s="4">
        <v>0.143540536</v>
      </c>
      <c r="U8" s="4">
        <v>0.2498012758</v>
      </c>
      <c r="V8" s="4">
        <v>0</v>
      </c>
      <c r="W8" s="5">
        <f t="shared" si="6"/>
        <v>22</v>
      </c>
      <c r="X8" s="5">
        <f t="shared" si="7"/>
        <v>24.414948670783414</v>
      </c>
      <c r="Y8" s="5"/>
      <c r="Z8" s="5"/>
      <c r="AA8" s="5"/>
      <c r="AB8" s="5"/>
      <c r="AC8" s="5"/>
      <c r="AD8" s="5"/>
      <c r="AE8" s="5"/>
      <c r="AF8" s="5"/>
    </row>
    <row r="9" spans="1:32" ht="12.75" x14ac:dyDescent="0.2">
      <c r="A9" s="4" t="s">
        <v>35</v>
      </c>
      <c r="B9" s="4" t="s">
        <v>31</v>
      </c>
      <c r="C9" s="4">
        <f t="shared" si="0"/>
        <v>2</v>
      </c>
      <c r="D9" s="4">
        <v>686.87799070000005</v>
      </c>
      <c r="E9" s="4">
        <f t="shared" si="1"/>
        <v>1</v>
      </c>
      <c r="F9" s="4">
        <v>24.670000080000001</v>
      </c>
      <c r="G9" s="4">
        <f t="shared" si="2"/>
        <v>25</v>
      </c>
      <c r="H9" s="4">
        <f t="shared" si="3"/>
        <v>75.329999920000006</v>
      </c>
      <c r="I9" s="4">
        <f t="shared" si="4"/>
        <v>76</v>
      </c>
      <c r="J9" s="4">
        <v>67.301025539999998</v>
      </c>
      <c r="K9" s="4">
        <f t="shared" si="5"/>
        <v>68</v>
      </c>
      <c r="L9" s="4">
        <v>5.79547831</v>
      </c>
      <c r="M9" s="4">
        <v>21.267843129999999</v>
      </c>
      <c r="N9" s="4">
        <v>5.6356530249999999</v>
      </c>
      <c r="O9" s="4">
        <v>59.40526749</v>
      </c>
      <c r="P9" s="4">
        <v>6.5285236490000003</v>
      </c>
      <c r="Q9" s="4">
        <v>26.955911</v>
      </c>
      <c r="R9" s="4">
        <v>7.1102978569999999</v>
      </c>
      <c r="S9" s="4">
        <v>91.410776889999994</v>
      </c>
      <c r="T9" s="4">
        <v>3.5571204249999999</v>
      </c>
      <c r="U9" s="4">
        <v>3.8992861369999998</v>
      </c>
      <c r="V9" s="4">
        <v>1.1328165530000001</v>
      </c>
      <c r="W9" s="5">
        <f t="shared" si="6"/>
        <v>22</v>
      </c>
      <c r="X9" s="5">
        <f t="shared" si="7"/>
        <v>169.45280085519241</v>
      </c>
      <c r="Y9" s="5"/>
      <c r="Z9" s="5"/>
      <c r="AA9" s="5"/>
      <c r="AB9" s="5"/>
      <c r="AC9" s="5"/>
      <c r="AD9" s="5"/>
      <c r="AE9" s="5"/>
      <c r="AF9" s="5"/>
    </row>
    <row r="10" spans="1:32" ht="12.75" x14ac:dyDescent="0.2">
      <c r="A10" s="4" t="s">
        <v>36</v>
      </c>
      <c r="B10" s="4" t="s">
        <v>31</v>
      </c>
      <c r="C10" s="4">
        <f t="shared" si="0"/>
        <v>2</v>
      </c>
      <c r="D10" s="4">
        <v>307.14999390000003</v>
      </c>
      <c r="E10" s="4">
        <f t="shared" si="1"/>
        <v>1</v>
      </c>
      <c r="F10" s="4">
        <v>25.525001530000001</v>
      </c>
      <c r="G10" s="4">
        <f t="shared" si="2"/>
        <v>26</v>
      </c>
      <c r="H10" s="4">
        <f t="shared" si="3"/>
        <v>74.474998470000003</v>
      </c>
      <c r="I10" s="4">
        <f t="shared" si="4"/>
        <v>75</v>
      </c>
      <c r="J10" s="4">
        <v>91.231190749999996</v>
      </c>
      <c r="K10" s="4">
        <f t="shared" si="5"/>
        <v>92</v>
      </c>
      <c r="L10" s="4">
        <v>1.0623850500000001</v>
      </c>
      <c r="M10" s="4">
        <v>0</v>
      </c>
      <c r="N10" s="4">
        <v>7.706424202</v>
      </c>
      <c r="O10" s="4">
        <v>88.397201229999993</v>
      </c>
      <c r="P10" s="4">
        <v>1.255132675</v>
      </c>
      <c r="Q10" s="4">
        <v>0</v>
      </c>
      <c r="R10" s="4">
        <v>10.3476661</v>
      </c>
      <c r="S10" s="4">
        <v>99.5</v>
      </c>
      <c r="T10" s="4">
        <v>0.5</v>
      </c>
      <c r="U10" s="4">
        <v>0</v>
      </c>
      <c r="V10" s="4">
        <v>0</v>
      </c>
      <c r="W10" s="5">
        <f t="shared" si="6"/>
        <v>22</v>
      </c>
      <c r="X10" s="5">
        <f t="shared" si="7"/>
        <v>78.400040642369916</v>
      </c>
      <c r="Y10" s="5"/>
      <c r="Z10" s="5"/>
      <c r="AA10" s="5"/>
      <c r="AB10" s="5"/>
      <c r="AC10" s="5"/>
      <c r="AD10" s="5"/>
      <c r="AE10" s="5"/>
      <c r="AF10" s="5"/>
    </row>
    <row r="11" spans="1:32" ht="12.75" x14ac:dyDescent="0.2">
      <c r="A11" s="4" t="s">
        <v>37</v>
      </c>
      <c r="B11" s="4" t="s">
        <v>33</v>
      </c>
      <c r="C11" s="4">
        <f t="shared" si="0"/>
        <v>3</v>
      </c>
      <c r="D11" s="4">
        <v>786.55902100000003</v>
      </c>
      <c r="E11" s="4">
        <f t="shared" si="1"/>
        <v>1</v>
      </c>
      <c r="F11" s="4">
        <v>26.7859993</v>
      </c>
      <c r="G11" s="4">
        <f t="shared" si="2"/>
        <v>27</v>
      </c>
      <c r="H11" s="4">
        <f t="shared" si="3"/>
        <v>73.2140007</v>
      </c>
      <c r="I11" s="4">
        <f t="shared" si="4"/>
        <v>74</v>
      </c>
      <c r="J11" s="4">
        <v>95.554806850000006</v>
      </c>
      <c r="K11" s="4">
        <f t="shared" si="5"/>
        <v>96</v>
      </c>
      <c r="L11" s="4">
        <v>1.205244408</v>
      </c>
      <c r="M11" s="4">
        <v>1.143069849</v>
      </c>
      <c r="N11" s="4">
        <v>2.0968788969999999</v>
      </c>
      <c r="O11" s="4">
        <v>93.928490499999995</v>
      </c>
      <c r="P11" s="4">
        <v>1.6461938620000001</v>
      </c>
      <c r="Q11" s="4">
        <v>1.5612748329999999</v>
      </c>
      <c r="R11" s="4">
        <v>2.864040809</v>
      </c>
      <c r="S11" s="4">
        <v>100</v>
      </c>
      <c r="T11" s="4">
        <v>0</v>
      </c>
      <c r="U11" s="4">
        <v>0</v>
      </c>
      <c r="V11" s="4">
        <v>0</v>
      </c>
      <c r="W11" s="5">
        <f t="shared" si="6"/>
        <v>22</v>
      </c>
      <c r="X11" s="5">
        <f t="shared" si="7"/>
        <v>210.68769385914686</v>
      </c>
      <c r="Y11" s="5"/>
      <c r="Z11" s="5"/>
      <c r="AA11" s="5"/>
      <c r="AB11" s="5"/>
      <c r="AC11" s="5"/>
      <c r="AD11" s="5"/>
      <c r="AE11" s="5"/>
      <c r="AF11" s="5"/>
    </row>
    <row r="12" spans="1:32" ht="12.75" x14ac:dyDescent="0.2">
      <c r="A12" s="4" t="s">
        <v>38</v>
      </c>
      <c r="B12" s="4" t="s">
        <v>29</v>
      </c>
      <c r="C12" s="4">
        <f t="shared" si="0"/>
        <v>4</v>
      </c>
      <c r="D12" s="4">
        <v>287.37100220000002</v>
      </c>
      <c r="E12" s="4">
        <f t="shared" si="1"/>
        <v>1</v>
      </c>
      <c r="F12" s="4">
        <v>31.190999980000001</v>
      </c>
      <c r="G12" s="4">
        <f t="shared" si="2"/>
        <v>32</v>
      </c>
      <c r="H12" s="4">
        <f t="shared" si="3"/>
        <v>68.809000019999999</v>
      </c>
      <c r="I12" s="4">
        <f t="shared" si="4"/>
        <v>69</v>
      </c>
      <c r="J12" s="4">
        <v>98.514450420000003</v>
      </c>
      <c r="K12" s="4">
        <f t="shared" si="5"/>
        <v>99</v>
      </c>
      <c r="L12" s="4">
        <v>0.26760057609999999</v>
      </c>
      <c r="M12" s="4">
        <v>1.2179490049999999</v>
      </c>
      <c r="N12" s="4">
        <v>0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25</v>
      </c>
      <c r="V12" s="4" t="s">
        <v>25</v>
      </c>
      <c r="W12" s="5">
        <f t="shared" si="6"/>
        <v>22</v>
      </c>
      <c r="X12" s="5">
        <f t="shared" si="7"/>
        <v>89.633889238727804</v>
      </c>
      <c r="Y12" s="5"/>
      <c r="Z12" s="5"/>
      <c r="AA12" s="5"/>
      <c r="AB12" s="5"/>
      <c r="AC12" s="5"/>
      <c r="AD12" s="5"/>
      <c r="AE12" s="5"/>
      <c r="AF12" s="5"/>
    </row>
    <row r="13" spans="1:32" ht="12.75" x14ac:dyDescent="0.2">
      <c r="A13" s="4" t="s">
        <v>39</v>
      </c>
      <c r="B13" s="4" t="s">
        <v>25</v>
      </c>
      <c r="C13" s="4">
        <f t="shared" si="0"/>
        <v>0</v>
      </c>
      <c r="D13" s="4">
        <v>6.0710000989999999</v>
      </c>
      <c r="E13" s="4">
        <f t="shared" si="1"/>
        <v>1</v>
      </c>
      <c r="F13" s="4">
        <v>40.082000729999997</v>
      </c>
      <c r="G13" s="4">
        <f t="shared" si="2"/>
        <v>41</v>
      </c>
      <c r="H13" s="4">
        <f t="shared" si="3"/>
        <v>59.917999270000003</v>
      </c>
      <c r="I13" s="4">
        <f t="shared" si="4"/>
        <v>60</v>
      </c>
      <c r="J13" s="4">
        <v>99.1</v>
      </c>
      <c r="K13" s="4">
        <f t="shared" si="5"/>
        <v>100</v>
      </c>
      <c r="L13" s="4">
        <v>0</v>
      </c>
      <c r="M13" s="4">
        <v>0.9</v>
      </c>
      <c r="N13" s="4">
        <v>0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5">
        <f t="shared" si="6"/>
        <v>22</v>
      </c>
      <c r="X13" s="5">
        <f t="shared" si="7"/>
        <v>2.4333783039994805</v>
      </c>
      <c r="Y13" s="5"/>
      <c r="Z13" s="5"/>
      <c r="AA13" s="5"/>
      <c r="AB13" s="5"/>
      <c r="AC13" s="5"/>
      <c r="AD13" s="5"/>
      <c r="AE13" s="5"/>
      <c r="AF13" s="5"/>
    </row>
    <row r="14" spans="1:32" ht="12.75" x14ac:dyDescent="0.2">
      <c r="A14" s="4" t="s">
        <v>40</v>
      </c>
      <c r="B14" s="4" t="s">
        <v>33</v>
      </c>
      <c r="C14" s="4">
        <f t="shared" si="0"/>
        <v>3</v>
      </c>
      <c r="D14" s="4">
        <v>540.54199219999998</v>
      </c>
      <c r="E14" s="4">
        <f t="shared" si="1"/>
        <v>1</v>
      </c>
      <c r="F14" s="4">
        <v>40.668998719999998</v>
      </c>
      <c r="G14" s="4">
        <f t="shared" si="2"/>
        <v>41</v>
      </c>
      <c r="H14" s="4">
        <f t="shared" si="3"/>
        <v>59.331001280000002</v>
      </c>
      <c r="I14" s="4">
        <f t="shared" si="4"/>
        <v>60</v>
      </c>
      <c r="J14" s="4">
        <v>99.544438600000007</v>
      </c>
      <c r="K14" s="4">
        <f t="shared" si="5"/>
        <v>100</v>
      </c>
      <c r="L14" s="4">
        <v>4.8050691299999997E-2</v>
      </c>
      <c r="M14" s="4">
        <v>0.40751070499999997</v>
      </c>
      <c r="N14" s="4">
        <v>0</v>
      </c>
      <c r="O14" s="4">
        <v>99.919012499999994</v>
      </c>
      <c r="P14" s="4">
        <v>8.0987500000000004E-2</v>
      </c>
      <c r="Q14" s="4">
        <v>0</v>
      </c>
      <c r="R14" s="4">
        <v>0</v>
      </c>
      <c r="S14" s="4">
        <v>98.997988930000005</v>
      </c>
      <c r="T14" s="4">
        <v>0</v>
      </c>
      <c r="U14" s="4">
        <v>1.0020110689999999</v>
      </c>
      <c r="V14" s="4">
        <v>0</v>
      </c>
      <c r="W14" s="5">
        <f t="shared" si="6"/>
        <v>22</v>
      </c>
      <c r="X14" s="5">
        <f t="shared" si="7"/>
        <v>219.83301588888048</v>
      </c>
      <c r="Y14" s="5"/>
      <c r="Z14" s="5"/>
      <c r="AA14" s="5"/>
      <c r="AB14" s="5"/>
      <c r="AC14" s="5"/>
      <c r="AD14" s="5"/>
      <c r="AE14" s="5"/>
      <c r="AF14" s="5"/>
    </row>
    <row r="15" spans="1:32" ht="12.75" x14ac:dyDescent="0.2">
      <c r="A15" s="4" t="s">
        <v>41</v>
      </c>
      <c r="B15" s="4" t="s">
        <v>29</v>
      </c>
      <c r="C15" s="4">
        <f t="shared" si="0"/>
        <v>4</v>
      </c>
      <c r="D15" s="4">
        <v>48.865001679999999</v>
      </c>
      <c r="E15" s="4">
        <f t="shared" si="1"/>
        <v>1</v>
      </c>
      <c r="F15" s="4">
        <v>42.397998809999997</v>
      </c>
      <c r="G15" s="4">
        <f t="shared" si="2"/>
        <v>43</v>
      </c>
      <c r="H15" s="4">
        <f t="shared" si="3"/>
        <v>57.602001190000003</v>
      </c>
      <c r="I15" s="4">
        <f t="shared" si="4"/>
        <v>58</v>
      </c>
      <c r="J15" s="4">
        <v>100</v>
      </c>
      <c r="K15" s="4">
        <f t="shared" si="5"/>
        <v>100</v>
      </c>
      <c r="L15" s="4">
        <v>0</v>
      </c>
      <c r="M15" s="4">
        <v>0</v>
      </c>
      <c r="N15" s="4">
        <v>0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25</v>
      </c>
      <c r="V15" s="4" t="s">
        <v>25</v>
      </c>
      <c r="W15" s="5">
        <f t="shared" si="6"/>
        <v>22</v>
      </c>
      <c r="X15" s="5">
        <f t="shared" si="7"/>
        <v>20.717782830792878</v>
      </c>
      <c r="Y15" s="5"/>
      <c r="Z15" s="5"/>
      <c r="AA15" s="5"/>
      <c r="AB15" s="5"/>
      <c r="AC15" s="5"/>
      <c r="AD15" s="5"/>
      <c r="AE15" s="5"/>
      <c r="AF15" s="5"/>
    </row>
    <row r="16" spans="1:32" ht="12.75" x14ac:dyDescent="0.2">
      <c r="A16" s="4" t="s">
        <v>42</v>
      </c>
      <c r="B16" s="4" t="s">
        <v>31</v>
      </c>
      <c r="C16" s="4">
        <f t="shared" si="0"/>
        <v>2</v>
      </c>
      <c r="D16" s="4">
        <v>771.61199950000002</v>
      </c>
      <c r="E16" s="4">
        <f t="shared" si="1"/>
        <v>1</v>
      </c>
      <c r="F16" s="4">
        <v>42.31599808</v>
      </c>
      <c r="G16" s="4">
        <f t="shared" si="2"/>
        <v>43</v>
      </c>
      <c r="H16" s="4">
        <f t="shared" si="3"/>
        <v>57.68400192</v>
      </c>
      <c r="I16" s="4">
        <f t="shared" si="4"/>
        <v>58</v>
      </c>
      <c r="J16" s="4">
        <v>97.313222629999999</v>
      </c>
      <c r="K16" s="4">
        <f t="shared" si="5"/>
        <v>98</v>
      </c>
      <c r="L16" s="4">
        <v>2.4607126070000001</v>
      </c>
      <c r="M16" s="4">
        <v>0.17642421829999999</v>
      </c>
      <c r="N16" s="4">
        <v>4.9640541420000003E-2</v>
      </c>
      <c r="O16" s="4">
        <v>96.731193649999994</v>
      </c>
      <c r="P16" s="4">
        <v>3.2688063509999998</v>
      </c>
      <c r="Q16" s="4">
        <v>0</v>
      </c>
      <c r="R16" s="4">
        <v>0</v>
      </c>
      <c r="S16" s="4">
        <v>98.106628490000006</v>
      </c>
      <c r="T16" s="4">
        <v>1.3591415</v>
      </c>
      <c r="U16" s="4">
        <v>0.41692084750000002</v>
      </c>
      <c r="V16" s="4">
        <v>0.1173091586</v>
      </c>
      <c r="W16" s="5">
        <f t="shared" si="6"/>
        <v>22</v>
      </c>
      <c r="X16" s="5">
        <f t="shared" si="7"/>
        <v>326.51531889346961</v>
      </c>
      <c r="Y16" s="5"/>
      <c r="Z16" s="5"/>
      <c r="AA16" s="5"/>
      <c r="AB16" s="5"/>
      <c r="AC16" s="5"/>
      <c r="AD16" s="5"/>
      <c r="AE16" s="5"/>
      <c r="AF16" s="5"/>
    </row>
    <row r="17" spans="1:32" ht="12.75" x14ac:dyDescent="0.2">
      <c r="A17" s="4" t="s">
        <v>43</v>
      </c>
      <c r="B17" s="4" t="s">
        <v>25</v>
      </c>
      <c r="C17" s="4">
        <f t="shared" si="0"/>
        <v>0</v>
      </c>
      <c r="D17" s="4">
        <v>272.81298829999997</v>
      </c>
      <c r="E17" s="4">
        <f t="shared" si="1"/>
        <v>1</v>
      </c>
      <c r="F17" s="4">
        <v>45.750999450000002</v>
      </c>
      <c r="G17" s="4">
        <f t="shared" si="2"/>
        <v>46</v>
      </c>
      <c r="H17" s="4">
        <f t="shared" si="3"/>
        <v>54.249000549999998</v>
      </c>
      <c r="I17" s="4">
        <f t="shared" si="4"/>
        <v>55</v>
      </c>
      <c r="J17" s="4">
        <v>96.371179710000007</v>
      </c>
      <c r="K17" s="4">
        <f t="shared" si="5"/>
        <v>97</v>
      </c>
      <c r="L17" s="4">
        <v>0</v>
      </c>
      <c r="M17" s="4">
        <v>3.6288202950000001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25</v>
      </c>
      <c r="V17" s="4" t="s">
        <v>25</v>
      </c>
      <c r="W17" s="5">
        <f t="shared" si="6"/>
        <v>22</v>
      </c>
      <c r="X17" s="5">
        <f t="shared" si="7"/>
        <v>124.81466877666156</v>
      </c>
      <c r="Y17" s="5"/>
      <c r="Z17" s="5"/>
      <c r="AA17" s="5"/>
      <c r="AB17" s="5"/>
      <c r="AC17" s="5"/>
      <c r="AD17" s="5"/>
      <c r="AE17" s="5"/>
      <c r="AF17" s="5"/>
    </row>
    <row r="18" spans="1:32" ht="12.75" x14ac:dyDescent="0.2">
      <c r="A18" s="4" t="s">
        <v>44</v>
      </c>
      <c r="B18" s="4" t="s">
        <v>25</v>
      </c>
      <c r="C18" s="4">
        <f t="shared" si="0"/>
        <v>0</v>
      </c>
      <c r="D18" s="4">
        <v>1.618000031</v>
      </c>
      <c r="E18" s="4">
        <f t="shared" si="1"/>
        <v>1</v>
      </c>
      <c r="F18" s="4">
        <v>46.202003480000002</v>
      </c>
      <c r="G18" s="4">
        <f t="shared" si="2"/>
        <v>47</v>
      </c>
      <c r="H18" s="4">
        <f t="shared" si="3"/>
        <v>53.797996519999998</v>
      </c>
      <c r="I18" s="4">
        <f t="shared" si="4"/>
        <v>54</v>
      </c>
      <c r="J18" s="4">
        <v>97.010876179999997</v>
      </c>
      <c r="K18" s="4">
        <f t="shared" si="5"/>
        <v>98</v>
      </c>
      <c r="L18" s="4">
        <v>0</v>
      </c>
      <c r="M18" s="4">
        <v>2.9891238219999998</v>
      </c>
      <c r="N18" s="4">
        <v>0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25</v>
      </c>
      <c r="V18" s="4" t="s">
        <v>25</v>
      </c>
      <c r="W18" s="5">
        <f t="shared" si="6"/>
        <v>22</v>
      </c>
      <c r="X18" s="5">
        <f t="shared" si="7"/>
        <v>0.7475484306290211</v>
      </c>
      <c r="Y18" s="5"/>
      <c r="Z18" s="5"/>
      <c r="AA18" s="5"/>
      <c r="AB18" s="5"/>
      <c r="AC18" s="5"/>
      <c r="AD18" s="5"/>
      <c r="AE18" s="5"/>
      <c r="AF18" s="5"/>
    </row>
    <row r="19" spans="1:32" ht="12.75" x14ac:dyDescent="0.2">
      <c r="A19" s="4" t="s">
        <v>45</v>
      </c>
      <c r="B19" s="4" t="s">
        <v>33</v>
      </c>
      <c r="C19" s="4">
        <f t="shared" si="0"/>
        <v>3</v>
      </c>
      <c r="D19" s="4">
        <v>397.62100220000002</v>
      </c>
      <c r="E19" s="4">
        <f t="shared" si="1"/>
        <v>1</v>
      </c>
      <c r="F19" s="4">
        <v>46.025001529999997</v>
      </c>
      <c r="G19" s="4">
        <f t="shared" si="2"/>
        <v>47</v>
      </c>
      <c r="H19" s="4">
        <f t="shared" si="3"/>
        <v>53.974998470000003</v>
      </c>
      <c r="I19" s="4">
        <f t="shared" si="4"/>
        <v>54</v>
      </c>
      <c r="J19" s="4">
        <v>98.401954630000006</v>
      </c>
      <c r="K19" s="4">
        <f t="shared" si="5"/>
        <v>99</v>
      </c>
      <c r="L19" s="4">
        <v>1.249110629</v>
      </c>
      <c r="M19" s="4">
        <v>0.3489347411</v>
      </c>
      <c r="N19" s="4">
        <v>0</v>
      </c>
      <c r="O19" s="4">
        <v>97.995207579999999</v>
      </c>
      <c r="P19" s="4">
        <v>1.358317682</v>
      </c>
      <c r="Q19" s="4">
        <v>0.64647473929999999</v>
      </c>
      <c r="R19" s="4">
        <v>0</v>
      </c>
      <c r="S19" s="4">
        <v>98.878960000000006</v>
      </c>
      <c r="T19" s="4">
        <v>1.12104</v>
      </c>
      <c r="U19" s="4">
        <v>0</v>
      </c>
      <c r="V19" s="4">
        <v>0</v>
      </c>
      <c r="W19" s="5">
        <f t="shared" si="6"/>
        <v>22</v>
      </c>
      <c r="X19" s="5">
        <f t="shared" si="7"/>
        <v>183.00507234615134</v>
      </c>
      <c r="Y19" s="5"/>
      <c r="Z19" s="5"/>
      <c r="AA19" s="5"/>
      <c r="AB19" s="5"/>
      <c r="AC19" s="5"/>
      <c r="AD19" s="5"/>
      <c r="AE19" s="5"/>
      <c r="AF19" s="5"/>
    </row>
    <row r="20" spans="1:32" ht="12.75" x14ac:dyDescent="0.2">
      <c r="A20" s="4" t="s">
        <v>46</v>
      </c>
      <c r="B20" s="4" t="s">
        <v>29</v>
      </c>
      <c r="C20" s="4">
        <f t="shared" si="0"/>
        <v>4</v>
      </c>
      <c r="D20" s="4">
        <v>30.23699951</v>
      </c>
      <c r="E20" s="4">
        <f t="shared" si="1"/>
        <v>1</v>
      </c>
      <c r="F20" s="4">
        <v>48.51499939</v>
      </c>
      <c r="G20" s="4">
        <f t="shared" si="2"/>
        <v>49</v>
      </c>
      <c r="H20" s="4">
        <f t="shared" si="3"/>
        <v>51.48500061</v>
      </c>
      <c r="I20" s="4">
        <f t="shared" si="4"/>
        <v>52</v>
      </c>
      <c r="J20" s="4">
        <v>99.864383559999993</v>
      </c>
      <c r="K20" s="4">
        <f t="shared" si="5"/>
        <v>100</v>
      </c>
      <c r="L20" s="4">
        <v>0</v>
      </c>
      <c r="M20" s="4">
        <v>0.13561643840000001</v>
      </c>
      <c r="N20" s="4">
        <v>0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25</v>
      </c>
      <c r="V20" s="4" t="s">
        <v>25</v>
      </c>
      <c r="W20" s="5">
        <f t="shared" si="6"/>
        <v>22</v>
      </c>
      <c r="X20" s="5">
        <f t="shared" si="7"/>
        <v>14.669480127830804</v>
      </c>
      <c r="Y20" s="5"/>
      <c r="Z20" s="5"/>
      <c r="AA20" s="5"/>
      <c r="AB20" s="5"/>
      <c r="AC20" s="5"/>
      <c r="AD20" s="5"/>
      <c r="AE20" s="5"/>
      <c r="AF20" s="5"/>
    </row>
    <row r="21" spans="1:32" ht="12.75" x14ac:dyDescent="0.2">
      <c r="A21" s="4" t="s">
        <v>47</v>
      </c>
      <c r="B21" s="4" t="s">
        <v>29</v>
      </c>
      <c r="C21" s="4">
        <f t="shared" si="0"/>
        <v>4</v>
      </c>
      <c r="D21" s="4">
        <v>85.031997680000003</v>
      </c>
      <c r="E21" s="4">
        <f t="shared" si="1"/>
        <v>1</v>
      </c>
      <c r="F21" s="4">
        <v>52.89800262</v>
      </c>
      <c r="G21" s="4">
        <f t="shared" si="2"/>
        <v>53</v>
      </c>
      <c r="H21" s="4">
        <f t="shared" si="3"/>
        <v>47.10199738</v>
      </c>
      <c r="I21" s="4">
        <f t="shared" si="4"/>
        <v>48</v>
      </c>
      <c r="J21" s="4">
        <v>99.075000000000003</v>
      </c>
      <c r="K21" s="4">
        <f t="shared" si="5"/>
        <v>100</v>
      </c>
      <c r="L21" s="4">
        <v>0</v>
      </c>
      <c r="M21" s="4">
        <v>0.92500000000000004</v>
      </c>
      <c r="N21" s="4">
        <v>0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25</v>
      </c>
      <c r="V21" s="4" t="s">
        <v>25</v>
      </c>
      <c r="W21" s="5">
        <f t="shared" si="6"/>
        <v>22</v>
      </c>
      <c r="X21" s="5">
        <f t="shared" si="7"/>
        <v>44.980228360604734</v>
      </c>
      <c r="Y21" s="5"/>
      <c r="Z21" s="5"/>
      <c r="AA21" s="5"/>
      <c r="AB21" s="5"/>
      <c r="AC21" s="5"/>
      <c r="AD21" s="5"/>
      <c r="AE21" s="5"/>
      <c r="AF21" s="5"/>
    </row>
    <row r="22" spans="1:32" ht="12.75" x14ac:dyDescent="0.2">
      <c r="A22" s="4" t="s">
        <v>48</v>
      </c>
      <c r="B22" s="4" t="s">
        <v>31</v>
      </c>
      <c r="C22" s="4">
        <f t="shared" si="0"/>
        <v>2</v>
      </c>
      <c r="D22" s="4">
        <v>119.44599909999999</v>
      </c>
      <c r="E22" s="4">
        <f t="shared" si="1"/>
        <v>1</v>
      </c>
      <c r="F22" s="4">
        <v>55.593997960000003</v>
      </c>
      <c r="G22" s="4">
        <f t="shared" si="2"/>
        <v>56</v>
      </c>
      <c r="H22" s="4">
        <f t="shared" si="3"/>
        <v>44.406002039999997</v>
      </c>
      <c r="I22" s="4">
        <f t="shared" si="4"/>
        <v>45</v>
      </c>
      <c r="J22" s="4">
        <v>77.970920849999999</v>
      </c>
      <c r="K22" s="4">
        <f t="shared" si="5"/>
        <v>78</v>
      </c>
      <c r="L22" s="4">
        <v>4.0768996250000002</v>
      </c>
      <c r="M22" s="4">
        <v>17.952179529999999</v>
      </c>
      <c r="N22" s="4">
        <v>0</v>
      </c>
      <c r="O22" s="4">
        <v>60.99418489</v>
      </c>
      <c r="P22" s="4">
        <v>2.0966097989999999</v>
      </c>
      <c r="Q22" s="4">
        <v>36.909205319999998</v>
      </c>
      <c r="R22" s="4">
        <v>0</v>
      </c>
      <c r="S22" s="4">
        <v>91.531174849999999</v>
      </c>
      <c r="T22" s="4">
        <v>5.6586664610000001</v>
      </c>
      <c r="U22" s="4">
        <v>2.8101586909999998</v>
      </c>
      <c r="V22" s="4">
        <v>0</v>
      </c>
      <c r="W22" s="5">
        <f t="shared" si="6"/>
        <v>22</v>
      </c>
      <c r="X22" s="5">
        <f t="shared" si="7"/>
        <v>66.40480630295562</v>
      </c>
      <c r="Y22" s="5"/>
      <c r="Z22" s="5"/>
      <c r="AA22" s="5"/>
      <c r="AB22" s="5"/>
      <c r="AC22" s="5"/>
      <c r="AD22" s="5"/>
      <c r="AE22" s="5"/>
      <c r="AF22" s="5"/>
    </row>
    <row r="23" spans="1:32" ht="12.75" x14ac:dyDescent="0.2">
      <c r="A23" s="4" t="s">
        <v>49</v>
      </c>
      <c r="B23" s="4" t="s">
        <v>33</v>
      </c>
      <c r="C23" s="4">
        <f t="shared" si="0"/>
        <v>3</v>
      </c>
      <c r="D23" s="4">
        <v>896.44396970000003</v>
      </c>
      <c r="E23" s="4">
        <f t="shared" si="1"/>
        <v>1</v>
      </c>
      <c r="F23" s="4">
        <v>57.247005459999997</v>
      </c>
      <c r="G23" s="4">
        <f t="shared" si="2"/>
        <v>58</v>
      </c>
      <c r="H23" s="4">
        <f t="shared" si="3"/>
        <v>42.752994540000003</v>
      </c>
      <c r="I23" s="4">
        <f t="shared" si="4"/>
        <v>43</v>
      </c>
      <c r="J23" s="4">
        <v>94.30106524</v>
      </c>
      <c r="K23" s="4">
        <f t="shared" si="5"/>
        <v>95</v>
      </c>
      <c r="L23" s="4">
        <v>0</v>
      </c>
      <c r="M23" s="4">
        <v>3.3186027660000001</v>
      </c>
      <c r="N23" s="4">
        <v>2.380331999</v>
      </c>
      <c r="O23" s="4">
        <v>89.088024050000001</v>
      </c>
      <c r="P23" s="4">
        <v>0</v>
      </c>
      <c r="Q23" s="4">
        <v>5.7598979379999999</v>
      </c>
      <c r="R23" s="4">
        <v>5.1520780119999996</v>
      </c>
      <c r="S23" s="4">
        <v>98.194244060000003</v>
      </c>
      <c r="T23" s="4">
        <v>0</v>
      </c>
      <c r="U23" s="4">
        <v>1.495409344</v>
      </c>
      <c r="V23" s="4">
        <v>0.31034659219999999</v>
      </c>
      <c r="W23" s="5">
        <f t="shared" si="6"/>
        <v>22</v>
      </c>
      <c r="X23" s="5">
        <f t="shared" si="7"/>
        <v>513.18732827999975</v>
      </c>
      <c r="Y23" s="5"/>
      <c r="Z23" s="5"/>
      <c r="AA23" s="5"/>
      <c r="AB23" s="5"/>
      <c r="AC23" s="5"/>
      <c r="AD23" s="5"/>
      <c r="AE23" s="5"/>
      <c r="AF23" s="5"/>
    </row>
    <row r="24" spans="1:32" ht="12.75" x14ac:dyDescent="0.2">
      <c r="A24" s="4" t="s">
        <v>50</v>
      </c>
      <c r="B24" s="4" t="s">
        <v>29</v>
      </c>
      <c r="C24" s="4">
        <f t="shared" si="0"/>
        <v>4</v>
      </c>
      <c r="D24" s="4">
        <v>280.90399170000001</v>
      </c>
      <c r="E24" s="4">
        <f t="shared" si="1"/>
        <v>1</v>
      </c>
      <c r="F24" s="4">
        <v>61.975002289999999</v>
      </c>
      <c r="G24" s="4">
        <f t="shared" si="2"/>
        <v>62</v>
      </c>
      <c r="H24" s="4">
        <f t="shared" si="3"/>
        <v>38.024997710000001</v>
      </c>
      <c r="I24" s="4">
        <f t="shared" si="4"/>
        <v>39</v>
      </c>
      <c r="J24" s="4">
        <v>100</v>
      </c>
      <c r="K24" s="4">
        <f t="shared" si="5"/>
        <v>100</v>
      </c>
      <c r="L24" s="4">
        <v>0</v>
      </c>
      <c r="M24" s="4">
        <v>0</v>
      </c>
      <c r="N24" s="4">
        <v>0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5">
        <f t="shared" si="6"/>
        <v>22</v>
      </c>
      <c r="X24" s="5">
        <f t="shared" si="7"/>
        <v>174.09025528877643</v>
      </c>
      <c r="Y24" s="5"/>
      <c r="Z24" s="5"/>
      <c r="AA24" s="5"/>
      <c r="AB24" s="5"/>
      <c r="AC24" s="5"/>
      <c r="AD24" s="5"/>
      <c r="AE24" s="5"/>
      <c r="AF24" s="5"/>
    </row>
    <row r="25" spans="1:32" ht="12.75" x14ac:dyDescent="0.2">
      <c r="A25" s="4" t="s">
        <v>51</v>
      </c>
      <c r="B25" s="4" t="s">
        <v>33</v>
      </c>
      <c r="C25" s="4">
        <f t="shared" si="0"/>
        <v>3</v>
      </c>
      <c r="D25" s="4">
        <v>11.791999819999999</v>
      </c>
      <c r="E25" s="4">
        <f t="shared" si="1"/>
        <v>1</v>
      </c>
      <c r="F25" s="4">
        <v>64.013999940000005</v>
      </c>
      <c r="G25" s="4">
        <f t="shared" si="2"/>
        <v>65</v>
      </c>
      <c r="H25" s="4">
        <f t="shared" si="3"/>
        <v>35.986000059999995</v>
      </c>
      <c r="I25" s="4">
        <f t="shared" si="4"/>
        <v>36</v>
      </c>
      <c r="J25" s="4">
        <v>100</v>
      </c>
      <c r="K25" s="4">
        <f t="shared" si="5"/>
        <v>100</v>
      </c>
      <c r="L25" s="4">
        <v>0</v>
      </c>
      <c r="M25" s="4">
        <v>0</v>
      </c>
      <c r="N25" s="4">
        <v>0</v>
      </c>
      <c r="O25" s="4">
        <v>100</v>
      </c>
      <c r="P25" s="4">
        <v>0</v>
      </c>
      <c r="Q25" s="4">
        <v>0</v>
      </c>
      <c r="R25" s="4">
        <v>0</v>
      </c>
      <c r="S25" s="4">
        <v>100</v>
      </c>
      <c r="T25" s="4">
        <v>0</v>
      </c>
      <c r="U25" s="4">
        <v>0</v>
      </c>
      <c r="V25" s="4">
        <v>0</v>
      </c>
      <c r="W25" s="5">
        <f t="shared" si="6"/>
        <v>22</v>
      </c>
      <c r="X25" s="5">
        <f t="shared" si="7"/>
        <v>7.5485307576996004</v>
      </c>
      <c r="Y25" s="5"/>
      <c r="Z25" s="5"/>
      <c r="AA25" s="5"/>
      <c r="AB25" s="5"/>
      <c r="AC25" s="5"/>
      <c r="AD25" s="5"/>
      <c r="AE25" s="5"/>
      <c r="AF25" s="5"/>
    </row>
    <row r="26" spans="1:32" ht="12.75" x14ac:dyDescent="0.2">
      <c r="A26" s="4" t="s">
        <v>52</v>
      </c>
      <c r="B26" s="4" t="s">
        <v>31</v>
      </c>
      <c r="C26" s="4">
        <f t="shared" si="0"/>
        <v>2</v>
      </c>
      <c r="D26" s="4">
        <v>555.98797609999997</v>
      </c>
      <c r="E26" s="4">
        <f t="shared" si="1"/>
        <v>1</v>
      </c>
      <c r="F26" s="4">
        <v>66.652000430000001</v>
      </c>
      <c r="G26" s="4">
        <f t="shared" si="2"/>
        <v>67</v>
      </c>
      <c r="H26" s="4">
        <f t="shared" si="3"/>
        <v>33.347999569999999</v>
      </c>
      <c r="I26" s="4">
        <f t="shared" si="4"/>
        <v>34</v>
      </c>
      <c r="J26" s="4">
        <v>88.769606420000002</v>
      </c>
      <c r="K26" s="4">
        <f t="shared" si="5"/>
        <v>89</v>
      </c>
      <c r="L26" s="4">
        <v>7.9041508460000003</v>
      </c>
      <c r="M26" s="4">
        <v>3.2091477159999999</v>
      </c>
      <c r="N26" s="4">
        <v>0.1170950144</v>
      </c>
      <c r="O26" s="4">
        <v>80.114525439999994</v>
      </c>
      <c r="P26" s="4">
        <v>9.9111270220000005</v>
      </c>
      <c r="Q26" s="4">
        <v>9.6232170030000006</v>
      </c>
      <c r="R26" s="4">
        <v>0.35113053970000002</v>
      </c>
      <c r="S26" s="4">
        <v>93.1</v>
      </c>
      <c r="T26" s="4">
        <v>6.9</v>
      </c>
      <c r="U26" s="4">
        <v>0</v>
      </c>
      <c r="V26" s="4">
        <v>0</v>
      </c>
      <c r="W26" s="5">
        <f t="shared" si="6"/>
        <v>22</v>
      </c>
      <c r="X26" s="5">
        <f t="shared" si="7"/>
        <v>370.57710822092031</v>
      </c>
      <c r="Y26" s="5"/>
      <c r="Z26" s="5"/>
      <c r="AA26" s="5"/>
      <c r="AB26" s="5"/>
      <c r="AC26" s="5"/>
      <c r="AD26" s="5"/>
      <c r="AE26" s="5"/>
      <c r="AF26" s="5"/>
    </row>
    <row r="27" spans="1:32" ht="12.75" x14ac:dyDescent="0.2">
      <c r="A27" s="4" t="s">
        <v>53</v>
      </c>
      <c r="B27" s="4" t="s">
        <v>33</v>
      </c>
      <c r="C27" s="4">
        <f t="shared" si="0"/>
        <v>3</v>
      </c>
      <c r="D27" s="4">
        <v>586.63397220000002</v>
      </c>
      <c r="E27" s="4">
        <f t="shared" si="1"/>
        <v>1</v>
      </c>
      <c r="F27" s="4">
        <v>66.149002080000002</v>
      </c>
      <c r="G27" s="4">
        <f t="shared" si="2"/>
        <v>67</v>
      </c>
      <c r="H27" s="4">
        <f t="shared" si="3"/>
        <v>33.850997919999998</v>
      </c>
      <c r="I27" s="4">
        <f t="shared" si="4"/>
        <v>34</v>
      </c>
      <c r="J27" s="4">
        <v>97.989631669999994</v>
      </c>
      <c r="K27" s="4">
        <f t="shared" si="5"/>
        <v>98</v>
      </c>
      <c r="L27" s="4">
        <v>1.0672469410000001</v>
      </c>
      <c r="M27" s="4">
        <v>0.37933650730000001</v>
      </c>
      <c r="N27" s="4">
        <v>0.56378488400000004</v>
      </c>
      <c r="O27" s="4">
        <v>96.574412629999998</v>
      </c>
      <c r="P27" s="4">
        <v>1.6002958599999999</v>
      </c>
      <c r="Q27" s="4">
        <v>0.1598017947</v>
      </c>
      <c r="R27" s="4">
        <v>1.6654897200000001</v>
      </c>
      <c r="S27" s="4">
        <v>98.713853869999994</v>
      </c>
      <c r="T27" s="4">
        <v>0.79446523710000005</v>
      </c>
      <c r="U27" s="4">
        <v>0.49168089250000002</v>
      </c>
      <c r="V27" s="4">
        <v>0</v>
      </c>
      <c r="W27" s="5">
        <f t="shared" si="6"/>
        <v>22</v>
      </c>
      <c r="X27" s="5">
        <f t="shared" si="7"/>
        <v>388.05251847256466</v>
      </c>
      <c r="Y27" s="5"/>
      <c r="Z27" s="5"/>
      <c r="AA27" s="5"/>
      <c r="AB27" s="5"/>
      <c r="AC27" s="5"/>
      <c r="AD27" s="5"/>
      <c r="AE27" s="5"/>
      <c r="AF27" s="5"/>
    </row>
    <row r="28" spans="1:32" ht="12.75" x14ac:dyDescent="0.2">
      <c r="A28" s="4" t="s">
        <v>54</v>
      </c>
      <c r="B28" s="4" t="s">
        <v>33</v>
      </c>
      <c r="C28" s="4">
        <f t="shared" si="0"/>
        <v>3</v>
      </c>
      <c r="D28" s="4">
        <v>628.06201169999997</v>
      </c>
      <c r="E28" s="4">
        <f t="shared" si="1"/>
        <v>1</v>
      </c>
      <c r="F28" s="4">
        <v>67.488006589999998</v>
      </c>
      <c r="G28" s="4">
        <f t="shared" si="2"/>
        <v>68</v>
      </c>
      <c r="H28" s="4">
        <f t="shared" si="3"/>
        <v>32.511993410000002</v>
      </c>
      <c r="I28" s="4">
        <f t="shared" si="4"/>
        <v>33</v>
      </c>
      <c r="J28" s="4">
        <v>98.856916519999999</v>
      </c>
      <c r="K28" s="4">
        <f t="shared" si="5"/>
        <v>99</v>
      </c>
      <c r="L28" s="4">
        <v>0.54547882039999995</v>
      </c>
      <c r="M28" s="4">
        <v>0.59231201099999997</v>
      </c>
      <c r="N28" s="4">
        <v>5.2926508940000002E-3</v>
      </c>
      <c r="O28" s="4">
        <v>98.161887539999995</v>
      </c>
      <c r="P28" s="4">
        <v>0</v>
      </c>
      <c r="Q28" s="4">
        <v>1.821833386</v>
      </c>
      <c r="R28" s="4">
        <v>1.6279069770000001E-2</v>
      </c>
      <c r="S28" s="4">
        <v>99.191739589999997</v>
      </c>
      <c r="T28" s="4">
        <v>0.80826041280000005</v>
      </c>
      <c r="U28" s="4">
        <v>0</v>
      </c>
      <c r="V28" s="4">
        <v>0</v>
      </c>
      <c r="W28" s="5">
        <f t="shared" si="6"/>
        <v>22</v>
      </c>
      <c r="X28" s="5">
        <f t="shared" si="7"/>
        <v>423.8665318453825</v>
      </c>
      <c r="Y28" s="5"/>
      <c r="Z28" s="5"/>
      <c r="AA28" s="5"/>
      <c r="AB28" s="5"/>
      <c r="AC28" s="5"/>
      <c r="AD28" s="5"/>
      <c r="AE28" s="5"/>
      <c r="AF28" s="5"/>
    </row>
    <row r="29" spans="1:32" ht="12.75" x14ac:dyDescent="0.2">
      <c r="A29" s="4" t="s">
        <v>55</v>
      </c>
      <c r="B29" s="4" t="s">
        <v>29</v>
      </c>
      <c r="C29" s="4">
        <f t="shared" si="0"/>
        <v>4</v>
      </c>
      <c r="D29" s="4">
        <v>285.4909973</v>
      </c>
      <c r="E29" s="4">
        <f t="shared" si="1"/>
        <v>1</v>
      </c>
      <c r="F29" s="4">
        <v>71.517997739999998</v>
      </c>
      <c r="G29" s="4">
        <f t="shared" si="2"/>
        <v>72</v>
      </c>
      <c r="H29" s="4">
        <f t="shared" si="3"/>
        <v>28.482002260000002</v>
      </c>
      <c r="I29" s="4">
        <f t="shared" si="4"/>
        <v>29</v>
      </c>
      <c r="J29" s="4">
        <v>99.305320570000006</v>
      </c>
      <c r="K29" s="4">
        <f t="shared" si="5"/>
        <v>100</v>
      </c>
      <c r="L29" s="4">
        <v>0</v>
      </c>
      <c r="M29" s="4">
        <v>0.69467942780000003</v>
      </c>
      <c r="N29" s="4">
        <v>0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25</v>
      </c>
      <c r="V29" s="4" t="s">
        <v>25</v>
      </c>
      <c r="W29" s="5">
        <f t="shared" si="6"/>
        <v>22</v>
      </c>
      <c r="X29" s="5">
        <f t="shared" si="7"/>
        <v>204.17744499691744</v>
      </c>
      <c r="Y29" s="5"/>
      <c r="Z29" s="5"/>
      <c r="AA29" s="5"/>
      <c r="AB29" s="5"/>
      <c r="AC29" s="5"/>
      <c r="AD29" s="5"/>
      <c r="AE29" s="5"/>
      <c r="AF29" s="5"/>
    </row>
    <row r="30" spans="1:32" ht="12.75" x14ac:dyDescent="0.2">
      <c r="A30" s="4" t="s">
        <v>56</v>
      </c>
      <c r="B30" s="4" t="s">
        <v>31</v>
      </c>
      <c r="C30" s="4">
        <f t="shared" si="0"/>
        <v>2</v>
      </c>
      <c r="D30" s="4">
        <v>219.16099550000001</v>
      </c>
      <c r="E30" s="4">
        <f t="shared" si="1"/>
        <v>1</v>
      </c>
      <c r="F30" s="4">
        <v>74.354003910000003</v>
      </c>
      <c r="G30" s="4">
        <f t="shared" si="2"/>
        <v>75</v>
      </c>
      <c r="H30" s="4">
        <f t="shared" si="3"/>
        <v>25.645996089999997</v>
      </c>
      <c r="I30" s="4">
        <f t="shared" si="4"/>
        <v>26</v>
      </c>
      <c r="J30" s="4">
        <v>78.22645516</v>
      </c>
      <c r="K30" s="4">
        <f t="shared" si="5"/>
        <v>79</v>
      </c>
      <c r="L30" s="4">
        <v>20.237982980000002</v>
      </c>
      <c r="M30" s="4">
        <v>0.44351992839999999</v>
      </c>
      <c r="N30" s="4">
        <v>1.0920419299999999</v>
      </c>
      <c r="O30" s="4">
        <v>74.300614490000001</v>
      </c>
      <c r="P30" s="4">
        <v>19.711842579999999</v>
      </c>
      <c r="Q30" s="4">
        <v>1.7294057039999999</v>
      </c>
      <c r="R30" s="4">
        <v>4.2581372279999998</v>
      </c>
      <c r="S30" s="4">
        <v>79.580542899999998</v>
      </c>
      <c r="T30" s="4">
        <v>20.419457099999999</v>
      </c>
      <c r="U30" s="4">
        <v>0</v>
      </c>
      <c r="V30" s="4">
        <v>0</v>
      </c>
      <c r="W30" s="5">
        <f t="shared" si="6"/>
        <v>22</v>
      </c>
      <c r="X30" s="5">
        <f t="shared" si="7"/>
        <v>162.95497516326492</v>
      </c>
      <c r="Y30" s="5"/>
      <c r="Z30" s="5"/>
      <c r="AA30" s="5"/>
      <c r="AB30" s="5"/>
      <c r="AC30" s="5"/>
      <c r="AD30" s="5"/>
      <c r="AE30" s="5"/>
      <c r="AF30" s="5"/>
    </row>
    <row r="31" spans="1:32" ht="12.75" x14ac:dyDescent="0.2">
      <c r="A31" s="4" t="s">
        <v>57</v>
      </c>
      <c r="B31" s="4" t="s">
        <v>25</v>
      </c>
      <c r="C31" s="4">
        <f t="shared" si="0"/>
        <v>0</v>
      </c>
      <c r="D31" s="4">
        <v>17.56399918</v>
      </c>
      <c r="E31" s="4">
        <f t="shared" si="1"/>
        <v>1</v>
      </c>
      <c r="F31" s="4">
        <v>75.495002749999998</v>
      </c>
      <c r="G31" s="4">
        <f t="shared" si="2"/>
        <v>76</v>
      </c>
      <c r="H31" s="4">
        <f t="shared" si="3"/>
        <v>24.504997250000002</v>
      </c>
      <c r="I31" s="4">
        <f t="shared" si="4"/>
        <v>25</v>
      </c>
      <c r="J31" s="4">
        <v>99.971610220000002</v>
      </c>
      <c r="K31" s="4">
        <f t="shared" si="5"/>
        <v>100</v>
      </c>
      <c r="L31" s="4">
        <v>0</v>
      </c>
      <c r="M31" s="4">
        <v>2.8389782700000001E-2</v>
      </c>
      <c r="N31" s="4">
        <v>0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25</v>
      </c>
      <c r="V31" s="4" t="s">
        <v>25</v>
      </c>
      <c r="W31" s="5">
        <f t="shared" si="6"/>
        <v>22</v>
      </c>
      <c r="X31" s="5">
        <f t="shared" si="7"/>
        <v>13.259941663950977</v>
      </c>
      <c r="Y31" s="5"/>
      <c r="Z31" s="5"/>
      <c r="AA31" s="5"/>
      <c r="AB31" s="5"/>
      <c r="AC31" s="5"/>
      <c r="AD31" s="5"/>
      <c r="AE31" s="5"/>
      <c r="AF31" s="5"/>
    </row>
    <row r="32" spans="1:32" ht="12.75" x14ac:dyDescent="0.2">
      <c r="A32" s="4" t="s">
        <v>58</v>
      </c>
      <c r="B32" s="4" t="s">
        <v>33</v>
      </c>
      <c r="C32" s="4">
        <f t="shared" si="0"/>
        <v>3</v>
      </c>
      <c r="D32" s="4">
        <v>59.194000240000001</v>
      </c>
      <c r="E32" s="4">
        <f t="shared" si="1"/>
        <v>1</v>
      </c>
      <c r="F32" s="4">
        <v>77.793991090000006</v>
      </c>
      <c r="G32" s="4">
        <f t="shared" si="2"/>
        <v>78</v>
      </c>
      <c r="H32" s="4">
        <f t="shared" si="3"/>
        <v>22.206008909999994</v>
      </c>
      <c r="I32" s="4">
        <f t="shared" si="4"/>
        <v>23</v>
      </c>
      <c r="J32" s="4">
        <v>88.572046979999996</v>
      </c>
      <c r="K32" s="4">
        <f t="shared" si="5"/>
        <v>89</v>
      </c>
      <c r="L32" s="4">
        <v>11.387979</v>
      </c>
      <c r="M32" s="4">
        <v>3.9974025849999997E-2</v>
      </c>
      <c r="N32" s="6">
        <v>0</v>
      </c>
      <c r="O32" s="4">
        <v>94.429720000000003</v>
      </c>
      <c r="P32" s="4">
        <v>5.3902799999999997</v>
      </c>
      <c r="Q32" s="4">
        <v>0.18</v>
      </c>
      <c r="R32" s="4">
        <v>0</v>
      </c>
      <c r="S32" s="4">
        <v>86.9</v>
      </c>
      <c r="T32" s="4">
        <v>13.1</v>
      </c>
      <c r="U32" s="4">
        <v>0</v>
      </c>
      <c r="V32" s="4">
        <v>0</v>
      </c>
      <c r="W32" s="5">
        <f t="shared" si="6"/>
        <v>22</v>
      </c>
      <c r="X32" s="5">
        <f t="shared" si="7"/>
        <v>46.04937527252018</v>
      </c>
      <c r="Y32" s="5"/>
      <c r="Z32" s="5"/>
      <c r="AA32" s="5"/>
      <c r="AB32" s="5"/>
      <c r="AC32" s="5"/>
      <c r="AD32" s="5"/>
      <c r="AE32" s="5"/>
      <c r="AF32" s="5"/>
    </row>
    <row r="33" spans="1:32" ht="12.75" x14ac:dyDescent="0.2">
      <c r="A33" s="4" t="s">
        <v>59</v>
      </c>
      <c r="B33" s="4" t="s">
        <v>25</v>
      </c>
      <c r="C33" s="4">
        <f t="shared" si="0"/>
        <v>0</v>
      </c>
      <c r="D33" s="4">
        <v>3.4830000399999999</v>
      </c>
      <c r="E33" s="4">
        <f t="shared" si="1"/>
        <v>1</v>
      </c>
      <c r="F33" s="4">
        <v>78.507995609999995</v>
      </c>
      <c r="G33" s="4">
        <f t="shared" si="2"/>
        <v>79</v>
      </c>
      <c r="H33" s="4">
        <f t="shared" si="3"/>
        <v>21.492004390000005</v>
      </c>
      <c r="I33" s="4">
        <f t="shared" si="4"/>
        <v>22</v>
      </c>
      <c r="J33" s="4">
        <v>95.308927400000002</v>
      </c>
      <c r="K33" s="4">
        <f t="shared" si="5"/>
        <v>96</v>
      </c>
      <c r="L33" s="4">
        <v>0</v>
      </c>
      <c r="M33" s="4">
        <v>4.6910725959999997</v>
      </c>
      <c r="N33" s="4">
        <v>0</v>
      </c>
      <c r="O33" s="4">
        <v>78.172942820000003</v>
      </c>
      <c r="P33" s="4">
        <v>0</v>
      </c>
      <c r="Q33" s="4">
        <v>21.827057180000001</v>
      </c>
      <c r="R33" s="4">
        <v>0</v>
      </c>
      <c r="S33" s="4">
        <v>100</v>
      </c>
      <c r="T33" s="4">
        <v>0</v>
      </c>
      <c r="U33" s="4">
        <v>0</v>
      </c>
      <c r="V33" s="4">
        <v>0</v>
      </c>
      <c r="W33" s="5">
        <f t="shared" si="6"/>
        <v>22</v>
      </c>
      <c r="X33" s="5">
        <f t="shared" si="7"/>
        <v>2.7344335184994977</v>
      </c>
      <c r="Y33" s="5"/>
      <c r="Z33" s="5"/>
      <c r="AA33" s="5"/>
      <c r="AB33" s="5"/>
      <c r="AC33" s="5"/>
      <c r="AD33" s="5"/>
      <c r="AE33" s="5"/>
      <c r="AF33" s="5"/>
    </row>
    <row r="34" spans="1:32" ht="12.75" x14ac:dyDescent="0.2">
      <c r="A34" s="4" t="s">
        <v>60</v>
      </c>
      <c r="B34" s="4" t="s">
        <v>29</v>
      </c>
      <c r="C34" s="4">
        <f t="shared" si="0"/>
        <v>4</v>
      </c>
      <c r="D34" s="4">
        <v>437.48300169999999</v>
      </c>
      <c r="E34" s="4">
        <f t="shared" si="1"/>
        <v>1</v>
      </c>
      <c r="F34" s="4">
        <v>78.250007629999999</v>
      </c>
      <c r="G34" s="4">
        <f t="shared" si="2"/>
        <v>79</v>
      </c>
      <c r="H34" s="4">
        <f t="shared" si="3"/>
        <v>21.749992370000001</v>
      </c>
      <c r="I34" s="4">
        <f t="shared" si="4"/>
        <v>22</v>
      </c>
      <c r="J34" s="4">
        <v>99.900036799999995</v>
      </c>
      <c r="K34" s="4">
        <f t="shared" si="5"/>
        <v>100</v>
      </c>
      <c r="L34" s="4">
        <v>0</v>
      </c>
      <c r="M34" s="4">
        <v>9.9963200360000004E-2</v>
      </c>
      <c r="N34" s="4">
        <v>0</v>
      </c>
      <c r="O34" s="4" t="s">
        <v>25</v>
      </c>
      <c r="P34" s="4" t="s">
        <v>25</v>
      </c>
      <c r="Q34" s="4" t="s">
        <v>25</v>
      </c>
      <c r="R34" s="4" t="s">
        <v>25</v>
      </c>
      <c r="S34" s="4">
        <v>99.65</v>
      </c>
      <c r="T34" s="4">
        <v>0</v>
      </c>
      <c r="U34" s="4">
        <v>0.35</v>
      </c>
      <c r="V34" s="4">
        <v>0</v>
      </c>
      <c r="W34" s="5">
        <f t="shared" si="6"/>
        <v>22</v>
      </c>
      <c r="X34" s="5">
        <f t="shared" si="7"/>
        <v>342.330482210203</v>
      </c>
      <c r="Y34" s="5"/>
      <c r="Z34" s="5"/>
      <c r="AA34" s="5"/>
      <c r="AB34" s="5"/>
      <c r="AC34" s="5"/>
      <c r="AD34" s="5"/>
      <c r="AE34" s="5"/>
      <c r="AF34" s="5"/>
    </row>
    <row r="35" spans="1:32" ht="12.75" x14ac:dyDescent="0.2">
      <c r="A35" s="4" t="s">
        <v>61</v>
      </c>
      <c r="B35" s="4" t="s">
        <v>31</v>
      </c>
      <c r="C35" s="4">
        <f t="shared" si="0"/>
        <v>2</v>
      </c>
      <c r="D35" s="4">
        <v>988.00201419999996</v>
      </c>
      <c r="E35" s="4">
        <f t="shared" si="1"/>
        <v>1</v>
      </c>
      <c r="F35" s="4">
        <v>78.061996460000003</v>
      </c>
      <c r="G35" s="4">
        <f t="shared" si="2"/>
        <v>79</v>
      </c>
      <c r="H35" s="4">
        <f t="shared" si="3"/>
        <v>21.938003539999997</v>
      </c>
      <c r="I35" s="4">
        <f t="shared" si="4"/>
        <v>22</v>
      </c>
      <c r="J35" s="4">
        <v>76.049920209999996</v>
      </c>
      <c r="K35" s="4">
        <f t="shared" si="5"/>
        <v>77</v>
      </c>
      <c r="L35" s="4">
        <v>14.7574817</v>
      </c>
      <c r="M35" s="4">
        <v>7.0158760510000002</v>
      </c>
      <c r="N35" s="4">
        <v>2.1767220379999999</v>
      </c>
      <c r="O35" s="4">
        <v>47.280732929999999</v>
      </c>
      <c r="P35" s="4">
        <v>12.061610140000001</v>
      </c>
      <c r="Q35" s="4">
        <v>30.735504679999998</v>
      </c>
      <c r="R35" s="4">
        <v>9.9221522489999998</v>
      </c>
      <c r="S35" s="4">
        <v>84.135014929999997</v>
      </c>
      <c r="T35" s="4">
        <v>15.51511107</v>
      </c>
      <c r="U35" s="4">
        <v>0.34987400289999998</v>
      </c>
      <c r="V35" s="4">
        <v>0</v>
      </c>
      <c r="W35" s="5">
        <f t="shared" si="6"/>
        <v>22</v>
      </c>
      <c r="X35" s="5">
        <f t="shared" si="7"/>
        <v>771.25409734953269</v>
      </c>
      <c r="Y35" s="5"/>
      <c r="Z35" s="5"/>
      <c r="AA35" s="5"/>
      <c r="AB35" s="5"/>
      <c r="AC35" s="5"/>
      <c r="AD35" s="5"/>
      <c r="AE35" s="5"/>
      <c r="AF35" s="5"/>
    </row>
    <row r="36" spans="1:32" ht="12.75" x14ac:dyDescent="0.2">
      <c r="A36" s="4" t="s">
        <v>62</v>
      </c>
      <c r="B36" s="4" t="s">
        <v>33</v>
      </c>
      <c r="C36" s="4">
        <f t="shared" si="0"/>
        <v>3</v>
      </c>
      <c r="D36" s="4">
        <v>18.091999049999998</v>
      </c>
      <c r="E36" s="4">
        <f t="shared" si="1"/>
        <v>1</v>
      </c>
      <c r="F36" s="4">
        <v>80.987998959999999</v>
      </c>
      <c r="G36" s="4">
        <f t="shared" si="2"/>
        <v>81</v>
      </c>
      <c r="H36" s="4">
        <f t="shared" si="3"/>
        <v>19.012001040000001</v>
      </c>
      <c r="I36" s="4">
        <f t="shared" si="4"/>
        <v>20</v>
      </c>
      <c r="J36" s="4">
        <v>99.657545499999998</v>
      </c>
      <c r="K36" s="4">
        <f t="shared" si="5"/>
        <v>100</v>
      </c>
      <c r="L36" s="4">
        <v>0</v>
      </c>
      <c r="M36" s="4">
        <v>0.34245449839999997</v>
      </c>
      <c r="N36" s="4">
        <v>0</v>
      </c>
      <c r="O36" s="4">
        <v>99.756985029999996</v>
      </c>
      <c r="P36" s="4">
        <v>0</v>
      </c>
      <c r="Q36" s="4">
        <v>0.2430149677</v>
      </c>
      <c r="R36" s="4">
        <v>0</v>
      </c>
      <c r="S36" s="4">
        <v>99.634201989999994</v>
      </c>
      <c r="T36" s="4">
        <v>0</v>
      </c>
      <c r="U36" s="4">
        <v>0.36579800779999999</v>
      </c>
      <c r="V36" s="4">
        <v>0</v>
      </c>
      <c r="W36" s="5">
        <f t="shared" si="6"/>
        <v>22</v>
      </c>
      <c r="X36" s="5">
        <f t="shared" si="7"/>
        <v>14.652348002457208</v>
      </c>
      <c r="Y36" s="5"/>
      <c r="Z36" s="5"/>
      <c r="AA36" s="5"/>
      <c r="AB36" s="5"/>
      <c r="AC36" s="5"/>
      <c r="AD36" s="5"/>
      <c r="AE36" s="5"/>
      <c r="AF36" s="5"/>
    </row>
    <row r="37" spans="1:32" ht="12.75" x14ac:dyDescent="0.2">
      <c r="A37" s="4" t="s">
        <v>63</v>
      </c>
      <c r="B37" s="4" t="s">
        <v>25</v>
      </c>
      <c r="C37" s="4">
        <f t="shared" si="0"/>
        <v>0</v>
      </c>
      <c r="D37" s="4">
        <v>298.68200680000001</v>
      </c>
      <c r="E37" s="4">
        <f t="shared" si="1"/>
        <v>1</v>
      </c>
      <c r="F37" s="4">
        <v>85.819999690000003</v>
      </c>
      <c r="G37" s="4">
        <f t="shared" si="2"/>
        <v>86</v>
      </c>
      <c r="H37" s="4">
        <f t="shared" si="3"/>
        <v>14.180000309999997</v>
      </c>
      <c r="I37" s="4">
        <f t="shared" si="4"/>
        <v>15</v>
      </c>
      <c r="J37" s="4">
        <v>93.782216349999999</v>
      </c>
      <c r="K37" s="4">
        <f t="shared" si="5"/>
        <v>94</v>
      </c>
      <c r="L37" s="4">
        <v>0</v>
      </c>
      <c r="M37" s="4">
        <v>6.2177836519999996</v>
      </c>
      <c r="N37" s="4">
        <v>0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25</v>
      </c>
      <c r="V37" s="4" t="s">
        <v>25</v>
      </c>
      <c r="W37" s="5">
        <f t="shared" si="6"/>
        <v>22</v>
      </c>
      <c r="X37" s="5">
        <f t="shared" si="7"/>
        <v>256.32889730984579</v>
      </c>
      <c r="Y37" s="5"/>
      <c r="Z37" s="5"/>
      <c r="AA37" s="5"/>
      <c r="AB37" s="5"/>
      <c r="AC37" s="5"/>
      <c r="AD37" s="5"/>
      <c r="AE37" s="5"/>
      <c r="AF37" s="5"/>
    </row>
    <row r="38" spans="1:32" ht="12.75" x14ac:dyDescent="0.2">
      <c r="A38" s="4" t="s">
        <v>64</v>
      </c>
      <c r="B38" s="4" t="s">
        <v>33</v>
      </c>
      <c r="C38" s="4">
        <f t="shared" si="0"/>
        <v>3</v>
      </c>
      <c r="D38" s="4">
        <v>55.196998600000001</v>
      </c>
      <c r="E38" s="4">
        <f t="shared" si="1"/>
        <v>1</v>
      </c>
      <c r="F38" s="4">
        <v>87.152999879999996</v>
      </c>
      <c r="G38" s="4">
        <f t="shared" si="2"/>
        <v>88</v>
      </c>
      <c r="H38" s="4">
        <f t="shared" si="3"/>
        <v>12.847000120000004</v>
      </c>
      <c r="I38" s="4">
        <f t="shared" si="4"/>
        <v>13</v>
      </c>
      <c r="J38" s="4">
        <v>99.773771659999994</v>
      </c>
      <c r="K38" s="4">
        <f t="shared" si="5"/>
        <v>100</v>
      </c>
      <c r="L38" s="4">
        <v>0</v>
      </c>
      <c r="M38" s="4">
        <v>0.22622834150000001</v>
      </c>
      <c r="N38" s="4">
        <v>0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25</v>
      </c>
      <c r="V38" s="4" t="s">
        <v>25</v>
      </c>
      <c r="W38" s="5">
        <f t="shared" si="6"/>
        <v>22</v>
      </c>
      <c r="X38" s="5">
        <f t="shared" si="7"/>
        <v>48.105840123621597</v>
      </c>
      <c r="Y38" s="5"/>
      <c r="Z38" s="5"/>
      <c r="AA38" s="5"/>
      <c r="AB38" s="5"/>
      <c r="AC38" s="5"/>
      <c r="AD38" s="5"/>
      <c r="AE38" s="5"/>
      <c r="AF38" s="5"/>
    </row>
    <row r="39" spans="1:32" ht="12.75" x14ac:dyDescent="0.2">
      <c r="A39" s="4" t="s">
        <v>65</v>
      </c>
      <c r="B39" s="4" t="s">
        <v>29</v>
      </c>
      <c r="C39" s="4">
        <f t="shared" si="0"/>
        <v>4</v>
      </c>
      <c r="D39" s="4">
        <v>56.771999360000002</v>
      </c>
      <c r="E39" s="4">
        <f t="shared" si="1"/>
        <v>1</v>
      </c>
      <c r="F39" s="4">
        <v>87.282005310000002</v>
      </c>
      <c r="G39" s="4">
        <f t="shared" si="2"/>
        <v>88</v>
      </c>
      <c r="H39" s="4">
        <f t="shared" si="3"/>
        <v>12.717994689999998</v>
      </c>
      <c r="I39" s="4">
        <f t="shared" si="4"/>
        <v>13</v>
      </c>
      <c r="J39" s="4">
        <v>100.0000017</v>
      </c>
      <c r="K39" s="4">
        <f t="shared" si="5"/>
        <v>100</v>
      </c>
      <c r="L39" s="4">
        <v>0</v>
      </c>
      <c r="M39" s="4">
        <v>0</v>
      </c>
      <c r="N39" s="4">
        <v>0</v>
      </c>
      <c r="O39" s="4">
        <v>100</v>
      </c>
      <c r="P39" s="4">
        <v>0</v>
      </c>
      <c r="Q39" s="4">
        <v>0</v>
      </c>
      <c r="R39" s="4">
        <v>0</v>
      </c>
      <c r="S39" s="4">
        <v>100</v>
      </c>
      <c r="T39" s="4">
        <v>0</v>
      </c>
      <c r="U39" s="4">
        <v>0</v>
      </c>
      <c r="V39" s="4">
        <v>0</v>
      </c>
      <c r="W39" s="5">
        <f t="shared" si="6"/>
        <v>22</v>
      </c>
      <c r="X39" s="5">
        <f t="shared" si="7"/>
        <v>49.551739495988365</v>
      </c>
      <c r="Y39" s="5"/>
      <c r="Z39" s="5"/>
      <c r="AA39" s="5"/>
      <c r="AB39" s="5"/>
      <c r="AC39" s="5"/>
      <c r="AD39" s="5"/>
      <c r="AE39" s="5"/>
      <c r="AF39" s="5"/>
    </row>
    <row r="40" spans="1:32" ht="12.75" x14ac:dyDescent="0.2">
      <c r="A40" s="4" t="s">
        <v>66</v>
      </c>
      <c r="B40" s="4" t="s">
        <v>29</v>
      </c>
      <c r="C40" s="4">
        <f t="shared" si="0"/>
        <v>4</v>
      </c>
      <c r="D40" s="4">
        <v>77.26499939</v>
      </c>
      <c r="E40" s="4">
        <f t="shared" si="1"/>
        <v>1</v>
      </c>
      <c r="F40" s="4">
        <v>87.916000370000006</v>
      </c>
      <c r="G40" s="4">
        <f t="shared" si="2"/>
        <v>88</v>
      </c>
      <c r="H40" s="4">
        <f t="shared" si="3"/>
        <v>12.083999629999994</v>
      </c>
      <c r="I40" s="4">
        <f t="shared" si="4"/>
        <v>13</v>
      </c>
      <c r="J40" s="4">
        <v>100.00000369999999</v>
      </c>
      <c r="K40" s="4">
        <f t="shared" si="5"/>
        <v>100</v>
      </c>
      <c r="L40" s="4">
        <v>0</v>
      </c>
      <c r="M40" s="4">
        <v>0</v>
      </c>
      <c r="N40" s="4">
        <v>0</v>
      </c>
      <c r="O40" s="4">
        <v>100</v>
      </c>
      <c r="P40" s="4">
        <v>0</v>
      </c>
      <c r="Q40" s="4">
        <v>0</v>
      </c>
      <c r="R40" s="4">
        <v>0</v>
      </c>
      <c r="S40" s="4">
        <v>100</v>
      </c>
      <c r="T40" s="4">
        <v>0</v>
      </c>
      <c r="U40" s="4">
        <v>0</v>
      </c>
      <c r="V40" s="4">
        <v>0</v>
      </c>
      <c r="W40" s="5">
        <f t="shared" si="6"/>
        <v>22</v>
      </c>
      <c r="X40" s="5">
        <f t="shared" si="7"/>
        <v>67.928297149592893</v>
      </c>
      <c r="Y40" s="5"/>
      <c r="Z40" s="5"/>
      <c r="AA40" s="5"/>
      <c r="AB40" s="5"/>
      <c r="AC40" s="5"/>
      <c r="AD40" s="5"/>
      <c r="AE40" s="5"/>
      <c r="AF40" s="5"/>
    </row>
    <row r="41" spans="1:32" ht="12.75" x14ac:dyDescent="0.2">
      <c r="A41" s="4" t="s">
        <v>67</v>
      </c>
      <c r="B41" s="4" t="s">
        <v>25</v>
      </c>
      <c r="C41" s="4">
        <f t="shared" si="0"/>
        <v>0</v>
      </c>
      <c r="D41" s="4">
        <v>5.795000076</v>
      </c>
      <c r="E41" s="4">
        <f t="shared" si="1"/>
        <v>1</v>
      </c>
      <c r="F41" s="4">
        <v>89.96199799</v>
      </c>
      <c r="G41" s="4">
        <f t="shared" si="2"/>
        <v>90</v>
      </c>
      <c r="H41" s="4">
        <f t="shared" si="3"/>
        <v>10.03800201</v>
      </c>
      <c r="I41" s="4">
        <f t="shared" si="4"/>
        <v>11</v>
      </c>
      <c r="J41" s="4">
        <v>91.4</v>
      </c>
      <c r="K41" s="4">
        <f t="shared" si="5"/>
        <v>92</v>
      </c>
      <c r="L41" s="4">
        <v>0</v>
      </c>
      <c r="M41" s="4">
        <v>8.6</v>
      </c>
      <c r="N41" s="4">
        <v>0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25</v>
      </c>
      <c r="V41" s="4" t="s">
        <v>25</v>
      </c>
      <c r="W41" s="5">
        <f t="shared" si="6"/>
        <v>22</v>
      </c>
      <c r="X41" s="5">
        <f t="shared" si="7"/>
        <v>5.2132978518916184</v>
      </c>
      <c r="Y41" s="5"/>
      <c r="Z41" s="5"/>
      <c r="AA41" s="5"/>
      <c r="AB41" s="5"/>
      <c r="AC41" s="5"/>
      <c r="AD41" s="5"/>
      <c r="AE41" s="5"/>
      <c r="AF41" s="5"/>
    </row>
    <row r="42" spans="1:32" ht="12.75" x14ac:dyDescent="0.2">
      <c r="A42" s="4" t="s">
        <v>68</v>
      </c>
      <c r="B42" s="4" t="s">
        <v>25</v>
      </c>
      <c r="C42" s="4">
        <f t="shared" si="0"/>
        <v>0</v>
      </c>
      <c r="D42" s="4">
        <v>375.26501459999997</v>
      </c>
      <c r="E42" s="4">
        <f t="shared" si="1"/>
        <v>1</v>
      </c>
      <c r="F42" s="4">
        <v>89.13999939</v>
      </c>
      <c r="G42" s="4">
        <f t="shared" si="2"/>
        <v>90</v>
      </c>
      <c r="H42" s="4">
        <f t="shared" si="3"/>
        <v>10.86000061</v>
      </c>
      <c r="I42" s="4">
        <f t="shared" si="4"/>
        <v>11</v>
      </c>
      <c r="J42" s="4">
        <v>99.841970779999997</v>
      </c>
      <c r="K42" s="4">
        <f t="shared" si="5"/>
        <v>100</v>
      </c>
      <c r="L42" s="4">
        <v>0</v>
      </c>
      <c r="M42" s="4">
        <v>0.15802921580000001</v>
      </c>
      <c r="N42" s="4">
        <v>0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25</v>
      </c>
      <c r="V42" s="4" t="s">
        <v>25</v>
      </c>
      <c r="W42" s="5">
        <f t="shared" si="6"/>
        <v>22</v>
      </c>
      <c r="X42" s="5">
        <f t="shared" si="7"/>
        <v>334.5112317253234</v>
      </c>
      <c r="Y42" s="5"/>
      <c r="Z42" s="5"/>
      <c r="AA42" s="5"/>
      <c r="AB42" s="5"/>
      <c r="AC42" s="5"/>
      <c r="AD42" s="5"/>
      <c r="AE42" s="5"/>
      <c r="AF42" s="5"/>
    </row>
    <row r="43" spans="1:32" ht="12.75" x14ac:dyDescent="0.2">
      <c r="A43" s="4" t="s">
        <v>69</v>
      </c>
      <c r="B43" s="4" t="s">
        <v>29</v>
      </c>
      <c r="C43" s="4">
        <f t="shared" si="0"/>
        <v>4</v>
      </c>
      <c r="D43" s="4">
        <v>57.556999210000001</v>
      </c>
      <c r="E43" s="4">
        <f t="shared" si="1"/>
        <v>1</v>
      </c>
      <c r="F43" s="4">
        <v>91.797996519999998</v>
      </c>
      <c r="G43" s="4">
        <f t="shared" si="2"/>
        <v>92</v>
      </c>
      <c r="H43" s="4">
        <f t="shared" si="3"/>
        <v>8.2020034800000019</v>
      </c>
      <c r="I43" s="4">
        <f t="shared" si="4"/>
        <v>9</v>
      </c>
      <c r="J43" s="4">
        <v>100</v>
      </c>
      <c r="K43" s="4">
        <f t="shared" si="5"/>
        <v>100</v>
      </c>
      <c r="L43" s="4">
        <v>0</v>
      </c>
      <c r="M43" s="4">
        <v>0</v>
      </c>
      <c r="N43" s="4">
        <v>0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25</v>
      </c>
      <c r="V43" s="4" t="s">
        <v>25</v>
      </c>
      <c r="W43" s="5">
        <f t="shared" si="6"/>
        <v>22</v>
      </c>
      <c r="X43" s="5">
        <f t="shared" si="7"/>
        <v>52.836172131812226</v>
      </c>
      <c r="Y43" s="5"/>
      <c r="Z43" s="5"/>
      <c r="AA43" s="5"/>
      <c r="AB43" s="5"/>
      <c r="AC43" s="5"/>
      <c r="AD43" s="5"/>
      <c r="AE43" s="5"/>
      <c r="AF43" s="5"/>
    </row>
    <row r="44" spans="1:32" ht="12.75" x14ac:dyDescent="0.2">
      <c r="A44" s="4" t="s">
        <v>70</v>
      </c>
      <c r="B44" s="4" t="s">
        <v>29</v>
      </c>
      <c r="C44" s="4">
        <f t="shared" si="0"/>
        <v>4</v>
      </c>
      <c r="D44" s="4">
        <v>625.97601320000001</v>
      </c>
      <c r="E44" s="4">
        <f t="shared" si="1"/>
        <v>1</v>
      </c>
      <c r="F44" s="4">
        <v>91.452995299999998</v>
      </c>
      <c r="G44" s="4">
        <f t="shared" si="2"/>
        <v>92</v>
      </c>
      <c r="H44" s="4">
        <f t="shared" si="3"/>
        <v>8.5470047000000022</v>
      </c>
      <c r="I44" s="4">
        <f t="shared" si="4"/>
        <v>9</v>
      </c>
      <c r="J44" s="4">
        <v>99.879932539999999</v>
      </c>
      <c r="K44" s="4">
        <f t="shared" si="5"/>
        <v>100</v>
      </c>
      <c r="L44" s="4">
        <v>0</v>
      </c>
      <c r="M44" s="4">
        <v>0.1200674649</v>
      </c>
      <c r="N44" s="4">
        <v>0</v>
      </c>
      <c r="O44" s="4">
        <v>98.595238100000003</v>
      </c>
      <c r="P44" s="4">
        <v>0</v>
      </c>
      <c r="Q44" s="4">
        <v>1.404761905</v>
      </c>
      <c r="R44" s="4">
        <v>0</v>
      </c>
      <c r="S44" s="4">
        <v>100</v>
      </c>
      <c r="T44" s="4">
        <v>0</v>
      </c>
      <c r="U44" s="4">
        <v>0</v>
      </c>
      <c r="V44" s="4">
        <v>0</v>
      </c>
      <c r="W44" s="5">
        <f t="shared" si="6"/>
        <v>22</v>
      </c>
      <c r="X44" s="5">
        <f t="shared" si="7"/>
        <v>572.47381393092337</v>
      </c>
      <c r="Y44" s="5"/>
      <c r="Z44" s="5"/>
      <c r="AA44" s="5"/>
      <c r="AB44" s="5"/>
      <c r="AC44" s="5"/>
      <c r="AD44" s="5"/>
      <c r="AE44" s="5"/>
      <c r="AF44" s="5"/>
    </row>
    <row r="45" spans="1:32" ht="12.75" x14ac:dyDescent="0.2">
      <c r="A45" s="4" t="s">
        <v>71</v>
      </c>
      <c r="B45" s="4" t="s">
        <v>29</v>
      </c>
      <c r="C45" s="4">
        <f t="shared" si="0"/>
        <v>4</v>
      </c>
      <c r="D45" s="4">
        <v>341.25</v>
      </c>
      <c r="E45" s="4">
        <f t="shared" si="1"/>
        <v>1</v>
      </c>
      <c r="F45" s="4">
        <v>93.897994999999995</v>
      </c>
      <c r="G45" s="4">
        <f t="shared" si="2"/>
        <v>94</v>
      </c>
      <c r="H45" s="4">
        <f t="shared" si="3"/>
        <v>6.1020050000000055</v>
      </c>
      <c r="I45" s="4">
        <f t="shared" si="4"/>
        <v>7</v>
      </c>
      <c r="J45" s="4">
        <v>99.999997210000004</v>
      </c>
      <c r="K45" s="4">
        <f t="shared" si="5"/>
        <v>100</v>
      </c>
      <c r="L45" s="4">
        <v>0</v>
      </c>
      <c r="M45" s="4">
        <v>2.7946500150000002E-6</v>
      </c>
      <c r="N45" s="4">
        <v>0</v>
      </c>
      <c r="O45" s="4">
        <v>100</v>
      </c>
      <c r="P45" s="4">
        <v>0</v>
      </c>
      <c r="Q45" s="4">
        <v>0</v>
      </c>
      <c r="R45" s="4">
        <v>0</v>
      </c>
      <c r="S45" s="4">
        <v>100</v>
      </c>
      <c r="T45" s="4">
        <v>0</v>
      </c>
      <c r="U45" s="4">
        <v>0</v>
      </c>
      <c r="V45" s="4">
        <v>0</v>
      </c>
      <c r="W45" s="5">
        <f t="shared" si="6"/>
        <v>22</v>
      </c>
      <c r="X45" s="5">
        <f t="shared" si="7"/>
        <v>320.42690793749995</v>
      </c>
      <c r="Y45" s="5"/>
      <c r="Z45" s="5"/>
      <c r="AA45" s="5"/>
      <c r="AB45" s="5"/>
      <c r="AC45" s="5"/>
      <c r="AD45" s="5"/>
      <c r="AE45" s="5"/>
      <c r="AF45" s="5"/>
    </row>
    <row r="46" spans="1:32" ht="12.75" x14ac:dyDescent="0.2">
      <c r="A46" s="4" t="s">
        <v>72</v>
      </c>
      <c r="B46" s="4" t="s">
        <v>29</v>
      </c>
      <c r="C46" s="4">
        <f t="shared" si="0"/>
        <v>4</v>
      </c>
      <c r="D46" s="4">
        <v>168.78300479999999</v>
      </c>
      <c r="E46" s="4">
        <f t="shared" si="1"/>
        <v>1</v>
      </c>
      <c r="F46" s="4">
        <v>94.938003539999997</v>
      </c>
      <c r="G46" s="4">
        <f t="shared" si="2"/>
        <v>95</v>
      </c>
      <c r="H46" s="4">
        <f t="shared" si="3"/>
        <v>5.0619964600000031</v>
      </c>
      <c r="I46" s="4">
        <f t="shared" si="4"/>
        <v>6</v>
      </c>
      <c r="J46" s="4">
        <v>99.6952</v>
      </c>
      <c r="K46" s="4">
        <f t="shared" si="5"/>
        <v>100</v>
      </c>
      <c r="L46" s="4">
        <v>0</v>
      </c>
      <c r="M46" s="4">
        <v>0.30480000000000002</v>
      </c>
      <c r="N46" s="4">
        <v>0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25</v>
      </c>
      <c r="V46" s="4" t="s">
        <v>25</v>
      </c>
      <c r="W46" s="5">
        <f t="shared" si="6"/>
        <v>22</v>
      </c>
      <c r="X46" s="5">
        <f t="shared" si="7"/>
        <v>160.23921507194234</v>
      </c>
      <c r="Y46" s="5"/>
      <c r="Z46" s="5"/>
      <c r="AA46" s="5"/>
      <c r="AB46" s="5"/>
      <c r="AC46" s="5"/>
      <c r="AD46" s="5"/>
      <c r="AE46" s="5"/>
      <c r="AF46" s="5"/>
    </row>
    <row r="47" spans="1:32" ht="12.75" x14ac:dyDescent="0.2">
      <c r="A47" s="4" t="s">
        <v>73</v>
      </c>
      <c r="B47" s="4" t="s">
        <v>29</v>
      </c>
      <c r="C47" s="4">
        <f t="shared" si="0"/>
        <v>4</v>
      </c>
      <c r="D47" s="4">
        <v>441.53900149999998</v>
      </c>
      <c r="E47" s="4">
        <f t="shared" si="1"/>
        <v>1</v>
      </c>
      <c r="F47" s="4">
        <v>94.744003300000003</v>
      </c>
      <c r="G47" s="4">
        <f t="shared" si="2"/>
        <v>95</v>
      </c>
      <c r="H47" s="4">
        <f t="shared" si="3"/>
        <v>5.2559966999999972</v>
      </c>
      <c r="I47" s="4">
        <f t="shared" si="4"/>
        <v>6</v>
      </c>
      <c r="J47" s="4">
        <v>100.0000004</v>
      </c>
      <c r="K47" s="4">
        <f t="shared" si="5"/>
        <v>100</v>
      </c>
      <c r="L47" s="4">
        <v>0</v>
      </c>
      <c r="M47" s="4">
        <v>0</v>
      </c>
      <c r="N47" s="4">
        <v>0</v>
      </c>
      <c r="O47" s="4">
        <v>100</v>
      </c>
      <c r="P47" s="4">
        <v>0</v>
      </c>
      <c r="Q47" s="4">
        <v>0</v>
      </c>
      <c r="R47" s="4">
        <v>0</v>
      </c>
      <c r="S47" s="4">
        <v>100</v>
      </c>
      <c r="T47" s="4">
        <v>0</v>
      </c>
      <c r="U47" s="4">
        <v>0</v>
      </c>
      <c r="V47" s="4">
        <v>0</v>
      </c>
      <c r="W47" s="5">
        <f t="shared" si="6"/>
        <v>22</v>
      </c>
      <c r="X47" s="5">
        <f t="shared" si="7"/>
        <v>418.33172615194707</v>
      </c>
      <c r="Y47" s="5"/>
      <c r="Z47" s="5"/>
      <c r="AA47" s="5"/>
      <c r="AB47" s="5"/>
      <c r="AC47" s="5"/>
      <c r="AD47" s="5"/>
      <c r="AE47" s="5"/>
      <c r="AF47" s="5"/>
    </row>
    <row r="48" spans="1:32" ht="12.75" x14ac:dyDescent="0.2">
      <c r="A48" s="4" t="s">
        <v>74</v>
      </c>
      <c r="B48" s="4" t="s">
        <v>29</v>
      </c>
      <c r="C48" s="4">
        <f t="shared" si="0"/>
        <v>4</v>
      </c>
      <c r="D48" s="4">
        <v>104.4229965</v>
      </c>
      <c r="E48" s="4">
        <f t="shared" si="1"/>
        <v>1</v>
      </c>
      <c r="F48" s="4">
        <v>95.939002990000006</v>
      </c>
      <c r="G48" s="4">
        <f t="shared" si="2"/>
        <v>96</v>
      </c>
      <c r="H48" s="4">
        <f t="shared" si="3"/>
        <v>4.0609970099999941</v>
      </c>
      <c r="I48" s="4">
        <f t="shared" si="4"/>
        <v>5</v>
      </c>
      <c r="J48" s="4">
        <v>98.71826738</v>
      </c>
      <c r="K48" s="4">
        <f t="shared" si="5"/>
        <v>99</v>
      </c>
      <c r="L48" s="4">
        <v>0</v>
      </c>
      <c r="M48" s="4">
        <v>1.281732624</v>
      </c>
      <c r="N48" s="4">
        <v>0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25</v>
      </c>
      <c r="V48" s="4" t="s">
        <v>25</v>
      </c>
      <c r="W48" s="5">
        <f t="shared" si="6"/>
        <v>22</v>
      </c>
      <c r="X48" s="5">
        <f t="shared" si="7"/>
        <v>100.1823817343826</v>
      </c>
      <c r="Y48" s="5"/>
      <c r="Z48" s="5"/>
      <c r="AA48" s="5"/>
      <c r="AB48" s="5"/>
      <c r="AC48" s="5"/>
      <c r="AD48" s="5"/>
      <c r="AE48" s="5"/>
      <c r="AF48" s="5"/>
    </row>
    <row r="49" spans="1:32" ht="12.75" x14ac:dyDescent="0.2">
      <c r="A49" s="4" t="s">
        <v>75</v>
      </c>
      <c r="B49" s="4" t="s">
        <v>29</v>
      </c>
      <c r="C49" s="4">
        <f t="shared" si="0"/>
        <v>4</v>
      </c>
      <c r="D49" s="4">
        <v>33.937999730000001</v>
      </c>
      <c r="E49" s="4">
        <f t="shared" si="1"/>
        <v>1</v>
      </c>
      <c r="F49" s="4">
        <v>97.499000550000005</v>
      </c>
      <c r="G49" s="4">
        <f t="shared" si="2"/>
        <v>98</v>
      </c>
      <c r="H49" s="4">
        <f t="shared" si="3"/>
        <v>2.5009994499999948</v>
      </c>
      <c r="I49" s="4">
        <f t="shared" si="4"/>
        <v>3</v>
      </c>
      <c r="J49" s="4">
        <v>100</v>
      </c>
      <c r="K49" s="4">
        <f t="shared" si="5"/>
        <v>100</v>
      </c>
      <c r="L49" s="4">
        <v>0</v>
      </c>
      <c r="M49" s="4">
        <v>0</v>
      </c>
      <c r="N49" s="4">
        <v>0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25</v>
      </c>
      <c r="V49" s="4" t="s">
        <v>25</v>
      </c>
      <c r="W49" s="5">
        <f t="shared" si="6"/>
        <v>22</v>
      </c>
      <c r="X49" s="5">
        <f t="shared" si="7"/>
        <v>33.089210543411703</v>
      </c>
      <c r="Y49" s="5"/>
      <c r="Z49" s="5"/>
      <c r="AA49" s="5"/>
      <c r="AB49" s="5"/>
      <c r="AC49" s="5"/>
      <c r="AD49" s="5"/>
      <c r="AE49" s="5"/>
      <c r="AF49" s="5"/>
    </row>
    <row r="50" spans="1:32" ht="12.75" x14ac:dyDescent="0.2">
      <c r="A50" s="4" t="s">
        <v>76</v>
      </c>
      <c r="B50" s="4" t="s">
        <v>25</v>
      </c>
      <c r="C50" s="4">
        <f t="shared" si="0"/>
        <v>0</v>
      </c>
      <c r="D50" s="4">
        <v>400.12701420000002</v>
      </c>
      <c r="E50" s="4">
        <f t="shared" si="1"/>
        <v>1</v>
      </c>
      <c r="F50" s="4">
        <v>98.498992920000006</v>
      </c>
      <c r="G50" s="4">
        <f t="shared" si="2"/>
        <v>99</v>
      </c>
      <c r="H50" s="4">
        <f t="shared" si="3"/>
        <v>1.5010070799999937</v>
      </c>
      <c r="I50" s="4">
        <f t="shared" si="4"/>
        <v>2</v>
      </c>
      <c r="J50" s="4">
        <v>99.803126039999995</v>
      </c>
      <c r="K50" s="4">
        <f t="shared" si="5"/>
        <v>100</v>
      </c>
      <c r="L50" s="4">
        <v>0</v>
      </c>
      <c r="M50" s="4">
        <v>0.19687396130000001</v>
      </c>
      <c r="N50" s="4">
        <v>0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25</v>
      </c>
      <c r="V50" s="4" t="s">
        <v>25</v>
      </c>
      <c r="W50" s="5">
        <f t="shared" si="6"/>
        <v>22</v>
      </c>
      <c r="X50" s="5">
        <f t="shared" si="7"/>
        <v>394.12107938786545</v>
      </c>
      <c r="Y50" s="5"/>
      <c r="Z50" s="5"/>
      <c r="AA50" s="5"/>
      <c r="AB50" s="5"/>
      <c r="AC50" s="5"/>
      <c r="AD50" s="5"/>
      <c r="AE50" s="5"/>
      <c r="AF50" s="5"/>
    </row>
    <row r="51" spans="1:32" ht="12.75" x14ac:dyDescent="0.2">
      <c r="A51" s="4" t="s">
        <v>77</v>
      </c>
      <c r="B51" s="4" t="s">
        <v>25</v>
      </c>
      <c r="C51" s="4">
        <f t="shared" si="0"/>
        <v>0</v>
      </c>
      <c r="D51" s="4">
        <v>9.8849999999999998</v>
      </c>
      <c r="E51" s="4">
        <f t="shared" si="1"/>
        <v>1</v>
      </c>
      <c r="F51" s="4">
        <v>100</v>
      </c>
      <c r="G51" s="4">
        <f t="shared" si="2"/>
        <v>100</v>
      </c>
      <c r="H51" s="4">
        <f t="shared" si="3"/>
        <v>0</v>
      </c>
      <c r="I51" s="4">
        <f t="shared" si="4"/>
        <v>0</v>
      </c>
      <c r="J51" s="4">
        <v>100</v>
      </c>
      <c r="K51" s="4">
        <f t="shared" si="5"/>
        <v>100</v>
      </c>
      <c r="L51" s="4">
        <v>0</v>
      </c>
      <c r="M51" s="4">
        <v>0</v>
      </c>
      <c r="N51" s="4">
        <v>0</v>
      </c>
      <c r="O51" s="4" t="s">
        <v>25</v>
      </c>
      <c r="P51" s="4" t="s">
        <v>25</v>
      </c>
      <c r="Q51" s="4" t="s">
        <v>25</v>
      </c>
      <c r="R51" s="4" t="s">
        <v>25</v>
      </c>
      <c r="S51" s="4">
        <v>100</v>
      </c>
      <c r="T51" s="4">
        <v>0</v>
      </c>
      <c r="U51" s="4">
        <v>0</v>
      </c>
      <c r="V51" s="4">
        <v>0</v>
      </c>
      <c r="W51" s="5">
        <f t="shared" si="6"/>
        <v>22</v>
      </c>
      <c r="X51" s="5">
        <f t="shared" si="7"/>
        <v>9.8849999999999998</v>
      </c>
      <c r="Y51" s="5"/>
      <c r="Z51" s="5"/>
      <c r="AA51" s="5"/>
      <c r="AB51" s="5"/>
      <c r="AC51" s="5"/>
      <c r="AD51" s="5"/>
      <c r="AE51" s="5"/>
      <c r="AF51" s="5"/>
    </row>
    <row r="52" spans="1:32" ht="12.75" x14ac:dyDescent="0.2">
      <c r="A52" s="4" t="s">
        <v>78</v>
      </c>
      <c r="B52" s="4" t="s">
        <v>29</v>
      </c>
      <c r="C52" s="4">
        <f t="shared" si="0"/>
        <v>4</v>
      </c>
      <c r="D52" s="4">
        <v>10.833999629999999</v>
      </c>
      <c r="E52" s="4">
        <f t="shared" si="1"/>
        <v>1</v>
      </c>
      <c r="F52" s="4">
        <v>100</v>
      </c>
      <c r="G52" s="4">
        <f t="shared" si="2"/>
        <v>100</v>
      </c>
      <c r="H52" s="4">
        <f t="shared" si="3"/>
        <v>0</v>
      </c>
      <c r="I52" s="4">
        <f t="shared" si="4"/>
        <v>0</v>
      </c>
      <c r="J52" s="4">
        <v>100</v>
      </c>
      <c r="K52" s="4">
        <f t="shared" si="5"/>
        <v>100</v>
      </c>
      <c r="L52" s="4">
        <v>0</v>
      </c>
      <c r="M52" s="4">
        <v>0</v>
      </c>
      <c r="N52" s="4">
        <v>0</v>
      </c>
      <c r="O52" s="4" t="s">
        <v>25</v>
      </c>
      <c r="P52" s="4" t="s">
        <v>25</v>
      </c>
      <c r="Q52" s="4" t="s">
        <v>25</v>
      </c>
      <c r="R52" s="4" t="s">
        <v>25</v>
      </c>
      <c r="S52" s="4">
        <v>100</v>
      </c>
      <c r="T52" s="4">
        <v>0</v>
      </c>
      <c r="U52" s="4">
        <v>0</v>
      </c>
      <c r="V52" s="4">
        <v>0</v>
      </c>
      <c r="W52" s="5">
        <f t="shared" si="6"/>
        <v>22</v>
      </c>
      <c r="X52" s="5">
        <f t="shared" si="7"/>
        <v>10.833999629999999</v>
      </c>
      <c r="Y52" s="5"/>
      <c r="Z52" s="5"/>
      <c r="AA52" s="5"/>
      <c r="AB52" s="5"/>
      <c r="AC52" s="5"/>
      <c r="AD52" s="5"/>
      <c r="AE52" s="5"/>
      <c r="AF52" s="5"/>
    </row>
    <row r="53" spans="1:32" ht="12.75" x14ac:dyDescent="0.2">
      <c r="A53" s="4" t="s">
        <v>79</v>
      </c>
      <c r="B53" s="4" t="s">
        <v>29</v>
      </c>
      <c r="C53" s="4">
        <f t="shared" si="0"/>
        <v>4</v>
      </c>
      <c r="D53" s="4">
        <v>33.691001890000003</v>
      </c>
      <c r="E53" s="4">
        <f t="shared" si="1"/>
        <v>1</v>
      </c>
      <c r="F53" s="4">
        <v>100</v>
      </c>
      <c r="G53" s="4">
        <f t="shared" si="2"/>
        <v>100</v>
      </c>
      <c r="H53" s="4">
        <f t="shared" si="3"/>
        <v>0</v>
      </c>
      <c r="I53" s="4">
        <f t="shared" si="4"/>
        <v>0</v>
      </c>
      <c r="J53" s="4">
        <v>100</v>
      </c>
      <c r="K53" s="4">
        <f t="shared" si="5"/>
        <v>100</v>
      </c>
      <c r="L53" s="4">
        <v>0</v>
      </c>
      <c r="M53" s="4">
        <v>0</v>
      </c>
      <c r="N53" s="4">
        <v>0</v>
      </c>
      <c r="O53" s="4" t="s">
        <v>25</v>
      </c>
      <c r="P53" s="4" t="s">
        <v>25</v>
      </c>
      <c r="Q53" s="4" t="s">
        <v>25</v>
      </c>
      <c r="R53" s="4" t="s">
        <v>25</v>
      </c>
      <c r="S53" s="4">
        <v>100</v>
      </c>
      <c r="T53" s="4">
        <v>0</v>
      </c>
      <c r="U53" s="4">
        <v>0</v>
      </c>
      <c r="V53" s="4">
        <v>0</v>
      </c>
      <c r="W53" s="5">
        <f t="shared" si="6"/>
        <v>22</v>
      </c>
      <c r="X53" s="5">
        <f t="shared" si="7"/>
        <v>33.691001890000003</v>
      </c>
      <c r="Y53" s="5"/>
      <c r="Z53" s="5"/>
      <c r="AA53" s="5"/>
      <c r="AB53" s="5"/>
      <c r="AC53" s="5"/>
      <c r="AD53" s="5"/>
      <c r="AE53" s="5"/>
      <c r="AF53" s="5"/>
    </row>
    <row r="54" spans="1:32" ht="12.75" x14ac:dyDescent="0.2">
      <c r="A54" s="4" t="s">
        <v>80</v>
      </c>
      <c r="B54" s="4" t="s">
        <v>29</v>
      </c>
      <c r="C54" s="4">
        <f t="shared" si="0"/>
        <v>4</v>
      </c>
      <c r="D54" s="4">
        <v>38.658999999999999</v>
      </c>
      <c r="E54" s="4">
        <f t="shared" si="1"/>
        <v>1</v>
      </c>
      <c r="F54" s="4">
        <v>100</v>
      </c>
      <c r="G54" s="4">
        <f t="shared" si="2"/>
        <v>100</v>
      </c>
      <c r="H54" s="4">
        <f t="shared" si="3"/>
        <v>0</v>
      </c>
      <c r="I54" s="4">
        <f t="shared" si="4"/>
        <v>0</v>
      </c>
      <c r="J54" s="4">
        <v>99.999271390000004</v>
      </c>
      <c r="K54" s="4">
        <f t="shared" si="5"/>
        <v>100</v>
      </c>
      <c r="L54" s="4">
        <v>0</v>
      </c>
      <c r="M54" s="4">
        <v>7.2861055070000001E-4</v>
      </c>
      <c r="N54" s="4">
        <v>0</v>
      </c>
      <c r="O54" s="4" t="s">
        <v>25</v>
      </c>
      <c r="P54" s="4" t="s">
        <v>25</v>
      </c>
      <c r="Q54" s="4" t="s">
        <v>25</v>
      </c>
      <c r="R54" s="4" t="s">
        <v>25</v>
      </c>
      <c r="S54" s="4">
        <v>99.999271390000004</v>
      </c>
      <c r="T54" s="4">
        <v>0</v>
      </c>
      <c r="U54" s="4">
        <v>7.2861055070000001E-4</v>
      </c>
      <c r="V54" s="4">
        <v>0</v>
      </c>
      <c r="W54" s="5">
        <f t="shared" si="6"/>
        <v>22</v>
      </c>
      <c r="X54" s="5">
        <f t="shared" si="7"/>
        <v>38.658999999999999</v>
      </c>
      <c r="Y54" s="5"/>
      <c r="Z54" s="5"/>
      <c r="AA54" s="5"/>
      <c r="AB54" s="5"/>
      <c r="AC54" s="5"/>
      <c r="AD54" s="5"/>
      <c r="AE54" s="5"/>
      <c r="AF54" s="5"/>
    </row>
    <row r="55" spans="1:32" ht="12.75" x14ac:dyDescent="0.2">
      <c r="A55" s="4" t="s">
        <v>81</v>
      </c>
      <c r="B55" s="4" t="s">
        <v>29</v>
      </c>
      <c r="C55" s="4">
        <f t="shared" si="0"/>
        <v>4</v>
      </c>
      <c r="D55" s="4">
        <v>39.243999479999999</v>
      </c>
      <c r="E55" s="4">
        <f t="shared" si="1"/>
        <v>1</v>
      </c>
      <c r="F55" s="4">
        <v>100</v>
      </c>
      <c r="G55" s="4">
        <f t="shared" si="2"/>
        <v>100</v>
      </c>
      <c r="H55" s="4">
        <f t="shared" si="3"/>
        <v>0</v>
      </c>
      <c r="I55" s="4">
        <f t="shared" si="4"/>
        <v>0</v>
      </c>
      <c r="J55" s="4">
        <v>100</v>
      </c>
      <c r="K55" s="4">
        <f t="shared" si="5"/>
        <v>100</v>
      </c>
      <c r="L55" s="4">
        <v>0</v>
      </c>
      <c r="M55" s="4">
        <v>0</v>
      </c>
      <c r="N55" s="4">
        <v>0</v>
      </c>
      <c r="O55" s="4" t="s">
        <v>25</v>
      </c>
      <c r="P55" s="4" t="s">
        <v>25</v>
      </c>
      <c r="Q55" s="4" t="s">
        <v>25</v>
      </c>
      <c r="R55" s="4" t="s">
        <v>25</v>
      </c>
      <c r="S55" s="4">
        <v>100</v>
      </c>
      <c r="T55" s="4">
        <v>0</v>
      </c>
      <c r="U55" s="4">
        <v>0</v>
      </c>
      <c r="V55" s="4">
        <v>0</v>
      </c>
      <c r="W55" s="5">
        <f t="shared" si="6"/>
        <v>22</v>
      </c>
      <c r="X55" s="5">
        <f t="shared" si="7"/>
        <v>39.243999479999999</v>
      </c>
      <c r="Y55" s="5"/>
      <c r="Z55" s="5"/>
      <c r="AA55" s="5"/>
      <c r="AB55" s="5"/>
      <c r="AC55" s="5"/>
      <c r="AD55" s="5"/>
      <c r="AE55" s="5"/>
      <c r="AF55" s="5"/>
    </row>
    <row r="56" spans="1:32" ht="12.75" x14ac:dyDescent="0.2">
      <c r="A56" s="4" t="s">
        <v>82</v>
      </c>
      <c r="B56" s="4" t="s">
        <v>29</v>
      </c>
      <c r="C56" s="4">
        <f t="shared" si="0"/>
        <v>4</v>
      </c>
      <c r="D56" s="4">
        <v>62.272998809999997</v>
      </c>
      <c r="E56" s="4">
        <f t="shared" si="1"/>
        <v>1</v>
      </c>
      <c r="F56" s="4">
        <v>100</v>
      </c>
      <c r="G56" s="4">
        <f t="shared" si="2"/>
        <v>100</v>
      </c>
      <c r="H56" s="4">
        <f t="shared" si="3"/>
        <v>0</v>
      </c>
      <c r="I56" s="4">
        <f t="shared" si="4"/>
        <v>0</v>
      </c>
      <c r="J56" s="4">
        <v>99.903140019999995</v>
      </c>
      <c r="K56" s="4">
        <f t="shared" si="5"/>
        <v>100</v>
      </c>
      <c r="L56" s="4">
        <v>0</v>
      </c>
      <c r="M56" s="4">
        <v>9.6859982940000006E-2</v>
      </c>
      <c r="N56" s="4">
        <v>0</v>
      </c>
      <c r="O56" s="4" t="s">
        <v>25</v>
      </c>
      <c r="P56" s="4" t="s">
        <v>25</v>
      </c>
      <c r="Q56" s="4" t="s">
        <v>25</v>
      </c>
      <c r="R56" s="4" t="s">
        <v>25</v>
      </c>
      <c r="S56" s="4">
        <v>99.903140019999995</v>
      </c>
      <c r="T56" s="4">
        <v>0</v>
      </c>
      <c r="U56" s="4">
        <v>9.6859982940000006E-2</v>
      </c>
      <c r="V56" s="4">
        <v>0</v>
      </c>
      <c r="W56" s="5">
        <f t="shared" si="6"/>
        <v>22</v>
      </c>
      <c r="X56" s="5">
        <f t="shared" si="7"/>
        <v>62.272998809999997</v>
      </c>
      <c r="Y56" s="5"/>
      <c r="Z56" s="5"/>
      <c r="AA56" s="5"/>
      <c r="AB56" s="5"/>
      <c r="AC56" s="5"/>
      <c r="AD56" s="5"/>
      <c r="AE56" s="5"/>
      <c r="AF56" s="5"/>
    </row>
    <row r="57" spans="1:32" ht="12.75" x14ac:dyDescent="0.2">
      <c r="A57" s="4" t="s">
        <v>83</v>
      </c>
      <c r="B57" s="4" t="s">
        <v>29</v>
      </c>
      <c r="C57" s="4">
        <f t="shared" si="0"/>
        <v>4</v>
      </c>
      <c r="D57" s="4">
        <v>649.34198000000004</v>
      </c>
      <c r="E57" s="4">
        <f t="shared" si="1"/>
        <v>1</v>
      </c>
      <c r="F57" s="4">
        <v>100</v>
      </c>
      <c r="G57" s="4">
        <f t="shared" si="2"/>
        <v>100</v>
      </c>
      <c r="H57" s="4">
        <f t="shared" si="3"/>
        <v>0</v>
      </c>
      <c r="I57" s="4">
        <f t="shared" si="4"/>
        <v>0</v>
      </c>
      <c r="J57" s="4">
        <v>100</v>
      </c>
      <c r="K57" s="4">
        <f t="shared" si="5"/>
        <v>100</v>
      </c>
      <c r="L57" s="4">
        <v>0</v>
      </c>
      <c r="M57" s="4">
        <v>0</v>
      </c>
      <c r="N57" s="4">
        <v>0</v>
      </c>
      <c r="O57" s="4" t="s">
        <v>25</v>
      </c>
      <c r="P57" s="4" t="s">
        <v>25</v>
      </c>
      <c r="Q57" s="4" t="s">
        <v>25</v>
      </c>
      <c r="R57" s="4" t="s">
        <v>25</v>
      </c>
      <c r="S57" s="4">
        <v>100</v>
      </c>
      <c r="T57" s="4">
        <v>0</v>
      </c>
      <c r="U57" s="4">
        <v>0</v>
      </c>
      <c r="V57" s="4">
        <v>0</v>
      </c>
      <c r="W57" s="5">
        <f t="shared" si="6"/>
        <v>22</v>
      </c>
      <c r="X57" s="5">
        <f t="shared" si="7"/>
        <v>649.34198000000004</v>
      </c>
      <c r="Y57" s="5"/>
      <c r="Z57" s="5"/>
      <c r="AA57" s="5"/>
      <c r="AB57" s="5"/>
      <c r="AC57" s="5"/>
      <c r="AD57" s="5"/>
      <c r="AE57" s="5"/>
      <c r="AF57" s="5"/>
    </row>
    <row r="58" spans="1:32" ht="12.75" x14ac:dyDescent="0.2">
      <c r="A58" s="4" t="s">
        <v>84</v>
      </c>
      <c r="B58" s="4" t="s">
        <v>25</v>
      </c>
      <c r="C58" s="4">
        <f t="shared" si="0"/>
        <v>0</v>
      </c>
      <c r="D58" s="4">
        <v>895.30798340000001</v>
      </c>
      <c r="E58" s="4">
        <f t="shared" si="1"/>
        <v>1</v>
      </c>
      <c r="F58" s="4">
        <v>99.659004210000006</v>
      </c>
      <c r="G58" s="4">
        <f t="shared" si="2"/>
        <v>100</v>
      </c>
      <c r="H58" s="4">
        <f t="shared" si="3"/>
        <v>0.3409957899999938</v>
      </c>
      <c r="I58" s="4">
        <f t="shared" si="4"/>
        <v>1</v>
      </c>
      <c r="J58" s="4">
        <v>100</v>
      </c>
      <c r="K58" s="4">
        <f t="shared" si="5"/>
        <v>100</v>
      </c>
      <c r="L58" s="4">
        <v>0</v>
      </c>
      <c r="M58" s="4">
        <v>0</v>
      </c>
      <c r="N58" s="4">
        <v>0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25</v>
      </c>
      <c r="V58" s="4" t="s">
        <v>25</v>
      </c>
      <c r="W58" s="5">
        <f t="shared" si="6"/>
        <v>22</v>
      </c>
      <c r="X58" s="5">
        <f t="shared" si="7"/>
        <v>892.25502086907215</v>
      </c>
      <c r="Y58" s="5"/>
      <c r="Z58" s="5"/>
      <c r="AA58" s="5"/>
      <c r="AB58" s="5"/>
      <c r="AC58" s="5"/>
      <c r="AD58" s="5"/>
      <c r="AE58" s="5"/>
      <c r="AF58" s="5"/>
    </row>
    <row r="59" spans="1:32" ht="12.75" x14ac:dyDescent="0.2">
      <c r="A59" s="4" t="s">
        <v>85</v>
      </c>
      <c r="B59" s="4" t="s">
        <v>31</v>
      </c>
      <c r="C59" s="4">
        <f t="shared" si="0"/>
        <v>2</v>
      </c>
      <c r="D59" s="4">
        <v>1160.1639399999999</v>
      </c>
      <c r="E59" s="4">
        <f t="shared" si="1"/>
        <v>2</v>
      </c>
      <c r="F59" s="4">
        <v>24.17100143</v>
      </c>
      <c r="G59" s="4">
        <f t="shared" si="2"/>
        <v>25</v>
      </c>
      <c r="H59" s="4">
        <f t="shared" si="3"/>
        <v>75.828998569999996</v>
      </c>
      <c r="I59" s="4">
        <f t="shared" si="4"/>
        <v>76</v>
      </c>
      <c r="J59" s="4">
        <v>70.753070949999994</v>
      </c>
      <c r="K59" s="4">
        <f t="shared" si="5"/>
        <v>71</v>
      </c>
      <c r="L59" s="4">
        <v>9.5070671630000003</v>
      </c>
      <c r="M59" s="4">
        <v>9.8355679309999999</v>
      </c>
      <c r="N59" s="4">
        <v>9.9042939590000003</v>
      </c>
      <c r="O59" s="4">
        <v>62.466448739999997</v>
      </c>
      <c r="P59" s="4">
        <v>12.29969513</v>
      </c>
      <c r="Q59" s="4">
        <v>12.45046093</v>
      </c>
      <c r="R59" s="4">
        <v>12.78339519</v>
      </c>
      <c r="S59" s="4">
        <v>96.749763049999999</v>
      </c>
      <c r="T59" s="4">
        <v>0.74606447310000001</v>
      </c>
      <c r="U59" s="4">
        <v>1.6321642439999999</v>
      </c>
      <c r="V59" s="4">
        <v>0.8720082294</v>
      </c>
      <c r="W59" s="5">
        <f t="shared" si="6"/>
        <v>22</v>
      </c>
      <c r="X59" s="5">
        <f t="shared" si="7"/>
        <v>280.42324252774432</v>
      </c>
      <c r="Y59" s="5"/>
      <c r="Z59" s="5"/>
      <c r="AA59" s="5"/>
      <c r="AB59" s="5"/>
      <c r="AC59" s="5"/>
      <c r="AD59" s="5"/>
      <c r="AE59" s="5"/>
      <c r="AF59" s="5"/>
    </row>
    <row r="60" spans="1:32" ht="12.75" x14ac:dyDescent="0.2">
      <c r="A60" s="4" t="s">
        <v>86</v>
      </c>
      <c r="B60" s="4" t="s">
        <v>31</v>
      </c>
      <c r="C60" s="4">
        <f t="shared" si="0"/>
        <v>2</v>
      </c>
      <c r="D60" s="4">
        <v>1318.4420170000001</v>
      </c>
      <c r="E60" s="4">
        <f t="shared" si="1"/>
        <v>2</v>
      </c>
      <c r="F60" s="4">
        <v>31.31999969</v>
      </c>
      <c r="G60" s="4">
        <f t="shared" si="2"/>
        <v>32</v>
      </c>
      <c r="H60" s="4">
        <f t="shared" si="3"/>
        <v>68.680000309999997</v>
      </c>
      <c r="I60" s="4">
        <f t="shared" si="4"/>
        <v>69</v>
      </c>
      <c r="J60" s="4">
        <v>85.495601199999996</v>
      </c>
      <c r="K60" s="4">
        <f t="shared" si="5"/>
        <v>86</v>
      </c>
      <c r="L60" s="4">
        <v>1.88586597</v>
      </c>
      <c r="M60" s="4">
        <v>8.3600293969999999</v>
      </c>
      <c r="N60" s="4">
        <v>4.2585034329999996</v>
      </c>
      <c r="O60" s="4">
        <v>80.48779562</v>
      </c>
      <c r="P60" s="4">
        <v>2.0493646750000001</v>
      </c>
      <c r="Q60" s="4">
        <v>11.26233968</v>
      </c>
      <c r="R60" s="4">
        <v>6.2005000179999996</v>
      </c>
      <c r="S60" s="4">
        <v>96.476957920000004</v>
      </c>
      <c r="T60" s="4">
        <v>1.527338152</v>
      </c>
      <c r="U60" s="4">
        <v>1.995703929</v>
      </c>
      <c r="V60" s="4">
        <v>0</v>
      </c>
      <c r="W60" s="5">
        <f t="shared" si="6"/>
        <v>22</v>
      </c>
      <c r="X60" s="5">
        <f t="shared" si="7"/>
        <v>412.93603563722979</v>
      </c>
      <c r="Y60" s="5"/>
      <c r="Z60" s="5"/>
      <c r="AA60" s="5"/>
      <c r="AB60" s="5"/>
      <c r="AC60" s="5"/>
      <c r="AD60" s="5"/>
      <c r="AE60" s="5"/>
      <c r="AF60" s="5"/>
    </row>
    <row r="61" spans="1:32" ht="12.75" x14ac:dyDescent="0.2">
      <c r="A61" s="4" t="s">
        <v>87</v>
      </c>
      <c r="B61" s="4" t="s">
        <v>33</v>
      </c>
      <c r="C61" s="4">
        <f t="shared" si="0"/>
        <v>3</v>
      </c>
      <c r="D61" s="4">
        <v>1271.7669679999999</v>
      </c>
      <c r="E61" s="4">
        <f t="shared" si="1"/>
        <v>2</v>
      </c>
      <c r="F61" s="4">
        <v>40.759998320000001</v>
      </c>
      <c r="G61" s="4">
        <f t="shared" si="2"/>
        <v>41</v>
      </c>
      <c r="H61" s="4">
        <f t="shared" si="3"/>
        <v>59.240001679999999</v>
      </c>
      <c r="I61" s="4">
        <f t="shared" si="4"/>
        <v>60</v>
      </c>
      <c r="J61" s="4">
        <v>99.866254699999999</v>
      </c>
      <c r="K61" s="4">
        <f t="shared" si="5"/>
        <v>100</v>
      </c>
      <c r="L61" s="4">
        <v>0</v>
      </c>
      <c r="M61" s="4">
        <v>0.13374530139999999</v>
      </c>
      <c r="N61" s="4">
        <v>0</v>
      </c>
      <c r="O61" s="4">
        <v>99.827682339999996</v>
      </c>
      <c r="P61" s="4">
        <v>0</v>
      </c>
      <c r="Q61" s="4">
        <v>0.17231766179999999</v>
      </c>
      <c r="R61" s="4">
        <v>0</v>
      </c>
      <c r="S61" s="4">
        <v>99.922315220000002</v>
      </c>
      <c r="T61" s="4">
        <v>0</v>
      </c>
      <c r="U61" s="4">
        <v>7.7684781189999996E-2</v>
      </c>
      <c r="V61" s="4">
        <v>0</v>
      </c>
      <c r="W61" s="5">
        <f t="shared" si="6"/>
        <v>22</v>
      </c>
      <c r="X61" s="5">
        <f t="shared" si="7"/>
        <v>518.37219479111491</v>
      </c>
      <c r="Y61" s="5"/>
      <c r="Z61" s="5"/>
      <c r="AA61" s="5"/>
      <c r="AB61" s="5"/>
      <c r="AC61" s="5"/>
      <c r="AD61" s="5"/>
      <c r="AE61" s="5"/>
      <c r="AF61" s="5"/>
    </row>
    <row r="62" spans="1:32" ht="12.75" x14ac:dyDescent="0.2">
      <c r="A62" s="4" t="s">
        <v>88</v>
      </c>
      <c r="B62" s="4" t="s">
        <v>89</v>
      </c>
      <c r="C62" s="4">
        <f t="shared" si="0"/>
        <v>1</v>
      </c>
      <c r="D62" s="4">
        <v>1967.998047</v>
      </c>
      <c r="E62" s="4">
        <f t="shared" si="1"/>
        <v>2</v>
      </c>
      <c r="F62" s="4">
        <v>44.195999149999999</v>
      </c>
      <c r="G62" s="4">
        <f t="shared" si="2"/>
        <v>45</v>
      </c>
      <c r="H62" s="4">
        <f t="shared" si="3"/>
        <v>55.804000850000001</v>
      </c>
      <c r="I62" s="4">
        <f t="shared" si="4"/>
        <v>56</v>
      </c>
      <c r="J62" s="4">
        <v>59.016912210000001</v>
      </c>
      <c r="K62" s="4">
        <f t="shared" si="5"/>
        <v>60</v>
      </c>
      <c r="L62" s="4">
        <v>14.03457137</v>
      </c>
      <c r="M62" s="4">
        <v>26.6263769</v>
      </c>
      <c r="N62" s="4">
        <v>0.3221395192</v>
      </c>
      <c r="O62" s="4">
        <v>49.831905300000003</v>
      </c>
      <c r="P62" s="4">
        <v>9.2857730259999993</v>
      </c>
      <c r="Q62" s="4">
        <v>40.316451290000003</v>
      </c>
      <c r="R62" s="4">
        <v>0.56587038450000005</v>
      </c>
      <c r="S62" s="4">
        <v>70.614347910000006</v>
      </c>
      <c r="T62" s="4">
        <v>20.03063358</v>
      </c>
      <c r="U62" s="4">
        <v>9.3406252839999997</v>
      </c>
      <c r="V62" s="4">
        <v>1.4393226929999999E-2</v>
      </c>
      <c r="W62" s="5">
        <f t="shared" si="6"/>
        <v>22</v>
      </c>
      <c r="X62" s="5">
        <f t="shared" si="7"/>
        <v>869.77640012413656</v>
      </c>
      <c r="Y62" s="5"/>
      <c r="Z62" s="5"/>
      <c r="AA62" s="5"/>
      <c r="AB62" s="5"/>
      <c r="AC62" s="5"/>
      <c r="AD62" s="5"/>
      <c r="AE62" s="5"/>
      <c r="AF62" s="5"/>
    </row>
    <row r="63" spans="1:32" ht="12.75" x14ac:dyDescent="0.2">
      <c r="A63" s="4" t="s">
        <v>90</v>
      </c>
      <c r="B63" s="4" t="s">
        <v>29</v>
      </c>
      <c r="C63" s="4">
        <f t="shared" si="0"/>
        <v>4</v>
      </c>
      <c r="D63" s="4">
        <v>1399.490967</v>
      </c>
      <c r="E63" s="4">
        <f t="shared" si="1"/>
        <v>2</v>
      </c>
      <c r="F63" s="4">
        <v>53.2140007</v>
      </c>
      <c r="G63" s="4">
        <f t="shared" si="2"/>
        <v>54</v>
      </c>
      <c r="H63" s="4">
        <f t="shared" si="3"/>
        <v>46.7859993</v>
      </c>
      <c r="I63" s="4">
        <f t="shared" si="4"/>
        <v>47</v>
      </c>
      <c r="J63" s="4">
        <v>98.875170769999997</v>
      </c>
      <c r="K63" s="4">
        <f t="shared" si="5"/>
        <v>99</v>
      </c>
      <c r="L63" s="4">
        <v>1.1248292310000001</v>
      </c>
      <c r="M63" s="4">
        <v>0</v>
      </c>
      <c r="N63" s="4">
        <v>0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25</v>
      </c>
      <c r="V63" s="4" t="s">
        <v>25</v>
      </c>
      <c r="W63" s="5">
        <f t="shared" si="6"/>
        <v>22</v>
      </c>
      <c r="X63" s="5">
        <f t="shared" si="7"/>
        <v>744.72513297581668</v>
      </c>
      <c r="Y63" s="5"/>
      <c r="Z63" s="5"/>
      <c r="AA63" s="5"/>
      <c r="AB63" s="5"/>
      <c r="AC63" s="5"/>
      <c r="AD63" s="5"/>
      <c r="AE63" s="5"/>
      <c r="AF63" s="5"/>
    </row>
    <row r="64" spans="1:32" ht="12.75" x14ac:dyDescent="0.2">
      <c r="A64" s="4" t="s">
        <v>91</v>
      </c>
      <c r="B64" s="4" t="s">
        <v>29</v>
      </c>
      <c r="C64" s="4">
        <f t="shared" si="0"/>
        <v>4</v>
      </c>
      <c r="D64" s="4">
        <v>1207.360962</v>
      </c>
      <c r="E64" s="4">
        <f t="shared" si="1"/>
        <v>2</v>
      </c>
      <c r="F64" s="4">
        <v>66.820999150000006</v>
      </c>
      <c r="G64" s="4">
        <f t="shared" si="2"/>
        <v>67</v>
      </c>
      <c r="H64" s="4">
        <f t="shared" si="3"/>
        <v>33.179000849999994</v>
      </c>
      <c r="I64" s="4">
        <f t="shared" si="4"/>
        <v>34</v>
      </c>
      <c r="J64" s="4">
        <v>99.765173180000005</v>
      </c>
      <c r="K64" s="4">
        <f t="shared" si="5"/>
        <v>100</v>
      </c>
      <c r="L64" s="4">
        <v>0</v>
      </c>
      <c r="M64" s="4">
        <v>0.2348268167</v>
      </c>
      <c r="N64" s="4">
        <v>0</v>
      </c>
      <c r="O64" s="4">
        <v>99.845761719999999</v>
      </c>
      <c r="P64" s="4">
        <v>0</v>
      </c>
      <c r="Q64" s="4">
        <v>0.1542382836</v>
      </c>
      <c r="R64" s="4">
        <v>0</v>
      </c>
      <c r="S64" s="4">
        <v>99.725158120000003</v>
      </c>
      <c r="T64" s="4">
        <v>0</v>
      </c>
      <c r="U64" s="4">
        <v>0.27484188250000002</v>
      </c>
      <c r="V64" s="4">
        <v>0</v>
      </c>
      <c r="W64" s="5">
        <f t="shared" si="6"/>
        <v>22</v>
      </c>
      <c r="X64" s="5">
        <f t="shared" si="7"/>
        <v>806.77065815545188</v>
      </c>
      <c r="Y64" s="5"/>
      <c r="Z64" s="5"/>
      <c r="AA64" s="5"/>
      <c r="AB64" s="5"/>
      <c r="AC64" s="5"/>
      <c r="AD64" s="5"/>
      <c r="AE64" s="5"/>
      <c r="AF64" s="5"/>
    </row>
    <row r="65" spans="1:32" ht="12.75" x14ac:dyDescent="0.2">
      <c r="A65" s="4" t="s">
        <v>92</v>
      </c>
      <c r="B65" s="4" t="s">
        <v>29</v>
      </c>
      <c r="C65" s="4">
        <f t="shared" si="0"/>
        <v>4</v>
      </c>
      <c r="D65" s="4">
        <v>1886.2020259999999</v>
      </c>
      <c r="E65" s="4">
        <f t="shared" si="1"/>
        <v>2</v>
      </c>
      <c r="F65" s="4">
        <v>68.315002440000001</v>
      </c>
      <c r="G65" s="4">
        <f t="shared" si="2"/>
        <v>69</v>
      </c>
      <c r="H65" s="4">
        <f t="shared" si="3"/>
        <v>31.684997559999999</v>
      </c>
      <c r="I65" s="4">
        <f t="shared" si="4"/>
        <v>32</v>
      </c>
      <c r="J65" s="4">
        <v>98.782601150000005</v>
      </c>
      <c r="K65" s="4">
        <f t="shared" si="5"/>
        <v>99</v>
      </c>
      <c r="L65" s="4">
        <v>0.68230074240000005</v>
      </c>
      <c r="M65" s="4">
        <v>0.53509810369999999</v>
      </c>
      <c r="N65" s="4">
        <v>0</v>
      </c>
      <c r="O65" s="4">
        <v>98.579223139999996</v>
      </c>
      <c r="P65" s="4">
        <v>0</v>
      </c>
      <c r="Q65" s="4">
        <v>1.4207768599999999</v>
      </c>
      <c r="R65" s="4">
        <v>0</v>
      </c>
      <c r="S65" s="4">
        <v>98.876924689999996</v>
      </c>
      <c r="T65" s="4">
        <v>0.99875681510000003</v>
      </c>
      <c r="U65" s="4">
        <v>0.1243184908</v>
      </c>
      <c r="V65" s="4">
        <v>0</v>
      </c>
      <c r="W65" s="5">
        <f t="shared" si="6"/>
        <v>22</v>
      </c>
      <c r="X65" s="5">
        <f t="shared" si="7"/>
        <v>1288.5589600852295</v>
      </c>
      <c r="Y65" s="5"/>
      <c r="Z65" s="5"/>
      <c r="AA65" s="5"/>
      <c r="AB65" s="5"/>
      <c r="AC65" s="5"/>
      <c r="AD65" s="5"/>
      <c r="AE65" s="5"/>
      <c r="AF65" s="5"/>
    </row>
    <row r="66" spans="1:32" ht="12.75" x14ac:dyDescent="0.2">
      <c r="A66" s="4" t="s">
        <v>93</v>
      </c>
      <c r="B66" s="4" t="s">
        <v>29</v>
      </c>
      <c r="C66" s="4">
        <f t="shared" si="0"/>
        <v>4</v>
      </c>
      <c r="D66" s="4">
        <v>1326.5389399999999</v>
      </c>
      <c r="E66" s="4">
        <f t="shared" si="1"/>
        <v>2</v>
      </c>
      <c r="F66" s="4">
        <v>69.229003910000003</v>
      </c>
      <c r="G66" s="4">
        <f t="shared" si="2"/>
        <v>70</v>
      </c>
      <c r="H66" s="4">
        <f t="shared" si="3"/>
        <v>30.770996089999997</v>
      </c>
      <c r="I66" s="4">
        <f t="shared" si="4"/>
        <v>31</v>
      </c>
      <c r="J66" s="4">
        <v>99.59078178</v>
      </c>
      <c r="K66" s="4">
        <f t="shared" si="5"/>
        <v>100</v>
      </c>
      <c r="L66" s="4">
        <v>0</v>
      </c>
      <c r="M66" s="4">
        <v>0.40921822320000001</v>
      </c>
      <c r="N66" s="4">
        <v>0</v>
      </c>
      <c r="O66" s="4" t="s">
        <v>25</v>
      </c>
      <c r="P66" s="4" t="s">
        <v>25</v>
      </c>
      <c r="Q66" s="4" t="s">
        <v>25</v>
      </c>
      <c r="R66" s="4" t="s">
        <v>25</v>
      </c>
      <c r="S66" s="4">
        <v>99.98545421</v>
      </c>
      <c r="T66" s="4">
        <v>0</v>
      </c>
      <c r="U66" s="4">
        <v>1.454579307E-2</v>
      </c>
      <c r="V66" s="4">
        <v>0</v>
      </c>
      <c r="W66" s="5">
        <f t="shared" si="6"/>
        <v>22</v>
      </c>
      <c r="X66" s="5">
        <f t="shared" si="7"/>
        <v>918.34969464027245</v>
      </c>
      <c r="Y66" s="5"/>
      <c r="Z66" s="5"/>
      <c r="AA66" s="5"/>
      <c r="AB66" s="5"/>
      <c r="AC66" s="5"/>
      <c r="AD66" s="5"/>
      <c r="AE66" s="5"/>
      <c r="AF66" s="5"/>
    </row>
    <row r="67" spans="1:32" ht="12.75" x14ac:dyDescent="0.2">
      <c r="A67" s="4" t="s">
        <v>94</v>
      </c>
      <c r="B67" s="4" t="s">
        <v>29</v>
      </c>
      <c r="C67" s="4">
        <f t="shared" si="0"/>
        <v>4</v>
      </c>
      <c r="D67" s="4">
        <v>1701.5830080000001</v>
      </c>
      <c r="E67" s="4">
        <f t="shared" si="1"/>
        <v>2</v>
      </c>
      <c r="F67" s="4">
        <v>89.506004329999996</v>
      </c>
      <c r="G67" s="4">
        <f t="shared" si="2"/>
        <v>90</v>
      </c>
      <c r="H67" s="4">
        <f t="shared" si="3"/>
        <v>10.493995670000004</v>
      </c>
      <c r="I67" s="4">
        <f t="shared" si="4"/>
        <v>11</v>
      </c>
      <c r="J67" s="4">
        <v>100</v>
      </c>
      <c r="K67" s="4">
        <f t="shared" si="5"/>
        <v>100</v>
      </c>
      <c r="L67" s="4">
        <v>0</v>
      </c>
      <c r="M67" s="4">
        <v>0</v>
      </c>
      <c r="N67" s="4">
        <v>0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25</v>
      </c>
      <c r="V67" s="4" t="s">
        <v>25</v>
      </c>
      <c r="W67" s="5">
        <f t="shared" si="6"/>
        <v>22</v>
      </c>
      <c r="X67" s="5">
        <f t="shared" si="7"/>
        <v>1523.0189608190242</v>
      </c>
      <c r="Y67" s="5"/>
      <c r="Z67" s="5"/>
      <c r="AA67" s="5"/>
      <c r="AB67" s="5"/>
      <c r="AC67" s="5"/>
      <c r="AD67" s="5"/>
      <c r="AE67" s="5"/>
      <c r="AF67" s="5"/>
    </row>
    <row r="68" spans="1:32" ht="12.75" x14ac:dyDescent="0.2">
      <c r="A68" s="4" t="s">
        <v>95</v>
      </c>
      <c r="B68" s="4" t="s">
        <v>31</v>
      </c>
      <c r="C68" s="4">
        <f t="shared" si="0"/>
        <v>2</v>
      </c>
      <c r="D68" s="4">
        <v>2142.251953</v>
      </c>
      <c r="E68" s="4">
        <f t="shared" si="1"/>
        <v>3</v>
      </c>
      <c r="F68" s="4">
        <v>29.027999879999999</v>
      </c>
      <c r="G68" s="4">
        <f t="shared" si="2"/>
        <v>30</v>
      </c>
      <c r="H68" s="4">
        <f t="shared" si="3"/>
        <v>70.972000120000004</v>
      </c>
      <c r="I68" s="4">
        <f t="shared" si="4"/>
        <v>71</v>
      </c>
      <c r="J68" s="4">
        <v>72.176039270000004</v>
      </c>
      <c r="K68" s="4">
        <f t="shared" si="5"/>
        <v>73</v>
      </c>
      <c r="L68" s="4">
        <v>10.40592597</v>
      </c>
      <c r="M68" s="4">
        <v>12.21725464</v>
      </c>
      <c r="N68" s="4">
        <v>5.2007801159999998</v>
      </c>
      <c r="O68" s="4">
        <v>63.650354819999997</v>
      </c>
      <c r="P68" s="4">
        <v>13.55843013</v>
      </c>
      <c r="Q68" s="4">
        <v>15.73132479</v>
      </c>
      <c r="R68" s="4">
        <v>7.0598902539999999</v>
      </c>
      <c r="S68" s="4">
        <v>93.020908550000001</v>
      </c>
      <c r="T68" s="4">
        <v>2.698211997</v>
      </c>
      <c r="U68" s="4">
        <v>3.625530038</v>
      </c>
      <c r="V68" s="4">
        <v>0.65534941999999996</v>
      </c>
      <c r="W68" s="5">
        <f t="shared" si="6"/>
        <v>22</v>
      </c>
      <c r="X68" s="5">
        <f t="shared" si="7"/>
        <v>621.85289434613765</v>
      </c>
      <c r="Y68" s="5"/>
      <c r="Z68" s="5"/>
      <c r="AA68" s="5"/>
      <c r="AB68" s="5"/>
      <c r="AC68" s="5"/>
      <c r="AD68" s="5"/>
      <c r="AE68" s="5"/>
      <c r="AF68" s="5"/>
    </row>
    <row r="69" spans="1:32" ht="12.75" x14ac:dyDescent="0.2">
      <c r="A69" s="4" t="s">
        <v>96</v>
      </c>
      <c r="B69" s="4" t="s">
        <v>33</v>
      </c>
      <c r="C69" s="4">
        <f t="shared" si="0"/>
        <v>3</v>
      </c>
      <c r="D69" s="4">
        <v>2540.9160160000001</v>
      </c>
      <c r="E69" s="4">
        <f t="shared" si="1"/>
        <v>3</v>
      </c>
      <c r="F69" s="4">
        <v>52.033000950000002</v>
      </c>
      <c r="G69" s="4">
        <f t="shared" si="2"/>
        <v>53</v>
      </c>
      <c r="H69" s="4">
        <f t="shared" si="3"/>
        <v>47.966999049999998</v>
      </c>
      <c r="I69" s="4">
        <f t="shared" si="4"/>
        <v>48</v>
      </c>
      <c r="J69" s="4">
        <v>84.270036279999999</v>
      </c>
      <c r="K69" s="4">
        <f t="shared" si="5"/>
        <v>85</v>
      </c>
      <c r="L69" s="4">
        <v>7.0876275099999999</v>
      </c>
      <c r="M69" s="4">
        <v>3.740143722</v>
      </c>
      <c r="N69" s="4">
        <v>4.9021924849999996</v>
      </c>
      <c r="O69" s="4">
        <v>71.256167430000005</v>
      </c>
      <c r="P69" s="4">
        <v>11.97218925</v>
      </c>
      <c r="Q69" s="4">
        <v>7.0818037589999996</v>
      </c>
      <c r="R69" s="4">
        <v>9.6898395629999996</v>
      </c>
      <c r="S69" s="4">
        <v>96.266965350000007</v>
      </c>
      <c r="T69" s="4">
        <v>2.5847589649999998</v>
      </c>
      <c r="U69" s="4">
        <v>0.65961026379999999</v>
      </c>
      <c r="V69" s="4">
        <v>0.4886654211</v>
      </c>
      <c r="W69" s="5">
        <f t="shared" si="6"/>
        <v>22</v>
      </c>
      <c r="X69" s="5">
        <f t="shared" si="7"/>
        <v>1322.1148547439821</v>
      </c>
      <c r="Y69" s="5"/>
      <c r="Z69" s="5"/>
      <c r="AA69" s="5"/>
      <c r="AB69" s="5"/>
      <c r="AC69" s="5"/>
      <c r="AD69" s="5"/>
      <c r="AE69" s="5"/>
      <c r="AF69" s="5"/>
    </row>
    <row r="70" spans="1:32" ht="12.75" x14ac:dyDescent="0.2">
      <c r="A70" s="4" t="s">
        <v>97</v>
      </c>
      <c r="B70" s="4" t="s">
        <v>29</v>
      </c>
      <c r="C70" s="4">
        <f t="shared" si="0"/>
        <v>4</v>
      </c>
      <c r="D70" s="4">
        <v>2078.931885</v>
      </c>
      <c r="E70" s="4">
        <f t="shared" si="1"/>
        <v>3</v>
      </c>
      <c r="F70" s="4">
        <v>55.118003850000001</v>
      </c>
      <c r="G70" s="4">
        <f t="shared" si="2"/>
        <v>56</v>
      </c>
      <c r="H70" s="4">
        <f t="shared" si="3"/>
        <v>44.881996149999999</v>
      </c>
      <c r="I70" s="4">
        <f t="shared" si="4"/>
        <v>45</v>
      </c>
      <c r="J70" s="4">
        <v>99.5</v>
      </c>
      <c r="K70" s="4">
        <f t="shared" si="5"/>
        <v>100</v>
      </c>
      <c r="L70" s="4">
        <v>0</v>
      </c>
      <c r="M70" s="4">
        <v>0.5</v>
      </c>
      <c r="N70" s="4">
        <v>0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25</v>
      </c>
      <c r="V70" s="4" t="s">
        <v>25</v>
      </c>
      <c r="W70" s="5">
        <f t="shared" si="6"/>
        <v>22</v>
      </c>
      <c r="X70" s="5">
        <f t="shared" si="7"/>
        <v>1145.8657564131775</v>
      </c>
      <c r="Y70" s="5"/>
      <c r="Z70" s="5"/>
      <c r="AA70" s="5"/>
      <c r="AB70" s="5"/>
      <c r="AC70" s="5"/>
      <c r="AD70" s="5"/>
      <c r="AE70" s="5"/>
      <c r="AF70" s="5"/>
    </row>
    <row r="71" spans="1:32" ht="12.75" x14ac:dyDescent="0.2">
      <c r="A71" s="4" t="s">
        <v>98</v>
      </c>
      <c r="B71" s="4" t="s">
        <v>33</v>
      </c>
      <c r="C71" s="4">
        <f t="shared" si="0"/>
        <v>3</v>
      </c>
      <c r="D71" s="4">
        <v>2961.1608890000002</v>
      </c>
      <c r="E71" s="4">
        <f t="shared" si="1"/>
        <v>3</v>
      </c>
      <c r="F71" s="4">
        <v>56.311000819999997</v>
      </c>
      <c r="G71" s="4">
        <f t="shared" si="2"/>
        <v>57</v>
      </c>
      <c r="H71" s="4">
        <f t="shared" si="3"/>
        <v>43.688999180000003</v>
      </c>
      <c r="I71" s="4">
        <f t="shared" si="4"/>
        <v>44</v>
      </c>
      <c r="J71" s="4">
        <v>91.029944499999999</v>
      </c>
      <c r="K71" s="4">
        <f t="shared" si="5"/>
        <v>92</v>
      </c>
      <c r="L71" s="4">
        <v>5.3675709139999999</v>
      </c>
      <c r="M71" s="4">
        <v>1.8640102030000001</v>
      </c>
      <c r="N71" s="4">
        <v>1.7384743789999999</v>
      </c>
      <c r="O71" s="4">
        <v>85.39991216</v>
      </c>
      <c r="P71" s="4">
        <v>8.4907373709999998</v>
      </c>
      <c r="Q71" s="4">
        <v>2.5689718949999998</v>
      </c>
      <c r="R71" s="4">
        <v>3.540378574</v>
      </c>
      <c r="S71" s="4">
        <v>95.398015909999998</v>
      </c>
      <c r="T71" s="4">
        <v>2.944456223</v>
      </c>
      <c r="U71" s="4">
        <v>1.317064322</v>
      </c>
      <c r="V71" s="4">
        <v>0.34046355</v>
      </c>
      <c r="W71" s="5">
        <f t="shared" si="6"/>
        <v>22</v>
      </c>
      <c r="X71" s="5">
        <f t="shared" si="7"/>
        <v>1667.4593324863094</v>
      </c>
      <c r="Y71" s="5"/>
      <c r="Z71" s="5"/>
      <c r="AA71" s="5"/>
      <c r="AB71" s="5"/>
      <c r="AC71" s="5"/>
      <c r="AD71" s="5"/>
      <c r="AE71" s="5"/>
      <c r="AF71" s="5"/>
    </row>
    <row r="72" spans="1:32" ht="12.75" x14ac:dyDescent="0.2">
      <c r="A72" s="4" t="s">
        <v>99</v>
      </c>
      <c r="B72" s="4" t="s">
        <v>33</v>
      </c>
      <c r="C72" s="4">
        <f t="shared" si="0"/>
        <v>3</v>
      </c>
      <c r="D72" s="4">
        <v>2083.3798830000001</v>
      </c>
      <c r="E72" s="4">
        <f t="shared" si="1"/>
        <v>3</v>
      </c>
      <c r="F72" s="4">
        <v>58.481998439999998</v>
      </c>
      <c r="G72" s="4">
        <f t="shared" si="2"/>
        <v>59</v>
      </c>
      <c r="H72" s="4">
        <f t="shared" si="3"/>
        <v>41.518001560000002</v>
      </c>
      <c r="I72" s="4">
        <f t="shared" si="4"/>
        <v>42</v>
      </c>
      <c r="J72" s="4">
        <v>97.742815789999995</v>
      </c>
      <c r="K72" s="4">
        <f t="shared" si="5"/>
        <v>98</v>
      </c>
      <c r="L72" s="4">
        <v>1.6349941400000001</v>
      </c>
      <c r="M72" s="4">
        <v>0.57422847619999995</v>
      </c>
      <c r="N72" s="4">
        <v>4.796159706E-2</v>
      </c>
      <c r="O72" s="4">
        <v>97.468714570000003</v>
      </c>
      <c r="P72" s="4">
        <v>1.505202232</v>
      </c>
      <c r="Q72" s="4">
        <v>0.91056319819999998</v>
      </c>
      <c r="R72" s="4">
        <v>0.11552</v>
      </c>
      <c r="S72" s="4">
        <v>97.937402989999995</v>
      </c>
      <c r="T72" s="4">
        <v>1.7271369539999999</v>
      </c>
      <c r="U72" s="4">
        <v>0.33546005629999998</v>
      </c>
      <c r="V72" s="4">
        <v>0</v>
      </c>
      <c r="W72" s="5">
        <f t="shared" si="6"/>
        <v>22</v>
      </c>
      <c r="X72" s="5">
        <f t="shared" si="7"/>
        <v>1218.4021906753337</v>
      </c>
      <c r="Y72" s="5"/>
      <c r="Z72" s="5"/>
      <c r="AA72" s="5"/>
      <c r="AB72" s="5"/>
      <c r="AC72" s="5"/>
      <c r="AD72" s="5"/>
      <c r="AE72" s="5"/>
      <c r="AF72" s="5"/>
    </row>
    <row r="73" spans="1:32" ht="12.75" x14ac:dyDescent="0.2">
      <c r="A73" s="4" t="s">
        <v>100</v>
      </c>
      <c r="B73" s="4" t="s">
        <v>89</v>
      </c>
      <c r="C73" s="4">
        <f t="shared" si="0"/>
        <v>1</v>
      </c>
      <c r="D73" s="4">
        <v>2416.6640630000002</v>
      </c>
      <c r="E73" s="4">
        <f t="shared" si="1"/>
        <v>3</v>
      </c>
      <c r="F73" s="4">
        <v>62.581996920000002</v>
      </c>
      <c r="G73" s="4">
        <f t="shared" si="2"/>
        <v>63</v>
      </c>
      <c r="H73" s="4">
        <f t="shared" si="3"/>
        <v>37.418003079999998</v>
      </c>
      <c r="I73" s="4">
        <f t="shared" si="4"/>
        <v>38</v>
      </c>
      <c r="J73" s="4">
        <v>80.940407140000005</v>
      </c>
      <c r="K73" s="4">
        <f t="shared" si="5"/>
        <v>81</v>
      </c>
      <c r="L73" s="4">
        <v>8.5973913910000004</v>
      </c>
      <c r="M73" s="4">
        <v>10.352852070000001</v>
      </c>
      <c r="N73" s="4">
        <v>0.10934939270000001</v>
      </c>
      <c r="O73" s="4">
        <v>69.18852321</v>
      </c>
      <c r="P73" s="4">
        <v>16.497832389999999</v>
      </c>
      <c r="Q73" s="4">
        <v>14.24376547</v>
      </c>
      <c r="R73" s="4">
        <v>6.9878936799999999E-2</v>
      </c>
      <c r="S73" s="4">
        <v>87.966904270000001</v>
      </c>
      <c r="T73" s="4">
        <v>3.8736895219999998</v>
      </c>
      <c r="U73" s="4">
        <v>8.0264572780000005</v>
      </c>
      <c r="V73" s="4">
        <v>0.13294892529999999</v>
      </c>
      <c r="W73" s="5">
        <f t="shared" si="6"/>
        <v>22</v>
      </c>
      <c r="X73" s="5">
        <f t="shared" si="7"/>
        <v>1512.3966294734071</v>
      </c>
      <c r="Y73" s="5"/>
      <c r="Z73" s="5"/>
      <c r="AA73" s="5"/>
      <c r="AB73" s="5"/>
      <c r="AC73" s="5"/>
      <c r="AD73" s="5"/>
      <c r="AE73" s="5"/>
      <c r="AF73" s="5"/>
    </row>
    <row r="74" spans="1:32" ht="12.75" x14ac:dyDescent="0.2">
      <c r="A74" s="4" t="s">
        <v>101</v>
      </c>
      <c r="B74" s="4" t="s">
        <v>33</v>
      </c>
      <c r="C74" s="4">
        <f t="shared" si="0"/>
        <v>3</v>
      </c>
      <c r="D74" s="4">
        <v>2877.8000489999999</v>
      </c>
      <c r="E74" s="4">
        <f t="shared" si="1"/>
        <v>3</v>
      </c>
      <c r="F74" s="4">
        <v>62.111999509999997</v>
      </c>
      <c r="G74" s="4">
        <f t="shared" si="2"/>
        <v>63</v>
      </c>
      <c r="H74" s="4">
        <f t="shared" si="3"/>
        <v>37.888000490000003</v>
      </c>
      <c r="I74" s="4">
        <f t="shared" si="4"/>
        <v>38</v>
      </c>
      <c r="J74" s="4">
        <v>95.068038830000006</v>
      </c>
      <c r="K74" s="4">
        <f t="shared" si="5"/>
        <v>96</v>
      </c>
      <c r="L74" s="4">
        <v>1.8846560919999999</v>
      </c>
      <c r="M74" s="4">
        <v>3.0473050810000002</v>
      </c>
      <c r="N74" s="4">
        <v>0</v>
      </c>
      <c r="O74" s="4">
        <v>94.091358060000005</v>
      </c>
      <c r="P74" s="4">
        <v>2.3052649550000002</v>
      </c>
      <c r="Q74" s="4">
        <v>3.6033769859999998</v>
      </c>
      <c r="R74" s="4">
        <v>0</v>
      </c>
      <c r="S74" s="4">
        <v>95.663809119999996</v>
      </c>
      <c r="T74" s="4">
        <v>1.62808683</v>
      </c>
      <c r="U74" s="4">
        <v>2.7081040540000001</v>
      </c>
      <c r="V74" s="4">
        <v>0</v>
      </c>
      <c r="W74" s="5">
        <f t="shared" si="6"/>
        <v>22</v>
      </c>
      <c r="X74" s="5">
        <f t="shared" si="7"/>
        <v>1787.4591523336596</v>
      </c>
      <c r="Y74" s="5"/>
      <c r="Z74" s="5"/>
      <c r="AA74" s="5"/>
      <c r="AB74" s="5"/>
      <c r="AC74" s="5"/>
      <c r="AD74" s="5"/>
      <c r="AE74" s="5"/>
      <c r="AF74" s="5"/>
    </row>
    <row r="75" spans="1:32" ht="12.75" x14ac:dyDescent="0.2">
      <c r="A75" s="4" t="s">
        <v>102</v>
      </c>
      <c r="B75" s="4" t="s">
        <v>33</v>
      </c>
      <c r="C75" s="4">
        <f t="shared" si="0"/>
        <v>3</v>
      </c>
      <c r="D75" s="4">
        <v>2963.2338869999999</v>
      </c>
      <c r="E75" s="4">
        <f t="shared" si="1"/>
        <v>3</v>
      </c>
      <c r="F75" s="4">
        <v>63.312999730000001</v>
      </c>
      <c r="G75" s="4">
        <f t="shared" si="2"/>
        <v>64</v>
      </c>
      <c r="H75" s="4">
        <f t="shared" si="3"/>
        <v>36.687000269999999</v>
      </c>
      <c r="I75" s="4">
        <f t="shared" si="4"/>
        <v>37</v>
      </c>
      <c r="J75" s="4">
        <v>99.971180689999997</v>
      </c>
      <c r="K75" s="4">
        <f t="shared" si="5"/>
        <v>100</v>
      </c>
      <c r="L75" s="4">
        <v>0</v>
      </c>
      <c r="M75" s="4">
        <v>2.8819308009999999E-2</v>
      </c>
      <c r="N75" s="4">
        <v>0</v>
      </c>
      <c r="O75" s="4">
        <v>100</v>
      </c>
      <c r="P75" s="4">
        <v>0</v>
      </c>
      <c r="Q75" s="4">
        <v>0</v>
      </c>
      <c r="R75" s="4">
        <v>0</v>
      </c>
      <c r="S75" s="4">
        <v>99.954481220000005</v>
      </c>
      <c r="T75" s="4">
        <v>0</v>
      </c>
      <c r="U75" s="4">
        <v>4.5518783639999998E-2</v>
      </c>
      <c r="V75" s="4">
        <v>0</v>
      </c>
      <c r="W75" s="5">
        <f t="shared" si="6"/>
        <v>22</v>
      </c>
      <c r="X75" s="5">
        <f t="shared" si="7"/>
        <v>1876.1122628755784</v>
      </c>
      <c r="Y75" s="5"/>
      <c r="Z75" s="5"/>
      <c r="AA75" s="5"/>
      <c r="AB75" s="5"/>
      <c r="AC75" s="5"/>
      <c r="AD75" s="5"/>
      <c r="AE75" s="5"/>
      <c r="AF75" s="5"/>
    </row>
    <row r="76" spans="1:32" ht="12.75" x14ac:dyDescent="0.2">
      <c r="A76" s="4" t="s">
        <v>103</v>
      </c>
      <c r="B76" s="4" t="s">
        <v>29</v>
      </c>
      <c r="C76" s="4">
        <f t="shared" si="0"/>
        <v>4</v>
      </c>
      <c r="D76" s="4">
        <v>2722.2910160000001</v>
      </c>
      <c r="E76" s="4">
        <f t="shared" si="1"/>
        <v>3</v>
      </c>
      <c r="F76" s="4">
        <v>68.045997619999994</v>
      </c>
      <c r="G76" s="4">
        <f t="shared" si="2"/>
        <v>69</v>
      </c>
      <c r="H76" s="4">
        <f t="shared" si="3"/>
        <v>31.954002380000006</v>
      </c>
      <c r="I76" s="4">
        <f t="shared" si="4"/>
        <v>32</v>
      </c>
      <c r="J76" s="4">
        <v>98.013347240000002</v>
      </c>
      <c r="K76" s="4">
        <f t="shared" si="5"/>
        <v>99</v>
      </c>
      <c r="L76" s="4">
        <v>0</v>
      </c>
      <c r="M76" s="4">
        <v>1.9866527599999999</v>
      </c>
      <c r="N76" s="4">
        <v>0</v>
      </c>
      <c r="O76" s="4">
        <v>93.78278023</v>
      </c>
      <c r="P76" s="4">
        <v>0</v>
      </c>
      <c r="Q76" s="4">
        <v>6.2172197709999999</v>
      </c>
      <c r="R76" s="4">
        <v>0</v>
      </c>
      <c r="S76" s="4">
        <v>100</v>
      </c>
      <c r="T76" s="4">
        <v>0</v>
      </c>
      <c r="U76" s="4">
        <v>0</v>
      </c>
      <c r="V76" s="4">
        <v>0</v>
      </c>
      <c r="W76" s="5">
        <f t="shared" si="6"/>
        <v>22</v>
      </c>
      <c r="X76" s="5">
        <f t="shared" si="7"/>
        <v>1852.4100799568339</v>
      </c>
      <c r="Y76" s="5"/>
      <c r="Z76" s="5"/>
      <c r="AA76" s="5"/>
      <c r="AB76" s="5"/>
      <c r="AC76" s="5"/>
      <c r="AD76" s="5"/>
      <c r="AE76" s="5"/>
      <c r="AF76" s="5"/>
    </row>
    <row r="77" spans="1:32" ht="12.75" x14ac:dyDescent="0.2">
      <c r="A77" s="4" t="s">
        <v>104</v>
      </c>
      <c r="B77" s="4" t="s">
        <v>33</v>
      </c>
      <c r="C77" s="4">
        <f t="shared" si="0"/>
        <v>3</v>
      </c>
      <c r="D77" s="4">
        <v>2351.625</v>
      </c>
      <c r="E77" s="4">
        <f t="shared" si="1"/>
        <v>3</v>
      </c>
      <c r="F77" s="4">
        <v>70.876998900000004</v>
      </c>
      <c r="G77" s="4">
        <f t="shared" si="2"/>
        <v>71</v>
      </c>
      <c r="H77" s="4">
        <f t="shared" si="3"/>
        <v>29.123001099999996</v>
      </c>
      <c r="I77" s="4">
        <f t="shared" si="4"/>
        <v>30</v>
      </c>
      <c r="J77" s="4">
        <v>92.213563070000006</v>
      </c>
      <c r="K77" s="4">
        <f t="shared" si="5"/>
        <v>93</v>
      </c>
      <c r="L77" s="4">
        <v>4.7230389700000002</v>
      </c>
      <c r="M77" s="4">
        <v>1.7325264760000001</v>
      </c>
      <c r="N77" s="4">
        <v>1.330871481</v>
      </c>
      <c r="O77" s="4">
        <v>79.04372386</v>
      </c>
      <c r="P77" s="4">
        <v>15.154947180000001</v>
      </c>
      <c r="Q77" s="4">
        <v>1.5961191560000001</v>
      </c>
      <c r="R77" s="4">
        <v>4.2052098100000004</v>
      </c>
      <c r="S77" s="4">
        <v>97.624980579999999</v>
      </c>
      <c r="T77" s="4">
        <v>0.43662003220000001</v>
      </c>
      <c r="U77" s="4">
        <v>1.788579159</v>
      </c>
      <c r="V77" s="4">
        <v>0.14982022810000001</v>
      </c>
      <c r="W77" s="5">
        <f t="shared" si="6"/>
        <v>22</v>
      </c>
      <c r="X77" s="5">
        <f t="shared" si="7"/>
        <v>1666.7612253821251</v>
      </c>
      <c r="Y77" s="5"/>
      <c r="Z77" s="5"/>
      <c r="AA77" s="5"/>
      <c r="AB77" s="5"/>
      <c r="AC77" s="5"/>
      <c r="AD77" s="5"/>
      <c r="AE77" s="5"/>
      <c r="AF77" s="5"/>
    </row>
    <row r="78" spans="1:32" ht="12.75" x14ac:dyDescent="0.2">
      <c r="A78" s="4" t="s">
        <v>105</v>
      </c>
      <c r="B78" s="4" t="s">
        <v>33</v>
      </c>
      <c r="C78" s="4">
        <f t="shared" si="0"/>
        <v>3</v>
      </c>
      <c r="D78" s="4">
        <v>2225.7280270000001</v>
      </c>
      <c r="E78" s="4">
        <f t="shared" si="1"/>
        <v>3</v>
      </c>
      <c r="F78" s="4">
        <v>90.092002870000002</v>
      </c>
      <c r="G78" s="4">
        <f t="shared" si="2"/>
        <v>91</v>
      </c>
      <c r="H78" s="4">
        <f t="shared" si="3"/>
        <v>9.9079971299999983</v>
      </c>
      <c r="I78" s="4">
        <f t="shared" si="4"/>
        <v>10</v>
      </c>
      <c r="J78" s="4">
        <v>85.341930599999998</v>
      </c>
      <c r="K78" s="4">
        <f t="shared" si="5"/>
        <v>86</v>
      </c>
      <c r="L78" s="4">
        <v>7.7352631030000003</v>
      </c>
      <c r="M78" s="4">
        <v>6.9228083570000001</v>
      </c>
      <c r="N78" s="4" t="s">
        <v>25</v>
      </c>
      <c r="O78" s="4">
        <v>44.745889009999999</v>
      </c>
      <c r="P78" s="4">
        <v>10.511148589999999</v>
      </c>
      <c r="Q78" s="4">
        <v>44.742962400000003</v>
      </c>
      <c r="R78" s="4" t="s">
        <v>25</v>
      </c>
      <c r="S78" s="4">
        <v>89.806539169999994</v>
      </c>
      <c r="T78" s="4">
        <v>7.4299807600000003</v>
      </c>
      <c r="U78" s="4">
        <v>2.7634800720000001</v>
      </c>
      <c r="V78" s="4" t="s">
        <v>25</v>
      </c>
      <c r="W78" s="5">
        <f t="shared" si="6"/>
        <v>22</v>
      </c>
      <c r="X78" s="5">
        <f t="shared" si="7"/>
        <v>2005.2029579632344</v>
      </c>
      <c r="Y78" s="5"/>
      <c r="Z78" s="5"/>
      <c r="AA78" s="5"/>
      <c r="AB78" s="5"/>
      <c r="AC78" s="5"/>
      <c r="AD78" s="5"/>
      <c r="AE78" s="5"/>
      <c r="AF78" s="5"/>
    </row>
    <row r="79" spans="1:32" ht="12.75" x14ac:dyDescent="0.2">
      <c r="A79" s="4" t="s">
        <v>106</v>
      </c>
      <c r="B79" s="4" t="s">
        <v>29</v>
      </c>
      <c r="C79" s="4">
        <f t="shared" si="0"/>
        <v>4</v>
      </c>
      <c r="D79" s="4">
        <v>2860.8400879999999</v>
      </c>
      <c r="E79" s="4">
        <f t="shared" si="1"/>
        <v>3</v>
      </c>
      <c r="F79" s="4">
        <v>93.581001279999995</v>
      </c>
      <c r="G79" s="4">
        <f t="shared" si="2"/>
        <v>94</v>
      </c>
      <c r="H79" s="4">
        <f t="shared" si="3"/>
        <v>6.4189987200000047</v>
      </c>
      <c r="I79" s="4">
        <f t="shared" si="4"/>
        <v>7</v>
      </c>
      <c r="J79" s="4">
        <v>100</v>
      </c>
      <c r="K79" s="4">
        <f t="shared" si="5"/>
        <v>100</v>
      </c>
      <c r="L79" s="4">
        <v>0</v>
      </c>
      <c r="M79" s="4">
        <v>0</v>
      </c>
      <c r="N79" s="4">
        <v>0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25</v>
      </c>
      <c r="V79" s="4" t="s">
        <v>25</v>
      </c>
      <c r="W79" s="5">
        <f t="shared" si="6"/>
        <v>22</v>
      </c>
      <c r="X79" s="5">
        <f t="shared" si="7"/>
        <v>2677.2027993700331</v>
      </c>
      <c r="Y79" s="5"/>
      <c r="Z79" s="5"/>
      <c r="AA79" s="5"/>
      <c r="AB79" s="5"/>
      <c r="AC79" s="5"/>
      <c r="AD79" s="5"/>
      <c r="AE79" s="5"/>
      <c r="AF79" s="5"/>
    </row>
    <row r="80" spans="1:32" ht="12.75" x14ac:dyDescent="0.2">
      <c r="A80" s="4" t="s">
        <v>107</v>
      </c>
      <c r="B80" s="4" t="s">
        <v>29</v>
      </c>
      <c r="C80" s="4">
        <f t="shared" si="0"/>
        <v>4</v>
      </c>
      <c r="D80" s="4">
        <v>2881.0600589999999</v>
      </c>
      <c r="E80" s="4">
        <f t="shared" si="1"/>
        <v>3</v>
      </c>
      <c r="F80" s="4">
        <v>99.23500061</v>
      </c>
      <c r="G80" s="4">
        <f t="shared" si="2"/>
        <v>100</v>
      </c>
      <c r="H80" s="4">
        <f t="shared" si="3"/>
        <v>0.76499938999999983</v>
      </c>
      <c r="I80" s="4">
        <f t="shared" si="4"/>
        <v>1</v>
      </c>
      <c r="J80" s="4">
        <v>99.568101940000005</v>
      </c>
      <c r="K80" s="4">
        <f t="shared" si="5"/>
        <v>100</v>
      </c>
      <c r="L80" s="4">
        <v>0</v>
      </c>
      <c r="M80" s="4">
        <v>0.4318980637</v>
      </c>
      <c r="N80" s="4">
        <v>0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25</v>
      </c>
      <c r="V80" s="4" t="s">
        <v>25</v>
      </c>
      <c r="W80" s="5">
        <f t="shared" si="6"/>
        <v>22</v>
      </c>
      <c r="X80" s="5">
        <f t="shared" si="7"/>
        <v>2859.0199671231162</v>
      </c>
      <c r="Y80" s="5"/>
      <c r="Z80" s="5"/>
      <c r="AA80" s="5"/>
      <c r="AB80" s="5"/>
      <c r="AC80" s="5"/>
      <c r="AD80" s="5"/>
      <c r="AE80" s="5"/>
      <c r="AF80" s="5"/>
    </row>
    <row r="81" spans="1:32" ht="12.75" x14ac:dyDescent="0.2">
      <c r="A81" s="4" t="s">
        <v>108</v>
      </c>
      <c r="B81" s="4" t="s">
        <v>33</v>
      </c>
      <c r="C81" s="4">
        <f t="shared" si="0"/>
        <v>3</v>
      </c>
      <c r="D81" s="4">
        <v>3280.8149410000001</v>
      </c>
      <c r="E81" s="4">
        <f t="shared" si="1"/>
        <v>4</v>
      </c>
      <c r="F81" s="4">
        <v>49.020000459999999</v>
      </c>
      <c r="G81" s="4">
        <f t="shared" si="2"/>
        <v>50</v>
      </c>
      <c r="H81" s="4">
        <f t="shared" si="3"/>
        <v>50.979999540000001</v>
      </c>
      <c r="I81" s="4">
        <f t="shared" si="4"/>
        <v>51</v>
      </c>
      <c r="J81" s="4">
        <v>96.113897620000003</v>
      </c>
      <c r="K81" s="4">
        <f t="shared" si="5"/>
        <v>97</v>
      </c>
      <c r="L81" s="4">
        <v>3.8236639380000002</v>
      </c>
      <c r="M81" s="4">
        <v>6.2438437520000001E-2</v>
      </c>
      <c r="N81" s="4">
        <v>0</v>
      </c>
      <c r="O81" s="4">
        <v>97.333333330000002</v>
      </c>
      <c r="P81" s="4">
        <v>2.6666666669999999</v>
      </c>
      <c r="Q81" s="4">
        <v>0</v>
      </c>
      <c r="R81" s="4">
        <v>0</v>
      </c>
      <c r="S81" s="4">
        <v>94.845704400000002</v>
      </c>
      <c r="T81" s="4">
        <v>5.0269222060000001</v>
      </c>
      <c r="U81" s="4">
        <v>0.12737339280000001</v>
      </c>
      <c r="V81" s="4">
        <v>0</v>
      </c>
      <c r="W81" s="5">
        <f t="shared" si="6"/>
        <v>22</v>
      </c>
      <c r="X81" s="5">
        <f t="shared" si="7"/>
        <v>1608.2554991699487</v>
      </c>
      <c r="Y81" s="5"/>
      <c r="Z81" s="5"/>
      <c r="AA81" s="5"/>
      <c r="AB81" s="5"/>
      <c r="AC81" s="5"/>
      <c r="AD81" s="5"/>
      <c r="AE81" s="5"/>
      <c r="AF81" s="5"/>
    </row>
    <row r="82" spans="1:32" ht="12.75" x14ac:dyDescent="0.2">
      <c r="A82" s="4" t="s">
        <v>109</v>
      </c>
      <c r="B82" s="4" t="s">
        <v>33</v>
      </c>
      <c r="C82" s="4">
        <f t="shared" si="0"/>
        <v>3</v>
      </c>
      <c r="D82" s="4">
        <v>3989.1750489999999</v>
      </c>
      <c r="E82" s="4">
        <f t="shared" si="1"/>
        <v>4</v>
      </c>
      <c r="F82" s="4">
        <v>59.452995299999998</v>
      </c>
      <c r="G82" s="4">
        <f t="shared" si="2"/>
        <v>60</v>
      </c>
      <c r="H82" s="4">
        <f t="shared" si="3"/>
        <v>40.547004700000002</v>
      </c>
      <c r="I82" s="4">
        <f t="shared" si="4"/>
        <v>41</v>
      </c>
      <c r="J82" s="4">
        <v>97.348139700000004</v>
      </c>
      <c r="K82" s="4">
        <f t="shared" si="5"/>
        <v>98</v>
      </c>
      <c r="L82" s="4">
        <v>0</v>
      </c>
      <c r="M82" s="4">
        <v>2.6327613790000002</v>
      </c>
      <c r="N82" s="4">
        <v>1.9098923269999998E-2</v>
      </c>
      <c r="O82" s="4">
        <v>94.271884200000002</v>
      </c>
      <c r="P82" s="4">
        <v>0</v>
      </c>
      <c r="Q82" s="4">
        <v>5.7039236180000001</v>
      </c>
      <c r="R82" s="4">
        <v>2.4192183450000002E-2</v>
      </c>
      <c r="S82" s="4">
        <v>99.446153940000002</v>
      </c>
      <c r="T82" s="4">
        <v>0</v>
      </c>
      <c r="U82" s="4">
        <v>0.53822074200000003</v>
      </c>
      <c r="V82" s="4">
        <v>1.5625315859999999E-2</v>
      </c>
      <c r="W82" s="5">
        <f t="shared" si="6"/>
        <v>22</v>
      </c>
      <c r="X82" s="5">
        <f t="shared" si="7"/>
        <v>2371.6840543907429</v>
      </c>
      <c r="Y82" s="5"/>
      <c r="Z82" s="5"/>
      <c r="AA82" s="5"/>
      <c r="AB82" s="5"/>
      <c r="AC82" s="5"/>
      <c r="AD82" s="5"/>
      <c r="AE82" s="5"/>
      <c r="AF82" s="5"/>
    </row>
    <row r="83" spans="1:32" ht="12.75" x14ac:dyDescent="0.2">
      <c r="A83" s="4" t="s">
        <v>110</v>
      </c>
      <c r="B83" s="4" t="s">
        <v>31</v>
      </c>
      <c r="C83" s="4">
        <f t="shared" si="0"/>
        <v>2</v>
      </c>
      <c r="D83" s="4">
        <v>3278.2919919999999</v>
      </c>
      <c r="E83" s="4">
        <f t="shared" si="1"/>
        <v>4</v>
      </c>
      <c r="F83" s="4">
        <v>68.656997680000003</v>
      </c>
      <c r="G83" s="4">
        <f t="shared" si="2"/>
        <v>69</v>
      </c>
      <c r="H83" s="4">
        <f t="shared" si="3"/>
        <v>31.343002319999997</v>
      </c>
      <c r="I83" s="4">
        <f t="shared" si="4"/>
        <v>32</v>
      </c>
      <c r="J83" s="4">
        <v>85.495625270000005</v>
      </c>
      <c r="K83" s="4">
        <f t="shared" si="5"/>
        <v>86</v>
      </c>
      <c r="L83" s="4">
        <v>2.1464289299999999</v>
      </c>
      <c r="M83" s="4">
        <v>6.6333667140000001</v>
      </c>
      <c r="N83" s="4">
        <v>5.7245790809999999</v>
      </c>
      <c r="O83" s="4">
        <v>61.070751139999999</v>
      </c>
      <c r="P83" s="4">
        <v>3.0841705720000001</v>
      </c>
      <c r="Q83" s="4">
        <v>17.580781160000001</v>
      </c>
      <c r="R83" s="4">
        <v>18.264297129999999</v>
      </c>
      <c r="S83" s="4">
        <v>96.645965579999995</v>
      </c>
      <c r="T83" s="4">
        <v>1.718335079</v>
      </c>
      <c r="U83" s="4">
        <v>1.635699341</v>
      </c>
      <c r="V83" s="4">
        <v>0</v>
      </c>
      <c r="W83" s="5">
        <f t="shared" si="6"/>
        <v>22</v>
      </c>
      <c r="X83" s="5">
        <f t="shared" si="7"/>
        <v>2250.7768568910656</v>
      </c>
      <c r="Y83" s="5"/>
      <c r="Z83" s="5"/>
      <c r="AA83" s="5"/>
      <c r="AB83" s="5"/>
      <c r="AC83" s="5"/>
      <c r="AD83" s="5"/>
      <c r="AE83" s="5"/>
      <c r="AF83" s="5"/>
    </row>
    <row r="84" spans="1:32" ht="12.75" x14ac:dyDescent="0.2">
      <c r="A84" s="4" t="s">
        <v>111</v>
      </c>
      <c r="B84" s="4" t="s">
        <v>29</v>
      </c>
      <c r="C84" s="4">
        <f t="shared" si="0"/>
        <v>4</v>
      </c>
      <c r="D84" s="4">
        <v>3473.7270509999998</v>
      </c>
      <c r="E84" s="4">
        <f t="shared" si="1"/>
        <v>4</v>
      </c>
      <c r="F84" s="4">
        <v>95.51499939</v>
      </c>
      <c r="G84" s="4">
        <f t="shared" si="2"/>
        <v>96</v>
      </c>
      <c r="H84" s="4">
        <f t="shared" si="3"/>
        <v>4.4850006100000002</v>
      </c>
      <c r="I84" s="4">
        <f t="shared" si="4"/>
        <v>5</v>
      </c>
      <c r="J84" s="4">
        <v>99.495757560000001</v>
      </c>
      <c r="K84" s="4">
        <f t="shared" si="5"/>
        <v>100</v>
      </c>
      <c r="L84" s="4">
        <v>0.50424244119999995</v>
      </c>
      <c r="M84" s="4">
        <v>0</v>
      </c>
      <c r="N84" s="4">
        <v>0</v>
      </c>
      <c r="O84" s="4">
        <v>95.300830000000005</v>
      </c>
      <c r="P84" s="4">
        <v>4.6991699999999996</v>
      </c>
      <c r="Q84" s="4">
        <v>0</v>
      </c>
      <c r="R84" s="4">
        <v>0</v>
      </c>
      <c r="S84" s="4">
        <v>99.692734439999995</v>
      </c>
      <c r="T84" s="4">
        <v>0.30726556170000002</v>
      </c>
      <c r="U84" s="4">
        <v>0</v>
      </c>
      <c r="V84" s="4">
        <v>0</v>
      </c>
      <c r="W84" s="5">
        <f t="shared" si="6"/>
        <v>22</v>
      </c>
      <c r="X84" s="5">
        <f t="shared" si="7"/>
        <v>3317.9303715729147</v>
      </c>
      <c r="Y84" s="5"/>
      <c r="Z84" s="5"/>
      <c r="AA84" s="5"/>
      <c r="AB84" s="5"/>
      <c r="AC84" s="5"/>
      <c r="AD84" s="5"/>
      <c r="AE84" s="5"/>
      <c r="AF84" s="5"/>
    </row>
    <row r="85" spans="1:32" ht="12.75" x14ac:dyDescent="0.2">
      <c r="A85" s="4" t="s">
        <v>112</v>
      </c>
      <c r="B85" s="4" t="s">
        <v>33</v>
      </c>
      <c r="C85" s="4">
        <f t="shared" si="0"/>
        <v>3</v>
      </c>
      <c r="D85" s="4">
        <v>4033.9628910000001</v>
      </c>
      <c r="E85" s="4">
        <f t="shared" si="1"/>
        <v>5</v>
      </c>
      <c r="F85" s="4">
        <v>42.849002839999997</v>
      </c>
      <c r="G85" s="4">
        <f t="shared" si="2"/>
        <v>43</v>
      </c>
      <c r="H85" s="4">
        <f t="shared" si="3"/>
        <v>57.150997160000003</v>
      </c>
      <c r="I85" s="4">
        <f t="shared" si="4"/>
        <v>58</v>
      </c>
      <c r="J85" s="4">
        <v>90.569962239999995</v>
      </c>
      <c r="K85" s="4">
        <f t="shared" si="5"/>
        <v>91</v>
      </c>
      <c r="L85" s="4">
        <v>1.519776762</v>
      </c>
      <c r="M85" s="4">
        <v>7.910260997</v>
      </c>
      <c r="N85" s="4">
        <v>0</v>
      </c>
      <c r="O85" s="4">
        <v>85.481038119999994</v>
      </c>
      <c r="P85" s="4">
        <v>1.52256302</v>
      </c>
      <c r="Q85" s="4">
        <v>12.996398859999999</v>
      </c>
      <c r="R85" s="4">
        <v>0</v>
      </c>
      <c r="S85" s="4">
        <v>97.357444479999998</v>
      </c>
      <c r="T85" s="4">
        <v>1.516060408</v>
      </c>
      <c r="U85" s="4">
        <v>1.1264951110000001</v>
      </c>
      <c r="V85" s="4">
        <v>0</v>
      </c>
      <c r="W85" s="5">
        <f t="shared" si="6"/>
        <v>22</v>
      </c>
      <c r="X85" s="5">
        <f t="shared" si="7"/>
        <v>1728.5128737291359</v>
      </c>
      <c r="Y85" s="5"/>
      <c r="Z85" s="5"/>
      <c r="AA85" s="5"/>
      <c r="AB85" s="5"/>
      <c r="AC85" s="5"/>
      <c r="AD85" s="5"/>
      <c r="AE85" s="5"/>
      <c r="AF85" s="5"/>
    </row>
    <row r="86" spans="1:32" ht="12.75" x14ac:dyDescent="0.2">
      <c r="A86" s="4" t="s">
        <v>113</v>
      </c>
      <c r="B86" s="4" t="s">
        <v>89</v>
      </c>
      <c r="C86" s="4">
        <f t="shared" si="0"/>
        <v>1</v>
      </c>
      <c r="D86" s="4">
        <v>4829.7641599999997</v>
      </c>
      <c r="E86" s="4">
        <f t="shared" si="1"/>
        <v>5</v>
      </c>
      <c r="F86" s="4">
        <v>42.197998050000002</v>
      </c>
      <c r="G86" s="4">
        <f t="shared" si="2"/>
        <v>43</v>
      </c>
      <c r="H86" s="4">
        <f t="shared" si="3"/>
        <v>57.802001949999998</v>
      </c>
      <c r="I86" s="4">
        <f t="shared" si="4"/>
        <v>58</v>
      </c>
      <c r="J86" s="4">
        <v>37.202402050000003</v>
      </c>
      <c r="K86" s="4">
        <f t="shared" si="5"/>
        <v>38</v>
      </c>
      <c r="L86" s="4">
        <v>25.682373479999999</v>
      </c>
      <c r="M86" s="4">
        <v>33.53911377</v>
      </c>
      <c r="N86" s="4">
        <v>3.5761107079999999</v>
      </c>
      <c r="O86" s="4">
        <v>28.106594149999999</v>
      </c>
      <c r="P86" s="4">
        <v>19.405889899999998</v>
      </c>
      <c r="Q86" s="4">
        <v>46.373073009999999</v>
      </c>
      <c r="R86" s="4">
        <v>6.1144429440000003</v>
      </c>
      <c r="S86" s="4">
        <v>49.661664950000002</v>
      </c>
      <c r="T86" s="4">
        <v>34.279780090000003</v>
      </c>
      <c r="U86" s="4">
        <v>15.95940214</v>
      </c>
      <c r="V86" s="4">
        <v>9.915281712E-2</v>
      </c>
      <c r="W86" s="5">
        <f t="shared" si="6"/>
        <v>22</v>
      </c>
      <c r="X86" s="5">
        <f t="shared" si="7"/>
        <v>2038.0637860563988</v>
      </c>
      <c r="Y86" s="5"/>
      <c r="Z86" s="5"/>
      <c r="AA86" s="5"/>
      <c r="AB86" s="5"/>
      <c r="AC86" s="5"/>
      <c r="AD86" s="5"/>
      <c r="AE86" s="5"/>
      <c r="AF86" s="5"/>
    </row>
    <row r="87" spans="1:32" ht="12.75" x14ac:dyDescent="0.2">
      <c r="A87" s="4" t="s">
        <v>114</v>
      </c>
      <c r="B87" s="4" t="s">
        <v>31</v>
      </c>
      <c r="C87" s="4">
        <f t="shared" si="0"/>
        <v>2</v>
      </c>
      <c r="D87" s="4">
        <v>4649.6601559999999</v>
      </c>
      <c r="E87" s="4">
        <f t="shared" si="1"/>
        <v>5</v>
      </c>
      <c r="F87" s="4">
        <v>55.326995850000003</v>
      </c>
      <c r="G87" s="4">
        <f t="shared" si="2"/>
        <v>56</v>
      </c>
      <c r="H87" s="4">
        <f t="shared" si="3"/>
        <v>44.673004149999997</v>
      </c>
      <c r="I87" s="4">
        <f t="shared" si="4"/>
        <v>45</v>
      </c>
      <c r="J87" s="4">
        <v>71.681049229999999</v>
      </c>
      <c r="K87" s="4">
        <f t="shared" si="5"/>
        <v>72</v>
      </c>
      <c r="L87" s="4">
        <v>13.476891930000001</v>
      </c>
      <c r="M87" s="4">
        <v>14.820326809999999</v>
      </c>
      <c r="N87" s="4">
        <v>2.173203433E-2</v>
      </c>
      <c r="O87" s="4">
        <v>49.911338899999997</v>
      </c>
      <c r="P87" s="4">
        <v>18.49039689</v>
      </c>
      <c r="Q87" s="4">
        <v>31.549617300000001</v>
      </c>
      <c r="R87" s="4">
        <v>4.8646907220000001E-2</v>
      </c>
      <c r="S87" s="4">
        <v>89.258694649999995</v>
      </c>
      <c r="T87" s="4">
        <v>9.4288080829999998</v>
      </c>
      <c r="U87" s="4">
        <v>1.3124972699999999</v>
      </c>
      <c r="V87" s="4">
        <v>0</v>
      </c>
      <c r="W87" s="5">
        <f t="shared" si="6"/>
        <v>22</v>
      </c>
      <c r="X87" s="5">
        <f t="shared" si="7"/>
        <v>2572.5172815492238</v>
      </c>
      <c r="Y87" s="5"/>
      <c r="Z87" s="5"/>
      <c r="AA87" s="5"/>
      <c r="AB87" s="5"/>
      <c r="AC87" s="5"/>
      <c r="AD87" s="5"/>
      <c r="AE87" s="5"/>
      <c r="AF87" s="5"/>
    </row>
    <row r="88" spans="1:32" ht="12.75" x14ac:dyDescent="0.2">
      <c r="A88" s="4" t="s">
        <v>115</v>
      </c>
      <c r="B88" s="4" t="s">
        <v>29</v>
      </c>
      <c r="C88" s="4">
        <f t="shared" si="0"/>
        <v>4</v>
      </c>
      <c r="D88" s="4">
        <v>4105.2680659999996</v>
      </c>
      <c r="E88" s="4">
        <f t="shared" si="1"/>
        <v>5</v>
      </c>
      <c r="F88" s="4">
        <v>57.552997589999997</v>
      </c>
      <c r="G88" s="4">
        <f t="shared" si="2"/>
        <v>58</v>
      </c>
      <c r="H88" s="4">
        <f t="shared" si="3"/>
        <v>42.447002410000003</v>
      </c>
      <c r="I88" s="4">
        <f t="shared" si="4"/>
        <v>43</v>
      </c>
      <c r="J88" s="4" t="s">
        <v>25</v>
      </c>
      <c r="K88" s="4" t="s">
        <v>25</v>
      </c>
      <c r="L88" s="4" t="s">
        <v>25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>
        <v>100</v>
      </c>
      <c r="T88" s="4">
        <v>0</v>
      </c>
      <c r="U88" s="4">
        <v>0</v>
      </c>
      <c r="V88" s="4">
        <v>0</v>
      </c>
      <c r="W88" s="5">
        <f t="shared" si="6"/>
        <v>22</v>
      </c>
      <c r="X88" s="5">
        <f t="shared" si="7"/>
        <v>2362.7048310880195</v>
      </c>
      <c r="Y88" s="5"/>
      <c r="Z88" s="5"/>
      <c r="AA88" s="5"/>
      <c r="AB88" s="5"/>
      <c r="AC88" s="5"/>
      <c r="AD88" s="5"/>
      <c r="AE88" s="5"/>
      <c r="AF88" s="5"/>
    </row>
    <row r="89" spans="1:32" ht="12.75" x14ac:dyDescent="0.2">
      <c r="A89" s="4" t="s">
        <v>116</v>
      </c>
      <c r="B89" s="4" t="s">
        <v>29</v>
      </c>
      <c r="C89" s="4">
        <f t="shared" si="0"/>
        <v>4</v>
      </c>
      <c r="D89" s="4">
        <v>4937.7958980000003</v>
      </c>
      <c r="E89" s="4">
        <f t="shared" si="1"/>
        <v>5</v>
      </c>
      <c r="F89" s="4">
        <v>63.652999880000003</v>
      </c>
      <c r="G89" s="4">
        <f t="shared" si="2"/>
        <v>64</v>
      </c>
      <c r="H89" s="4">
        <f t="shared" si="3"/>
        <v>36.347000119999997</v>
      </c>
      <c r="I89" s="4">
        <f t="shared" si="4"/>
        <v>37</v>
      </c>
      <c r="J89" s="4">
        <v>97.399706510000001</v>
      </c>
      <c r="K89" s="4">
        <f t="shared" ref="K89:K183" si="8">IF(ROUNDUP(J89,0) &gt; 100,100, ROUNDUP(J89,0))</f>
        <v>98</v>
      </c>
      <c r="L89" s="4">
        <v>0</v>
      </c>
      <c r="M89" s="4">
        <v>2.6002934849999999</v>
      </c>
      <c r="N89" s="4">
        <v>0</v>
      </c>
      <c r="O89" s="4">
        <v>98.134920750000006</v>
      </c>
      <c r="P89" s="4">
        <v>0</v>
      </c>
      <c r="Q89" s="4">
        <v>1.8650792469999999</v>
      </c>
      <c r="R89" s="4">
        <v>0</v>
      </c>
      <c r="S89" s="4">
        <v>96.979886030000003</v>
      </c>
      <c r="T89" s="4">
        <v>0</v>
      </c>
      <c r="U89" s="4">
        <v>3.0201139659999998</v>
      </c>
      <c r="V89" s="4">
        <v>0</v>
      </c>
      <c r="W89" s="5">
        <f t="shared" si="6"/>
        <v>22</v>
      </c>
      <c r="X89" s="5">
        <f t="shared" si="7"/>
        <v>3143.0552170285855</v>
      </c>
      <c r="Y89" s="5"/>
      <c r="Z89" s="5"/>
      <c r="AA89" s="5"/>
      <c r="AB89" s="5"/>
      <c r="AC89" s="5"/>
      <c r="AD89" s="5"/>
      <c r="AE89" s="5"/>
      <c r="AF89" s="5"/>
    </row>
    <row r="90" spans="1:32" ht="12.75" x14ac:dyDescent="0.2">
      <c r="A90" s="4" t="s">
        <v>117</v>
      </c>
      <c r="B90" s="4" t="s">
        <v>29</v>
      </c>
      <c r="C90" s="4">
        <f t="shared" si="0"/>
        <v>4</v>
      </c>
      <c r="D90" s="4">
        <v>4314.7680659999996</v>
      </c>
      <c r="E90" s="4">
        <f t="shared" si="1"/>
        <v>5</v>
      </c>
      <c r="F90" s="4">
        <v>68.414001459999994</v>
      </c>
      <c r="G90" s="4">
        <f t="shared" si="2"/>
        <v>69</v>
      </c>
      <c r="H90" s="4">
        <f t="shared" si="3"/>
        <v>31.585998540000006</v>
      </c>
      <c r="I90" s="4">
        <f t="shared" si="4"/>
        <v>32</v>
      </c>
      <c r="J90" s="4">
        <v>94.372544360000006</v>
      </c>
      <c r="K90" s="4">
        <f t="shared" si="8"/>
        <v>95</v>
      </c>
      <c r="L90" s="4">
        <v>1.8734805919999999</v>
      </c>
      <c r="M90" s="4">
        <v>2.2623042469999999</v>
      </c>
      <c r="N90" s="4">
        <v>1.491670799</v>
      </c>
      <c r="O90" s="4">
        <v>86.323083260000004</v>
      </c>
      <c r="P90" s="4">
        <v>1.791982583</v>
      </c>
      <c r="Q90" s="4">
        <v>7.1623643420000001</v>
      </c>
      <c r="R90" s="4">
        <v>4.7225698109999996</v>
      </c>
      <c r="S90" s="4">
        <v>98.088892670000007</v>
      </c>
      <c r="T90" s="4">
        <v>1.9111073329999999</v>
      </c>
      <c r="U90" s="4">
        <v>0</v>
      </c>
      <c r="V90" s="4">
        <v>0</v>
      </c>
      <c r="W90" s="5">
        <f t="shared" si="6"/>
        <v>22</v>
      </c>
      <c r="X90" s="5">
        <f t="shared" si="7"/>
        <v>2951.9054876688533</v>
      </c>
      <c r="Y90" s="5"/>
      <c r="Z90" s="5"/>
      <c r="AA90" s="5"/>
      <c r="AB90" s="5"/>
      <c r="AC90" s="5"/>
      <c r="AD90" s="5"/>
      <c r="AE90" s="5"/>
      <c r="AF90" s="5"/>
    </row>
    <row r="91" spans="1:32" ht="12.75" x14ac:dyDescent="0.2">
      <c r="A91" s="4" t="s">
        <v>118</v>
      </c>
      <c r="B91" s="4" t="s">
        <v>29</v>
      </c>
      <c r="C91" s="4">
        <f t="shared" si="0"/>
        <v>4</v>
      </c>
      <c r="D91" s="4">
        <v>4822.2329099999997</v>
      </c>
      <c r="E91" s="4">
        <f t="shared" si="1"/>
        <v>5</v>
      </c>
      <c r="F91" s="4">
        <v>86.698997500000004</v>
      </c>
      <c r="G91" s="4">
        <f t="shared" si="2"/>
        <v>87</v>
      </c>
      <c r="H91" s="4">
        <f t="shared" si="3"/>
        <v>13.301002499999996</v>
      </c>
      <c r="I91" s="4">
        <f t="shared" si="4"/>
        <v>14</v>
      </c>
      <c r="J91" s="4">
        <v>100.00000129999999</v>
      </c>
      <c r="K91" s="4">
        <f t="shared" si="8"/>
        <v>100</v>
      </c>
      <c r="L91" s="4">
        <v>0</v>
      </c>
      <c r="M91" s="4">
        <v>0</v>
      </c>
      <c r="N91" s="4">
        <v>0</v>
      </c>
      <c r="O91" s="4">
        <v>100</v>
      </c>
      <c r="P91" s="4">
        <v>0</v>
      </c>
      <c r="Q91" s="4">
        <v>0</v>
      </c>
      <c r="R91" s="4">
        <v>0</v>
      </c>
      <c r="S91" s="4">
        <v>100</v>
      </c>
      <c r="T91" s="4">
        <v>0</v>
      </c>
      <c r="U91" s="4">
        <v>0</v>
      </c>
      <c r="V91" s="4">
        <v>0</v>
      </c>
      <c r="W91" s="5">
        <f t="shared" si="6"/>
        <v>22</v>
      </c>
      <c r="X91" s="5">
        <f t="shared" si="7"/>
        <v>4180.8275900850776</v>
      </c>
      <c r="Y91" s="5"/>
      <c r="Z91" s="5"/>
      <c r="AA91" s="5"/>
      <c r="AB91" s="5"/>
      <c r="AC91" s="5"/>
      <c r="AD91" s="5"/>
      <c r="AE91" s="5"/>
      <c r="AF91" s="5"/>
    </row>
    <row r="92" spans="1:32" ht="12.75" x14ac:dyDescent="0.2">
      <c r="A92" s="4" t="s">
        <v>119</v>
      </c>
      <c r="B92" s="4" t="s">
        <v>29</v>
      </c>
      <c r="C92" s="4">
        <f t="shared" si="0"/>
        <v>4</v>
      </c>
      <c r="D92" s="4">
        <v>4270.5629879999997</v>
      </c>
      <c r="E92" s="4">
        <f t="shared" si="1"/>
        <v>5</v>
      </c>
      <c r="F92" s="4">
        <v>100</v>
      </c>
      <c r="G92" s="4">
        <f t="shared" si="2"/>
        <v>100</v>
      </c>
      <c r="H92" s="4">
        <f t="shared" si="3"/>
        <v>0</v>
      </c>
      <c r="I92" s="4">
        <f t="shared" si="4"/>
        <v>0</v>
      </c>
      <c r="J92" s="4">
        <v>100</v>
      </c>
      <c r="K92" s="4">
        <f t="shared" si="8"/>
        <v>100</v>
      </c>
      <c r="L92" s="4">
        <v>0</v>
      </c>
      <c r="M92" s="4">
        <v>0</v>
      </c>
      <c r="N92" s="4">
        <v>0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25</v>
      </c>
      <c r="V92" s="4" t="s">
        <v>25</v>
      </c>
      <c r="W92" s="5">
        <f t="shared" si="6"/>
        <v>22</v>
      </c>
      <c r="X92" s="5">
        <f t="shared" si="7"/>
        <v>4270.5629879999997</v>
      </c>
      <c r="Y92" s="5"/>
      <c r="Z92" s="5"/>
      <c r="AA92" s="5"/>
      <c r="AB92" s="5"/>
      <c r="AC92" s="5"/>
      <c r="AD92" s="5"/>
      <c r="AE92" s="5"/>
      <c r="AF92" s="5"/>
    </row>
    <row r="93" spans="1:32" ht="12.75" x14ac:dyDescent="0.2">
      <c r="A93" s="4" t="s">
        <v>120</v>
      </c>
      <c r="B93" s="4" t="s">
        <v>89</v>
      </c>
      <c r="C93" s="4">
        <f t="shared" si="0"/>
        <v>1</v>
      </c>
      <c r="D93" s="4">
        <v>5057.6767579999996</v>
      </c>
      <c r="E93" s="4">
        <f t="shared" si="1"/>
        <v>6</v>
      </c>
      <c r="F93" s="4">
        <v>52.088996889999997</v>
      </c>
      <c r="G93" s="4">
        <f t="shared" si="2"/>
        <v>53</v>
      </c>
      <c r="H93" s="4">
        <f t="shared" si="3"/>
        <v>47.911003110000003</v>
      </c>
      <c r="I93" s="4">
        <f t="shared" si="4"/>
        <v>48</v>
      </c>
      <c r="J93" s="4">
        <v>75.261791590000001</v>
      </c>
      <c r="K93" s="4">
        <f t="shared" si="8"/>
        <v>76</v>
      </c>
      <c r="L93" s="4">
        <v>8.7006574749999999</v>
      </c>
      <c r="M93" s="4">
        <v>3.488080869</v>
      </c>
      <c r="N93" s="4">
        <v>12.549470060000001</v>
      </c>
      <c r="O93" s="4">
        <v>64.100216889999999</v>
      </c>
      <c r="P93" s="4">
        <v>6.5377757970000001</v>
      </c>
      <c r="Q93" s="4">
        <v>3.3837098750000001</v>
      </c>
      <c r="R93" s="4">
        <v>25.978297439999999</v>
      </c>
      <c r="S93" s="4">
        <v>85.528109630000003</v>
      </c>
      <c r="T93" s="4">
        <v>10.69005698</v>
      </c>
      <c r="U93" s="4">
        <v>3.58408039</v>
      </c>
      <c r="V93" s="4">
        <v>0.19775300060000001</v>
      </c>
      <c r="W93" s="5">
        <f t="shared" si="6"/>
        <v>22</v>
      </c>
      <c r="X93" s="5">
        <f t="shared" si="7"/>
        <v>2634.4930891808722</v>
      </c>
      <c r="Y93" s="5"/>
      <c r="Z93" s="5"/>
      <c r="AA93" s="5"/>
      <c r="AB93" s="5"/>
      <c r="AC93" s="5"/>
      <c r="AD93" s="5"/>
      <c r="AE93" s="5"/>
      <c r="AF93" s="5"/>
    </row>
    <row r="94" spans="1:32" ht="12.75" x14ac:dyDescent="0.2">
      <c r="A94" s="4" t="s">
        <v>121</v>
      </c>
      <c r="B94" s="4" t="s">
        <v>29</v>
      </c>
      <c r="C94" s="4">
        <f t="shared" si="0"/>
        <v>4</v>
      </c>
      <c r="D94" s="4">
        <v>5459.6430659999996</v>
      </c>
      <c r="E94" s="4">
        <f t="shared" si="1"/>
        <v>6</v>
      </c>
      <c r="F94" s="4">
        <v>53.759998320000001</v>
      </c>
      <c r="G94" s="4">
        <f t="shared" si="2"/>
        <v>54</v>
      </c>
      <c r="H94" s="4">
        <f t="shared" si="3"/>
        <v>46.240001679999999</v>
      </c>
      <c r="I94" s="4">
        <f t="shared" si="4"/>
        <v>47</v>
      </c>
      <c r="J94" s="4">
        <v>99.787698579999997</v>
      </c>
      <c r="K94" s="4">
        <f t="shared" si="8"/>
        <v>100</v>
      </c>
      <c r="L94" s="4">
        <v>0.2123014241</v>
      </c>
      <c r="M94" s="4">
        <v>0</v>
      </c>
      <c r="N94" s="4">
        <v>0</v>
      </c>
      <c r="O94" s="4">
        <v>100</v>
      </c>
      <c r="P94" s="4">
        <v>0</v>
      </c>
      <c r="Q94" s="4">
        <v>0</v>
      </c>
      <c r="R94" s="4">
        <v>0</v>
      </c>
      <c r="S94" s="4">
        <v>99.605094059999999</v>
      </c>
      <c r="T94" s="4">
        <v>0.39490593740000002</v>
      </c>
      <c r="U94" s="4">
        <v>0</v>
      </c>
      <c r="V94" s="4">
        <v>0</v>
      </c>
      <c r="W94" s="5">
        <f t="shared" si="6"/>
        <v>22</v>
      </c>
      <c r="X94" s="5">
        <f t="shared" si="7"/>
        <v>2935.1040205595964</v>
      </c>
      <c r="Y94" s="5"/>
      <c r="Z94" s="5"/>
      <c r="AA94" s="5"/>
      <c r="AB94" s="5"/>
      <c r="AC94" s="5"/>
      <c r="AD94" s="5"/>
      <c r="AE94" s="5"/>
      <c r="AF94" s="5"/>
    </row>
    <row r="95" spans="1:32" ht="12.75" x14ac:dyDescent="0.2">
      <c r="A95" s="4" t="s">
        <v>122</v>
      </c>
      <c r="B95" s="4" t="s">
        <v>31</v>
      </c>
      <c r="C95" s="4">
        <f t="shared" si="0"/>
        <v>2</v>
      </c>
      <c r="D95" s="4">
        <v>5518.091797</v>
      </c>
      <c r="E95" s="4">
        <f t="shared" si="1"/>
        <v>6</v>
      </c>
      <c r="F95" s="4">
        <v>67.829002380000006</v>
      </c>
      <c r="G95" s="4">
        <f t="shared" si="2"/>
        <v>68</v>
      </c>
      <c r="H95" s="4">
        <f t="shared" si="3"/>
        <v>32.170997619999994</v>
      </c>
      <c r="I95" s="4">
        <f t="shared" si="4"/>
        <v>33</v>
      </c>
      <c r="J95" s="4">
        <v>73.78451158</v>
      </c>
      <c r="K95" s="4">
        <f t="shared" si="8"/>
        <v>74</v>
      </c>
      <c r="L95" s="4">
        <v>10.46117203</v>
      </c>
      <c r="M95" s="4">
        <v>9.5591807220000007</v>
      </c>
      <c r="N95" s="4">
        <v>6.1951356640000004</v>
      </c>
      <c r="O95" s="4">
        <v>45.724413179999999</v>
      </c>
      <c r="P95" s="4">
        <v>10.6323901</v>
      </c>
      <c r="Q95" s="4">
        <v>24.405169730000001</v>
      </c>
      <c r="R95" s="4">
        <v>19.238026990000002</v>
      </c>
      <c r="S95" s="4">
        <v>87.093296159999994</v>
      </c>
      <c r="T95" s="4">
        <v>10.37996439</v>
      </c>
      <c r="U95" s="4">
        <v>2.5177899969999999</v>
      </c>
      <c r="V95" s="4">
        <v>8.9494520549999994E-3</v>
      </c>
      <c r="W95" s="5">
        <f t="shared" si="6"/>
        <v>22</v>
      </c>
      <c r="X95" s="5">
        <f t="shared" si="7"/>
        <v>3742.8666163177149</v>
      </c>
      <c r="Y95" s="5"/>
      <c r="Z95" s="5"/>
      <c r="AA95" s="5"/>
      <c r="AB95" s="5"/>
      <c r="AC95" s="5"/>
      <c r="AD95" s="5"/>
      <c r="AE95" s="5"/>
      <c r="AF95" s="5"/>
    </row>
    <row r="96" spans="1:32" ht="12.75" x14ac:dyDescent="0.2">
      <c r="A96" s="4" t="s">
        <v>123</v>
      </c>
      <c r="B96" s="4" t="s">
        <v>31</v>
      </c>
      <c r="C96" s="4">
        <f t="shared" si="0"/>
        <v>2</v>
      </c>
      <c r="D96" s="4">
        <v>5101.4160160000001</v>
      </c>
      <c r="E96" s="4">
        <f t="shared" si="1"/>
        <v>6</v>
      </c>
      <c r="F96" s="4">
        <v>76.718994140000007</v>
      </c>
      <c r="G96" s="4">
        <f t="shared" si="2"/>
        <v>77</v>
      </c>
      <c r="H96" s="4">
        <f t="shared" si="3"/>
        <v>23.281005859999993</v>
      </c>
      <c r="I96" s="4">
        <f t="shared" si="4"/>
        <v>24</v>
      </c>
      <c r="J96" s="4">
        <v>97.880397220000006</v>
      </c>
      <c r="K96" s="4">
        <f t="shared" si="8"/>
        <v>98</v>
      </c>
      <c r="L96" s="4">
        <v>1.029979486</v>
      </c>
      <c r="M96" s="4">
        <v>1.089623295</v>
      </c>
      <c r="N96" s="4" t="s">
        <v>25</v>
      </c>
      <c r="O96" s="4">
        <v>98.715556419999999</v>
      </c>
      <c r="P96" s="4">
        <v>0.31740062730000002</v>
      </c>
      <c r="Q96" s="4">
        <v>0.96704295760000003</v>
      </c>
      <c r="R96" s="4" t="s">
        <v>25</v>
      </c>
      <c r="S96" s="4">
        <v>97.626964430000001</v>
      </c>
      <c r="T96" s="4">
        <v>1.246217358</v>
      </c>
      <c r="U96" s="4">
        <v>1.126818208</v>
      </c>
      <c r="V96" s="4" t="s">
        <v>25</v>
      </c>
      <c r="W96" s="5">
        <f t="shared" si="6"/>
        <v>22</v>
      </c>
      <c r="X96" s="5">
        <f t="shared" si="7"/>
        <v>3913.7550543720617</v>
      </c>
      <c r="Y96" s="5"/>
      <c r="Z96" s="5"/>
      <c r="AA96" s="5"/>
      <c r="AB96" s="5"/>
      <c r="AC96" s="5"/>
      <c r="AD96" s="5"/>
      <c r="AE96" s="5"/>
      <c r="AF96" s="5"/>
    </row>
    <row r="97" spans="1:32" ht="12.75" x14ac:dyDescent="0.2">
      <c r="A97" s="4" t="s">
        <v>124</v>
      </c>
      <c r="B97" s="4" t="s">
        <v>33</v>
      </c>
      <c r="C97" s="4">
        <f t="shared" si="0"/>
        <v>3</v>
      </c>
      <c r="D97" s="4">
        <v>5094.1137699999999</v>
      </c>
      <c r="E97" s="4">
        <f t="shared" si="1"/>
        <v>6</v>
      </c>
      <c r="F97" s="4">
        <v>80.770996089999997</v>
      </c>
      <c r="G97" s="4">
        <f t="shared" si="2"/>
        <v>81</v>
      </c>
      <c r="H97" s="4">
        <f t="shared" si="3"/>
        <v>19.229003910000003</v>
      </c>
      <c r="I97" s="4">
        <f t="shared" si="4"/>
        <v>20</v>
      </c>
      <c r="J97" s="4">
        <v>99.810536929999998</v>
      </c>
      <c r="K97" s="4">
        <f t="shared" si="8"/>
        <v>100</v>
      </c>
      <c r="L97" s="4">
        <v>0.18945947460000001</v>
      </c>
      <c r="M97" s="4">
        <v>3.5944518969999999E-6</v>
      </c>
      <c r="N97" s="4">
        <v>0</v>
      </c>
      <c r="O97" s="4">
        <v>99.646249999999995</v>
      </c>
      <c r="P97" s="4">
        <v>0.35375000000000001</v>
      </c>
      <c r="Q97" s="4">
        <v>0</v>
      </c>
      <c r="R97" s="4">
        <v>0</v>
      </c>
      <c r="S97" s="4">
        <v>99.849652860000006</v>
      </c>
      <c r="T97" s="4">
        <v>0.15034714290000001</v>
      </c>
      <c r="U97" s="4">
        <v>0</v>
      </c>
      <c r="V97" s="4">
        <v>0</v>
      </c>
      <c r="W97" s="5">
        <f t="shared" si="6"/>
        <v>22</v>
      </c>
      <c r="X97" s="5">
        <f t="shared" si="7"/>
        <v>4114.5664339868517</v>
      </c>
      <c r="Y97" s="5"/>
      <c r="Z97" s="5"/>
      <c r="AA97" s="5"/>
      <c r="AB97" s="5"/>
      <c r="AC97" s="5"/>
      <c r="AD97" s="5"/>
      <c r="AE97" s="5"/>
      <c r="AF97" s="5"/>
    </row>
    <row r="98" spans="1:32" ht="12.75" x14ac:dyDescent="0.2">
      <c r="A98" s="4" t="s">
        <v>125</v>
      </c>
      <c r="B98" s="4" t="s">
        <v>29</v>
      </c>
      <c r="C98" s="4">
        <f t="shared" si="0"/>
        <v>4</v>
      </c>
      <c r="D98" s="4">
        <v>5421.2421880000002</v>
      </c>
      <c r="E98" s="4">
        <f t="shared" si="1"/>
        <v>6</v>
      </c>
      <c r="F98" s="4">
        <v>82.973991389999995</v>
      </c>
      <c r="G98" s="4">
        <f t="shared" si="2"/>
        <v>83</v>
      </c>
      <c r="H98" s="4">
        <f t="shared" si="3"/>
        <v>17.026008610000005</v>
      </c>
      <c r="I98" s="4">
        <f t="shared" si="4"/>
        <v>18</v>
      </c>
      <c r="J98" s="4">
        <v>99.999995499999997</v>
      </c>
      <c r="K98" s="4">
        <f t="shared" si="8"/>
        <v>100</v>
      </c>
      <c r="L98" s="4">
        <v>0</v>
      </c>
      <c r="M98" s="4">
        <v>4.5034074529999998E-6</v>
      </c>
      <c r="N98" s="4">
        <v>0</v>
      </c>
      <c r="O98" s="4">
        <v>100</v>
      </c>
      <c r="P98" s="4">
        <v>0</v>
      </c>
      <c r="Q98" s="4">
        <v>0</v>
      </c>
      <c r="R98" s="4">
        <v>0</v>
      </c>
      <c r="S98" s="4">
        <v>100</v>
      </c>
      <c r="T98" s="4">
        <v>0</v>
      </c>
      <c r="U98" s="4">
        <v>0</v>
      </c>
      <c r="V98" s="4">
        <v>0</v>
      </c>
      <c r="W98" s="5">
        <f t="shared" si="6"/>
        <v>22</v>
      </c>
      <c r="X98" s="5">
        <f t="shared" si="7"/>
        <v>4498.221026302167</v>
      </c>
      <c r="Y98" s="5"/>
      <c r="Z98" s="5"/>
      <c r="AA98" s="5"/>
      <c r="AB98" s="5"/>
      <c r="AC98" s="5"/>
      <c r="AD98" s="5"/>
      <c r="AE98" s="5"/>
      <c r="AF98" s="5"/>
    </row>
    <row r="99" spans="1:32" ht="12.75" x14ac:dyDescent="0.2">
      <c r="A99" s="4" t="s">
        <v>126</v>
      </c>
      <c r="B99" s="4" t="s">
        <v>29</v>
      </c>
      <c r="C99" s="4">
        <f t="shared" si="0"/>
        <v>4</v>
      </c>
      <c r="D99" s="4">
        <v>5540.7177730000003</v>
      </c>
      <c r="E99" s="4">
        <f t="shared" si="1"/>
        <v>6</v>
      </c>
      <c r="F99" s="4">
        <v>85.517005920000003</v>
      </c>
      <c r="G99" s="4">
        <f t="shared" si="2"/>
        <v>86</v>
      </c>
      <c r="H99" s="4">
        <f t="shared" si="3"/>
        <v>14.482994079999997</v>
      </c>
      <c r="I99" s="4">
        <f t="shared" si="4"/>
        <v>15</v>
      </c>
      <c r="J99" s="4">
        <v>100.0000033</v>
      </c>
      <c r="K99" s="4">
        <f t="shared" si="8"/>
        <v>100</v>
      </c>
      <c r="L99" s="4">
        <v>0</v>
      </c>
      <c r="M99" s="4">
        <v>0</v>
      </c>
      <c r="N99" s="4">
        <v>0</v>
      </c>
      <c r="O99" s="4">
        <v>100</v>
      </c>
      <c r="P99" s="4">
        <v>0</v>
      </c>
      <c r="Q99" s="4">
        <v>0</v>
      </c>
      <c r="R99" s="4">
        <v>0</v>
      </c>
      <c r="S99" s="4">
        <v>100</v>
      </c>
      <c r="T99" s="4">
        <v>0</v>
      </c>
      <c r="U99" s="4">
        <v>0</v>
      </c>
      <c r="V99" s="4">
        <v>0</v>
      </c>
      <c r="W99" s="5">
        <f t="shared" si="6"/>
        <v>22</v>
      </c>
      <c r="X99" s="5">
        <f t="shared" si="7"/>
        <v>4738.2559459469021</v>
      </c>
      <c r="Y99" s="5"/>
      <c r="Z99" s="5"/>
      <c r="AA99" s="5"/>
      <c r="AB99" s="5"/>
      <c r="AC99" s="5"/>
      <c r="AD99" s="5"/>
      <c r="AE99" s="5"/>
      <c r="AF99" s="5"/>
    </row>
    <row r="100" spans="1:32" ht="12.75" x14ac:dyDescent="0.2">
      <c r="A100" s="4" t="s">
        <v>127</v>
      </c>
      <c r="B100" s="4" t="s">
        <v>29</v>
      </c>
      <c r="C100" s="4">
        <f t="shared" si="0"/>
        <v>4</v>
      </c>
      <c r="D100" s="4">
        <v>5106.6220700000003</v>
      </c>
      <c r="E100" s="4">
        <f t="shared" si="1"/>
        <v>6</v>
      </c>
      <c r="F100" s="4">
        <v>86.275993349999993</v>
      </c>
      <c r="G100" s="4">
        <f t="shared" si="2"/>
        <v>87</v>
      </c>
      <c r="H100" s="4">
        <f t="shared" si="3"/>
        <v>13.724006650000007</v>
      </c>
      <c r="I100" s="4">
        <f t="shared" si="4"/>
        <v>14</v>
      </c>
      <c r="J100" s="4">
        <v>92.168024689999996</v>
      </c>
      <c r="K100" s="4">
        <f t="shared" si="8"/>
        <v>93</v>
      </c>
      <c r="L100" s="4">
        <v>7.5414198929999996</v>
      </c>
      <c r="M100" s="4">
        <v>0.26040520360000002</v>
      </c>
      <c r="N100" s="4">
        <v>3.0150217449999999E-2</v>
      </c>
      <c r="O100" s="4">
        <v>76.250779910000006</v>
      </c>
      <c r="P100" s="4">
        <v>21.632121130000002</v>
      </c>
      <c r="Q100" s="4">
        <v>1.897409218</v>
      </c>
      <c r="R100" s="4">
        <v>0.21968973750000001</v>
      </c>
      <c r="S100" s="4">
        <v>94.7</v>
      </c>
      <c r="T100" s="4">
        <v>5.3</v>
      </c>
      <c r="U100" s="4">
        <v>0</v>
      </c>
      <c r="V100" s="4">
        <v>0</v>
      </c>
      <c r="W100" s="5">
        <f t="shared" si="6"/>
        <v>22</v>
      </c>
      <c r="X100" s="5">
        <f t="shared" si="7"/>
        <v>4405.788917522832</v>
      </c>
      <c r="Y100" s="5"/>
      <c r="Z100" s="5"/>
      <c r="AA100" s="5"/>
      <c r="AB100" s="5"/>
      <c r="AC100" s="5"/>
      <c r="AD100" s="5"/>
      <c r="AE100" s="5"/>
      <c r="AF100" s="5"/>
    </row>
    <row r="101" spans="1:32" ht="12.75" x14ac:dyDescent="0.2">
      <c r="A101" s="4" t="s">
        <v>128</v>
      </c>
      <c r="B101" s="4" t="s">
        <v>29</v>
      </c>
      <c r="C101" s="4">
        <f t="shared" si="0"/>
        <v>4</v>
      </c>
      <c r="D101" s="4">
        <v>5792.203125</v>
      </c>
      <c r="E101" s="4">
        <f t="shared" si="1"/>
        <v>6</v>
      </c>
      <c r="F101" s="4">
        <v>88.116004939999996</v>
      </c>
      <c r="G101" s="4">
        <f t="shared" si="2"/>
        <v>89</v>
      </c>
      <c r="H101" s="4">
        <f t="shared" si="3"/>
        <v>11.883995060000004</v>
      </c>
      <c r="I101" s="4">
        <f t="shared" si="4"/>
        <v>12</v>
      </c>
      <c r="J101" s="4">
        <v>100.00000110000001</v>
      </c>
      <c r="K101" s="4">
        <f t="shared" si="8"/>
        <v>100</v>
      </c>
      <c r="L101" s="4">
        <v>0</v>
      </c>
      <c r="M101" s="4">
        <v>0</v>
      </c>
      <c r="N101" s="4">
        <v>0</v>
      </c>
      <c r="O101" s="4">
        <v>100</v>
      </c>
      <c r="P101" s="4">
        <v>0</v>
      </c>
      <c r="Q101" s="4">
        <v>0</v>
      </c>
      <c r="R101" s="4">
        <v>0</v>
      </c>
      <c r="S101" s="4">
        <v>100</v>
      </c>
      <c r="T101" s="4">
        <v>0</v>
      </c>
      <c r="U101" s="4">
        <v>0</v>
      </c>
      <c r="V101" s="4">
        <v>0</v>
      </c>
      <c r="W101" s="5">
        <f t="shared" si="6"/>
        <v>22</v>
      </c>
      <c r="X101" s="5">
        <f t="shared" si="7"/>
        <v>5103.8579917598336</v>
      </c>
      <c r="Y101" s="5"/>
      <c r="Z101" s="5"/>
      <c r="AA101" s="5"/>
      <c r="AB101" s="5"/>
      <c r="AC101" s="5"/>
      <c r="AD101" s="5"/>
      <c r="AE101" s="5"/>
      <c r="AF101" s="5"/>
    </row>
    <row r="102" spans="1:32" ht="12.75" x14ac:dyDescent="0.2">
      <c r="A102" s="4" t="s">
        <v>129</v>
      </c>
      <c r="B102" s="4" t="s">
        <v>29</v>
      </c>
      <c r="C102" s="4">
        <f t="shared" si="0"/>
        <v>4</v>
      </c>
      <c r="D102" s="4">
        <v>5850.3427730000003</v>
      </c>
      <c r="E102" s="4">
        <f t="shared" si="1"/>
        <v>6</v>
      </c>
      <c r="F102" s="4">
        <v>100</v>
      </c>
      <c r="G102" s="4">
        <f t="shared" si="2"/>
        <v>100</v>
      </c>
      <c r="H102" s="4">
        <f t="shared" si="3"/>
        <v>0</v>
      </c>
      <c r="I102" s="4">
        <f t="shared" si="4"/>
        <v>0</v>
      </c>
      <c r="J102" s="4">
        <v>100</v>
      </c>
      <c r="K102" s="4">
        <f t="shared" si="8"/>
        <v>100</v>
      </c>
      <c r="L102" s="4">
        <v>0</v>
      </c>
      <c r="M102" s="4">
        <v>0</v>
      </c>
      <c r="N102" s="4">
        <v>0</v>
      </c>
      <c r="O102" s="4" t="s">
        <v>25</v>
      </c>
      <c r="P102" s="4" t="s">
        <v>25</v>
      </c>
      <c r="Q102" s="4" t="s">
        <v>25</v>
      </c>
      <c r="R102" s="4" t="s">
        <v>25</v>
      </c>
      <c r="S102" s="4">
        <v>100</v>
      </c>
      <c r="T102" s="4">
        <v>0</v>
      </c>
      <c r="U102" s="4">
        <v>0</v>
      </c>
      <c r="V102" s="4">
        <v>0</v>
      </c>
      <c r="W102" s="5">
        <f t="shared" si="6"/>
        <v>22</v>
      </c>
      <c r="X102" s="5">
        <f t="shared" si="7"/>
        <v>5850.3427730000003</v>
      </c>
      <c r="Y102" s="5"/>
      <c r="Z102" s="5"/>
      <c r="AA102" s="5"/>
      <c r="AB102" s="5"/>
      <c r="AC102" s="5"/>
      <c r="AD102" s="5"/>
      <c r="AE102" s="5"/>
      <c r="AF102" s="5"/>
    </row>
    <row r="103" spans="1:32" ht="12.75" x14ac:dyDescent="0.2">
      <c r="A103" s="4" t="s">
        <v>130</v>
      </c>
      <c r="B103" s="4" t="s">
        <v>25</v>
      </c>
      <c r="C103" s="4">
        <f t="shared" si="0"/>
        <v>0</v>
      </c>
      <c r="D103" s="4">
        <v>6524.1909180000002</v>
      </c>
      <c r="E103" s="4">
        <f t="shared" si="1"/>
        <v>7</v>
      </c>
      <c r="F103" s="4">
        <v>36.855998990000003</v>
      </c>
      <c r="G103" s="4">
        <f t="shared" si="2"/>
        <v>37</v>
      </c>
      <c r="H103" s="4">
        <f t="shared" si="3"/>
        <v>63.144001009999997</v>
      </c>
      <c r="I103" s="4">
        <f t="shared" si="4"/>
        <v>64</v>
      </c>
      <c r="J103" s="4">
        <v>91.699305219999999</v>
      </c>
      <c r="K103" s="4">
        <f t="shared" si="8"/>
        <v>92</v>
      </c>
      <c r="L103" s="4">
        <v>1.900734111</v>
      </c>
      <c r="M103" s="4">
        <v>1.8656486999999999</v>
      </c>
      <c r="N103" s="4">
        <v>4.5343119649999997</v>
      </c>
      <c r="O103" s="4">
        <v>87.258429000000007</v>
      </c>
      <c r="P103" s="4">
        <v>2.606070485</v>
      </c>
      <c r="Q103" s="4">
        <v>2.9545936840000002</v>
      </c>
      <c r="R103" s="4">
        <v>7.1809068319999998</v>
      </c>
      <c r="S103" s="4">
        <v>99.307692309999993</v>
      </c>
      <c r="T103" s="4">
        <v>0.6923076923</v>
      </c>
      <c r="U103" s="4">
        <v>0</v>
      </c>
      <c r="V103" s="4">
        <v>0</v>
      </c>
      <c r="W103" s="5">
        <f t="shared" si="6"/>
        <v>22</v>
      </c>
      <c r="X103" s="5">
        <f t="shared" si="7"/>
        <v>2404.5557388437524</v>
      </c>
      <c r="Y103" s="5"/>
      <c r="Z103" s="5"/>
      <c r="AA103" s="5"/>
      <c r="AB103" s="5"/>
      <c r="AC103" s="5"/>
      <c r="AD103" s="5"/>
      <c r="AE103" s="5"/>
      <c r="AF103" s="5"/>
    </row>
    <row r="104" spans="1:32" ht="12.75" x14ac:dyDescent="0.2">
      <c r="A104" s="4" t="s">
        <v>131</v>
      </c>
      <c r="B104" s="4" t="s">
        <v>33</v>
      </c>
      <c r="C104" s="4">
        <f t="shared" si="0"/>
        <v>3</v>
      </c>
      <c r="D104" s="4">
        <v>6031.1870120000003</v>
      </c>
      <c r="E104" s="4">
        <f t="shared" si="1"/>
        <v>7</v>
      </c>
      <c r="F104" s="4">
        <v>52.516002659999998</v>
      </c>
      <c r="G104" s="4">
        <f t="shared" si="2"/>
        <v>53</v>
      </c>
      <c r="H104" s="4">
        <f t="shared" si="3"/>
        <v>47.483997340000002</v>
      </c>
      <c r="I104" s="4">
        <f t="shared" si="4"/>
        <v>48</v>
      </c>
      <c r="J104" s="4">
        <v>100</v>
      </c>
      <c r="K104" s="4">
        <f t="shared" si="8"/>
        <v>100</v>
      </c>
      <c r="L104" s="4">
        <v>0</v>
      </c>
      <c r="M104" s="4">
        <v>0</v>
      </c>
      <c r="N104" s="4">
        <v>0</v>
      </c>
      <c r="O104" s="4">
        <v>100</v>
      </c>
      <c r="P104" s="4">
        <v>0</v>
      </c>
      <c r="Q104" s="4">
        <v>0</v>
      </c>
      <c r="R104" s="4">
        <v>0</v>
      </c>
      <c r="S104" s="4">
        <v>100</v>
      </c>
      <c r="T104" s="4">
        <v>0</v>
      </c>
      <c r="U104" s="4">
        <v>0</v>
      </c>
      <c r="V104" s="4">
        <v>0</v>
      </c>
      <c r="W104" s="5">
        <f t="shared" si="6"/>
        <v>22</v>
      </c>
      <c r="X104" s="5">
        <f t="shared" si="7"/>
        <v>3167.3383316514942</v>
      </c>
      <c r="Y104" s="5"/>
      <c r="Z104" s="5"/>
      <c r="AA104" s="5"/>
      <c r="AB104" s="5"/>
      <c r="AC104" s="5"/>
      <c r="AD104" s="5"/>
      <c r="AE104" s="5"/>
      <c r="AF104" s="5"/>
    </row>
    <row r="105" spans="1:32" ht="12.75" x14ac:dyDescent="0.2">
      <c r="A105" s="4" t="s">
        <v>132</v>
      </c>
      <c r="B105" s="4" t="s">
        <v>31</v>
      </c>
      <c r="C105" s="4">
        <f t="shared" si="0"/>
        <v>2</v>
      </c>
      <c r="D105" s="4">
        <v>6624.5541990000002</v>
      </c>
      <c r="E105" s="4">
        <f t="shared" si="1"/>
        <v>7</v>
      </c>
      <c r="F105" s="4">
        <v>59.012001040000001</v>
      </c>
      <c r="G105" s="4">
        <f t="shared" si="2"/>
        <v>60</v>
      </c>
      <c r="H105" s="4">
        <f t="shared" si="3"/>
        <v>40.987998959999999</v>
      </c>
      <c r="I105" s="4">
        <f t="shared" si="4"/>
        <v>41</v>
      </c>
      <c r="J105" s="4">
        <v>81.708753799999997</v>
      </c>
      <c r="K105" s="4">
        <f t="shared" si="8"/>
        <v>82</v>
      </c>
      <c r="L105" s="4">
        <v>1.506645682</v>
      </c>
      <c r="M105" s="4">
        <v>13.530531140000001</v>
      </c>
      <c r="N105" s="4">
        <v>3.2540693780000001</v>
      </c>
      <c r="O105" s="4">
        <v>59.107446629999998</v>
      </c>
      <c r="P105" s="4">
        <v>3.5209742849999999</v>
      </c>
      <c r="Q105" s="4">
        <v>29.780173680000001</v>
      </c>
      <c r="R105" s="4">
        <v>7.5914054000000002</v>
      </c>
      <c r="S105" s="4">
        <v>97.406956609999995</v>
      </c>
      <c r="T105" s="4">
        <v>0.10755231429999999</v>
      </c>
      <c r="U105" s="4">
        <v>2.244007656</v>
      </c>
      <c r="V105" s="4">
        <v>0.24148342289999999</v>
      </c>
      <c r="W105" s="5">
        <f t="shared" si="6"/>
        <v>22</v>
      </c>
      <c r="X105" s="5">
        <f t="shared" si="7"/>
        <v>3909.281992809244</v>
      </c>
      <c r="Y105" s="5"/>
      <c r="Z105" s="5"/>
      <c r="AA105" s="5"/>
      <c r="AB105" s="5"/>
      <c r="AC105" s="5"/>
      <c r="AD105" s="5"/>
      <c r="AE105" s="5"/>
      <c r="AF105" s="5"/>
    </row>
    <row r="106" spans="1:32" ht="12.75" x14ac:dyDescent="0.2">
      <c r="A106" s="4" t="s">
        <v>133</v>
      </c>
      <c r="B106" s="4" t="s">
        <v>31</v>
      </c>
      <c r="C106" s="4">
        <f t="shared" si="0"/>
        <v>2</v>
      </c>
      <c r="D106" s="4">
        <v>6486.201172</v>
      </c>
      <c r="E106" s="4">
        <f t="shared" si="1"/>
        <v>7</v>
      </c>
      <c r="F106" s="4">
        <v>73.444000239999994</v>
      </c>
      <c r="G106" s="4">
        <f t="shared" si="2"/>
        <v>74</v>
      </c>
      <c r="H106" s="4">
        <f t="shared" si="3"/>
        <v>26.555999760000006</v>
      </c>
      <c r="I106" s="4">
        <f t="shared" si="4"/>
        <v>27</v>
      </c>
      <c r="J106" s="4">
        <v>97.946575409999994</v>
      </c>
      <c r="K106" s="4">
        <f t="shared" si="8"/>
        <v>98</v>
      </c>
      <c r="L106" s="4">
        <v>0.20726323190000001</v>
      </c>
      <c r="M106" s="4">
        <v>0.31517399689999998</v>
      </c>
      <c r="N106" s="4">
        <v>1.530987366</v>
      </c>
      <c r="O106" s="4">
        <v>93.454395079999998</v>
      </c>
      <c r="P106" s="4">
        <v>0.78047620490000003</v>
      </c>
      <c r="Q106" s="4">
        <v>0</v>
      </c>
      <c r="R106" s="4">
        <v>5.7651287120000001</v>
      </c>
      <c r="S106" s="4">
        <v>99.570870009999993</v>
      </c>
      <c r="T106" s="4">
        <v>0</v>
      </c>
      <c r="U106" s="4">
        <v>0.42912999439999999</v>
      </c>
      <c r="V106" s="4">
        <v>0</v>
      </c>
      <c r="W106" s="5">
        <f t="shared" si="6"/>
        <v>22</v>
      </c>
      <c r="X106" s="5">
        <f t="shared" si="7"/>
        <v>4763.7256043305624</v>
      </c>
      <c r="Y106" s="5"/>
      <c r="Z106" s="5"/>
      <c r="AA106" s="5"/>
      <c r="AB106" s="5"/>
      <c r="AC106" s="5"/>
      <c r="AD106" s="5"/>
      <c r="AE106" s="5"/>
      <c r="AF106" s="5"/>
    </row>
    <row r="107" spans="1:32" ht="12.75" x14ac:dyDescent="0.2">
      <c r="A107" s="4" t="s">
        <v>134</v>
      </c>
      <c r="B107" s="4" t="s">
        <v>33</v>
      </c>
      <c r="C107" s="4">
        <f t="shared" si="0"/>
        <v>3</v>
      </c>
      <c r="D107" s="4">
        <v>6948.4448240000002</v>
      </c>
      <c r="E107" s="4">
        <f t="shared" si="1"/>
        <v>7</v>
      </c>
      <c r="F107" s="4">
        <v>75.685997009999994</v>
      </c>
      <c r="G107" s="4">
        <f t="shared" si="2"/>
        <v>76</v>
      </c>
      <c r="H107" s="4">
        <f t="shared" si="3"/>
        <v>24.314002990000006</v>
      </c>
      <c r="I107" s="4">
        <f t="shared" si="4"/>
        <v>25</v>
      </c>
      <c r="J107" s="4">
        <v>99.011416940000004</v>
      </c>
      <c r="K107" s="4">
        <f t="shared" si="8"/>
        <v>100</v>
      </c>
      <c r="L107" s="4">
        <v>0</v>
      </c>
      <c r="M107" s="4">
        <v>0.98858306070000002</v>
      </c>
      <c r="N107" s="4">
        <v>0</v>
      </c>
      <c r="O107" s="4">
        <v>97.401287969999998</v>
      </c>
      <c r="P107" s="4">
        <v>0</v>
      </c>
      <c r="Q107" s="4">
        <v>2.5987120309999998</v>
      </c>
      <c r="R107" s="4">
        <v>0</v>
      </c>
      <c r="S107" s="4">
        <v>99.528670399999996</v>
      </c>
      <c r="T107" s="4">
        <v>0</v>
      </c>
      <c r="U107" s="4">
        <v>0.47132960070000002</v>
      </c>
      <c r="V107" s="4">
        <v>0</v>
      </c>
      <c r="W107" s="5">
        <f t="shared" si="6"/>
        <v>22</v>
      </c>
      <c r="X107" s="5">
        <f t="shared" si="7"/>
        <v>5258.9997417341392</v>
      </c>
      <c r="Y107" s="5"/>
      <c r="Z107" s="5"/>
      <c r="AA107" s="5"/>
      <c r="AB107" s="5"/>
      <c r="AC107" s="5"/>
      <c r="AD107" s="5"/>
      <c r="AE107" s="5"/>
      <c r="AF107" s="5"/>
    </row>
    <row r="108" spans="1:32" ht="12.75" x14ac:dyDescent="0.2">
      <c r="A108" s="4" t="s">
        <v>135</v>
      </c>
      <c r="B108" s="4" t="s">
        <v>33</v>
      </c>
      <c r="C108" s="4">
        <f t="shared" si="0"/>
        <v>3</v>
      </c>
      <c r="D108" s="4">
        <v>6871.2871089999999</v>
      </c>
      <c r="E108" s="4">
        <f t="shared" si="1"/>
        <v>7</v>
      </c>
      <c r="F108" s="4">
        <v>80.691001889999995</v>
      </c>
      <c r="G108" s="4">
        <f t="shared" si="2"/>
        <v>81</v>
      </c>
      <c r="H108" s="4">
        <f t="shared" si="3"/>
        <v>19.308998110000005</v>
      </c>
      <c r="I108" s="4">
        <f t="shared" si="4"/>
        <v>20</v>
      </c>
      <c r="J108" s="4">
        <v>99.891523800000002</v>
      </c>
      <c r="K108" s="4">
        <f t="shared" si="8"/>
        <v>100</v>
      </c>
      <c r="L108" s="4">
        <v>0</v>
      </c>
      <c r="M108" s="4">
        <v>0.1084762012</v>
      </c>
      <c r="N108" s="4">
        <v>0</v>
      </c>
      <c r="O108" s="4" t="s">
        <v>25</v>
      </c>
      <c r="P108" s="4" t="s">
        <v>25</v>
      </c>
      <c r="Q108" s="4" t="s">
        <v>25</v>
      </c>
      <c r="R108" s="4" t="s">
        <v>25</v>
      </c>
      <c r="S108" s="4" t="s">
        <v>25</v>
      </c>
      <c r="T108" s="4" t="s">
        <v>25</v>
      </c>
      <c r="U108" s="4" t="s">
        <v>25</v>
      </c>
      <c r="V108" s="4" t="s">
        <v>25</v>
      </c>
      <c r="W108" s="5">
        <f t="shared" si="6"/>
        <v>22</v>
      </c>
      <c r="X108" s="5">
        <f t="shared" si="7"/>
        <v>5544.510410990516</v>
      </c>
      <c r="Y108" s="5"/>
      <c r="Z108" s="5"/>
      <c r="AA108" s="5"/>
      <c r="AB108" s="5"/>
      <c r="AC108" s="5"/>
      <c r="AD108" s="5"/>
      <c r="AE108" s="5"/>
      <c r="AF108" s="5"/>
    </row>
    <row r="109" spans="1:32" ht="12.75" x14ac:dyDescent="0.2">
      <c r="A109" s="4" t="s">
        <v>136</v>
      </c>
      <c r="B109" s="4" t="s">
        <v>31</v>
      </c>
      <c r="C109" s="4">
        <f t="shared" si="0"/>
        <v>2</v>
      </c>
      <c r="D109" s="4">
        <v>6825.4418949999999</v>
      </c>
      <c r="E109" s="4">
        <f t="shared" si="1"/>
        <v>7</v>
      </c>
      <c r="F109" s="4">
        <v>88.924995420000002</v>
      </c>
      <c r="G109" s="4">
        <f t="shared" si="2"/>
        <v>89</v>
      </c>
      <c r="H109" s="4">
        <f t="shared" si="3"/>
        <v>11.075004579999998</v>
      </c>
      <c r="I109" s="4">
        <f t="shared" si="4"/>
        <v>12</v>
      </c>
      <c r="J109" s="4">
        <v>92.6</v>
      </c>
      <c r="K109" s="4">
        <f t="shared" si="8"/>
        <v>93</v>
      </c>
      <c r="L109" s="4">
        <v>7.4</v>
      </c>
      <c r="M109" s="4">
        <v>0</v>
      </c>
      <c r="N109" s="4">
        <v>0</v>
      </c>
      <c r="O109" s="4" t="s">
        <v>25</v>
      </c>
      <c r="P109" s="4" t="s">
        <v>25</v>
      </c>
      <c r="Q109" s="4" t="s">
        <v>25</v>
      </c>
      <c r="R109" s="4" t="s">
        <v>25</v>
      </c>
      <c r="S109" s="4" t="s">
        <v>25</v>
      </c>
      <c r="T109" s="4" t="s">
        <v>25</v>
      </c>
      <c r="U109" s="4" t="s">
        <v>25</v>
      </c>
      <c r="V109" s="4" t="s">
        <v>25</v>
      </c>
      <c r="W109" s="5">
        <f t="shared" si="6"/>
        <v>22</v>
      </c>
      <c r="X109" s="5">
        <f t="shared" si="7"/>
        <v>6069.5238925235108</v>
      </c>
      <c r="Y109" s="5"/>
      <c r="Z109" s="5"/>
      <c r="AA109" s="5"/>
      <c r="AB109" s="5"/>
      <c r="AC109" s="5"/>
      <c r="AD109" s="5"/>
      <c r="AE109" s="5"/>
      <c r="AF109" s="5"/>
    </row>
    <row r="110" spans="1:32" ht="12.75" x14ac:dyDescent="0.2">
      <c r="A110" s="4" t="s">
        <v>137</v>
      </c>
      <c r="B110" s="4" t="s">
        <v>31</v>
      </c>
      <c r="C110" s="4">
        <f t="shared" si="0"/>
        <v>2</v>
      </c>
      <c r="D110" s="4">
        <v>7275.5561520000001</v>
      </c>
      <c r="E110" s="4">
        <f t="shared" si="1"/>
        <v>8</v>
      </c>
      <c r="F110" s="4">
        <v>36.290000919999997</v>
      </c>
      <c r="G110" s="4">
        <f t="shared" si="2"/>
        <v>37</v>
      </c>
      <c r="H110" s="4">
        <f t="shared" si="3"/>
        <v>63.709999080000003</v>
      </c>
      <c r="I110" s="4">
        <f t="shared" si="4"/>
        <v>64</v>
      </c>
      <c r="J110" s="4">
        <v>85.219743179999995</v>
      </c>
      <c r="K110" s="4">
        <f t="shared" si="8"/>
        <v>86</v>
      </c>
      <c r="L110" s="4">
        <v>3.566857739</v>
      </c>
      <c r="M110" s="4">
        <v>10.62886799</v>
      </c>
      <c r="N110" s="4">
        <v>0.58453109380000001</v>
      </c>
      <c r="O110" s="4">
        <v>78.472959419999995</v>
      </c>
      <c r="P110" s="4">
        <v>5.5985837859999998</v>
      </c>
      <c r="Q110" s="4">
        <v>15.010969599999999</v>
      </c>
      <c r="R110" s="4">
        <v>0.91748719570000004</v>
      </c>
      <c r="S110" s="4">
        <v>97.064262220000003</v>
      </c>
      <c r="T110" s="4">
        <v>0</v>
      </c>
      <c r="U110" s="4">
        <v>2.935737778</v>
      </c>
      <c r="V110" s="4">
        <v>0</v>
      </c>
      <c r="W110" s="5">
        <f t="shared" si="6"/>
        <v>22</v>
      </c>
      <c r="X110" s="5">
        <f t="shared" si="7"/>
        <v>2640.2993944959167</v>
      </c>
      <c r="Y110" s="5"/>
      <c r="Z110" s="5"/>
      <c r="AA110" s="5"/>
      <c r="AB110" s="5"/>
      <c r="AC110" s="5"/>
      <c r="AD110" s="5"/>
      <c r="AE110" s="5"/>
      <c r="AF110" s="5"/>
    </row>
    <row r="111" spans="1:32" ht="12.75" x14ac:dyDescent="0.2">
      <c r="A111" s="4" t="s">
        <v>138</v>
      </c>
      <c r="B111" s="4" t="s">
        <v>89</v>
      </c>
      <c r="C111" s="4">
        <f t="shared" si="0"/>
        <v>1</v>
      </c>
      <c r="D111" s="4">
        <v>7976.9848629999997</v>
      </c>
      <c r="E111" s="4">
        <f t="shared" si="1"/>
        <v>8</v>
      </c>
      <c r="F111" s="4">
        <v>42.923000340000002</v>
      </c>
      <c r="G111" s="4">
        <f t="shared" si="2"/>
        <v>43</v>
      </c>
      <c r="H111" s="4">
        <f t="shared" si="3"/>
        <v>57.076999659999998</v>
      </c>
      <c r="I111" s="4">
        <f t="shared" si="4"/>
        <v>58</v>
      </c>
      <c r="J111" s="4">
        <v>63.766285619999998</v>
      </c>
      <c r="K111" s="4">
        <f t="shared" si="8"/>
        <v>64</v>
      </c>
      <c r="L111" s="4">
        <v>9.0233163570000006</v>
      </c>
      <c r="M111" s="4">
        <v>15.5639457</v>
      </c>
      <c r="N111" s="4">
        <v>11.646452330000001</v>
      </c>
      <c r="O111" s="4">
        <v>52.752702669999998</v>
      </c>
      <c r="P111" s="4">
        <v>5.2211368890000003</v>
      </c>
      <c r="Q111" s="4">
        <v>23.142949089999998</v>
      </c>
      <c r="R111" s="4">
        <v>18.88321135</v>
      </c>
      <c r="S111" s="4">
        <v>78.411637659999997</v>
      </c>
      <c r="T111" s="4">
        <v>14.079277429999999</v>
      </c>
      <c r="U111" s="4">
        <v>5.4857354369999998</v>
      </c>
      <c r="V111" s="4">
        <v>2.0233494749999998</v>
      </c>
      <c r="W111" s="5">
        <f t="shared" si="6"/>
        <v>22</v>
      </c>
      <c r="X111" s="5">
        <f t="shared" si="7"/>
        <v>3423.9612398672384</v>
      </c>
      <c r="Y111" s="5"/>
      <c r="Z111" s="5"/>
      <c r="AA111" s="5"/>
      <c r="AB111" s="5"/>
      <c r="AC111" s="5"/>
      <c r="AD111" s="5"/>
      <c r="AE111" s="5"/>
      <c r="AF111" s="5"/>
    </row>
    <row r="112" spans="1:32" ht="12.75" x14ac:dyDescent="0.2">
      <c r="A112" s="4" t="s">
        <v>139</v>
      </c>
      <c r="B112" s="4" t="s">
        <v>33</v>
      </c>
      <c r="C112" s="4">
        <f t="shared" si="0"/>
        <v>3</v>
      </c>
      <c r="D112" s="4">
        <v>7132.5297849999997</v>
      </c>
      <c r="E112" s="4">
        <f t="shared" si="1"/>
        <v>8</v>
      </c>
      <c r="F112" s="4">
        <v>62.182994839999999</v>
      </c>
      <c r="G112" s="4">
        <f t="shared" si="2"/>
        <v>63</v>
      </c>
      <c r="H112" s="4">
        <f t="shared" si="3"/>
        <v>37.817005160000001</v>
      </c>
      <c r="I112" s="4">
        <f t="shared" si="4"/>
        <v>38</v>
      </c>
      <c r="J112" s="4">
        <v>99.593466329999998</v>
      </c>
      <c r="K112" s="4">
        <f t="shared" si="8"/>
        <v>100</v>
      </c>
      <c r="L112" s="4">
        <v>0.40653024389999998</v>
      </c>
      <c r="M112" s="4">
        <v>3.4229177000000001E-6</v>
      </c>
      <c r="N112" s="4">
        <v>0</v>
      </c>
      <c r="O112" s="4">
        <v>99.111227529999994</v>
      </c>
      <c r="P112" s="4">
        <v>0.88877246840000002</v>
      </c>
      <c r="Q112" s="4">
        <v>0</v>
      </c>
      <c r="R112" s="4">
        <v>0</v>
      </c>
      <c r="S112" s="4">
        <v>99.886748539999999</v>
      </c>
      <c r="T112" s="4">
        <v>0.11325146429999999</v>
      </c>
      <c r="U112" s="4">
        <v>0</v>
      </c>
      <c r="V112" s="4">
        <v>0</v>
      </c>
      <c r="W112" s="5">
        <f t="shared" si="6"/>
        <v>22</v>
      </c>
      <c r="X112" s="5">
        <f t="shared" si="7"/>
        <v>4435.2206281680128</v>
      </c>
      <c r="Y112" s="5"/>
      <c r="Z112" s="5"/>
      <c r="AA112" s="5"/>
      <c r="AB112" s="5"/>
      <c r="AC112" s="5"/>
      <c r="AD112" s="5"/>
      <c r="AE112" s="5"/>
      <c r="AF112" s="5"/>
    </row>
    <row r="113" spans="1:32" ht="12.75" x14ac:dyDescent="0.2">
      <c r="A113" s="4" t="s">
        <v>140</v>
      </c>
      <c r="B113" s="4" t="s">
        <v>29</v>
      </c>
      <c r="C113" s="4">
        <f t="shared" si="0"/>
        <v>4</v>
      </c>
      <c r="D113" s="4">
        <v>7496.9877930000002</v>
      </c>
      <c r="E113" s="4">
        <f t="shared" si="1"/>
        <v>8</v>
      </c>
      <c r="F113" s="4">
        <v>100</v>
      </c>
      <c r="G113" s="4">
        <f t="shared" si="2"/>
        <v>100</v>
      </c>
      <c r="H113" s="4">
        <f t="shared" si="3"/>
        <v>0</v>
      </c>
      <c r="I113" s="4">
        <f t="shared" si="4"/>
        <v>0</v>
      </c>
      <c r="J113" s="4">
        <v>100</v>
      </c>
      <c r="K113" s="4">
        <f t="shared" si="8"/>
        <v>100</v>
      </c>
      <c r="L113" s="4">
        <v>0</v>
      </c>
      <c r="M113" s="4">
        <v>0</v>
      </c>
      <c r="N113" s="4">
        <v>0</v>
      </c>
      <c r="O113" s="4" t="s">
        <v>25</v>
      </c>
      <c r="P113" s="4" t="s">
        <v>25</v>
      </c>
      <c r="Q113" s="4" t="s">
        <v>25</v>
      </c>
      <c r="R113" s="4" t="s">
        <v>25</v>
      </c>
      <c r="S113" s="4">
        <v>100</v>
      </c>
      <c r="T113" s="4">
        <v>0</v>
      </c>
      <c r="U113" s="4">
        <v>0</v>
      </c>
      <c r="V113" s="4">
        <v>0</v>
      </c>
      <c r="W113" s="5">
        <f t="shared" si="6"/>
        <v>22</v>
      </c>
      <c r="X113" s="5">
        <f t="shared" si="7"/>
        <v>7496.9877930000002</v>
      </c>
      <c r="Y113" s="5"/>
      <c r="Z113" s="5"/>
      <c r="AA113" s="5"/>
      <c r="AB113" s="5"/>
      <c r="AC113" s="5"/>
      <c r="AD113" s="5"/>
      <c r="AE113" s="5"/>
      <c r="AF113" s="5"/>
    </row>
    <row r="114" spans="1:32" ht="12.75" x14ac:dyDescent="0.2">
      <c r="A114" s="4" t="s">
        <v>141</v>
      </c>
      <c r="B114" s="4" t="s">
        <v>31</v>
      </c>
      <c r="C114" s="4">
        <f t="shared" si="0"/>
        <v>2</v>
      </c>
      <c r="D114" s="4">
        <v>8947.0273440000001</v>
      </c>
      <c r="E114" s="4">
        <f t="shared" si="1"/>
        <v>9</v>
      </c>
      <c r="F114" s="4">
        <v>13.34500027</v>
      </c>
      <c r="G114" s="4">
        <f t="shared" si="2"/>
        <v>14</v>
      </c>
      <c r="H114" s="4">
        <f t="shared" si="3"/>
        <v>86.65499973</v>
      </c>
      <c r="I114" s="4">
        <f t="shared" si="4"/>
        <v>87</v>
      </c>
      <c r="J114" s="4">
        <v>45.344017520000001</v>
      </c>
      <c r="K114" s="4">
        <f t="shared" si="8"/>
        <v>46</v>
      </c>
      <c r="L114" s="4">
        <v>2.128564452</v>
      </c>
      <c r="M114" s="4">
        <v>22.157624949999999</v>
      </c>
      <c r="N114" s="4">
        <v>30.369793080000001</v>
      </c>
      <c r="O114" s="4">
        <v>39.071343669999997</v>
      </c>
      <c r="P114" s="4">
        <v>2.4298502929999999</v>
      </c>
      <c r="Q114" s="4">
        <v>24.431800859999999</v>
      </c>
      <c r="R114" s="4">
        <v>34.067005170000002</v>
      </c>
      <c r="S114" s="4">
        <v>86.075271639999997</v>
      </c>
      <c r="T114" s="4">
        <v>0.17218226079999999</v>
      </c>
      <c r="U114" s="4">
        <v>7.3903855639999998</v>
      </c>
      <c r="V114" s="4">
        <v>6.3621605319999999</v>
      </c>
      <c r="W114" s="5">
        <f t="shared" si="6"/>
        <v>22</v>
      </c>
      <c r="X114" s="5">
        <f t="shared" si="7"/>
        <v>1193.9808232137736</v>
      </c>
      <c r="Y114" s="5"/>
      <c r="Z114" s="5"/>
      <c r="AA114" s="5"/>
      <c r="AB114" s="5"/>
      <c r="AC114" s="5"/>
      <c r="AD114" s="5"/>
      <c r="AE114" s="5"/>
      <c r="AF114" s="5"/>
    </row>
    <row r="115" spans="1:32" ht="12.75" x14ac:dyDescent="0.2">
      <c r="A115" s="4" t="s">
        <v>142</v>
      </c>
      <c r="B115" s="4" t="s">
        <v>89</v>
      </c>
      <c r="C115" s="4">
        <f t="shared" si="0"/>
        <v>1</v>
      </c>
      <c r="D115" s="4">
        <v>8278.7373050000006</v>
      </c>
      <c r="E115" s="4">
        <f t="shared" si="1"/>
        <v>9</v>
      </c>
      <c r="F115" s="4">
        <v>42.799999239999998</v>
      </c>
      <c r="G115" s="4">
        <f t="shared" si="2"/>
        <v>43</v>
      </c>
      <c r="H115" s="4">
        <f t="shared" si="3"/>
        <v>57.200000760000002</v>
      </c>
      <c r="I115" s="4">
        <f t="shared" si="4"/>
        <v>58</v>
      </c>
      <c r="J115" s="4">
        <v>68.58372009</v>
      </c>
      <c r="K115" s="4">
        <f t="shared" si="8"/>
        <v>69</v>
      </c>
      <c r="L115" s="4">
        <v>6.065434765</v>
      </c>
      <c r="M115" s="4">
        <v>14.16432245</v>
      </c>
      <c r="N115" s="4">
        <v>11.18652269</v>
      </c>
      <c r="O115" s="4">
        <v>52.117552750000002</v>
      </c>
      <c r="P115" s="4">
        <v>8.1875420190000003</v>
      </c>
      <c r="Q115" s="4">
        <v>20.7910842</v>
      </c>
      <c r="R115" s="4">
        <v>18.90382103</v>
      </c>
      <c r="S115" s="4">
        <v>90.589910009999997</v>
      </c>
      <c r="T115" s="4">
        <v>3.2293480560000001</v>
      </c>
      <c r="U115" s="4">
        <v>5.3079905280000004</v>
      </c>
      <c r="V115" s="4">
        <v>0.87275140490000003</v>
      </c>
      <c r="W115" s="5">
        <f t="shared" si="6"/>
        <v>22</v>
      </c>
      <c r="X115" s="5">
        <f t="shared" si="7"/>
        <v>3543.2995036215966</v>
      </c>
      <c r="Y115" s="5"/>
      <c r="Z115" s="5"/>
      <c r="AA115" s="5"/>
      <c r="AB115" s="5"/>
      <c r="AC115" s="5"/>
      <c r="AD115" s="5"/>
      <c r="AE115" s="5"/>
      <c r="AF115" s="5"/>
    </row>
    <row r="116" spans="1:32" ht="12.75" x14ac:dyDescent="0.2">
      <c r="A116" s="4" t="s">
        <v>143</v>
      </c>
      <c r="B116" s="4" t="s">
        <v>33</v>
      </c>
      <c r="C116" s="4">
        <f t="shared" si="0"/>
        <v>3</v>
      </c>
      <c r="D116" s="4">
        <v>8737.3701170000004</v>
      </c>
      <c r="E116" s="4">
        <f t="shared" si="1"/>
        <v>9</v>
      </c>
      <c r="F116" s="4">
        <v>56.445999149999999</v>
      </c>
      <c r="G116" s="4">
        <f t="shared" si="2"/>
        <v>57</v>
      </c>
      <c r="H116" s="4">
        <f t="shared" si="3"/>
        <v>43.554000850000001</v>
      </c>
      <c r="I116" s="4">
        <f t="shared" si="4"/>
        <v>44</v>
      </c>
      <c r="J116" s="4">
        <v>95.29552932</v>
      </c>
      <c r="K116" s="4">
        <f t="shared" si="8"/>
        <v>96</v>
      </c>
      <c r="L116" s="4">
        <v>4.244199279</v>
      </c>
      <c r="M116" s="4">
        <v>0.44372047780000001</v>
      </c>
      <c r="N116" s="4">
        <v>1.6550926470000001E-2</v>
      </c>
      <c r="O116" s="4">
        <v>95.844974750000006</v>
      </c>
      <c r="P116" s="4">
        <v>3.545864028</v>
      </c>
      <c r="Q116" s="4">
        <v>0.57116028659999996</v>
      </c>
      <c r="R116" s="4">
        <v>3.8000931410000001E-2</v>
      </c>
      <c r="S116" s="4">
        <v>94.871569890000004</v>
      </c>
      <c r="T116" s="4">
        <v>4.7830378649999998</v>
      </c>
      <c r="U116" s="4">
        <v>0.3453922445</v>
      </c>
      <c r="V116" s="4">
        <v>0</v>
      </c>
      <c r="W116" s="5">
        <f t="shared" si="6"/>
        <v>22</v>
      </c>
      <c r="X116" s="5">
        <f t="shared" si="7"/>
        <v>4931.8958619741743</v>
      </c>
      <c r="Y116" s="5"/>
      <c r="Z116" s="5"/>
      <c r="AA116" s="5"/>
      <c r="AB116" s="5"/>
      <c r="AC116" s="5"/>
      <c r="AD116" s="5"/>
      <c r="AE116" s="5"/>
      <c r="AF116" s="5"/>
    </row>
    <row r="117" spans="1:32" ht="12.75" x14ac:dyDescent="0.2">
      <c r="A117" s="4" t="s">
        <v>144</v>
      </c>
      <c r="B117" s="4" t="s">
        <v>29</v>
      </c>
      <c r="C117" s="4">
        <f t="shared" si="0"/>
        <v>4</v>
      </c>
      <c r="D117" s="4">
        <v>8654.6181639999995</v>
      </c>
      <c r="E117" s="4">
        <f t="shared" si="1"/>
        <v>9</v>
      </c>
      <c r="F117" s="4">
        <v>73.915000919999997</v>
      </c>
      <c r="G117" s="4">
        <f t="shared" si="2"/>
        <v>74</v>
      </c>
      <c r="H117" s="4">
        <f t="shared" si="3"/>
        <v>26.084999080000003</v>
      </c>
      <c r="I117" s="4">
        <f t="shared" si="4"/>
        <v>27</v>
      </c>
      <c r="J117" s="4">
        <v>100.0000028</v>
      </c>
      <c r="K117" s="4">
        <f t="shared" si="8"/>
        <v>100</v>
      </c>
      <c r="L117" s="4">
        <v>0</v>
      </c>
      <c r="M117" s="4">
        <v>0</v>
      </c>
      <c r="N117" s="4">
        <v>0</v>
      </c>
      <c r="O117" s="4">
        <v>100</v>
      </c>
      <c r="P117" s="4">
        <v>0</v>
      </c>
      <c r="Q117" s="4">
        <v>0</v>
      </c>
      <c r="R117" s="4">
        <v>0</v>
      </c>
      <c r="S117" s="4">
        <v>100</v>
      </c>
      <c r="T117" s="4">
        <v>0</v>
      </c>
      <c r="U117" s="4">
        <v>0</v>
      </c>
      <c r="V117" s="4">
        <v>0</v>
      </c>
      <c r="W117" s="5">
        <f t="shared" si="6"/>
        <v>22</v>
      </c>
      <c r="X117" s="5">
        <f t="shared" si="7"/>
        <v>6397.0610955430866</v>
      </c>
      <c r="Y117" s="5"/>
      <c r="Z117" s="5"/>
      <c r="AA117" s="5"/>
      <c r="AB117" s="5"/>
      <c r="AC117" s="5"/>
      <c r="AD117" s="5"/>
      <c r="AE117" s="5"/>
      <c r="AF117" s="5"/>
    </row>
    <row r="118" spans="1:32" ht="12.75" x14ac:dyDescent="0.2">
      <c r="A118" s="4" t="s">
        <v>145</v>
      </c>
      <c r="B118" s="4" t="s">
        <v>29</v>
      </c>
      <c r="C118" s="4">
        <f t="shared" si="0"/>
        <v>4</v>
      </c>
      <c r="D118" s="4">
        <v>8655.5410159999992</v>
      </c>
      <c r="E118" s="4">
        <f t="shared" si="1"/>
        <v>9</v>
      </c>
      <c r="F118" s="4">
        <v>92.58699799</v>
      </c>
      <c r="G118" s="4">
        <f t="shared" si="2"/>
        <v>93</v>
      </c>
      <c r="H118" s="4">
        <f t="shared" si="3"/>
        <v>7.4130020099999996</v>
      </c>
      <c r="I118" s="4">
        <f t="shared" si="4"/>
        <v>8</v>
      </c>
      <c r="J118" s="4">
        <v>100</v>
      </c>
      <c r="K118" s="4">
        <f t="shared" si="8"/>
        <v>100</v>
      </c>
      <c r="L118" s="4">
        <v>0</v>
      </c>
      <c r="M118" s="4">
        <v>0</v>
      </c>
      <c r="N118" s="4">
        <v>0</v>
      </c>
      <c r="O118" s="4">
        <v>100</v>
      </c>
      <c r="P118" s="4">
        <v>0</v>
      </c>
      <c r="Q118" s="4">
        <v>0</v>
      </c>
      <c r="R118" s="4">
        <v>0</v>
      </c>
      <c r="S118" s="4">
        <v>100</v>
      </c>
      <c r="T118" s="4">
        <v>0</v>
      </c>
      <c r="U118" s="4">
        <v>0</v>
      </c>
      <c r="V118" s="4">
        <v>0</v>
      </c>
      <c r="W118" s="5">
        <f t="shared" si="6"/>
        <v>22</v>
      </c>
      <c r="X118" s="5">
        <f t="shared" si="7"/>
        <v>8013.9055865075443</v>
      </c>
      <c r="Y118" s="5"/>
      <c r="Z118" s="5"/>
      <c r="AA118" s="5"/>
      <c r="AB118" s="5"/>
      <c r="AC118" s="5"/>
      <c r="AD118" s="5"/>
      <c r="AE118" s="5"/>
      <c r="AF118" s="5"/>
    </row>
    <row r="119" spans="1:32" ht="12.75" x14ac:dyDescent="0.2">
      <c r="A119" s="4" t="s">
        <v>146</v>
      </c>
      <c r="B119" s="4" t="s">
        <v>31</v>
      </c>
      <c r="C119" s="4">
        <f t="shared" si="0"/>
        <v>2</v>
      </c>
      <c r="D119" s="4">
        <v>9537.6416019999997</v>
      </c>
      <c r="E119" s="4">
        <f t="shared" si="1"/>
        <v>10</v>
      </c>
      <c r="F119" s="4">
        <v>27.505998609999999</v>
      </c>
      <c r="G119" s="4">
        <f t="shared" si="2"/>
        <v>28</v>
      </c>
      <c r="H119" s="4">
        <f t="shared" si="3"/>
        <v>72.494001389999994</v>
      </c>
      <c r="I119" s="4">
        <f t="shared" si="4"/>
        <v>73</v>
      </c>
      <c r="J119" s="4">
        <v>81.852415019999995</v>
      </c>
      <c r="K119" s="4">
        <f t="shared" si="8"/>
        <v>82</v>
      </c>
      <c r="L119" s="4">
        <v>2.5683639349999998</v>
      </c>
      <c r="M119" s="4">
        <v>3.4218570050000001</v>
      </c>
      <c r="N119" s="4">
        <v>12.157364039999999</v>
      </c>
      <c r="O119" s="4">
        <v>76.643599199999997</v>
      </c>
      <c r="P119" s="4">
        <v>3.2071439279999998</v>
      </c>
      <c r="Q119" s="4">
        <v>4.1407069480000001</v>
      </c>
      <c r="R119" s="4">
        <v>16.00854992</v>
      </c>
      <c r="S119" s="4">
        <v>95.580623860000003</v>
      </c>
      <c r="T119" s="4">
        <v>0.88481447629999999</v>
      </c>
      <c r="U119" s="4">
        <v>1.5272683229999999</v>
      </c>
      <c r="V119" s="4">
        <v>2.0072933389999998</v>
      </c>
      <c r="W119" s="5">
        <f t="shared" si="6"/>
        <v>22</v>
      </c>
      <c r="X119" s="5">
        <f t="shared" si="7"/>
        <v>2623.4235664729017</v>
      </c>
      <c r="Y119" s="5"/>
      <c r="Z119" s="5"/>
      <c r="AA119" s="5"/>
      <c r="AB119" s="5"/>
      <c r="AC119" s="5"/>
      <c r="AD119" s="5"/>
      <c r="AE119" s="5"/>
      <c r="AF119" s="5"/>
    </row>
    <row r="120" spans="1:32" ht="12.75" x14ac:dyDescent="0.2">
      <c r="A120" s="4" t="s">
        <v>147</v>
      </c>
      <c r="B120" s="4" t="s">
        <v>29</v>
      </c>
      <c r="C120" s="4">
        <f t="shared" si="0"/>
        <v>4</v>
      </c>
      <c r="D120" s="4">
        <v>9006.4003909999992</v>
      </c>
      <c r="E120" s="4">
        <f t="shared" si="1"/>
        <v>10</v>
      </c>
      <c r="F120" s="4">
        <v>58.748001100000003</v>
      </c>
      <c r="G120" s="4">
        <f t="shared" si="2"/>
        <v>59</v>
      </c>
      <c r="H120" s="4">
        <f t="shared" si="3"/>
        <v>41.251998899999997</v>
      </c>
      <c r="I120" s="4">
        <f t="shared" si="4"/>
        <v>42</v>
      </c>
      <c r="J120" s="4">
        <v>100</v>
      </c>
      <c r="K120" s="4">
        <f t="shared" si="8"/>
        <v>100</v>
      </c>
      <c r="L120" s="4">
        <v>0</v>
      </c>
      <c r="M120" s="4">
        <v>0</v>
      </c>
      <c r="N120" s="4">
        <v>0</v>
      </c>
      <c r="O120" s="4">
        <v>100</v>
      </c>
      <c r="P120" s="4">
        <v>0</v>
      </c>
      <c r="Q120" s="4">
        <v>0</v>
      </c>
      <c r="R120" s="4">
        <v>0</v>
      </c>
      <c r="S120" s="4">
        <v>100</v>
      </c>
      <c r="T120" s="4">
        <v>0</v>
      </c>
      <c r="U120" s="4">
        <v>0</v>
      </c>
      <c r="V120" s="4">
        <v>0</v>
      </c>
      <c r="W120" s="5">
        <f t="shared" si="6"/>
        <v>22</v>
      </c>
      <c r="X120" s="5">
        <f t="shared" si="7"/>
        <v>5291.0802007750844</v>
      </c>
      <c r="Y120" s="5"/>
      <c r="Z120" s="5"/>
      <c r="AA120" s="5"/>
      <c r="AB120" s="5"/>
      <c r="AC120" s="5"/>
      <c r="AD120" s="5"/>
      <c r="AE120" s="5"/>
      <c r="AF120" s="5"/>
    </row>
    <row r="121" spans="1:32" ht="12.75" x14ac:dyDescent="0.2">
      <c r="A121" s="4" t="s">
        <v>148</v>
      </c>
      <c r="B121" s="4" t="s">
        <v>31</v>
      </c>
      <c r="C121" s="4">
        <f t="shared" si="0"/>
        <v>2</v>
      </c>
      <c r="D121" s="4">
        <v>9904.6083980000003</v>
      </c>
      <c r="E121" s="4">
        <f t="shared" si="1"/>
        <v>10</v>
      </c>
      <c r="F121" s="4">
        <v>58.358997340000002</v>
      </c>
      <c r="G121" s="4">
        <f t="shared" si="2"/>
        <v>59</v>
      </c>
      <c r="H121" s="4">
        <f t="shared" si="3"/>
        <v>41.641002659999998</v>
      </c>
      <c r="I121" s="4">
        <f t="shared" si="4"/>
        <v>42</v>
      </c>
      <c r="J121" s="4">
        <v>95.689221130000007</v>
      </c>
      <c r="K121" s="4">
        <f t="shared" si="8"/>
        <v>96</v>
      </c>
      <c r="L121" s="4">
        <v>0.4256206085</v>
      </c>
      <c r="M121" s="4">
        <v>3.8851582640000002</v>
      </c>
      <c r="N121" s="4">
        <v>0</v>
      </c>
      <c r="O121" s="4">
        <v>89.875799549999996</v>
      </c>
      <c r="P121" s="4">
        <v>0.80670950789999996</v>
      </c>
      <c r="Q121" s="4">
        <v>9.3174909459999995</v>
      </c>
      <c r="R121" s="4">
        <v>0</v>
      </c>
      <c r="S121" s="4">
        <v>99.837282810000005</v>
      </c>
      <c r="T121" s="4">
        <v>0.15370152619999999</v>
      </c>
      <c r="U121" s="4">
        <v>9.0156632960000007E-3</v>
      </c>
      <c r="V121" s="4">
        <v>0</v>
      </c>
      <c r="W121" s="5">
        <f t="shared" si="6"/>
        <v>22</v>
      </c>
      <c r="X121" s="5">
        <f t="shared" si="7"/>
        <v>5780.2301515262379</v>
      </c>
      <c r="Y121" s="5"/>
      <c r="Z121" s="5"/>
      <c r="AA121" s="5"/>
      <c r="AB121" s="5"/>
      <c r="AC121" s="5"/>
      <c r="AD121" s="5"/>
      <c r="AE121" s="5"/>
      <c r="AF121" s="5"/>
    </row>
    <row r="122" spans="1:32" ht="12.75" x14ac:dyDescent="0.2">
      <c r="A122" s="4" t="s">
        <v>149</v>
      </c>
      <c r="B122" s="4" t="s">
        <v>29</v>
      </c>
      <c r="C122" s="4">
        <f t="shared" si="0"/>
        <v>4</v>
      </c>
      <c r="D122" s="4">
        <v>9660.3496090000008</v>
      </c>
      <c r="E122" s="4">
        <f t="shared" si="1"/>
        <v>10</v>
      </c>
      <c r="F122" s="4">
        <v>71.942001340000004</v>
      </c>
      <c r="G122" s="4">
        <f t="shared" si="2"/>
        <v>72</v>
      </c>
      <c r="H122" s="4">
        <f t="shared" si="3"/>
        <v>28.057998659999996</v>
      </c>
      <c r="I122" s="4">
        <f t="shared" si="4"/>
        <v>29</v>
      </c>
      <c r="J122" s="4">
        <v>99.999997469999997</v>
      </c>
      <c r="K122" s="4">
        <f t="shared" si="8"/>
        <v>100</v>
      </c>
      <c r="L122" s="4">
        <v>0</v>
      </c>
      <c r="M122" s="4">
        <v>2.5272441919999999E-6</v>
      </c>
      <c r="N122" s="4">
        <v>0</v>
      </c>
      <c r="O122" s="4">
        <v>100</v>
      </c>
      <c r="P122" s="4">
        <v>0</v>
      </c>
      <c r="Q122" s="4">
        <v>0</v>
      </c>
      <c r="R122" s="4">
        <v>0</v>
      </c>
      <c r="S122" s="4">
        <v>100</v>
      </c>
      <c r="T122" s="4">
        <v>0</v>
      </c>
      <c r="U122" s="4">
        <v>0</v>
      </c>
      <c r="V122" s="4">
        <v>0</v>
      </c>
      <c r="W122" s="5">
        <f t="shared" si="6"/>
        <v>22</v>
      </c>
      <c r="X122" s="5">
        <f t="shared" si="7"/>
        <v>6949.8488451554658</v>
      </c>
      <c r="Y122" s="5"/>
      <c r="Z122" s="5"/>
      <c r="AA122" s="5"/>
      <c r="AB122" s="5"/>
      <c r="AC122" s="5"/>
      <c r="AD122" s="5"/>
      <c r="AE122" s="5"/>
      <c r="AF122" s="5"/>
    </row>
    <row r="123" spans="1:32" ht="12.75" x14ac:dyDescent="0.2">
      <c r="A123" s="4" t="s">
        <v>150</v>
      </c>
      <c r="B123" s="4" t="s">
        <v>33</v>
      </c>
      <c r="C123" s="4">
        <f t="shared" si="0"/>
        <v>3</v>
      </c>
      <c r="D123" s="4">
        <v>9449.3212889999995</v>
      </c>
      <c r="E123" s="4">
        <f t="shared" si="1"/>
        <v>10</v>
      </c>
      <c r="F123" s="4">
        <v>79.483001709999996</v>
      </c>
      <c r="G123" s="4">
        <f t="shared" si="2"/>
        <v>80</v>
      </c>
      <c r="H123" s="4">
        <f t="shared" si="3"/>
        <v>20.516998290000004</v>
      </c>
      <c r="I123" s="4">
        <f t="shared" si="4"/>
        <v>21</v>
      </c>
      <c r="J123" s="4">
        <v>96.534726079999999</v>
      </c>
      <c r="K123" s="4">
        <f t="shared" si="8"/>
        <v>97</v>
      </c>
      <c r="L123" s="4">
        <v>3.3721195499999999</v>
      </c>
      <c r="M123" s="4">
        <v>9.3154368370000004E-2</v>
      </c>
      <c r="N123" s="4">
        <v>0</v>
      </c>
      <c r="O123" s="4">
        <v>98.564122310000002</v>
      </c>
      <c r="P123" s="4">
        <v>0.9955971951</v>
      </c>
      <c r="Q123" s="4">
        <v>0.4402804931</v>
      </c>
      <c r="R123" s="4">
        <v>0</v>
      </c>
      <c r="S123" s="4">
        <v>96.010873619999998</v>
      </c>
      <c r="T123" s="4">
        <v>3.9855726439999999</v>
      </c>
      <c r="U123" s="4">
        <v>3.5537319770000001E-3</v>
      </c>
      <c r="V123" s="4">
        <v>0</v>
      </c>
      <c r="W123" s="5">
        <f t="shared" si="6"/>
        <v>22</v>
      </c>
      <c r="X123" s="5">
        <f t="shared" si="7"/>
        <v>7510.604201719264</v>
      </c>
      <c r="Y123" s="5"/>
      <c r="Z123" s="5"/>
      <c r="AA123" s="5"/>
      <c r="AB123" s="5"/>
      <c r="AC123" s="5"/>
      <c r="AD123" s="5"/>
      <c r="AE123" s="5"/>
      <c r="AF123" s="5"/>
    </row>
    <row r="124" spans="1:32" ht="12.75" x14ac:dyDescent="0.2">
      <c r="A124" s="4" t="s">
        <v>151</v>
      </c>
      <c r="B124" s="4" t="s">
        <v>29</v>
      </c>
      <c r="C124" s="4">
        <f t="shared" si="0"/>
        <v>4</v>
      </c>
      <c r="D124" s="4">
        <v>9890.4003909999992</v>
      </c>
      <c r="E124" s="4">
        <f t="shared" si="1"/>
        <v>10</v>
      </c>
      <c r="F124" s="4">
        <v>87.047996519999998</v>
      </c>
      <c r="G124" s="4">
        <f t="shared" si="2"/>
        <v>88</v>
      </c>
      <c r="H124" s="4">
        <f t="shared" si="3"/>
        <v>12.952003480000002</v>
      </c>
      <c r="I124" s="4">
        <f t="shared" si="4"/>
        <v>13</v>
      </c>
      <c r="J124" s="4">
        <v>99.965596000000005</v>
      </c>
      <c r="K124" s="4">
        <f t="shared" si="8"/>
        <v>100</v>
      </c>
      <c r="L124" s="4">
        <v>0</v>
      </c>
      <c r="M124" s="4">
        <v>3.4403999999999997E-2</v>
      </c>
      <c r="N124" s="4">
        <v>0</v>
      </c>
      <c r="O124" s="4" t="s">
        <v>25</v>
      </c>
      <c r="P124" s="4" t="s">
        <v>25</v>
      </c>
      <c r="Q124" s="4" t="s">
        <v>25</v>
      </c>
      <c r="R124" s="4" t="s">
        <v>25</v>
      </c>
      <c r="S124" s="4" t="s">
        <v>25</v>
      </c>
      <c r="T124" s="4" t="s">
        <v>25</v>
      </c>
      <c r="U124" s="4" t="s">
        <v>25</v>
      </c>
      <c r="V124" s="4" t="s">
        <v>25</v>
      </c>
      <c r="W124" s="5">
        <f t="shared" si="6"/>
        <v>22</v>
      </c>
      <c r="X124" s="5">
        <f t="shared" si="7"/>
        <v>8609.3953881717443</v>
      </c>
      <c r="Y124" s="5"/>
      <c r="Z124" s="5"/>
      <c r="AA124" s="5"/>
      <c r="AB124" s="5"/>
      <c r="AC124" s="5"/>
      <c r="AD124" s="5"/>
      <c r="AE124" s="5"/>
      <c r="AF124" s="5"/>
    </row>
    <row r="125" spans="1:32" ht="12.75" x14ac:dyDescent="0.2">
      <c r="A125" s="4" t="s">
        <v>152</v>
      </c>
      <c r="B125" s="4" t="s">
        <v>33</v>
      </c>
      <c r="C125" s="4">
        <f t="shared" si="0"/>
        <v>3</v>
      </c>
      <c r="D125" s="4">
        <v>10139.174800000001</v>
      </c>
      <c r="E125" s="4">
        <f t="shared" si="1"/>
        <v>11</v>
      </c>
      <c r="F125" s="4">
        <v>56.397003169999998</v>
      </c>
      <c r="G125" s="4">
        <f t="shared" si="2"/>
        <v>57</v>
      </c>
      <c r="H125" s="4">
        <f t="shared" si="3"/>
        <v>43.602996830000002</v>
      </c>
      <c r="I125" s="4">
        <f t="shared" si="4"/>
        <v>44</v>
      </c>
      <c r="J125" s="4">
        <v>96.043376129999999</v>
      </c>
      <c r="K125" s="4">
        <f t="shared" si="8"/>
        <v>97</v>
      </c>
      <c r="L125" s="4">
        <v>1.04278118</v>
      </c>
      <c r="M125" s="4">
        <v>2.9138426879999999</v>
      </c>
      <c r="N125" s="4">
        <v>0</v>
      </c>
      <c r="O125" s="4">
        <v>90.925797950000003</v>
      </c>
      <c r="P125" s="4">
        <v>2.3915356710000002</v>
      </c>
      <c r="Q125" s="4">
        <v>6.6826663770000003</v>
      </c>
      <c r="R125" s="4">
        <v>0</v>
      </c>
      <c r="S125" s="4">
        <v>100</v>
      </c>
      <c r="T125" s="4">
        <v>0</v>
      </c>
      <c r="U125" s="4">
        <v>0</v>
      </c>
      <c r="V125" s="4">
        <v>0</v>
      </c>
      <c r="W125" s="5">
        <f t="shared" si="6"/>
        <v>22</v>
      </c>
      <c r="X125" s="5">
        <f t="shared" si="7"/>
        <v>5718.1907333678409</v>
      </c>
      <c r="Y125" s="5"/>
      <c r="Z125" s="5"/>
      <c r="AA125" s="5"/>
      <c r="AB125" s="5"/>
      <c r="AC125" s="5"/>
      <c r="AD125" s="5"/>
      <c r="AE125" s="5"/>
      <c r="AF125" s="5"/>
    </row>
    <row r="126" spans="1:32" ht="12.75" x14ac:dyDescent="0.2">
      <c r="A126" s="4" t="s">
        <v>153</v>
      </c>
      <c r="B126" s="4" t="s">
        <v>29</v>
      </c>
      <c r="C126" s="4">
        <f t="shared" si="0"/>
        <v>4</v>
      </c>
      <c r="D126" s="4">
        <v>10196.70703</v>
      </c>
      <c r="E126" s="4">
        <f t="shared" si="1"/>
        <v>11</v>
      </c>
      <c r="F126" s="4">
        <v>66.309997559999999</v>
      </c>
      <c r="G126" s="4">
        <f t="shared" si="2"/>
        <v>67</v>
      </c>
      <c r="H126" s="4">
        <f t="shared" si="3"/>
        <v>33.690002440000001</v>
      </c>
      <c r="I126" s="4">
        <f t="shared" si="4"/>
        <v>34</v>
      </c>
      <c r="J126" s="4">
        <v>99.911993670000001</v>
      </c>
      <c r="K126" s="4">
        <f t="shared" si="8"/>
        <v>100</v>
      </c>
      <c r="L126" s="4">
        <v>0</v>
      </c>
      <c r="M126" s="4">
        <v>8.8006333689999994E-2</v>
      </c>
      <c r="N126" s="4">
        <v>0</v>
      </c>
      <c r="O126" s="4">
        <v>99.738776090000002</v>
      </c>
      <c r="P126" s="4">
        <v>0</v>
      </c>
      <c r="Q126" s="4">
        <v>0.26122391220000002</v>
      </c>
      <c r="R126" s="4">
        <v>0</v>
      </c>
      <c r="S126" s="4">
        <v>100</v>
      </c>
      <c r="T126" s="4">
        <v>0</v>
      </c>
      <c r="U126" s="4">
        <v>0</v>
      </c>
      <c r="V126" s="4">
        <v>0</v>
      </c>
      <c r="W126" s="5">
        <f t="shared" si="6"/>
        <v>22</v>
      </c>
      <c r="X126" s="5">
        <f t="shared" si="7"/>
        <v>6761.4361827933481</v>
      </c>
      <c r="Y126" s="5"/>
      <c r="Z126" s="5"/>
      <c r="AA126" s="5"/>
      <c r="AB126" s="5"/>
      <c r="AC126" s="5"/>
      <c r="AD126" s="5"/>
      <c r="AE126" s="5"/>
      <c r="AF126" s="5"/>
    </row>
    <row r="127" spans="1:32" ht="12.75" x14ac:dyDescent="0.2">
      <c r="A127" s="4" t="s">
        <v>154</v>
      </c>
      <c r="B127" s="4" t="s">
        <v>29</v>
      </c>
      <c r="C127" s="4">
        <f t="shared" si="0"/>
        <v>4</v>
      </c>
      <c r="D127" s="4">
        <v>10708.98242</v>
      </c>
      <c r="E127" s="4">
        <f t="shared" si="1"/>
        <v>11</v>
      </c>
      <c r="F127" s="4">
        <v>74.061004639999993</v>
      </c>
      <c r="G127" s="4">
        <f t="shared" si="2"/>
        <v>75</v>
      </c>
      <c r="H127" s="4">
        <f t="shared" si="3"/>
        <v>25.938995360000007</v>
      </c>
      <c r="I127" s="4">
        <f t="shared" si="4"/>
        <v>26</v>
      </c>
      <c r="J127" s="4">
        <v>99.880591670000001</v>
      </c>
      <c r="K127" s="4">
        <f t="shared" si="8"/>
        <v>100</v>
      </c>
      <c r="L127" s="4">
        <v>0</v>
      </c>
      <c r="M127" s="4">
        <v>0.11940833250000001</v>
      </c>
      <c r="N127" s="4">
        <v>0</v>
      </c>
      <c r="O127" s="4">
        <v>99.817599299999998</v>
      </c>
      <c r="P127" s="4">
        <v>0</v>
      </c>
      <c r="Q127" s="4">
        <v>0.18240069649999999</v>
      </c>
      <c r="R127" s="4">
        <v>0</v>
      </c>
      <c r="S127" s="4">
        <v>99.902650929999993</v>
      </c>
      <c r="T127" s="4">
        <v>0</v>
      </c>
      <c r="U127" s="4">
        <v>9.7349067900000003E-2</v>
      </c>
      <c r="V127" s="4">
        <v>0</v>
      </c>
      <c r="W127" s="5">
        <f t="shared" si="6"/>
        <v>22</v>
      </c>
      <c r="X127" s="5">
        <f t="shared" si="7"/>
        <v>7931.1799669729835</v>
      </c>
      <c r="Y127" s="5"/>
      <c r="Z127" s="5"/>
      <c r="AA127" s="5"/>
      <c r="AB127" s="5"/>
      <c r="AC127" s="5"/>
      <c r="AD127" s="5"/>
      <c r="AE127" s="5"/>
      <c r="AF127" s="5"/>
    </row>
    <row r="128" spans="1:32" ht="12.75" x14ac:dyDescent="0.2">
      <c r="A128" s="4" t="s">
        <v>155</v>
      </c>
      <c r="B128" s="4" t="s">
        <v>29</v>
      </c>
      <c r="C128" s="4">
        <f t="shared" si="0"/>
        <v>4</v>
      </c>
      <c r="D128" s="4">
        <v>10423.05566</v>
      </c>
      <c r="E128" s="4">
        <f t="shared" si="1"/>
        <v>11</v>
      </c>
      <c r="F128" s="4">
        <v>79.715003969999998</v>
      </c>
      <c r="G128" s="4">
        <f t="shared" si="2"/>
        <v>80</v>
      </c>
      <c r="H128" s="4">
        <f t="shared" si="3"/>
        <v>20.284996030000002</v>
      </c>
      <c r="I128" s="4">
        <f t="shared" si="4"/>
        <v>21</v>
      </c>
      <c r="J128" s="4">
        <v>100.00000230000001</v>
      </c>
      <c r="K128" s="4">
        <f t="shared" si="8"/>
        <v>100</v>
      </c>
      <c r="L128" s="4">
        <v>0</v>
      </c>
      <c r="M128" s="4">
        <v>0</v>
      </c>
      <c r="N128" s="4">
        <v>0</v>
      </c>
      <c r="O128" s="4">
        <v>100</v>
      </c>
      <c r="P128" s="4">
        <v>0</v>
      </c>
      <c r="Q128" s="4">
        <v>0</v>
      </c>
      <c r="R128" s="4">
        <v>0</v>
      </c>
      <c r="S128" s="4">
        <v>100</v>
      </c>
      <c r="T128" s="4">
        <v>0</v>
      </c>
      <c r="U128" s="4">
        <v>0</v>
      </c>
      <c r="V128" s="4">
        <v>0</v>
      </c>
      <c r="W128" s="5">
        <f t="shared" si="6"/>
        <v>22</v>
      </c>
      <c r="X128" s="5">
        <f t="shared" si="7"/>
        <v>8308.7392331643096</v>
      </c>
      <c r="Y128" s="5"/>
      <c r="Z128" s="5"/>
      <c r="AA128" s="5"/>
      <c r="AB128" s="5"/>
      <c r="AC128" s="5"/>
      <c r="AD128" s="5"/>
      <c r="AE128" s="5"/>
      <c r="AF128" s="5"/>
    </row>
    <row r="129" spans="1:32" ht="12.75" x14ac:dyDescent="0.2">
      <c r="A129" s="4" t="s">
        <v>156</v>
      </c>
      <c r="B129" s="4" t="s">
        <v>33</v>
      </c>
      <c r="C129" s="4">
        <f t="shared" si="0"/>
        <v>3</v>
      </c>
      <c r="D129" s="4">
        <v>10847.9043</v>
      </c>
      <c r="E129" s="4">
        <f t="shared" si="1"/>
        <v>11</v>
      </c>
      <c r="F129" s="4">
        <v>82.540000919999997</v>
      </c>
      <c r="G129" s="4">
        <f t="shared" si="2"/>
        <v>83</v>
      </c>
      <c r="H129" s="4">
        <f t="shared" si="3"/>
        <v>17.459999080000003</v>
      </c>
      <c r="I129" s="4">
        <f t="shared" si="4"/>
        <v>18</v>
      </c>
      <c r="J129" s="4">
        <v>96.686811919999997</v>
      </c>
      <c r="K129" s="4">
        <f t="shared" si="8"/>
        <v>97</v>
      </c>
      <c r="L129" s="4">
        <v>0.46703865039999998</v>
      </c>
      <c r="M129" s="4">
        <v>1.2694287829999999</v>
      </c>
      <c r="N129" s="4">
        <v>1.5767206439999999</v>
      </c>
      <c r="O129" s="4">
        <v>90.304464370000005</v>
      </c>
      <c r="P129" s="4">
        <v>1.3853155079999999</v>
      </c>
      <c r="Q129" s="4">
        <v>1.1151181269999999</v>
      </c>
      <c r="R129" s="4">
        <v>7.1951019909999996</v>
      </c>
      <c r="S129" s="4">
        <v>98.036891580000002</v>
      </c>
      <c r="T129" s="4">
        <v>0.27279203590000001</v>
      </c>
      <c r="U129" s="4">
        <v>1.3020733959999999</v>
      </c>
      <c r="V129" s="4">
        <v>0.38824299220000003</v>
      </c>
      <c r="W129" s="5">
        <f t="shared" si="6"/>
        <v>22</v>
      </c>
      <c r="X129" s="5">
        <f t="shared" si="7"/>
        <v>8953.8603090207198</v>
      </c>
      <c r="Y129" s="5"/>
      <c r="Z129" s="5"/>
      <c r="AA129" s="5"/>
      <c r="AB129" s="5"/>
      <c r="AC129" s="5"/>
      <c r="AD129" s="5"/>
      <c r="AE129" s="5"/>
      <c r="AF129" s="5"/>
    </row>
    <row r="130" spans="1:32" ht="12.75" x14ac:dyDescent="0.2">
      <c r="A130" s="4" t="s">
        <v>157</v>
      </c>
      <c r="B130" s="4" t="s">
        <v>29</v>
      </c>
      <c r="C130" s="4">
        <f t="shared" si="0"/>
        <v>4</v>
      </c>
      <c r="D130" s="4">
        <v>10099.26953</v>
      </c>
      <c r="E130" s="4">
        <f t="shared" si="1"/>
        <v>11</v>
      </c>
      <c r="F130" s="4">
        <v>87.97699738</v>
      </c>
      <c r="G130" s="4">
        <f t="shared" si="2"/>
        <v>88</v>
      </c>
      <c r="H130" s="4">
        <f t="shared" si="3"/>
        <v>12.02300262</v>
      </c>
      <c r="I130" s="4">
        <f t="shared" si="4"/>
        <v>13</v>
      </c>
      <c r="J130" s="4">
        <v>99.826867629999995</v>
      </c>
      <c r="K130" s="4">
        <f t="shared" si="8"/>
        <v>100</v>
      </c>
      <c r="L130" s="4">
        <v>0</v>
      </c>
      <c r="M130" s="4">
        <v>0.17313237349999999</v>
      </c>
      <c r="N130" s="4">
        <v>0</v>
      </c>
      <c r="O130" s="4">
        <v>99.719374740000006</v>
      </c>
      <c r="P130" s="4">
        <v>0</v>
      </c>
      <c r="Q130" s="4">
        <v>0.28062526259999998</v>
      </c>
      <c r="R130" s="4">
        <v>0</v>
      </c>
      <c r="S130" s="4">
        <v>99.841557679999994</v>
      </c>
      <c r="T130" s="4">
        <v>0</v>
      </c>
      <c r="U130" s="4">
        <v>0.1584423157</v>
      </c>
      <c r="V130" s="4">
        <v>0</v>
      </c>
      <c r="W130" s="5">
        <f t="shared" si="6"/>
        <v>22</v>
      </c>
      <c r="X130" s="5">
        <f t="shared" si="7"/>
        <v>8885.0340898072373</v>
      </c>
      <c r="Y130" s="5"/>
      <c r="Z130" s="5"/>
      <c r="AA130" s="5"/>
      <c r="AB130" s="5"/>
      <c r="AC130" s="5"/>
      <c r="AD130" s="5"/>
      <c r="AE130" s="5"/>
      <c r="AF130" s="5"/>
    </row>
    <row r="131" spans="1:32" ht="12.75" x14ac:dyDescent="0.2">
      <c r="A131" s="4" t="s">
        <v>158</v>
      </c>
      <c r="B131" s="4" t="s">
        <v>33</v>
      </c>
      <c r="C131" s="4">
        <f t="shared" si="0"/>
        <v>3</v>
      </c>
      <c r="D131" s="4">
        <v>10203.139649999999</v>
      </c>
      <c r="E131" s="4">
        <f t="shared" si="1"/>
        <v>11</v>
      </c>
      <c r="F131" s="4">
        <v>91.417999269999996</v>
      </c>
      <c r="G131" s="4">
        <f t="shared" si="2"/>
        <v>92</v>
      </c>
      <c r="H131" s="4">
        <f t="shared" si="3"/>
        <v>8.5820007300000043</v>
      </c>
      <c r="I131" s="4">
        <f t="shared" si="4"/>
        <v>9</v>
      </c>
      <c r="J131" s="4">
        <v>98.940302959999997</v>
      </c>
      <c r="K131" s="4">
        <f t="shared" si="8"/>
        <v>99</v>
      </c>
      <c r="L131" s="4">
        <v>0.1462147369</v>
      </c>
      <c r="M131" s="4">
        <v>0.8536474704</v>
      </c>
      <c r="N131" s="4">
        <v>5.9834831790000001E-2</v>
      </c>
      <c r="O131" s="4">
        <v>97.311478690000001</v>
      </c>
      <c r="P131" s="4">
        <v>0.62394659450000001</v>
      </c>
      <c r="Q131" s="4">
        <v>2.0247147160000001</v>
      </c>
      <c r="R131" s="4">
        <v>3.986E-2</v>
      </c>
      <c r="S131" s="4">
        <v>99.093212589999993</v>
      </c>
      <c r="T131" s="4">
        <v>0.1013669408</v>
      </c>
      <c r="U131" s="4">
        <v>0.74371047069999996</v>
      </c>
      <c r="V131" s="4">
        <v>6.1710000000000001E-2</v>
      </c>
      <c r="W131" s="5">
        <f t="shared" si="6"/>
        <v>22</v>
      </c>
      <c r="X131" s="5">
        <f t="shared" si="7"/>
        <v>9327.50613075408</v>
      </c>
      <c r="Y131" s="5"/>
      <c r="Z131" s="5"/>
      <c r="AA131" s="5"/>
      <c r="AB131" s="5"/>
      <c r="AC131" s="5"/>
      <c r="AD131" s="5"/>
      <c r="AE131" s="5"/>
      <c r="AF131" s="5"/>
    </row>
    <row r="132" spans="1:32" ht="12.75" x14ac:dyDescent="0.2">
      <c r="A132" s="4" t="s">
        <v>159</v>
      </c>
      <c r="B132" s="4" t="s">
        <v>89</v>
      </c>
      <c r="C132" s="4">
        <f t="shared" si="0"/>
        <v>1</v>
      </c>
      <c r="D132" s="4">
        <v>11890.78125</v>
      </c>
      <c r="E132" s="4">
        <f t="shared" si="1"/>
        <v>12</v>
      </c>
      <c r="F132" s="4">
        <v>13.708000180000001</v>
      </c>
      <c r="G132" s="4">
        <f t="shared" si="2"/>
        <v>14</v>
      </c>
      <c r="H132" s="4">
        <f t="shared" si="3"/>
        <v>86.291999820000001</v>
      </c>
      <c r="I132" s="4">
        <f t="shared" si="4"/>
        <v>87</v>
      </c>
      <c r="J132" s="4">
        <v>62.207122249999998</v>
      </c>
      <c r="K132" s="4">
        <f t="shared" si="8"/>
        <v>63</v>
      </c>
      <c r="L132" s="4">
        <v>19.439693139999999</v>
      </c>
      <c r="M132" s="4">
        <v>14.758259689999999</v>
      </c>
      <c r="N132" s="4">
        <v>3.5949249129999998</v>
      </c>
      <c r="O132" s="4">
        <v>57.685765269999997</v>
      </c>
      <c r="P132" s="4">
        <v>21.251482129999999</v>
      </c>
      <c r="Q132" s="4">
        <v>16.896752379999999</v>
      </c>
      <c r="R132" s="4">
        <v>4.1660002189999998</v>
      </c>
      <c r="S132" s="4">
        <v>90.669110860000004</v>
      </c>
      <c r="T132" s="4">
        <v>8.0344628690000004</v>
      </c>
      <c r="U132" s="4">
        <v>1.2964262689999999</v>
      </c>
      <c r="V132" s="4">
        <v>0</v>
      </c>
      <c r="W132" s="5">
        <f t="shared" si="6"/>
        <v>22</v>
      </c>
      <c r="X132" s="5">
        <f t="shared" si="7"/>
        <v>1629.9883151534063</v>
      </c>
      <c r="Y132" s="5"/>
      <c r="Z132" s="5"/>
      <c r="AA132" s="5"/>
      <c r="AB132" s="5"/>
      <c r="AC132" s="5"/>
      <c r="AD132" s="5"/>
      <c r="AE132" s="5"/>
      <c r="AF132" s="5"/>
    </row>
    <row r="133" spans="1:32" ht="12.75" x14ac:dyDescent="0.2">
      <c r="A133" s="4" t="s">
        <v>160</v>
      </c>
      <c r="B133" s="4" t="s">
        <v>89</v>
      </c>
      <c r="C133" s="4">
        <f t="shared" si="0"/>
        <v>1</v>
      </c>
      <c r="D133" s="4">
        <v>11193.728520000001</v>
      </c>
      <c r="E133" s="4">
        <f t="shared" si="1"/>
        <v>12</v>
      </c>
      <c r="F133" s="4">
        <v>20.198999400000002</v>
      </c>
      <c r="G133" s="4">
        <f t="shared" si="2"/>
        <v>21</v>
      </c>
      <c r="H133" s="4">
        <f t="shared" si="3"/>
        <v>79.801000599999995</v>
      </c>
      <c r="I133" s="4">
        <f t="shared" si="4"/>
        <v>80</v>
      </c>
      <c r="J133" s="4">
        <v>40.95092717</v>
      </c>
      <c r="K133" s="4">
        <f t="shared" si="8"/>
        <v>41</v>
      </c>
      <c r="L133" s="4">
        <v>37.426962869999997</v>
      </c>
      <c r="M133" s="4">
        <v>13.537555190000001</v>
      </c>
      <c r="N133" s="4">
        <v>8.0845547619999998</v>
      </c>
      <c r="O133" s="4">
        <v>33.593628809999998</v>
      </c>
      <c r="P133" s="4">
        <v>42.164380680000001</v>
      </c>
      <c r="Q133" s="4">
        <v>14.111096160000001</v>
      </c>
      <c r="R133" s="4">
        <v>10.13089435</v>
      </c>
      <c r="S133" s="4">
        <v>70.017704449999997</v>
      </c>
      <c r="T133" s="4">
        <v>18.710660919999999</v>
      </c>
      <c r="U133" s="4">
        <v>11.27163464</v>
      </c>
      <c r="V133" s="4">
        <v>0</v>
      </c>
      <c r="W133" s="5">
        <f t="shared" si="6"/>
        <v>22</v>
      </c>
      <c r="X133" s="5">
        <f t="shared" si="7"/>
        <v>2261.0211565924292</v>
      </c>
      <c r="Y133" s="5"/>
      <c r="Z133" s="5"/>
      <c r="AA133" s="5"/>
      <c r="AB133" s="5"/>
      <c r="AC133" s="5"/>
      <c r="AD133" s="5"/>
      <c r="AE133" s="5"/>
      <c r="AF133" s="5"/>
    </row>
    <row r="134" spans="1:32" ht="12.75" x14ac:dyDescent="0.2">
      <c r="A134" s="4" t="s">
        <v>161</v>
      </c>
      <c r="B134" s="4" t="s">
        <v>31</v>
      </c>
      <c r="C134" s="4">
        <f t="shared" si="0"/>
        <v>2</v>
      </c>
      <c r="D134" s="4">
        <v>11402.5332</v>
      </c>
      <c r="E134" s="4">
        <f t="shared" si="1"/>
        <v>12</v>
      </c>
      <c r="F134" s="4">
        <v>57.087997440000002</v>
      </c>
      <c r="G134" s="4">
        <f t="shared" si="2"/>
        <v>58</v>
      </c>
      <c r="H134" s="4">
        <f t="shared" si="3"/>
        <v>42.912002559999998</v>
      </c>
      <c r="I134" s="4">
        <f t="shared" si="4"/>
        <v>43</v>
      </c>
      <c r="J134" s="4">
        <v>66.695308400000002</v>
      </c>
      <c r="K134" s="4">
        <f t="shared" si="8"/>
        <v>67</v>
      </c>
      <c r="L134" s="4">
        <v>9.8145436519999993</v>
      </c>
      <c r="M134" s="4">
        <v>23.490147950000001</v>
      </c>
      <c r="N134" s="4">
        <v>0</v>
      </c>
      <c r="O134" s="4">
        <v>42.845700100000002</v>
      </c>
      <c r="P134" s="4">
        <v>13.25598695</v>
      </c>
      <c r="Q134" s="4">
        <v>43.898312949999998</v>
      </c>
      <c r="R134" s="4">
        <v>0</v>
      </c>
      <c r="S134" s="4">
        <v>84.622621289999998</v>
      </c>
      <c r="T134" s="4">
        <v>7.2276738790000001</v>
      </c>
      <c r="U134" s="4">
        <v>8.1497048349999996</v>
      </c>
      <c r="V134" s="4">
        <v>0</v>
      </c>
      <c r="W134" s="5">
        <f t="shared" si="6"/>
        <v>22</v>
      </c>
      <c r="X134" s="5">
        <f t="shared" si="7"/>
        <v>6509.4778613111503</v>
      </c>
      <c r="Y134" s="5"/>
      <c r="Z134" s="5"/>
      <c r="AA134" s="5"/>
      <c r="AB134" s="5"/>
      <c r="AC134" s="5"/>
      <c r="AD134" s="5"/>
      <c r="AE134" s="5"/>
      <c r="AF134" s="5"/>
    </row>
    <row r="135" spans="1:32" ht="12.75" x14ac:dyDescent="0.2">
      <c r="A135" s="4" t="s">
        <v>162</v>
      </c>
      <c r="B135" s="4" t="s">
        <v>31</v>
      </c>
      <c r="C135" s="4">
        <f t="shared" si="0"/>
        <v>2</v>
      </c>
      <c r="D135" s="4">
        <v>11818.61816</v>
      </c>
      <c r="E135" s="4">
        <f t="shared" si="1"/>
        <v>12</v>
      </c>
      <c r="F135" s="4">
        <v>69.568000789999999</v>
      </c>
      <c r="G135" s="4">
        <f t="shared" si="2"/>
        <v>70</v>
      </c>
      <c r="H135" s="4">
        <f t="shared" si="3"/>
        <v>30.431999210000001</v>
      </c>
      <c r="I135" s="4">
        <f t="shared" si="4"/>
        <v>31</v>
      </c>
      <c r="J135" s="4">
        <v>97.54330899</v>
      </c>
      <c r="K135" s="4">
        <f t="shared" si="8"/>
        <v>98</v>
      </c>
      <c r="L135" s="4">
        <v>1.63135067</v>
      </c>
      <c r="M135" s="4">
        <v>0.82534033780000005</v>
      </c>
      <c r="N135" s="4">
        <v>0</v>
      </c>
      <c r="O135" s="4">
        <v>93.936231930000005</v>
      </c>
      <c r="P135" s="4">
        <v>3.3516873569999999</v>
      </c>
      <c r="Q135" s="4">
        <v>2.71208071</v>
      </c>
      <c r="R135" s="4">
        <v>0</v>
      </c>
      <c r="S135" s="4">
        <v>99.121197629999998</v>
      </c>
      <c r="T135" s="4">
        <v>0.87880236840000003</v>
      </c>
      <c r="U135" s="4">
        <v>0</v>
      </c>
      <c r="V135" s="4">
        <v>0</v>
      </c>
      <c r="W135" s="5">
        <f t="shared" si="6"/>
        <v>22</v>
      </c>
      <c r="X135" s="5">
        <f t="shared" si="7"/>
        <v>8221.9763749158828</v>
      </c>
      <c r="Y135" s="5"/>
      <c r="Z135" s="5"/>
      <c r="AA135" s="5"/>
      <c r="AB135" s="5"/>
      <c r="AC135" s="5"/>
      <c r="AD135" s="5"/>
      <c r="AE135" s="5"/>
      <c r="AF135" s="5"/>
    </row>
    <row r="136" spans="1:32" ht="12.75" x14ac:dyDescent="0.2">
      <c r="A136" s="4" t="s">
        <v>163</v>
      </c>
      <c r="B136" s="4" t="s">
        <v>31</v>
      </c>
      <c r="C136" s="4">
        <f t="shared" si="0"/>
        <v>2</v>
      </c>
      <c r="D136" s="4">
        <v>11673.0293</v>
      </c>
      <c r="E136" s="4">
        <f t="shared" si="1"/>
        <v>12</v>
      </c>
      <c r="F136" s="4">
        <v>70.123001099999996</v>
      </c>
      <c r="G136" s="4">
        <f t="shared" si="2"/>
        <v>71</v>
      </c>
      <c r="H136" s="4">
        <f t="shared" si="3"/>
        <v>29.876998900000004</v>
      </c>
      <c r="I136" s="4">
        <f t="shared" si="4"/>
        <v>30</v>
      </c>
      <c r="J136" s="4">
        <v>93.390071629999994</v>
      </c>
      <c r="K136" s="4">
        <f t="shared" si="8"/>
        <v>94</v>
      </c>
      <c r="L136" s="4">
        <v>0.13659052960000001</v>
      </c>
      <c r="M136" s="4">
        <v>1.575010843</v>
      </c>
      <c r="N136" s="4">
        <v>4.8983269969999998</v>
      </c>
      <c r="O136" s="4">
        <v>79.936642829999997</v>
      </c>
      <c r="P136" s="4">
        <v>0.24473640820000001</v>
      </c>
      <c r="Q136" s="4">
        <v>3.9541336930000002</v>
      </c>
      <c r="R136" s="4">
        <v>15.864487069999999</v>
      </c>
      <c r="S136" s="4">
        <v>99.122118319999998</v>
      </c>
      <c r="T136" s="4">
        <v>9.0513289469999994E-2</v>
      </c>
      <c r="U136" s="4">
        <v>0.56134538079999996</v>
      </c>
      <c r="V136" s="4">
        <v>0.22602301120000001</v>
      </c>
      <c r="W136" s="5">
        <f t="shared" si="6"/>
        <v>22</v>
      </c>
      <c r="X136" s="5">
        <f t="shared" si="7"/>
        <v>8185.4784644423216</v>
      </c>
      <c r="Y136" s="5"/>
      <c r="Z136" s="5"/>
      <c r="AA136" s="5"/>
      <c r="AB136" s="5"/>
      <c r="AC136" s="5"/>
      <c r="AD136" s="5"/>
      <c r="AE136" s="5"/>
      <c r="AF136" s="5"/>
    </row>
    <row r="137" spans="1:32" ht="12.75" x14ac:dyDescent="0.2">
      <c r="A137" s="4" t="s">
        <v>164</v>
      </c>
      <c r="B137" s="4" t="s">
        <v>33</v>
      </c>
      <c r="C137" s="4">
        <f t="shared" si="0"/>
        <v>3</v>
      </c>
      <c r="D137" s="4">
        <v>11326.61621</v>
      </c>
      <c r="E137" s="4">
        <f t="shared" si="1"/>
        <v>12</v>
      </c>
      <c r="F137" s="4">
        <v>77.194000239999994</v>
      </c>
      <c r="G137" s="4">
        <f t="shared" si="2"/>
        <v>78</v>
      </c>
      <c r="H137" s="4">
        <f t="shared" si="3"/>
        <v>22.805999760000006</v>
      </c>
      <c r="I137" s="4">
        <f t="shared" si="4"/>
        <v>23</v>
      </c>
      <c r="J137" s="4">
        <v>97.002696159999999</v>
      </c>
      <c r="K137" s="4">
        <f t="shared" si="8"/>
        <v>98</v>
      </c>
      <c r="L137" s="4">
        <v>1.471384542</v>
      </c>
      <c r="M137" s="4">
        <v>1.252811506</v>
      </c>
      <c r="N137" s="4">
        <v>0.27310779629999998</v>
      </c>
      <c r="O137" s="4">
        <v>94.386651139999998</v>
      </c>
      <c r="P137" s="4">
        <v>2.591752445</v>
      </c>
      <c r="Q137" s="4">
        <v>1.9059729350000001</v>
      </c>
      <c r="R137" s="4">
        <v>1.115623477</v>
      </c>
      <c r="S137" s="4">
        <v>97.775576639999997</v>
      </c>
      <c r="T137" s="4">
        <v>1.1403859000000001</v>
      </c>
      <c r="U137" s="4">
        <v>1.059840374</v>
      </c>
      <c r="V137" s="4">
        <v>2.4197084109999999E-2</v>
      </c>
      <c r="W137" s="5">
        <f t="shared" si="6"/>
        <v>22</v>
      </c>
      <c r="X137" s="5">
        <f t="shared" si="7"/>
        <v>8743.4681443312784</v>
      </c>
      <c r="Y137" s="5"/>
      <c r="Z137" s="5"/>
      <c r="AA137" s="5"/>
      <c r="AB137" s="5"/>
      <c r="AC137" s="5"/>
      <c r="AD137" s="5"/>
      <c r="AE137" s="5"/>
      <c r="AF137" s="5"/>
    </row>
    <row r="138" spans="1:32" ht="12.75" x14ac:dyDescent="0.2">
      <c r="A138" s="4" t="s">
        <v>165</v>
      </c>
      <c r="B138" s="4" t="s">
        <v>29</v>
      </c>
      <c r="C138" s="4">
        <f t="shared" si="0"/>
        <v>4</v>
      </c>
      <c r="D138" s="4">
        <v>11589.61621</v>
      </c>
      <c r="E138" s="4">
        <f t="shared" si="1"/>
        <v>12</v>
      </c>
      <c r="F138" s="4">
        <v>98.078994750000007</v>
      </c>
      <c r="G138" s="4">
        <f t="shared" si="2"/>
        <v>99</v>
      </c>
      <c r="H138" s="4">
        <f t="shared" si="3"/>
        <v>1.9210052499999932</v>
      </c>
      <c r="I138" s="4">
        <f t="shared" si="4"/>
        <v>2</v>
      </c>
      <c r="J138" s="4">
        <v>99.999996449999998</v>
      </c>
      <c r="K138" s="4">
        <f t="shared" si="8"/>
        <v>100</v>
      </c>
      <c r="L138" s="4">
        <v>0</v>
      </c>
      <c r="M138" s="4">
        <v>3.5547967910000002E-6</v>
      </c>
      <c r="N138" s="4">
        <v>0</v>
      </c>
      <c r="O138" s="4">
        <v>100</v>
      </c>
      <c r="P138" s="4">
        <v>0</v>
      </c>
      <c r="Q138" s="4">
        <v>0</v>
      </c>
      <c r="R138" s="4">
        <v>0</v>
      </c>
      <c r="S138" s="4">
        <v>100</v>
      </c>
      <c r="T138" s="4">
        <v>0</v>
      </c>
      <c r="U138" s="4">
        <v>0</v>
      </c>
      <c r="V138" s="4">
        <v>0</v>
      </c>
      <c r="W138" s="5">
        <f t="shared" si="6"/>
        <v>22</v>
      </c>
      <c r="X138" s="5">
        <f t="shared" si="7"/>
        <v>11366.97907415105</v>
      </c>
      <c r="Y138" s="5"/>
      <c r="Z138" s="5"/>
      <c r="AA138" s="5"/>
      <c r="AB138" s="5"/>
      <c r="AC138" s="5"/>
      <c r="AD138" s="5"/>
      <c r="AE138" s="5"/>
      <c r="AF138" s="5"/>
    </row>
    <row r="139" spans="1:32" ht="12.75" x14ac:dyDescent="0.2">
      <c r="A139" s="4" t="s">
        <v>166</v>
      </c>
      <c r="B139" s="4" t="s">
        <v>89</v>
      </c>
      <c r="C139" s="4">
        <f t="shared" si="0"/>
        <v>1</v>
      </c>
      <c r="D139" s="4">
        <v>12952.208979999999</v>
      </c>
      <c r="E139" s="4">
        <f t="shared" si="1"/>
        <v>13</v>
      </c>
      <c r="F139" s="4">
        <v>17.432001110000002</v>
      </c>
      <c r="G139" s="4">
        <f t="shared" si="2"/>
        <v>18</v>
      </c>
      <c r="H139" s="4">
        <f t="shared" si="3"/>
        <v>82.567998889999998</v>
      </c>
      <c r="I139" s="4">
        <f t="shared" si="4"/>
        <v>83</v>
      </c>
      <c r="J139" s="4">
        <v>60.41450115</v>
      </c>
      <c r="K139" s="4">
        <f t="shared" si="8"/>
        <v>61</v>
      </c>
      <c r="L139" s="4">
        <v>22.3207193</v>
      </c>
      <c r="M139" s="4">
        <v>13.15480415</v>
      </c>
      <c r="N139" s="4">
        <v>4.1099754009999998</v>
      </c>
      <c r="O139" s="4">
        <v>55.642468229999999</v>
      </c>
      <c r="P139" s="4">
        <v>25.08014133</v>
      </c>
      <c r="Q139" s="4">
        <v>14.778867719999999</v>
      </c>
      <c r="R139" s="4">
        <v>4.4985227139999999</v>
      </c>
      <c r="S139" s="4">
        <v>83.017599300000001</v>
      </c>
      <c r="T139" s="4">
        <v>9.2505062509999991</v>
      </c>
      <c r="U139" s="4">
        <v>5.4623030569999997</v>
      </c>
      <c r="V139" s="4">
        <v>2.2695913939999999</v>
      </c>
      <c r="W139" s="5">
        <f t="shared" si="6"/>
        <v>22</v>
      </c>
      <c r="X139" s="5">
        <f t="shared" si="7"/>
        <v>2257.8292131631197</v>
      </c>
      <c r="Y139" s="5"/>
      <c r="Z139" s="5"/>
      <c r="AA139" s="5"/>
      <c r="AB139" s="5"/>
      <c r="AC139" s="5"/>
      <c r="AD139" s="5"/>
      <c r="AE139" s="5"/>
      <c r="AF139" s="5"/>
    </row>
    <row r="140" spans="1:32" ht="12.75" x14ac:dyDescent="0.2">
      <c r="A140" s="4" t="s">
        <v>167</v>
      </c>
      <c r="B140" s="4" t="s">
        <v>31</v>
      </c>
      <c r="C140" s="4">
        <f t="shared" si="0"/>
        <v>2</v>
      </c>
      <c r="D140" s="4">
        <v>12123.19824</v>
      </c>
      <c r="E140" s="4">
        <f t="shared" si="1"/>
        <v>13</v>
      </c>
      <c r="F140" s="4">
        <v>48.414997100000001</v>
      </c>
      <c r="G140" s="4">
        <f t="shared" si="2"/>
        <v>49</v>
      </c>
      <c r="H140" s="4">
        <f t="shared" si="3"/>
        <v>51.585002899999999</v>
      </c>
      <c r="I140" s="4">
        <f t="shared" si="4"/>
        <v>52</v>
      </c>
      <c r="J140" s="4">
        <v>65.414122989999996</v>
      </c>
      <c r="K140" s="4">
        <f t="shared" si="8"/>
        <v>66</v>
      </c>
      <c r="L140" s="4">
        <v>9.317535586</v>
      </c>
      <c r="M140" s="4">
        <v>21.97254088</v>
      </c>
      <c r="N140" s="4">
        <v>3.2958005469999998</v>
      </c>
      <c r="O140" s="4">
        <v>58.052267989999997</v>
      </c>
      <c r="P140" s="4">
        <v>12.705205039999999</v>
      </c>
      <c r="Q140" s="4">
        <v>23.977968329999999</v>
      </c>
      <c r="R140" s="4">
        <v>5.2645586340000001</v>
      </c>
      <c r="S140" s="4">
        <v>73.258000039999999</v>
      </c>
      <c r="T140" s="4">
        <v>5.7080563529999999</v>
      </c>
      <c r="U140" s="4">
        <v>19.835806810000001</v>
      </c>
      <c r="V140" s="4">
        <v>1.1981367940000001</v>
      </c>
      <c r="W140" s="5">
        <f t="shared" si="6"/>
        <v>22</v>
      </c>
      <c r="X140" s="5">
        <f t="shared" si="7"/>
        <v>5869.446076323251</v>
      </c>
      <c r="Y140" s="5"/>
      <c r="Z140" s="5"/>
      <c r="AA140" s="5"/>
      <c r="AB140" s="5"/>
      <c r="AC140" s="5"/>
      <c r="AD140" s="5"/>
      <c r="AE140" s="5"/>
      <c r="AF140" s="5"/>
    </row>
    <row r="141" spans="1:32" ht="12.75" x14ac:dyDescent="0.2">
      <c r="A141" s="4" t="s">
        <v>168</v>
      </c>
      <c r="B141" s="4" t="s">
        <v>89</v>
      </c>
      <c r="C141" s="4">
        <f t="shared" si="0"/>
        <v>1</v>
      </c>
      <c r="D141" s="4">
        <v>13132.79199</v>
      </c>
      <c r="E141" s="4">
        <f t="shared" si="1"/>
        <v>14</v>
      </c>
      <c r="F141" s="4">
        <v>36.875</v>
      </c>
      <c r="G141" s="4">
        <f t="shared" si="2"/>
        <v>37</v>
      </c>
      <c r="H141" s="4">
        <f t="shared" si="3"/>
        <v>63.125</v>
      </c>
      <c r="I141" s="4">
        <f t="shared" si="4"/>
        <v>64</v>
      </c>
      <c r="J141" s="4">
        <v>63.961788740000003</v>
      </c>
      <c r="K141" s="4">
        <f t="shared" si="8"/>
        <v>64</v>
      </c>
      <c r="L141" s="4">
        <v>21.281591500000001</v>
      </c>
      <c r="M141" s="4">
        <v>6.2961194059999999</v>
      </c>
      <c r="N141" s="4">
        <v>8.4605003540000006</v>
      </c>
      <c r="O141" s="4">
        <v>50.74817899</v>
      </c>
      <c r="P141" s="4">
        <v>26.14432944</v>
      </c>
      <c r="Q141" s="4">
        <v>9.7047191430000002</v>
      </c>
      <c r="R141" s="4">
        <v>13.402772430000001</v>
      </c>
      <c r="S141" s="4">
        <v>86.581690069999993</v>
      </c>
      <c r="T141" s="4">
        <v>12.957241529999999</v>
      </c>
      <c r="U141" s="4">
        <v>0.46106839799999999</v>
      </c>
      <c r="V141" s="4">
        <v>0</v>
      </c>
      <c r="W141" s="5">
        <f t="shared" si="6"/>
        <v>22</v>
      </c>
      <c r="X141" s="5">
        <f t="shared" si="7"/>
        <v>4842.7170463125003</v>
      </c>
      <c r="Y141" s="5"/>
      <c r="Z141" s="5"/>
      <c r="AA141" s="5"/>
      <c r="AB141" s="5"/>
      <c r="AC141" s="5"/>
      <c r="AD141" s="5"/>
      <c r="AE141" s="5"/>
      <c r="AF141" s="5"/>
    </row>
    <row r="142" spans="1:32" ht="12.75" x14ac:dyDescent="0.2">
      <c r="A142" s="4" t="s">
        <v>169</v>
      </c>
      <c r="B142" s="4" t="s">
        <v>31</v>
      </c>
      <c r="C142" s="4">
        <f t="shared" si="0"/>
        <v>2</v>
      </c>
      <c r="D142" s="4">
        <v>14862.92676</v>
      </c>
      <c r="E142" s="4">
        <f t="shared" si="1"/>
        <v>15</v>
      </c>
      <c r="F142" s="4">
        <v>32.242000580000003</v>
      </c>
      <c r="G142" s="4">
        <f t="shared" si="2"/>
        <v>33</v>
      </c>
      <c r="H142" s="4">
        <f t="shared" si="3"/>
        <v>67.757999420000004</v>
      </c>
      <c r="I142" s="4">
        <f t="shared" si="4"/>
        <v>68</v>
      </c>
      <c r="J142" s="4">
        <v>62.666457610000002</v>
      </c>
      <c r="K142" s="4">
        <f t="shared" si="8"/>
        <v>63</v>
      </c>
      <c r="L142" s="4">
        <v>14.1975397</v>
      </c>
      <c r="M142" s="4">
        <v>16.277855450000001</v>
      </c>
      <c r="N142" s="4">
        <v>6.8581472420000003</v>
      </c>
      <c r="O142" s="4">
        <v>48.282428850000002</v>
      </c>
      <c r="P142" s="4">
        <v>18.590984670000001</v>
      </c>
      <c r="Q142" s="4">
        <v>23.013646550000001</v>
      </c>
      <c r="R142" s="4">
        <v>10.112939920000001</v>
      </c>
      <c r="S142" s="4">
        <v>92.89512895</v>
      </c>
      <c r="T142" s="4">
        <v>4.9645177570000003</v>
      </c>
      <c r="U142" s="4">
        <v>2.1222986740000001</v>
      </c>
      <c r="V142" s="4">
        <v>1.805461538E-2</v>
      </c>
      <c r="W142" s="5">
        <f t="shared" si="6"/>
        <v>22</v>
      </c>
      <c r="X142" s="5">
        <f t="shared" si="7"/>
        <v>4792.1049321641758</v>
      </c>
      <c r="Y142" s="5"/>
      <c r="Z142" s="5"/>
      <c r="AA142" s="5"/>
      <c r="AB142" s="5"/>
      <c r="AC142" s="5"/>
      <c r="AD142" s="5"/>
      <c r="AE142" s="5"/>
      <c r="AF142" s="5"/>
    </row>
    <row r="143" spans="1:32" ht="12.75" x14ac:dyDescent="0.2">
      <c r="A143" s="4" t="s">
        <v>170</v>
      </c>
      <c r="B143" s="4" t="s">
        <v>89</v>
      </c>
      <c r="C143" s="4">
        <f t="shared" si="0"/>
        <v>1</v>
      </c>
      <c r="D143" s="4">
        <v>15893.21875</v>
      </c>
      <c r="E143" s="4">
        <f t="shared" si="1"/>
        <v>16</v>
      </c>
      <c r="F143" s="4">
        <v>46.140998840000002</v>
      </c>
      <c r="G143" s="4">
        <f t="shared" si="2"/>
        <v>47</v>
      </c>
      <c r="H143" s="4">
        <f t="shared" si="3"/>
        <v>53.859001159999998</v>
      </c>
      <c r="I143" s="4">
        <f t="shared" si="4"/>
        <v>54</v>
      </c>
      <c r="J143" s="4">
        <v>56.476973389999998</v>
      </c>
      <c r="K143" s="4">
        <f t="shared" si="8"/>
        <v>57</v>
      </c>
      <c r="L143" s="4">
        <v>27.704199559999999</v>
      </c>
      <c r="M143" s="4">
        <v>13.41704303</v>
      </c>
      <c r="N143" s="4">
        <v>2.4017840210000001</v>
      </c>
      <c r="O143" s="4">
        <v>37.075862819999998</v>
      </c>
      <c r="P143" s="4">
        <v>36.643249580000003</v>
      </c>
      <c r="Q143" s="4">
        <v>21.821495460000001</v>
      </c>
      <c r="R143" s="4">
        <v>4.4593921429999996</v>
      </c>
      <c r="S143" s="4">
        <v>79.123305740000006</v>
      </c>
      <c r="T143" s="4">
        <v>17.269915560000001</v>
      </c>
      <c r="U143" s="4">
        <v>3.6067787029999998</v>
      </c>
      <c r="V143" s="4">
        <v>0</v>
      </c>
      <c r="W143" s="5">
        <f t="shared" si="6"/>
        <v>22</v>
      </c>
      <c r="X143" s="5">
        <f t="shared" si="7"/>
        <v>7333.2898790761628</v>
      </c>
      <c r="Y143" s="5"/>
      <c r="Z143" s="5"/>
      <c r="AA143" s="5"/>
      <c r="AB143" s="5"/>
      <c r="AC143" s="5"/>
      <c r="AD143" s="5"/>
      <c r="AE143" s="5"/>
      <c r="AF143" s="5"/>
    </row>
    <row r="144" spans="1:32" ht="12.75" x14ac:dyDescent="0.2">
      <c r="A144" s="4" t="s">
        <v>171</v>
      </c>
      <c r="B144" s="4" t="s">
        <v>89</v>
      </c>
      <c r="C144" s="4">
        <f t="shared" si="0"/>
        <v>1</v>
      </c>
      <c r="D144" s="4">
        <v>16425.859380000002</v>
      </c>
      <c r="E144" s="4">
        <f t="shared" si="1"/>
        <v>17</v>
      </c>
      <c r="F144" s="4">
        <v>23.520000459999999</v>
      </c>
      <c r="G144" s="4">
        <f t="shared" si="2"/>
        <v>24</v>
      </c>
      <c r="H144" s="4">
        <f t="shared" si="3"/>
        <v>76.479999539999994</v>
      </c>
      <c r="I144" s="4">
        <f t="shared" si="4"/>
        <v>77</v>
      </c>
      <c r="J144" s="4">
        <v>46.187534790000001</v>
      </c>
      <c r="K144" s="4">
        <f t="shared" si="8"/>
        <v>47</v>
      </c>
      <c r="L144" s="4">
        <v>14.74028929</v>
      </c>
      <c r="M144" s="4">
        <v>31.562457139999999</v>
      </c>
      <c r="N144" s="4">
        <v>7.5097187840000004</v>
      </c>
      <c r="O144" s="4">
        <v>37.575215249999999</v>
      </c>
      <c r="P144" s="4">
        <v>14.35396111</v>
      </c>
      <c r="Q144" s="4">
        <v>38.524967609999997</v>
      </c>
      <c r="R144" s="4">
        <v>9.5458560269999992</v>
      </c>
      <c r="S144" s="4">
        <v>74.192223089999999</v>
      </c>
      <c r="T144" s="4">
        <v>15.99651381</v>
      </c>
      <c r="U144" s="4">
        <v>8.9224527210000009</v>
      </c>
      <c r="V144" s="4">
        <v>0.88881038430000003</v>
      </c>
      <c r="W144" s="5">
        <f t="shared" si="6"/>
        <v>22</v>
      </c>
      <c r="X144" s="5">
        <f t="shared" si="7"/>
        <v>3863.3622017349535</v>
      </c>
      <c r="Y144" s="5"/>
      <c r="Z144" s="5"/>
      <c r="AA144" s="5"/>
      <c r="AB144" s="5"/>
      <c r="AC144" s="5"/>
      <c r="AD144" s="5"/>
      <c r="AE144" s="5"/>
      <c r="AF144" s="5"/>
    </row>
    <row r="145" spans="1:32" ht="12.75" x14ac:dyDescent="0.2">
      <c r="A145" s="4" t="s">
        <v>172</v>
      </c>
      <c r="B145" s="4" t="s">
        <v>31</v>
      </c>
      <c r="C145" s="4">
        <f t="shared" si="0"/>
        <v>2</v>
      </c>
      <c r="D145" s="4">
        <v>16718.970700000002</v>
      </c>
      <c r="E145" s="4">
        <f t="shared" si="1"/>
        <v>17</v>
      </c>
      <c r="F145" s="4">
        <v>24.23200035</v>
      </c>
      <c r="G145" s="4">
        <f t="shared" si="2"/>
        <v>25</v>
      </c>
      <c r="H145" s="4">
        <f t="shared" si="3"/>
        <v>75.767999650000007</v>
      </c>
      <c r="I145" s="4">
        <f t="shared" si="4"/>
        <v>76</v>
      </c>
      <c r="J145" s="4">
        <v>71.219884969999995</v>
      </c>
      <c r="K145" s="4">
        <f t="shared" si="8"/>
        <v>72</v>
      </c>
      <c r="L145" s="4">
        <v>13.90222204</v>
      </c>
      <c r="M145" s="4">
        <v>5.6772185579999999</v>
      </c>
      <c r="N145" s="4">
        <v>9.2006744339999997</v>
      </c>
      <c r="O145" s="4">
        <v>65.067155830000004</v>
      </c>
      <c r="P145" s="4">
        <v>15.51772278</v>
      </c>
      <c r="Q145" s="4">
        <v>7.4928993070000001</v>
      </c>
      <c r="R145" s="4">
        <v>11.92222209</v>
      </c>
      <c r="S145" s="4">
        <v>90.458077169999996</v>
      </c>
      <c r="T145" s="4">
        <v>8.8509147200000005</v>
      </c>
      <c r="U145" s="4">
        <v>0</v>
      </c>
      <c r="V145" s="4">
        <v>0.69100811439999998</v>
      </c>
      <c r="W145" s="5">
        <f t="shared" si="6"/>
        <v>22</v>
      </c>
      <c r="X145" s="5">
        <f t="shared" si="7"/>
        <v>4051.3410385403977</v>
      </c>
      <c r="Y145" s="5"/>
      <c r="Z145" s="5"/>
      <c r="AA145" s="5"/>
      <c r="AB145" s="5"/>
      <c r="AC145" s="5"/>
      <c r="AD145" s="5"/>
      <c r="AE145" s="5"/>
      <c r="AF145" s="5"/>
    </row>
    <row r="146" spans="1:32" ht="12.75" x14ac:dyDescent="0.2">
      <c r="A146" s="4" t="s">
        <v>173</v>
      </c>
      <c r="B146" s="4" t="s">
        <v>31</v>
      </c>
      <c r="C146" s="4">
        <f t="shared" si="0"/>
        <v>2</v>
      </c>
      <c r="D146" s="4">
        <v>16743.929690000001</v>
      </c>
      <c r="E146" s="4">
        <f t="shared" si="1"/>
        <v>17</v>
      </c>
      <c r="F146" s="4">
        <v>48.122001650000001</v>
      </c>
      <c r="G146" s="4">
        <f t="shared" si="2"/>
        <v>49</v>
      </c>
      <c r="H146" s="4">
        <f t="shared" si="3"/>
        <v>51.877998349999999</v>
      </c>
      <c r="I146" s="4">
        <f t="shared" si="4"/>
        <v>52</v>
      </c>
      <c r="J146" s="4">
        <v>84.905237790000001</v>
      </c>
      <c r="K146" s="4">
        <f t="shared" si="8"/>
        <v>85</v>
      </c>
      <c r="L146" s="4">
        <v>2.3872175090000001</v>
      </c>
      <c r="M146" s="4">
        <v>12.60781566</v>
      </c>
      <c r="N146" s="4">
        <v>9.9729040419999998E-2</v>
      </c>
      <c r="O146" s="4">
        <v>75.242928199999994</v>
      </c>
      <c r="P146" s="4">
        <v>4.052382433</v>
      </c>
      <c r="Q146" s="4">
        <v>20.512451739999999</v>
      </c>
      <c r="R146" s="4">
        <v>0.1922376314</v>
      </c>
      <c r="S146" s="4">
        <v>95.321700939999999</v>
      </c>
      <c r="T146" s="4">
        <v>0.59208365669999996</v>
      </c>
      <c r="U146" s="4">
        <v>4.0862154019999997</v>
      </c>
      <c r="V146" s="4">
        <v>0</v>
      </c>
      <c r="W146" s="5">
        <f t="shared" si="6"/>
        <v>22</v>
      </c>
      <c r="X146" s="5">
        <f t="shared" si="7"/>
        <v>8057.5141216966404</v>
      </c>
      <c r="Y146" s="5"/>
      <c r="Z146" s="5"/>
      <c r="AA146" s="5"/>
      <c r="AB146" s="5"/>
      <c r="AC146" s="5"/>
      <c r="AD146" s="5"/>
      <c r="AE146" s="5"/>
      <c r="AF146" s="5"/>
    </row>
    <row r="147" spans="1:32" ht="12.75" x14ac:dyDescent="0.2">
      <c r="A147" s="4" t="s">
        <v>174</v>
      </c>
      <c r="B147" s="4" t="s">
        <v>33</v>
      </c>
      <c r="C147" s="4">
        <f t="shared" si="0"/>
        <v>3</v>
      </c>
      <c r="D147" s="4">
        <v>17915.566409999999</v>
      </c>
      <c r="E147" s="4">
        <f t="shared" si="1"/>
        <v>18</v>
      </c>
      <c r="F147" s="4">
        <v>51.835998539999999</v>
      </c>
      <c r="G147" s="4">
        <f t="shared" si="2"/>
        <v>52</v>
      </c>
      <c r="H147" s="4">
        <f t="shared" si="3"/>
        <v>48.164001460000001</v>
      </c>
      <c r="I147" s="4">
        <f t="shared" si="4"/>
        <v>49</v>
      </c>
      <c r="J147" s="4">
        <v>94.006428270000001</v>
      </c>
      <c r="K147" s="4">
        <f t="shared" si="8"/>
        <v>95</v>
      </c>
      <c r="L147" s="4">
        <v>1.034150511</v>
      </c>
      <c r="M147" s="4">
        <v>3.2159118150000001</v>
      </c>
      <c r="N147" s="4">
        <v>1.7435094040000001</v>
      </c>
      <c r="O147" s="4">
        <v>90.119329800000003</v>
      </c>
      <c r="P147" s="4">
        <v>1.8491699989999999</v>
      </c>
      <c r="Q147" s="4">
        <v>4.5834386909999996</v>
      </c>
      <c r="R147" s="4">
        <v>3.4480615079999999</v>
      </c>
      <c r="S147" s="4">
        <v>97.618169440000003</v>
      </c>
      <c r="T147" s="4">
        <v>0.27686600569999997</v>
      </c>
      <c r="U147" s="4">
        <v>1.94525887</v>
      </c>
      <c r="V147" s="4">
        <v>0.15970568490000001</v>
      </c>
      <c r="W147" s="5">
        <f t="shared" si="6"/>
        <v>22</v>
      </c>
      <c r="X147" s="5">
        <f t="shared" si="7"/>
        <v>9286.7127427203286</v>
      </c>
      <c r="Y147" s="5"/>
      <c r="Z147" s="5"/>
      <c r="AA147" s="5"/>
      <c r="AB147" s="5"/>
      <c r="AC147" s="5"/>
      <c r="AD147" s="5"/>
      <c r="AE147" s="5"/>
      <c r="AF147" s="5"/>
    </row>
    <row r="148" spans="1:32" ht="12.75" x14ac:dyDescent="0.2">
      <c r="A148" s="4" t="s">
        <v>175</v>
      </c>
      <c r="B148" s="4" t="s">
        <v>89</v>
      </c>
      <c r="C148" s="4">
        <f t="shared" si="0"/>
        <v>1</v>
      </c>
      <c r="D148" s="4">
        <v>17500.65625</v>
      </c>
      <c r="E148" s="4">
        <f t="shared" si="1"/>
        <v>18</v>
      </c>
      <c r="F148" s="4">
        <v>55.475002289999999</v>
      </c>
      <c r="G148" s="4">
        <f t="shared" si="2"/>
        <v>56</v>
      </c>
      <c r="H148" s="4">
        <f t="shared" si="3"/>
        <v>44.524997710000001</v>
      </c>
      <c r="I148" s="4">
        <f t="shared" si="4"/>
        <v>45</v>
      </c>
      <c r="J148" s="4">
        <v>93.925857179999994</v>
      </c>
      <c r="K148" s="4">
        <f t="shared" si="8"/>
        <v>94</v>
      </c>
      <c r="L148" s="4">
        <v>5.8737307679999997</v>
      </c>
      <c r="M148" s="4">
        <v>0.20041205419999999</v>
      </c>
      <c r="N148" s="4">
        <v>0</v>
      </c>
      <c r="O148" s="4">
        <v>92.082745000000003</v>
      </c>
      <c r="P148" s="4">
        <v>7.9172549999999999</v>
      </c>
      <c r="Q148" s="4">
        <v>0</v>
      </c>
      <c r="R148" s="4">
        <v>0</v>
      </c>
      <c r="S148" s="4">
        <v>95.405164360000001</v>
      </c>
      <c r="T148" s="4">
        <v>4.2335701170000002</v>
      </c>
      <c r="U148" s="4">
        <v>0.36126552499999998</v>
      </c>
      <c r="V148" s="4">
        <v>0</v>
      </c>
      <c r="W148" s="5">
        <f t="shared" si="6"/>
        <v>22</v>
      </c>
      <c r="X148" s="5">
        <f t="shared" si="7"/>
        <v>9708.4894554525272</v>
      </c>
      <c r="Y148" s="5"/>
      <c r="Z148" s="5"/>
      <c r="AA148" s="5"/>
      <c r="AB148" s="5"/>
      <c r="AC148" s="5"/>
      <c r="AD148" s="5"/>
      <c r="AE148" s="5"/>
      <c r="AF148" s="5"/>
    </row>
    <row r="149" spans="1:32" ht="12.75" x14ac:dyDescent="0.2">
      <c r="A149" s="4" t="s">
        <v>176</v>
      </c>
      <c r="B149" s="4" t="s">
        <v>33</v>
      </c>
      <c r="C149" s="4">
        <f t="shared" si="0"/>
        <v>3</v>
      </c>
      <c r="D149" s="4">
        <v>17643.060549999998</v>
      </c>
      <c r="E149" s="4">
        <f t="shared" si="1"/>
        <v>18</v>
      </c>
      <c r="F149" s="4">
        <v>64.166000370000006</v>
      </c>
      <c r="G149" s="4">
        <f t="shared" si="2"/>
        <v>65</v>
      </c>
      <c r="H149" s="4">
        <f t="shared" si="3"/>
        <v>35.833999629999994</v>
      </c>
      <c r="I149" s="4">
        <f t="shared" si="4"/>
        <v>36</v>
      </c>
      <c r="J149" s="4">
        <v>95.359763560000005</v>
      </c>
      <c r="K149" s="4">
        <f t="shared" si="8"/>
        <v>96</v>
      </c>
      <c r="L149" s="4">
        <v>3.451463449E-3</v>
      </c>
      <c r="M149" s="4">
        <v>2.6044853890000002</v>
      </c>
      <c r="N149" s="4">
        <v>2.032299589</v>
      </c>
      <c r="O149" s="4">
        <v>87.050744949999995</v>
      </c>
      <c r="P149" s="4">
        <v>9.6318110219999996E-3</v>
      </c>
      <c r="Q149" s="4">
        <v>7.2681954900000001</v>
      </c>
      <c r="R149" s="4">
        <v>5.6714277470000001</v>
      </c>
      <c r="S149" s="4">
        <v>100</v>
      </c>
      <c r="T149" s="4">
        <v>0</v>
      </c>
      <c r="U149" s="4">
        <v>0</v>
      </c>
      <c r="V149" s="4">
        <v>0</v>
      </c>
      <c r="W149" s="5">
        <f t="shared" si="6"/>
        <v>22</v>
      </c>
      <c r="X149" s="5">
        <f t="shared" si="7"/>
        <v>11320.846297792325</v>
      </c>
      <c r="Y149" s="5"/>
      <c r="Z149" s="5"/>
      <c r="AA149" s="5"/>
      <c r="AB149" s="5"/>
      <c r="AC149" s="5"/>
      <c r="AD149" s="5"/>
      <c r="AE149" s="5"/>
      <c r="AF149" s="5"/>
    </row>
    <row r="150" spans="1:32" ht="12.75" x14ac:dyDescent="0.2">
      <c r="A150" s="4" t="s">
        <v>177</v>
      </c>
      <c r="B150" s="4" t="s">
        <v>29</v>
      </c>
      <c r="C150" s="4">
        <f t="shared" si="0"/>
        <v>4</v>
      </c>
      <c r="D150" s="4">
        <v>17134.873049999998</v>
      </c>
      <c r="E150" s="4">
        <f t="shared" si="1"/>
        <v>18</v>
      </c>
      <c r="F150" s="4">
        <v>92.236000059999995</v>
      </c>
      <c r="G150" s="4">
        <f t="shared" si="2"/>
        <v>93</v>
      </c>
      <c r="H150" s="4">
        <f t="shared" si="3"/>
        <v>7.763999940000005</v>
      </c>
      <c r="I150" s="4">
        <f t="shared" si="4"/>
        <v>8</v>
      </c>
      <c r="J150" s="4">
        <v>99.999999290000005</v>
      </c>
      <c r="K150" s="4">
        <f t="shared" si="8"/>
        <v>100</v>
      </c>
      <c r="L150" s="4">
        <v>0</v>
      </c>
      <c r="M150" s="4">
        <v>7.1240862099999999E-7</v>
      </c>
      <c r="N150" s="4">
        <v>0</v>
      </c>
      <c r="O150" s="4">
        <v>100</v>
      </c>
      <c r="P150" s="4">
        <v>0</v>
      </c>
      <c r="Q150" s="4">
        <v>0</v>
      </c>
      <c r="R150" s="4">
        <v>0</v>
      </c>
      <c r="S150" s="4">
        <v>100</v>
      </c>
      <c r="T150" s="4">
        <v>0</v>
      </c>
      <c r="U150" s="4">
        <v>0</v>
      </c>
      <c r="V150" s="4">
        <v>0</v>
      </c>
      <c r="W150" s="5">
        <f t="shared" si="6"/>
        <v>22</v>
      </c>
      <c r="X150" s="5">
        <f t="shared" si="7"/>
        <v>15804.52151667892</v>
      </c>
      <c r="Y150" s="5"/>
      <c r="Z150" s="5"/>
      <c r="AA150" s="5"/>
      <c r="AB150" s="5"/>
      <c r="AC150" s="5"/>
      <c r="AD150" s="5"/>
      <c r="AE150" s="5"/>
      <c r="AF150" s="5"/>
    </row>
    <row r="151" spans="1:32" ht="12.75" x14ac:dyDescent="0.2">
      <c r="A151" s="4" t="s">
        <v>178</v>
      </c>
      <c r="B151" s="4" t="s">
        <v>89</v>
      </c>
      <c r="C151" s="4">
        <f t="shared" si="0"/>
        <v>1</v>
      </c>
      <c r="D151" s="4">
        <v>18383.95508</v>
      </c>
      <c r="E151" s="4">
        <f t="shared" si="1"/>
        <v>19</v>
      </c>
      <c r="F151" s="4">
        <v>44.6289978</v>
      </c>
      <c r="G151" s="4">
        <f t="shared" si="2"/>
        <v>45</v>
      </c>
      <c r="H151" s="4">
        <f t="shared" si="3"/>
        <v>55.3710022</v>
      </c>
      <c r="I151" s="4">
        <f t="shared" si="4"/>
        <v>56</v>
      </c>
      <c r="J151" s="4">
        <v>65.412383570000003</v>
      </c>
      <c r="K151" s="4">
        <f t="shared" si="8"/>
        <v>66</v>
      </c>
      <c r="L151" s="4">
        <v>6.1539390200000001</v>
      </c>
      <c r="M151" s="4">
        <v>21.576840709999999</v>
      </c>
      <c r="N151" s="4">
        <v>6.8568367060000002</v>
      </c>
      <c r="O151" s="4">
        <v>48.22728833</v>
      </c>
      <c r="P151" s="4">
        <v>8.3317036130000002</v>
      </c>
      <c r="Q151" s="4">
        <v>31.608654439999999</v>
      </c>
      <c r="R151" s="4">
        <v>11.832353619999999</v>
      </c>
      <c r="S151" s="4">
        <v>86.733854660000006</v>
      </c>
      <c r="T151" s="4">
        <v>3.4519961939999999</v>
      </c>
      <c r="U151" s="4">
        <v>9.1304141049999998</v>
      </c>
      <c r="V151" s="4">
        <v>0.68373504630000004</v>
      </c>
      <c r="W151" s="5">
        <f t="shared" si="6"/>
        <v>22</v>
      </c>
      <c r="X151" s="5">
        <f t="shared" si="7"/>
        <v>8204.5749082061884</v>
      </c>
      <c r="Y151" s="5"/>
      <c r="Z151" s="5"/>
      <c r="AA151" s="5"/>
      <c r="AB151" s="5"/>
      <c r="AC151" s="5"/>
      <c r="AD151" s="5"/>
      <c r="AE151" s="5"/>
      <c r="AF151" s="5"/>
    </row>
    <row r="152" spans="1:32" ht="12.75" x14ac:dyDescent="0.2">
      <c r="A152" s="4" t="s">
        <v>179</v>
      </c>
      <c r="B152" s="4" t="s">
        <v>33</v>
      </c>
      <c r="C152" s="4">
        <f t="shared" si="0"/>
        <v>3</v>
      </c>
      <c r="D152" s="4">
        <v>18776.707030000001</v>
      </c>
      <c r="E152" s="4">
        <f t="shared" si="1"/>
        <v>19</v>
      </c>
      <c r="F152" s="4">
        <v>57.671001429999997</v>
      </c>
      <c r="G152" s="4">
        <f t="shared" si="2"/>
        <v>58</v>
      </c>
      <c r="H152" s="4">
        <f t="shared" si="3"/>
        <v>42.328998570000003</v>
      </c>
      <c r="I152" s="4">
        <f t="shared" si="4"/>
        <v>43</v>
      </c>
      <c r="J152" s="4">
        <v>95.434970320000005</v>
      </c>
      <c r="K152" s="4">
        <f t="shared" si="8"/>
        <v>96</v>
      </c>
      <c r="L152" s="4">
        <v>1.9414250390000001</v>
      </c>
      <c r="M152" s="4">
        <v>2.5459569339999999</v>
      </c>
      <c r="N152" s="4">
        <v>7.7647704710000001E-2</v>
      </c>
      <c r="O152" s="4">
        <v>91.939252339999996</v>
      </c>
      <c r="P152" s="4">
        <v>1.862616064</v>
      </c>
      <c r="Q152" s="4">
        <v>6.0146930489999999</v>
      </c>
      <c r="R152" s="4">
        <v>0.18343854379999999</v>
      </c>
      <c r="S152" s="4">
        <v>98.000731329999994</v>
      </c>
      <c r="T152" s="4">
        <v>1.999268673</v>
      </c>
      <c r="U152" s="4">
        <v>0</v>
      </c>
      <c r="V152" s="4">
        <v>0</v>
      </c>
      <c r="W152" s="5">
        <f t="shared" si="6"/>
        <v>22</v>
      </c>
      <c r="X152" s="5">
        <f t="shared" si="7"/>
        <v>10828.714979778211</v>
      </c>
      <c r="Y152" s="5"/>
      <c r="Z152" s="5"/>
      <c r="AA152" s="5"/>
      <c r="AB152" s="5"/>
      <c r="AC152" s="5"/>
      <c r="AD152" s="5"/>
      <c r="AE152" s="5"/>
      <c r="AF152" s="5"/>
    </row>
    <row r="153" spans="1:32" ht="12.75" x14ac:dyDescent="0.2">
      <c r="A153" s="4" t="s">
        <v>180</v>
      </c>
      <c r="B153" s="4" t="s">
        <v>89</v>
      </c>
      <c r="C153" s="4">
        <f t="shared" si="0"/>
        <v>1</v>
      </c>
      <c r="D153" s="4">
        <v>19129.95508</v>
      </c>
      <c r="E153" s="4">
        <f t="shared" si="1"/>
        <v>20</v>
      </c>
      <c r="F153" s="4">
        <v>17.42700005</v>
      </c>
      <c r="G153" s="4">
        <f t="shared" si="2"/>
        <v>18</v>
      </c>
      <c r="H153" s="4">
        <f t="shared" si="3"/>
        <v>82.572999949999996</v>
      </c>
      <c r="I153" s="4">
        <f t="shared" si="4"/>
        <v>83</v>
      </c>
      <c r="J153" s="4">
        <v>70.047728509999999</v>
      </c>
      <c r="K153" s="4">
        <f t="shared" si="8"/>
        <v>71</v>
      </c>
      <c r="L153" s="4">
        <v>21.95081497</v>
      </c>
      <c r="M153" s="4">
        <v>5.7763044069999996</v>
      </c>
      <c r="N153" s="4">
        <v>2.2251521099999998</v>
      </c>
      <c r="O153" s="4">
        <v>66.585043760000005</v>
      </c>
      <c r="P153" s="4">
        <v>24.414158029999999</v>
      </c>
      <c r="Q153" s="4">
        <v>6.3838741460000001</v>
      </c>
      <c r="R153" s="4">
        <v>2.6169240660000002</v>
      </c>
      <c r="S153" s="4">
        <v>86.454698210000004</v>
      </c>
      <c r="T153" s="4">
        <v>10.278948249999999</v>
      </c>
      <c r="U153" s="4">
        <v>2.8975039960000002</v>
      </c>
      <c r="V153" s="4">
        <v>0.36884954460000002</v>
      </c>
      <c r="W153" s="5">
        <f t="shared" si="6"/>
        <v>22</v>
      </c>
      <c r="X153" s="5">
        <f t="shared" si="7"/>
        <v>3333.7772813565775</v>
      </c>
      <c r="Y153" s="5"/>
      <c r="Z153" s="5"/>
      <c r="AA153" s="5"/>
      <c r="AB153" s="5"/>
      <c r="AC153" s="5"/>
      <c r="AD153" s="5"/>
      <c r="AE153" s="5"/>
      <c r="AF153" s="5"/>
    </row>
    <row r="154" spans="1:32" ht="12.75" x14ac:dyDescent="0.2">
      <c r="A154" s="4" t="s">
        <v>181</v>
      </c>
      <c r="B154" s="4" t="s">
        <v>29</v>
      </c>
      <c r="C154" s="4">
        <f t="shared" si="0"/>
        <v>4</v>
      </c>
      <c r="D154" s="4">
        <v>19237.681639999999</v>
      </c>
      <c r="E154" s="4">
        <f t="shared" si="1"/>
        <v>20</v>
      </c>
      <c r="F154" s="4">
        <v>54.194000240000001</v>
      </c>
      <c r="G154" s="4">
        <f t="shared" si="2"/>
        <v>55</v>
      </c>
      <c r="H154" s="4">
        <f t="shared" si="3"/>
        <v>45.805999759999999</v>
      </c>
      <c r="I154" s="4">
        <f t="shared" si="4"/>
        <v>46</v>
      </c>
      <c r="J154" s="4">
        <v>100</v>
      </c>
      <c r="K154" s="4">
        <f t="shared" si="8"/>
        <v>100</v>
      </c>
      <c r="L154" s="4">
        <v>0</v>
      </c>
      <c r="M154" s="4">
        <v>0</v>
      </c>
      <c r="N154" s="4">
        <v>0</v>
      </c>
      <c r="O154" s="4">
        <v>100</v>
      </c>
      <c r="P154" s="4">
        <v>0</v>
      </c>
      <c r="Q154" s="4">
        <v>0</v>
      </c>
      <c r="R154" s="4">
        <v>0</v>
      </c>
      <c r="S154" s="4">
        <v>100</v>
      </c>
      <c r="T154" s="4">
        <v>0</v>
      </c>
      <c r="U154" s="4">
        <v>0</v>
      </c>
      <c r="V154" s="4">
        <v>0</v>
      </c>
      <c r="W154" s="5">
        <f t="shared" si="6"/>
        <v>22</v>
      </c>
      <c r="X154" s="5">
        <f t="shared" si="7"/>
        <v>10425.669234152037</v>
      </c>
      <c r="Y154" s="5"/>
      <c r="Z154" s="5"/>
      <c r="AA154" s="5"/>
      <c r="AB154" s="5"/>
      <c r="AC154" s="5"/>
      <c r="AD154" s="5"/>
      <c r="AE154" s="5"/>
      <c r="AF154" s="5"/>
    </row>
    <row r="155" spans="1:32" ht="12.75" x14ac:dyDescent="0.2">
      <c r="A155" s="4" t="s">
        <v>182</v>
      </c>
      <c r="B155" s="4" t="s">
        <v>29</v>
      </c>
      <c r="C155" s="4">
        <f t="shared" si="0"/>
        <v>4</v>
      </c>
      <c r="D155" s="4">
        <v>19116.208979999999</v>
      </c>
      <c r="E155" s="4">
        <f t="shared" si="1"/>
        <v>20</v>
      </c>
      <c r="F155" s="4">
        <v>87.72699738</v>
      </c>
      <c r="G155" s="4">
        <f t="shared" si="2"/>
        <v>88</v>
      </c>
      <c r="H155" s="4">
        <f t="shared" si="3"/>
        <v>12.27300262</v>
      </c>
      <c r="I155" s="4">
        <f t="shared" si="4"/>
        <v>13</v>
      </c>
      <c r="J155" s="4">
        <v>99.999998719999994</v>
      </c>
      <c r="K155" s="4">
        <f t="shared" si="8"/>
        <v>100</v>
      </c>
      <c r="L155" s="4">
        <v>0</v>
      </c>
      <c r="M155" s="4">
        <v>1.2771393330000001E-6</v>
      </c>
      <c r="N155" s="4">
        <v>0</v>
      </c>
      <c r="O155" s="4">
        <v>100</v>
      </c>
      <c r="P155" s="4">
        <v>0</v>
      </c>
      <c r="Q155" s="4">
        <v>0</v>
      </c>
      <c r="R155" s="4">
        <v>0</v>
      </c>
      <c r="S155" s="4">
        <v>100</v>
      </c>
      <c r="T155" s="4">
        <v>0</v>
      </c>
      <c r="U155" s="4">
        <v>0</v>
      </c>
      <c r="V155" s="4">
        <v>0</v>
      </c>
      <c r="W155" s="5">
        <f t="shared" si="6"/>
        <v>22</v>
      </c>
      <c r="X155" s="5">
        <f t="shared" si="7"/>
        <v>16770.076151039924</v>
      </c>
      <c r="Y155" s="5"/>
      <c r="Z155" s="5"/>
      <c r="AA155" s="5"/>
      <c r="AB155" s="5"/>
      <c r="AC155" s="5"/>
      <c r="AD155" s="5"/>
      <c r="AE155" s="5"/>
      <c r="AF155" s="5"/>
    </row>
    <row r="156" spans="1:32" ht="12.75" x14ac:dyDescent="0.2">
      <c r="A156" s="4" t="s">
        <v>183</v>
      </c>
      <c r="B156" s="4" t="s">
        <v>89</v>
      </c>
      <c r="C156" s="4">
        <f t="shared" si="0"/>
        <v>1</v>
      </c>
      <c r="D156" s="4">
        <v>20903.277340000001</v>
      </c>
      <c r="E156" s="4">
        <f t="shared" si="1"/>
        <v>21</v>
      </c>
      <c r="F156" s="4">
        <v>30.60700035</v>
      </c>
      <c r="G156" s="4">
        <f t="shared" si="2"/>
        <v>31</v>
      </c>
      <c r="H156" s="4">
        <f t="shared" si="3"/>
        <v>69.392999650000007</v>
      </c>
      <c r="I156" s="4">
        <f t="shared" si="4"/>
        <v>70</v>
      </c>
      <c r="J156" s="4">
        <v>47.214854459999998</v>
      </c>
      <c r="K156" s="4">
        <f t="shared" si="8"/>
        <v>48</v>
      </c>
      <c r="L156" s="4">
        <v>31.2730034</v>
      </c>
      <c r="M156" s="4">
        <v>21.15863263</v>
      </c>
      <c r="N156" s="4">
        <v>0.35350950240000001</v>
      </c>
      <c r="O156" s="4">
        <v>32.718258900000002</v>
      </c>
      <c r="P156" s="4">
        <v>38.626902540000003</v>
      </c>
      <c r="Q156" s="4">
        <v>28.3404457</v>
      </c>
      <c r="R156" s="4">
        <v>0.31439286259999999</v>
      </c>
      <c r="S156" s="4">
        <v>80.081918540000004</v>
      </c>
      <c r="T156" s="4">
        <v>14.60004919</v>
      </c>
      <c r="U156" s="4">
        <v>4.8758364869999999</v>
      </c>
      <c r="V156" s="4">
        <v>0.44219578050000002</v>
      </c>
      <c r="W156" s="5">
        <f t="shared" si="6"/>
        <v>22</v>
      </c>
      <c r="X156" s="5">
        <f t="shared" si="7"/>
        <v>6397.8661686152709</v>
      </c>
      <c r="Y156" s="5"/>
      <c r="Z156" s="5"/>
      <c r="AA156" s="5"/>
      <c r="AB156" s="5"/>
      <c r="AC156" s="5"/>
      <c r="AD156" s="5"/>
      <c r="AE156" s="5"/>
      <c r="AF156" s="5"/>
    </row>
    <row r="157" spans="1:32" ht="12.75" x14ac:dyDescent="0.2">
      <c r="A157" s="4" t="s">
        <v>184</v>
      </c>
      <c r="B157" s="4" t="s">
        <v>89</v>
      </c>
      <c r="C157" s="4">
        <f t="shared" si="0"/>
        <v>1</v>
      </c>
      <c r="D157" s="4">
        <v>20250.833979999999</v>
      </c>
      <c r="E157" s="4">
        <f t="shared" si="1"/>
        <v>21</v>
      </c>
      <c r="F157" s="4">
        <v>43.909004209999999</v>
      </c>
      <c r="G157" s="4">
        <f t="shared" si="2"/>
        <v>44</v>
      </c>
      <c r="H157" s="4">
        <f t="shared" si="3"/>
        <v>56.090995790000001</v>
      </c>
      <c r="I157" s="4">
        <f t="shared" si="4"/>
        <v>57</v>
      </c>
      <c r="J157" s="4">
        <v>82.547291029999997</v>
      </c>
      <c r="K157" s="4">
        <f t="shared" si="8"/>
        <v>83</v>
      </c>
      <c r="L157" s="4">
        <v>3.8547345270000002</v>
      </c>
      <c r="M157" s="4">
        <v>12.246971350000001</v>
      </c>
      <c r="N157" s="4">
        <v>1.3510030900000001</v>
      </c>
      <c r="O157" s="4">
        <v>72.080895209999994</v>
      </c>
      <c r="P157" s="4">
        <v>3.7824122299999998</v>
      </c>
      <c r="Q157" s="4">
        <v>21.72810084</v>
      </c>
      <c r="R157" s="4">
        <v>2.4085917170000002</v>
      </c>
      <c r="S157" s="4">
        <v>95.917454750000005</v>
      </c>
      <c r="T157" s="4">
        <v>3.947121723</v>
      </c>
      <c r="U157" s="4">
        <v>0.13542353139999999</v>
      </c>
      <c r="V157" s="4">
        <v>0</v>
      </c>
      <c r="W157" s="5">
        <f t="shared" si="6"/>
        <v>22</v>
      </c>
      <c r="X157" s="5">
        <f t="shared" si="7"/>
        <v>8891.9395448383093</v>
      </c>
      <c r="Y157" s="5"/>
      <c r="Z157" s="5"/>
      <c r="AA157" s="5"/>
      <c r="AB157" s="5"/>
      <c r="AC157" s="5"/>
      <c r="AD157" s="5"/>
      <c r="AE157" s="5"/>
      <c r="AF157" s="5"/>
    </row>
    <row r="158" spans="1:32" ht="12.75" x14ac:dyDescent="0.2">
      <c r="A158" s="4" t="s">
        <v>185</v>
      </c>
      <c r="B158" s="4" t="s">
        <v>31</v>
      </c>
      <c r="C158" s="4">
        <f t="shared" si="0"/>
        <v>2</v>
      </c>
      <c r="D158" s="4">
        <v>21413.25</v>
      </c>
      <c r="E158" s="4">
        <f t="shared" si="1"/>
        <v>22</v>
      </c>
      <c r="F158" s="4">
        <v>18.71299934</v>
      </c>
      <c r="G158" s="4">
        <f t="shared" si="2"/>
        <v>19</v>
      </c>
      <c r="H158" s="4">
        <f t="shared" si="3"/>
        <v>81.287000660000004</v>
      </c>
      <c r="I158" s="4">
        <f t="shared" si="4"/>
        <v>82</v>
      </c>
      <c r="J158" s="4">
        <v>92.227579370000001</v>
      </c>
      <c r="K158" s="4">
        <f t="shared" si="8"/>
        <v>93</v>
      </c>
      <c r="L158" s="4">
        <v>0.59545814949999998</v>
      </c>
      <c r="M158" s="4">
        <v>5.3489270639999997</v>
      </c>
      <c r="N158" s="4">
        <v>1.82803542</v>
      </c>
      <c r="O158" s="4">
        <v>90.537435700000003</v>
      </c>
      <c r="P158" s="4">
        <v>0.70320990380000004</v>
      </c>
      <c r="Q158" s="4">
        <v>6.5104886119999996</v>
      </c>
      <c r="R158" s="4">
        <v>2.2488657820000002</v>
      </c>
      <c r="S158" s="4">
        <v>99.569380190000004</v>
      </c>
      <c r="T158" s="4">
        <v>0.12739779009999999</v>
      </c>
      <c r="U158" s="4">
        <v>0.3032220202</v>
      </c>
      <c r="V158" s="4">
        <v>0</v>
      </c>
      <c r="W158" s="5">
        <f t="shared" si="6"/>
        <v>22</v>
      </c>
      <c r="X158" s="5">
        <f t="shared" si="7"/>
        <v>4007.0613311725501</v>
      </c>
      <c r="Y158" s="5"/>
      <c r="Z158" s="5"/>
      <c r="AA158" s="5"/>
      <c r="AB158" s="5"/>
      <c r="AC158" s="5"/>
      <c r="AD158" s="5"/>
      <c r="AE158" s="5"/>
      <c r="AF158" s="5"/>
    </row>
    <row r="159" spans="1:32" ht="12.75" x14ac:dyDescent="0.2">
      <c r="A159" s="4" t="s">
        <v>186</v>
      </c>
      <c r="B159" s="4" t="s">
        <v>89</v>
      </c>
      <c r="C159" s="4">
        <f t="shared" si="0"/>
        <v>1</v>
      </c>
      <c r="D159" s="4">
        <v>24206.636719999999</v>
      </c>
      <c r="E159" s="4">
        <f t="shared" si="1"/>
        <v>25</v>
      </c>
      <c r="F159" s="4">
        <v>16.625999449999998</v>
      </c>
      <c r="G159" s="4">
        <f t="shared" si="2"/>
        <v>17</v>
      </c>
      <c r="H159" s="4">
        <f t="shared" si="3"/>
        <v>83.374000550000005</v>
      </c>
      <c r="I159" s="4">
        <f t="shared" si="4"/>
        <v>84</v>
      </c>
      <c r="J159" s="4">
        <v>46.911797470000003</v>
      </c>
      <c r="K159" s="4">
        <f t="shared" si="8"/>
        <v>47</v>
      </c>
      <c r="L159" s="4">
        <v>21.653898699999999</v>
      </c>
      <c r="M159" s="4">
        <v>27.027512439999999</v>
      </c>
      <c r="N159" s="4">
        <v>4.4067913919999997</v>
      </c>
      <c r="O159" s="4">
        <v>39.154159319999998</v>
      </c>
      <c r="P159" s="4">
        <v>23.987740389999999</v>
      </c>
      <c r="Q159" s="4">
        <v>31.991506480000002</v>
      </c>
      <c r="R159" s="4">
        <v>4.8665938129999997</v>
      </c>
      <c r="S159" s="4">
        <v>85.813839759999993</v>
      </c>
      <c r="T159" s="4">
        <v>9.9504408289999997</v>
      </c>
      <c r="U159" s="4">
        <v>2.1346877800000001</v>
      </c>
      <c r="V159" s="4">
        <v>2.1010316339999999</v>
      </c>
      <c r="W159" s="5">
        <f t="shared" si="6"/>
        <v>22</v>
      </c>
      <c r="X159" s="5">
        <f t="shared" si="7"/>
        <v>4024.5952879306974</v>
      </c>
      <c r="Y159" s="5"/>
      <c r="Z159" s="5"/>
      <c r="AA159" s="5"/>
      <c r="AB159" s="5"/>
      <c r="AC159" s="5"/>
      <c r="AD159" s="5"/>
      <c r="AE159" s="5"/>
      <c r="AF159" s="5"/>
    </row>
    <row r="160" spans="1:32" ht="12.75" x14ac:dyDescent="0.2">
      <c r="A160" s="4" t="s">
        <v>187</v>
      </c>
      <c r="B160" s="4" t="s">
        <v>89</v>
      </c>
      <c r="C160" s="4">
        <f t="shared" si="0"/>
        <v>1</v>
      </c>
      <c r="D160" s="4">
        <v>25778.814450000002</v>
      </c>
      <c r="E160" s="4">
        <f t="shared" si="1"/>
        <v>26</v>
      </c>
      <c r="F160" s="4">
        <v>62.381000520000001</v>
      </c>
      <c r="G160" s="4">
        <f t="shared" si="2"/>
        <v>63</v>
      </c>
      <c r="H160" s="4">
        <f t="shared" si="3"/>
        <v>37.618999479999999</v>
      </c>
      <c r="I160" s="4">
        <f t="shared" si="4"/>
        <v>38</v>
      </c>
      <c r="J160" s="4">
        <v>93.843843030000002</v>
      </c>
      <c r="K160" s="4">
        <f t="shared" si="8"/>
        <v>94</v>
      </c>
      <c r="L160" s="4">
        <v>0.68313118719999999</v>
      </c>
      <c r="M160" s="4">
        <v>5.2096927800000001</v>
      </c>
      <c r="N160" s="4">
        <v>0.26333300580000002</v>
      </c>
      <c r="O160" s="4">
        <v>88.753624880000004</v>
      </c>
      <c r="P160" s="4">
        <v>0.3564402606</v>
      </c>
      <c r="Q160" s="4">
        <v>10.189934859999999</v>
      </c>
      <c r="R160" s="4">
        <v>0.7</v>
      </c>
      <c r="S160" s="4">
        <v>96.913510439999996</v>
      </c>
      <c r="T160" s="4">
        <v>0.88014287989999995</v>
      </c>
      <c r="U160" s="4">
        <v>2.206346677</v>
      </c>
      <c r="V160" s="4">
        <v>0</v>
      </c>
      <c r="W160" s="5">
        <f t="shared" si="6"/>
        <v>22</v>
      </c>
      <c r="X160" s="5">
        <f t="shared" si="7"/>
        <v>16081.082376104336</v>
      </c>
      <c r="Y160" s="5"/>
      <c r="Z160" s="5"/>
      <c r="AA160" s="5"/>
      <c r="AB160" s="5"/>
      <c r="AC160" s="5"/>
      <c r="AD160" s="5"/>
      <c r="AE160" s="5"/>
      <c r="AF160" s="5"/>
    </row>
    <row r="161" spans="1:32" ht="12.75" x14ac:dyDescent="0.2">
      <c r="A161" s="4" t="s">
        <v>188</v>
      </c>
      <c r="B161" s="4" t="s">
        <v>29</v>
      </c>
      <c r="C161" s="4">
        <f t="shared" si="0"/>
        <v>4</v>
      </c>
      <c r="D161" s="4">
        <v>25499.880860000001</v>
      </c>
      <c r="E161" s="4">
        <f t="shared" si="1"/>
        <v>26</v>
      </c>
      <c r="F161" s="4">
        <v>86.240997309999997</v>
      </c>
      <c r="G161" s="4">
        <f t="shared" si="2"/>
        <v>87</v>
      </c>
      <c r="H161" s="4">
        <f t="shared" si="3"/>
        <v>13.759002690000003</v>
      </c>
      <c r="I161" s="4">
        <f t="shared" si="4"/>
        <v>14</v>
      </c>
      <c r="J161" s="4">
        <v>99.969811820000004</v>
      </c>
      <c r="K161" s="4">
        <f t="shared" si="8"/>
        <v>100</v>
      </c>
      <c r="L161" s="4">
        <v>0</v>
      </c>
      <c r="M161" s="4">
        <v>3.0188178730000001E-2</v>
      </c>
      <c r="N161" s="4">
        <v>0</v>
      </c>
      <c r="O161" s="4">
        <v>100</v>
      </c>
      <c r="P161" s="4">
        <v>0</v>
      </c>
      <c r="Q161" s="4">
        <v>0</v>
      </c>
      <c r="R161" s="4">
        <v>0</v>
      </c>
      <c r="S161" s="4">
        <v>99.965000000000003</v>
      </c>
      <c r="T161" s="4">
        <v>0</v>
      </c>
      <c r="U161" s="4">
        <v>3.5000000000000003E-2</v>
      </c>
      <c r="V161" s="4">
        <v>0</v>
      </c>
      <c r="W161" s="5">
        <f t="shared" si="6"/>
        <v>22</v>
      </c>
      <c r="X161" s="5">
        <f t="shared" si="7"/>
        <v>21991.351566525806</v>
      </c>
      <c r="Y161" s="5"/>
      <c r="Z161" s="5"/>
      <c r="AA161" s="5"/>
      <c r="AB161" s="5"/>
      <c r="AC161" s="5"/>
      <c r="AD161" s="5"/>
      <c r="AE161" s="5"/>
      <c r="AF161" s="5"/>
    </row>
    <row r="162" spans="1:32" ht="12.75" x14ac:dyDescent="0.2">
      <c r="A162" s="4" t="s">
        <v>189</v>
      </c>
      <c r="B162" s="4" t="s">
        <v>31</v>
      </c>
      <c r="C162" s="4">
        <f t="shared" si="0"/>
        <v>2</v>
      </c>
      <c r="D162" s="4">
        <v>26378.275389999999</v>
      </c>
      <c r="E162" s="4">
        <f t="shared" si="1"/>
        <v>27</v>
      </c>
      <c r="F162" s="4">
        <v>51.70599747</v>
      </c>
      <c r="G162" s="4">
        <f t="shared" si="2"/>
        <v>52</v>
      </c>
      <c r="H162" s="4">
        <f t="shared" si="3"/>
        <v>48.29400253</v>
      </c>
      <c r="I162" s="4">
        <f t="shared" si="4"/>
        <v>49</v>
      </c>
      <c r="J162" s="4">
        <v>70.909070389999997</v>
      </c>
      <c r="K162" s="4">
        <f t="shared" si="8"/>
        <v>71</v>
      </c>
      <c r="L162" s="4">
        <v>8.9354217019999993</v>
      </c>
      <c r="M162" s="4">
        <v>14.192441609999999</v>
      </c>
      <c r="N162" s="4">
        <v>5.9630662929999998</v>
      </c>
      <c r="O162" s="4">
        <v>55.722446859999998</v>
      </c>
      <c r="P162" s="4">
        <v>13.343168289999999</v>
      </c>
      <c r="Q162" s="4">
        <v>23.17527956</v>
      </c>
      <c r="R162" s="4">
        <v>7.7591052889999998</v>
      </c>
      <c r="S162" s="4">
        <v>85.093553290000003</v>
      </c>
      <c r="T162" s="4">
        <v>4.8185351560000003</v>
      </c>
      <c r="U162" s="4">
        <v>5.8023665600000003</v>
      </c>
      <c r="V162" s="4">
        <v>4.2855449940000003</v>
      </c>
      <c r="W162" s="5">
        <f t="shared" si="6"/>
        <v>22</v>
      </c>
      <c r="X162" s="5">
        <f t="shared" si="7"/>
        <v>13639.150405783032</v>
      </c>
      <c r="Y162" s="5"/>
      <c r="Z162" s="5"/>
      <c r="AA162" s="5"/>
      <c r="AB162" s="5"/>
      <c r="AC162" s="5"/>
      <c r="AD162" s="5"/>
      <c r="AE162" s="5"/>
      <c r="AF162" s="5"/>
    </row>
    <row r="163" spans="1:32" ht="12.75" x14ac:dyDescent="0.2">
      <c r="A163" s="4" t="s">
        <v>190</v>
      </c>
      <c r="B163" s="4" t="s">
        <v>31</v>
      </c>
      <c r="C163" s="4">
        <f t="shared" si="0"/>
        <v>2</v>
      </c>
      <c r="D163" s="4">
        <v>26545.863280000001</v>
      </c>
      <c r="E163" s="4">
        <f t="shared" si="1"/>
        <v>27</v>
      </c>
      <c r="F163" s="4">
        <v>57.560005189999998</v>
      </c>
      <c r="G163" s="4">
        <f t="shared" si="2"/>
        <v>58</v>
      </c>
      <c r="H163" s="4">
        <f t="shared" si="3"/>
        <v>42.439994810000002</v>
      </c>
      <c r="I163" s="4">
        <f t="shared" si="4"/>
        <v>43</v>
      </c>
      <c r="J163" s="4">
        <v>65.720418179999996</v>
      </c>
      <c r="K163" s="4">
        <f t="shared" si="8"/>
        <v>66</v>
      </c>
      <c r="L163" s="4">
        <v>12.874748629999999</v>
      </c>
      <c r="M163" s="4">
        <v>15.00100626</v>
      </c>
      <c r="N163" s="4">
        <v>6.4038269269999999</v>
      </c>
      <c r="O163" s="4">
        <v>43.527581120000001</v>
      </c>
      <c r="P163" s="4">
        <v>12.67259943</v>
      </c>
      <c r="Q163" s="4">
        <v>30.12380645</v>
      </c>
      <c r="R163" s="4">
        <v>13.676012999999999</v>
      </c>
      <c r="S163" s="4">
        <v>82.083584860000002</v>
      </c>
      <c r="T163" s="4">
        <v>13.023796770000001</v>
      </c>
      <c r="U163" s="4">
        <v>3.8507013510000001</v>
      </c>
      <c r="V163" s="4">
        <v>1.041917019</v>
      </c>
      <c r="W163" s="5">
        <f t="shared" si="6"/>
        <v>22</v>
      </c>
      <c r="X163" s="5">
        <f t="shared" si="7"/>
        <v>15279.800281698304</v>
      </c>
      <c r="Y163" s="5"/>
      <c r="Z163" s="5"/>
      <c r="AA163" s="5"/>
      <c r="AB163" s="5"/>
      <c r="AC163" s="5"/>
      <c r="AD163" s="5"/>
      <c r="AE163" s="5"/>
      <c r="AF163" s="5"/>
    </row>
    <row r="164" spans="1:32" ht="12.75" x14ac:dyDescent="0.2">
      <c r="A164" s="4" t="s">
        <v>191</v>
      </c>
      <c r="B164" s="4" t="s">
        <v>89</v>
      </c>
      <c r="C164" s="4">
        <f t="shared" si="0"/>
        <v>1</v>
      </c>
      <c r="D164" s="4">
        <v>27691.019530000001</v>
      </c>
      <c r="E164" s="4">
        <f t="shared" si="1"/>
        <v>28</v>
      </c>
      <c r="F164" s="4">
        <v>38.534000399999996</v>
      </c>
      <c r="G164" s="4">
        <f t="shared" si="2"/>
        <v>39</v>
      </c>
      <c r="H164" s="4">
        <f t="shared" si="3"/>
        <v>61.465999600000004</v>
      </c>
      <c r="I164" s="4">
        <f t="shared" si="4"/>
        <v>62</v>
      </c>
      <c r="J164" s="4">
        <v>53.385884910000001</v>
      </c>
      <c r="K164" s="4">
        <f t="shared" si="8"/>
        <v>54</v>
      </c>
      <c r="L164" s="4">
        <v>2.7179729799999999</v>
      </c>
      <c r="M164" s="4">
        <v>32.311459669999998</v>
      </c>
      <c r="N164" s="4">
        <v>11.58468244</v>
      </c>
      <c r="O164" s="4">
        <v>36.406420279999999</v>
      </c>
      <c r="P164" s="4">
        <v>1.601776163</v>
      </c>
      <c r="Q164" s="4">
        <v>43.953893450000002</v>
      </c>
      <c r="R164" s="4">
        <v>18.037910109999999</v>
      </c>
      <c r="S164" s="4">
        <v>80.470006940000005</v>
      </c>
      <c r="T164" s="4">
        <v>4.4984302979999997</v>
      </c>
      <c r="U164" s="4">
        <v>13.74049434</v>
      </c>
      <c r="V164" s="4">
        <v>1.291068417</v>
      </c>
      <c r="W164" s="5">
        <f t="shared" si="6"/>
        <v>22</v>
      </c>
      <c r="X164" s="5">
        <f t="shared" si="7"/>
        <v>10670.457576454277</v>
      </c>
      <c r="Y164" s="5"/>
      <c r="Z164" s="5"/>
      <c r="AA164" s="5"/>
      <c r="AB164" s="5"/>
      <c r="AC164" s="5"/>
      <c r="AD164" s="5"/>
      <c r="AE164" s="5"/>
      <c r="AF164" s="5"/>
    </row>
    <row r="165" spans="1:32" ht="12.75" x14ac:dyDescent="0.2">
      <c r="A165" s="4" t="s">
        <v>192</v>
      </c>
      <c r="B165" s="4" t="s">
        <v>25</v>
      </c>
      <c r="C165" s="4">
        <f t="shared" si="0"/>
        <v>0</v>
      </c>
      <c r="D165" s="4">
        <v>28435.943360000001</v>
      </c>
      <c r="E165" s="4">
        <f t="shared" si="1"/>
        <v>29</v>
      </c>
      <c r="F165" s="4">
        <v>88.278999330000005</v>
      </c>
      <c r="G165" s="4">
        <f t="shared" si="2"/>
        <v>89</v>
      </c>
      <c r="H165" s="4">
        <f t="shared" si="3"/>
        <v>11.721000669999995</v>
      </c>
      <c r="I165" s="4">
        <f t="shared" si="4"/>
        <v>12</v>
      </c>
      <c r="J165" s="4">
        <v>93.685800709999995</v>
      </c>
      <c r="K165" s="4">
        <f t="shared" si="8"/>
        <v>94</v>
      </c>
      <c r="L165" s="4">
        <v>0.4707829181</v>
      </c>
      <c r="M165" s="4">
        <v>5.8434163730000002</v>
      </c>
      <c r="N165" s="4" t="s">
        <v>25</v>
      </c>
      <c r="O165" s="4" t="s">
        <v>25</v>
      </c>
      <c r="P165" s="4" t="s">
        <v>25</v>
      </c>
      <c r="Q165" s="4" t="s">
        <v>25</v>
      </c>
      <c r="R165" s="4" t="s">
        <v>25</v>
      </c>
      <c r="S165" s="4" t="s">
        <v>25</v>
      </c>
      <c r="T165" s="4" t="s">
        <v>25</v>
      </c>
      <c r="U165" s="4" t="s">
        <v>25</v>
      </c>
      <c r="V165" s="4" t="s">
        <v>25</v>
      </c>
      <c r="W165" s="5">
        <f t="shared" si="6"/>
        <v>22</v>
      </c>
      <c r="X165" s="5">
        <f t="shared" si="7"/>
        <v>25102.966248253582</v>
      </c>
      <c r="Y165" s="5"/>
      <c r="Z165" s="5"/>
      <c r="AA165" s="5"/>
      <c r="AB165" s="5"/>
      <c r="AC165" s="5"/>
      <c r="AD165" s="5"/>
      <c r="AE165" s="5"/>
      <c r="AF165" s="5"/>
    </row>
    <row r="166" spans="1:32" ht="12.75" x14ac:dyDescent="0.2">
      <c r="A166" s="4" t="s">
        <v>193</v>
      </c>
      <c r="B166" s="4" t="s">
        <v>31</v>
      </c>
      <c r="C166" s="4">
        <f t="shared" si="0"/>
        <v>2</v>
      </c>
      <c r="D166" s="4">
        <v>29136.808590000001</v>
      </c>
      <c r="E166" s="4">
        <f t="shared" si="1"/>
        <v>30</v>
      </c>
      <c r="F166" s="4">
        <v>20.57600021</v>
      </c>
      <c r="G166" s="4">
        <f t="shared" si="2"/>
        <v>21</v>
      </c>
      <c r="H166" s="4">
        <f t="shared" si="3"/>
        <v>79.423999789999996</v>
      </c>
      <c r="I166" s="4">
        <f t="shared" si="4"/>
        <v>80</v>
      </c>
      <c r="J166" s="4">
        <v>90.074541789999998</v>
      </c>
      <c r="K166" s="4">
        <f t="shared" si="8"/>
        <v>91</v>
      </c>
      <c r="L166" s="4">
        <v>3.979825725</v>
      </c>
      <c r="M166" s="4">
        <v>4.699081176</v>
      </c>
      <c r="N166" s="4">
        <v>1.246551314</v>
      </c>
      <c r="O166" s="4">
        <v>90.203271650000005</v>
      </c>
      <c r="P166" s="4">
        <v>4.2073482459999996</v>
      </c>
      <c r="Q166" s="4">
        <v>4.2690239510000003</v>
      </c>
      <c r="R166" s="4">
        <v>1.320356149</v>
      </c>
      <c r="S166" s="4">
        <v>89.577633160000005</v>
      </c>
      <c r="T166" s="4">
        <v>3.1015814110000002</v>
      </c>
      <c r="U166" s="4">
        <v>6.359123168</v>
      </c>
      <c r="V166" s="4">
        <v>0.96166225849999998</v>
      </c>
      <c r="W166" s="5">
        <f t="shared" si="6"/>
        <v>22</v>
      </c>
      <c r="X166" s="5">
        <f t="shared" si="7"/>
        <v>5995.1897966656979</v>
      </c>
      <c r="Y166" s="5"/>
      <c r="Z166" s="5"/>
      <c r="AA166" s="5"/>
      <c r="AB166" s="5"/>
      <c r="AC166" s="5"/>
      <c r="AD166" s="5"/>
      <c r="AE166" s="5"/>
      <c r="AF166" s="5"/>
    </row>
    <row r="167" spans="1:32" ht="12.75" x14ac:dyDescent="0.2">
      <c r="A167" s="4" t="s">
        <v>194</v>
      </c>
      <c r="B167" s="4" t="s">
        <v>89</v>
      </c>
      <c r="C167" s="4">
        <f t="shared" si="0"/>
        <v>1</v>
      </c>
      <c r="D167" s="4">
        <v>29825.96875</v>
      </c>
      <c r="E167" s="4">
        <f t="shared" si="1"/>
        <v>30</v>
      </c>
      <c r="F167" s="4">
        <v>37.907997129999998</v>
      </c>
      <c r="G167" s="4">
        <f t="shared" si="2"/>
        <v>38</v>
      </c>
      <c r="H167" s="4">
        <f t="shared" si="3"/>
        <v>62.092002870000002</v>
      </c>
      <c r="I167" s="4">
        <f t="shared" si="4"/>
        <v>63</v>
      </c>
      <c r="J167" s="4">
        <v>60.663569840000001</v>
      </c>
      <c r="K167" s="4">
        <f t="shared" si="8"/>
        <v>61</v>
      </c>
      <c r="L167" s="4">
        <v>28.9627418</v>
      </c>
      <c r="M167" s="4">
        <v>7.77785276</v>
      </c>
      <c r="N167" s="4">
        <v>2.595835594</v>
      </c>
      <c r="O167" s="4">
        <v>50.681334370000002</v>
      </c>
      <c r="P167" s="4">
        <v>33.53021373</v>
      </c>
      <c r="Q167" s="4">
        <v>11.60782393</v>
      </c>
      <c r="R167" s="4">
        <v>4.1806279780000004</v>
      </c>
      <c r="S167" s="4">
        <v>77.014129339999997</v>
      </c>
      <c r="T167" s="4">
        <v>21.481379369999999</v>
      </c>
      <c r="U167" s="4">
        <v>1.5044912859999999</v>
      </c>
      <c r="V167" s="4">
        <v>0</v>
      </c>
      <c r="W167" s="5">
        <f t="shared" si="6"/>
        <v>22</v>
      </c>
      <c r="X167" s="5">
        <f t="shared" si="7"/>
        <v>11306.427377744696</v>
      </c>
      <c r="Y167" s="5"/>
      <c r="Z167" s="5"/>
      <c r="AA167" s="5"/>
      <c r="AB167" s="5"/>
      <c r="AC167" s="5"/>
      <c r="AD167" s="5"/>
      <c r="AE167" s="5"/>
      <c r="AF167" s="5"/>
    </row>
    <row r="168" spans="1:32" ht="12.75" x14ac:dyDescent="0.2">
      <c r="A168" s="4" t="s">
        <v>195</v>
      </c>
      <c r="B168" s="4" t="s">
        <v>89</v>
      </c>
      <c r="C168" s="4">
        <f t="shared" si="0"/>
        <v>1</v>
      </c>
      <c r="D168" s="4">
        <v>31255.435549999998</v>
      </c>
      <c r="E168" s="4">
        <f t="shared" si="1"/>
        <v>32</v>
      </c>
      <c r="F168" s="4">
        <v>37.073997499999997</v>
      </c>
      <c r="G168" s="4">
        <f t="shared" si="2"/>
        <v>38</v>
      </c>
      <c r="H168" s="4">
        <f t="shared" si="3"/>
        <v>62.926002500000003</v>
      </c>
      <c r="I168" s="4">
        <f t="shared" si="4"/>
        <v>63</v>
      </c>
      <c r="J168" s="4">
        <v>63.369425630000002</v>
      </c>
      <c r="K168" s="4">
        <f t="shared" si="8"/>
        <v>64</v>
      </c>
      <c r="L168" s="4">
        <v>9.9757845070000002</v>
      </c>
      <c r="M168" s="4">
        <v>16.726145110000001</v>
      </c>
      <c r="N168" s="4">
        <v>9.9286447590000009</v>
      </c>
      <c r="O168" s="4">
        <v>48.8666865</v>
      </c>
      <c r="P168" s="4">
        <v>12.64088359</v>
      </c>
      <c r="Q168" s="4">
        <v>23.686256400000001</v>
      </c>
      <c r="R168" s="4">
        <v>14.80617352</v>
      </c>
      <c r="S168" s="4">
        <v>87.98504792</v>
      </c>
      <c r="T168" s="4">
        <v>5.4522910270000002</v>
      </c>
      <c r="U168" s="4">
        <v>4.9126846439999996</v>
      </c>
      <c r="V168" s="4">
        <v>1.649976404</v>
      </c>
      <c r="W168" s="5">
        <f t="shared" si="6"/>
        <v>22</v>
      </c>
      <c r="X168" s="5">
        <f t="shared" si="7"/>
        <v>11587.63939442111</v>
      </c>
      <c r="Y168" s="5"/>
      <c r="Z168" s="5"/>
      <c r="AA168" s="5"/>
      <c r="AB168" s="5"/>
      <c r="AC168" s="5"/>
      <c r="AD168" s="5"/>
      <c r="AE168" s="5"/>
      <c r="AF168" s="5"/>
    </row>
    <row r="169" spans="1:32" ht="12.75" x14ac:dyDescent="0.2">
      <c r="A169" s="4" t="s">
        <v>196</v>
      </c>
      <c r="B169" s="4" t="s">
        <v>31</v>
      </c>
      <c r="C169" s="4">
        <f t="shared" si="0"/>
        <v>2</v>
      </c>
      <c r="D169" s="4">
        <v>31072.945309999999</v>
      </c>
      <c r="E169" s="4">
        <f t="shared" si="1"/>
        <v>32</v>
      </c>
      <c r="F169" s="4">
        <v>57.348999020000001</v>
      </c>
      <c r="G169" s="4">
        <f t="shared" si="2"/>
        <v>58</v>
      </c>
      <c r="H169" s="4">
        <f t="shared" si="3"/>
        <v>42.651000979999999</v>
      </c>
      <c r="I169" s="4">
        <f t="shared" si="4"/>
        <v>43</v>
      </c>
      <c r="J169" s="4">
        <v>85.790996649999997</v>
      </c>
      <c r="K169" s="4">
        <f t="shared" si="8"/>
        <v>86</v>
      </c>
      <c r="L169" s="4">
        <v>6.5860621129999997</v>
      </c>
      <c r="M169" s="4">
        <v>2.8122161760000002</v>
      </c>
      <c r="N169" s="4">
        <v>4.8107250580000001</v>
      </c>
      <c r="O169" s="4">
        <v>71.892750050000004</v>
      </c>
      <c r="P169" s="4">
        <v>11.934548270000001</v>
      </c>
      <c r="Q169" s="4">
        <v>4.9993564829999997</v>
      </c>
      <c r="R169" s="4">
        <v>11.173345189999999</v>
      </c>
      <c r="S169" s="4">
        <v>96.127259519999996</v>
      </c>
      <c r="T169" s="4">
        <v>2.6083424549999998</v>
      </c>
      <c r="U169" s="4">
        <v>1.1856138030000001</v>
      </c>
      <c r="V169" s="4">
        <v>7.8784218190000005E-2</v>
      </c>
      <c r="W169" s="5">
        <f t="shared" si="6"/>
        <v>22</v>
      </c>
      <c r="X169" s="5">
        <f t="shared" si="7"/>
        <v>17820.023101317038</v>
      </c>
      <c r="Y169" s="5"/>
      <c r="Z169" s="5"/>
      <c r="AA169" s="5"/>
      <c r="AB169" s="5"/>
      <c r="AC169" s="5"/>
      <c r="AD169" s="5"/>
      <c r="AE169" s="5"/>
      <c r="AF169" s="5"/>
    </row>
    <row r="170" spans="1:32" ht="12.75" x14ac:dyDescent="0.2">
      <c r="A170" s="4" t="s">
        <v>197</v>
      </c>
      <c r="B170" s="4" t="s">
        <v>31</v>
      </c>
      <c r="C170" s="4">
        <f t="shared" si="0"/>
        <v>2</v>
      </c>
      <c r="D170" s="4">
        <v>32866.269529999998</v>
      </c>
      <c r="E170" s="4">
        <f t="shared" si="1"/>
        <v>33</v>
      </c>
      <c r="F170" s="4">
        <v>66.824996949999999</v>
      </c>
      <c r="G170" s="4">
        <f t="shared" si="2"/>
        <v>67</v>
      </c>
      <c r="H170" s="4">
        <f t="shared" si="3"/>
        <v>33.175003050000001</v>
      </c>
      <c r="I170" s="4">
        <f t="shared" si="4"/>
        <v>34</v>
      </c>
      <c r="J170" s="4">
        <v>57.167737619999997</v>
      </c>
      <c r="K170" s="4">
        <f t="shared" si="8"/>
        <v>58</v>
      </c>
      <c r="L170" s="4">
        <v>9.2873499190000004</v>
      </c>
      <c r="M170" s="4">
        <v>19.450825340000002</v>
      </c>
      <c r="N170" s="4">
        <v>14.094087119999999</v>
      </c>
      <c r="O170" s="4">
        <v>27.808226609999998</v>
      </c>
      <c r="P170" s="4">
        <v>8.7404883889999994</v>
      </c>
      <c r="Q170" s="4">
        <v>22.933152580000002</v>
      </c>
      <c r="R170" s="4">
        <v>40.518132420000001</v>
      </c>
      <c r="S170" s="4">
        <v>71.743148619999999</v>
      </c>
      <c r="T170" s="4">
        <v>9.5588374890000001</v>
      </c>
      <c r="U170" s="4">
        <v>17.722034730000001</v>
      </c>
      <c r="V170" s="4">
        <v>0.97597916289999997</v>
      </c>
      <c r="W170" s="5">
        <f t="shared" si="6"/>
        <v>22</v>
      </c>
      <c r="X170" s="5">
        <f t="shared" si="7"/>
        <v>21962.883611001278</v>
      </c>
      <c r="Y170" s="5"/>
      <c r="Z170" s="5"/>
      <c r="AA170" s="5"/>
      <c r="AB170" s="5"/>
      <c r="AC170" s="5"/>
      <c r="AD170" s="5"/>
      <c r="AE170" s="5"/>
      <c r="AF170" s="5"/>
    </row>
    <row r="171" spans="1:32" ht="12.75" x14ac:dyDescent="0.2">
      <c r="A171" s="4" t="s">
        <v>198</v>
      </c>
      <c r="B171" s="4" t="s">
        <v>33</v>
      </c>
      <c r="C171" s="4">
        <f t="shared" si="0"/>
        <v>3</v>
      </c>
      <c r="D171" s="4">
        <v>32365.998049999998</v>
      </c>
      <c r="E171" s="4">
        <f t="shared" si="1"/>
        <v>33</v>
      </c>
      <c r="F171" s="4">
        <v>77.159996030000002</v>
      </c>
      <c r="G171" s="4">
        <f t="shared" si="2"/>
        <v>78</v>
      </c>
      <c r="H171" s="4">
        <f t="shared" si="3"/>
        <v>22.840003969999998</v>
      </c>
      <c r="I171" s="4">
        <f t="shared" si="4"/>
        <v>23</v>
      </c>
      <c r="J171" s="4">
        <v>97.09990707</v>
      </c>
      <c r="K171" s="4">
        <f t="shared" si="8"/>
        <v>98</v>
      </c>
      <c r="L171" s="4">
        <v>0.35453968650000001</v>
      </c>
      <c r="M171" s="4">
        <v>2.5455532409999999</v>
      </c>
      <c r="N171" s="4" t="s">
        <v>25</v>
      </c>
      <c r="O171" s="4">
        <v>90.197448120000004</v>
      </c>
      <c r="P171" s="4">
        <v>0.54445139710000001</v>
      </c>
      <c r="Q171" s="4">
        <v>9.2581004779999994</v>
      </c>
      <c r="R171" s="4" t="s">
        <v>25</v>
      </c>
      <c r="S171" s="4">
        <v>99.14309591</v>
      </c>
      <c r="T171" s="4">
        <v>0.29832426049999999</v>
      </c>
      <c r="U171" s="4">
        <v>0.46857983190000002</v>
      </c>
      <c r="V171" s="4">
        <v>0.09</v>
      </c>
      <c r="W171" s="5">
        <f t="shared" si="6"/>
        <v>22</v>
      </c>
      <c r="X171" s="5">
        <f t="shared" si="7"/>
        <v>24973.602810449876</v>
      </c>
      <c r="Y171" s="5"/>
      <c r="Z171" s="5"/>
      <c r="AA171" s="5"/>
      <c r="AB171" s="5"/>
      <c r="AC171" s="5"/>
      <c r="AD171" s="5"/>
      <c r="AE171" s="5"/>
      <c r="AF171" s="5"/>
    </row>
    <row r="172" spans="1:32" ht="12.75" x14ac:dyDescent="0.2">
      <c r="A172" s="4" t="s">
        <v>199</v>
      </c>
      <c r="B172" s="4" t="s">
        <v>33</v>
      </c>
      <c r="C172" s="4">
        <f t="shared" si="0"/>
        <v>3</v>
      </c>
      <c r="D172" s="4">
        <v>32971.847659999999</v>
      </c>
      <c r="E172" s="4">
        <f t="shared" si="1"/>
        <v>33</v>
      </c>
      <c r="F172" s="4">
        <v>78.297004700000002</v>
      </c>
      <c r="G172" s="4">
        <f t="shared" si="2"/>
        <v>79</v>
      </c>
      <c r="H172" s="4">
        <f t="shared" si="3"/>
        <v>21.702995299999998</v>
      </c>
      <c r="I172" s="4">
        <f t="shared" si="4"/>
        <v>22</v>
      </c>
      <c r="J172" s="4">
        <v>93.139366210000006</v>
      </c>
      <c r="K172" s="4">
        <f t="shared" si="8"/>
        <v>94</v>
      </c>
      <c r="L172" s="4">
        <v>0.84955935110000003</v>
      </c>
      <c r="M172" s="4">
        <v>4.1504683489999996</v>
      </c>
      <c r="N172" s="4">
        <v>1.8606060870000001</v>
      </c>
      <c r="O172" s="4">
        <v>80.79943849</v>
      </c>
      <c r="P172" s="4">
        <v>1.5969437710000001</v>
      </c>
      <c r="Q172" s="4">
        <v>9.6126911629999992</v>
      </c>
      <c r="R172" s="4">
        <v>7.9909265779999998</v>
      </c>
      <c r="S172" s="4">
        <v>96.559844080000005</v>
      </c>
      <c r="T172" s="4">
        <v>0.64239323559999995</v>
      </c>
      <c r="U172" s="4">
        <v>2.6364086929999999</v>
      </c>
      <c r="V172" s="4">
        <v>0.1613539953</v>
      </c>
      <c r="W172" s="5">
        <f t="shared" si="6"/>
        <v>22</v>
      </c>
      <c r="X172" s="5">
        <f t="shared" si="7"/>
        <v>25815.96911202704</v>
      </c>
      <c r="Y172" s="5"/>
      <c r="Z172" s="5"/>
      <c r="AA172" s="5"/>
      <c r="AB172" s="5"/>
      <c r="AC172" s="5"/>
      <c r="AD172" s="5"/>
      <c r="AE172" s="5"/>
      <c r="AF172" s="5"/>
    </row>
    <row r="173" spans="1:32" ht="12.75" x14ac:dyDescent="0.2">
      <c r="A173" s="4" t="s">
        <v>200</v>
      </c>
      <c r="B173" s="4" t="s">
        <v>31</v>
      </c>
      <c r="C173" s="4">
        <f t="shared" si="0"/>
        <v>2</v>
      </c>
      <c r="D173" s="4">
        <v>33469.199220000002</v>
      </c>
      <c r="E173" s="4">
        <f t="shared" si="1"/>
        <v>34</v>
      </c>
      <c r="F173" s="4">
        <v>50.415996550000003</v>
      </c>
      <c r="G173" s="4">
        <f t="shared" si="2"/>
        <v>51</v>
      </c>
      <c r="H173" s="4">
        <f t="shared" si="3"/>
        <v>49.584003449999997</v>
      </c>
      <c r="I173" s="4">
        <f t="shared" si="4"/>
        <v>50</v>
      </c>
      <c r="J173" s="4">
        <v>97.828784850000005</v>
      </c>
      <c r="K173" s="4">
        <f t="shared" si="8"/>
        <v>98</v>
      </c>
      <c r="L173" s="4">
        <v>0</v>
      </c>
      <c r="M173" s="4">
        <v>0.22384422000000001</v>
      </c>
      <c r="N173" s="4">
        <v>1.947370925</v>
      </c>
      <c r="O173" s="4">
        <v>96.072582359999998</v>
      </c>
      <c r="P173" s="4">
        <v>0</v>
      </c>
      <c r="Q173" s="4">
        <v>0</v>
      </c>
      <c r="R173" s="4">
        <v>3.927417637</v>
      </c>
      <c r="S173" s="4">
        <v>99.556005560000003</v>
      </c>
      <c r="T173" s="4">
        <v>0</v>
      </c>
      <c r="U173" s="4">
        <v>0.44399444339999999</v>
      </c>
      <c r="V173" s="4">
        <v>0</v>
      </c>
      <c r="W173" s="5">
        <f t="shared" si="6"/>
        <v>22</v>
      </c>
      <c r="X173" s="5">
        <f t="shared" si="7"/>
        <v>16873.830324067829</v>
      </c>
      <c r="Y173" s="5"/>
      <c r="Z173" s="5"/>
      <c r="AA173" s="5"/>
      <c r="AB173" s="5"/>
      <c r="AC173" s="5"/>
      <c r="AD173" s="5"/>
      <c r="AE173" s="5"/>
      <c r="AF173" s="5"/>
    </row>
    <row r="174" spans="1:32" ht="12.75" x14ac:dyDescent="0.2">
      <c r="A174" s="4" t="s">
        <v>201</v>
      </c>
      <c r="B174" s="4" t="s">
        <v>29</v>
      </c>
      <c r="C174" s="4">
        <f t="shared" si="0"/>
        <v>4</v>
      </c>
      <c r="D174" s="4">
        <v>34813.867189999997</v>
      </c>
      <c r="E174" s="4">
        <f t="shared" si="1"/>
        <v>35</v>
      </c>
      <c r="F174" s="4">
        <v>84.287002560000005</v>
      </c>
      <c r="G174" s="4">
        <f t="shared" si="2"/>
        <v>85</v>
      </c>
      <c r="H174" s="4">
        <f t="shared" si="3"/>
        <v>15.712997439999995</v>
      </c>
      <c r="I174" s="4">
        <f t="shared" si="4"/>
        <v>16</v>
      </c>
      <c r="J174" s="4">
        <v>100</v>
      </c>
      <c r="K174" s="4">
        <f t="shared" si="8"/>
        <v>100</v>
      </c>
      <c r="L174" s="4">
        <v>0</v>
      </c>
      <c r="M174" s="4">
        <v>0</v>
      </c>
      <c r="N174" s="4">
        <v>0</v>
      </c>
      <c r="O174" s="4" t="s">
        <v>25</v>
      </c>
      <c r="P174" s="4" t="s">
        <v>25</v>
      </c>
      <c r="Q174" s="4" t="s">
        <v>25</v>
      </c>
      <c r="R174" s="4" t="s">
        <v>25</v>
      </c>
      <c r="S174" s="4" t="s">
        <v>25</v>
      </c>
      <c r="T174" s="4" t="s">
        <v>25</v>
      </c>
      <c r="U174" s="4" t="s">
        <v>25</v>
      </c>
      <c r="V174" s="4" t="s">
        <v>25</v>
      </c>
      <c r="W174" s="5">
        <f t="shared" si="6"/>
        <v>22</v>
      </c>
      <c r="X174" s="5">
        <f t="shared" si="7"/>
        <v>29343.5651296703</v>
      </c>
      <c r="Y174" s="5"/>
      <c r="Z174" s="5"/>
      <c r="AA174" s="5"/>
      <c r="AB174" s="5"/>
      <c r="AC174" s="5"/>
      <c r="AD174" s="5"/>
      <c r="AE174" s="5"/>
      <c r="AF174" s="5"/>
    </row>
    <row r="175" spans="1:32" ht="12.75" x14ac:dyDescent="0.2">
      <c r="A175" s="4" t="s">
        <v>202</v>
      </c>
      <c r="B175" s="4" t="s">
        <v>31</v>
      </c>
      <c r="C175" s="4">
        <f t="shared" si="0"/>
        <v>2</v>
      </c>
      <c r="D175" s="4">
        <v>36910.558590000001</v>
      </c>
      <c r="E175" s="4">
        <f t="shared" si="1"/>
        <v>37</v>
      </c>
      <c r="F175" s="4">
        <v>63.531997680000003</v>
      </c>
      <c r="G175" s="4">
        <f t="shared" si="2"/>
        <v>64</v>
      </c>
      <c r="H175" s="4">
        <f t="shared" si="3"/>
        <v>36.468002319999997</v>
      </c>
      <c r="I175" s="4">
        <f t="shared" si="4"/>
        <v>37</v>
      </c>
      <c r="J175" s="4">
        <v>90.402344679999999</v>
      </c>
      <c r="K175" s="4">
        <f t="shared" si="8"/>
        <v>91</v>
      </c>
      <c r="L175" s="4">
        <v>5.2635496010000002</v>
      </c>
      <c r="M175" s="4">
        <v>2.8776725000000001</v>
      </c>
      <c r="N175" s="4">
        <v>1.456433219</v>
      </c>
      <c r="O175" s="4">
        <v>77.346128960000001</v>
      </c>
      <c r="P175" s="4">
        <v>12.03707816</v>
      </c>
      <c r="Q175" s="4">
        <v>6.6230633729999999</v>
      </c>
      <c r="R175" s="4">
        <v>3.9937295019999999</v>
      </c>
      <c r="S175" s="4">
        <v>97.896746010000001</v>
      </c>
      <c r="T175" s="4">
        <v>1.375477117</v>
      </c>
      <c r="U175" s="4">
        <v>0.72777687589999995</v>
      </c>
      <c r="V175" s="4">
        <v>0</v>
      </c>
      <c r="W175" s="5">
        <f t="shared" si="6"/>
        <v>22</v>
      </c>
      <c r="X175" s="5">
        <f t="shared" si="7"/>
        <v>23450.015227073844</v>
      </c>
      <c r="Y175" s="5"/>
      <c r="Z175" s="5"/>
      <c r="AA175" s="5"/>
      <c r="AB175" s="5"/>
      <c r="AC175" s="5"/>
      <c r="AD175" s="5"/>
      <c r="AE175" s="5"/>
      <c r="AF175" s="5"/>
    </row>
    <row r="176" spans="1:32" ht="12.75" x14ac:dyDescent="0.2">
      <c r="A176" s="4" t="s">
        <v>203</v>
      </c>
      <c r="B176" s="4" t="s">
        <v>29</v>
      </c>
      <c r="C176" s="4">
        <f t="shared" si="0"/>
        <v>4</v>
      </c>
      <c r="D176" s="4">
        <v>37846.605470000002</v>
      </c>
      <c r="E176" s="4">
        <f t="shared" si="1"/>
        <v>38</v>
      </c>
      <c r="F176" s="4">
        <v>60.043003079999998</v>
      </c>
      <c r="G176" s="4">
        <f t="shared" si="2"/>
        <v>61</v>
      </c>
      <c r="H176" s="4">
        <f t="shared" si="3"/>
        <v>39.956996920000002</v>
      </c>
      <c r="I176" s="4">
        <f t="shared" si="4"/>
        <v>40</v>
      </c>
      <c r="J176" s="4">
        <v>99.966591550000004</v>
      </c>
      <c r="K176" s="4">
        <f t="shared" si="8"/>
        <v>100</v>
      </c>
      <c r="L176" s="4">
        <v>0</v>
      </c>
      <c r="M176" s="4">
        <v>3.3408445289999998E-2</v>
      </c>
      <c r="N176" s="4">
        <v>0</v>
      </c>
      <c r="O176" s="4">
        <v>100</v>
      </c>
      <c r="P176" s="4">
        <v>0</v>
      </c>
      <c r="Q176" s="4">
        <v>0</v>
      </c>
      <c r="R176" s="4">
        <v>0</v>
      </c>
      <c r="S176" s="4">
        <v>99.944354840000003</v>
      </c>
      <c r="T176" s="4">
        <v>0</v>
      </c>
      <c r="U176" s="4">
        <v>5.5645161290000002E-2</v>
      </c>
      <c r="V176" s="4">
        <v>0</v>
      </c>
      <c r="W176" s="5">
        <f t="shared" si="6"/>
        <v>22</v>
      </c>
      <c r="X176" s="5">
        <f t="shared" si="7"/>
        <v>22724.238488027549</v>
      </c>
      <c r="Y176" s="5"/>
      <c r="Z176" s="5"/>
      <c r="AA176" s="5"/>
      <c r="AB176" s="5"/>
      <c r="AC176" s="5"/>
      <c r="AD176" s="5"/>
      <c r="AE176" s="5"/>
      <c r="AF176" s="5"/>
    </row>
    <row r="177" spans="1:32" ht="12.75" x14ac:dyDescent="0.2">
      <c r="A177" s="4" t="s">
        <v>204</v>
      </c>
      <c r="B177" s="4" t="s">
        <v>29</v>
      </c>
      <c r="C177" s="4">
        <f t="shared" si="0"/>
        <v>4</v>
      </c>
      <c r="D177" s="4">
        <v>37742.15625</v>
      </c>
      <c r="E177" s="4">
        <f t="shared" si="1"/>
        <v>38</v>
      </c>
      <c r="F177" s="4">
        <v>81.562004090000002</v>
      </c>
      <c r="G177" s="4">
        <f t="shared" si="2"/>
        <v>82</v>
      </c>
      <c r="H177" s="4">
        <f t="shared" si="3"/>
        <v>18.437995909999998</v>
      </c>
      <c r="I177" s="4">
        <f t="shared" si="4"/>
        <v>19</v>
      </c>
      <c r="J177" s="4">
        <v>99.221810660000003</v>
      </c>
      <c r="K177" s="4">
        <f t="shared" si="8"/>
        <v>100</v>
      </c>
      <c r="L177" s="4">
        <v>0</v>
      </c>
      <c r="M177" s="4">
        <v>0.77818933690000003</v>
      </c>
      <c r="N177" s="4">
        <v>0</v>
      </c>
      <c r="O177" s="4">
        <v>99.060495900000006</v>
      </c>
      <c r="P177" s="4">
        <v>0</v>
      </c>
      <c r="Q177" s="4">
        <v>0.9395041006</v>
      </c>
      <c r="R177" s="4">
        <v>0</v>
      </c>
      <c r="S177" s="4">
        <v>99.258277660000005</v>
      </c>
      <c r="T177" s="4">
        <v>0</v>
      </c>
      <c r="U177" s="4">
        <v>0.74172233710000002</v>
      </c>
      <c r="V177" s="4">
        <v>0</v>
      </c>
      <c r="W177" s="5">
        <f t="shared" si="6"/>
        <v>22</v>
      </c>
      <c r="X177" s="5">
        <f t="shared" si="7"/>
        <v>30783.259024279192</v>
      </c>
      <c r="Y177" s="5"/>
      <c r="Z177" s="5"/>
      <c r="AA177" s="5"/>
      <c r="AB177" s="5"/>
      <c r="AC177" s="5"/>
      <c r="AD177" s="5"/>
      <c r="AE177" s="5"/>
      <c r="AF177" s="5"/>
    </row>
    <row r="178" spans="1:32" ht="12.75" x14ac:dyDescent="0.2">
      <c r="A178" s="4" t="s">
        <v>205</v>
      </c>
      <c r="B178" s="4" t="s">
        <v>89</v>
      </c>
      <c r="C178" s="4">
        <f t="shared" si="0"/>
        <v>1</v>
      </c>
      <c r="D178" s="4">
        <v>38928.339840000001</v>
      </c>
      <c r="E178" s="4">
        <f t="shared" si="1"/>
        <v>39</v>
      </c>
      <c r="F178" s="4">
        <v>26.025999070000001</v>
      </c>
      <c r="G178" s="4">
        <f t="shared" si="2"/>
        <v>27</v>
      </c>
      <c r="H178" s="4">
        <f t="shared" si="3"/>
        <v>73.974000930000003</v>
      </c>
      <c r="I178" s="4">
        <f t="shared" si="4"/>
        <v>74</v>
      </c>
      <c r="J178" s="4">
        <v>75.091413250000002</v>
      </c>
      <c r="K178" s="4">
        <f t="shared" si="8"/>
        <v>76</v>
      </c>
      <c r="L178" s="4">
        <v>1.447541688</v>
      </c>
      <c r="M178" s="4">
        <v>14.56026288</v>
      </c>
      <c r="N178" s="4">
        <v>8.9007821739999997</v>
      </c>
      <c r="O178" s="4">
        <v>66.32791521</v>
      </c>
      <c r="P178" s="4">
        <v>1.9568248509999999</v>
      </c>
      <c r="Q178" s="4">
        <v>19.68294895</v>
      </c>
      <c r="R178" s="4">
        <v>12.03231098</v>
      </c>
      <c r="S178" s="4">
        <v>100</v>
      </c>
      <c r="T178" s="4">
        <v>0</v>
      </c>
      <c r="U178" s="4">
        <v>0</v>
      </c>
      <c r="V178" s="4">
        <v>0</v>
      </c>
      <c r="W178" s="5">
        <f t="shared" si="6"/>
        <v>22</v>
      </c>
      <c r="X178" s="5">
        <f t="shared" si="7"/>
        <v>10131.489364724839</v>
      </c>
      <c r="Y178" s="5"/>
      <c r="Z178" s="5"/>
      <c r="AA178" s="5"/>
      <c r="AB178" s="5"/>
      <c r="AC178" s="5"/>
      <c r="AD178" s="5"/>
      <c r="AE178" s="5"/>
      <c r="AF178" s="5"/>
    </row>
    <row r="179" spans="1:32" ht="12.75" x14ac:dyDescent="0.2">
      <c r="A179" s="4" t="s">
        <v>206</v>
      </c>
      <c r="B179" s="4" t="s">
        <v>33</v>
      </c>
      <c r="C179" s="4">
        <f t="shared" si="0"/>
        <v>3</v>
      </c>
      <c r="D179" s="4">
        <v>40222.503909999999</v>
      </c>
      <c r="E179" s="4">
        <f t="shared" si="1"/>
        <v>41</v>
      </c>
      <c r="F179" s="4">
        <v>70.892997739999998</v>
      </c>
      <c r="G179" s="4">
        <f t="shared" si="2"/>
        <v>71</v>
      </c>
      <c r="H179" s="4">
        <f t="shared" si="3"/>
        <v>29.107002260000002</v>
      </c>
      <c r="I179" s="4">
        <f t="shared" si="4"/>
        <v>30</v>
      </c>
      <c r="J179" s="4">
        <v>98.359903250000002</v>
      </c>
      <c r="K179" s="4">
        <f t="shared" si="8"/>
        <v>99</v>
      </c>
      <c r="L179" s="4">
        <v>0.89216034950000001</v>
      </c>
      <c r="M179" s="4">
        <v>2.427900808E-6</v>
      </c>
      <c r="N179" s="4">
        <v>0.74793397129999994</v>
      </c>
      <c r="O179" s="4">
        <v>94.831146779999997</v>
      </c>
      <c r="P179" s="4">
        <v>2.5992513389999998</v>
      </c>
      <c r="Q179" s="4">
        <v>0</v>
      </c>
      <c r="R179" s="4">
        <v>2.5696018770000002</v>
      </c>
      <c r="S179" s="4">
        <v>99.808731030000004</v>
      </c>
      <c r="T179" s="4">
        <v>0.19126897000000001</v>
      </c>
      <c r="U179" s="4">
        <v>0</v>
      </c>
      <c r="V179" s="4">
        <v>0</v>
      </c>
      <c r="W179" s="5">
        <f t="shared" si="6"/>
        <v>22</v>
      </c>
      <c r="X179" s="5">
        <f t="shared" si="7"/>
        <v>28514.93878788771</v>
      </c>
      <c r="Y179" s="5"/>
      <c r="Z179" s="5"/>
      <c r="AA179" s="5"/>
      <c r="AB179" s="5"/>
      <c r="AC179" s="5"/>
      <c r="AD179" s="5"/>
      <c r="AE179" s="5"/>
      <c r="AF179" s="5"/>
    </row>
    <row r="180" spans="1:32" ht="12.75" x14ac:dyDescent="0.2">
      <c r="A180" s="4" t="s">
        <v>207</v>
      </c>
      <c r="B180" s="4" t="s">
        <v>89</v>
      </c>
      <c r="C180" s="4">
        <f t="shared" si="0"/>
        <v>1</v>
      </c>
      <c r="D180" s="4">
        <v>43849.269529999998</v>
      </c>
      <c r="E180" s="4">
        <f t="shared" si="1"/>
        <v>44</v>
      </c>
      <c r="F180" s="4">
        <v>35.252998349999999</v>
      </c>
      <c r="G180" s="4">
        <f t="shared" si="2"/>
        <v>36</v>
      </c>
      <c r="H180" s="4">
        <f t="shared" si="3"/>
        <v>64.747001650000001</v>
      </c>
      <c r="I180" s="4">
        <f t="shared" si="4"/>
        <v>65</v>
      </c>
      <c r="J180" s="4">
        <v>60.448675600000001</v>
      </c>
      <c r="K180" s="4">
        <f t="shared" si="8"/>
        <v>61</v>
      </c>
      <c r="L180" s="4">
        <v>26.670019750000002</v>
      </c>
      <c r="M180" s="4">
        <v>3.6502178750000001</v>
      </c>
      <c r="N180" s="4">
        <v>9.2310867739999996</v>
      </c>
      <c r="O180" s="4">
        <v>53.19902707</v>
      </c>
      <c r="P180" s="4">
        <v>27.457644510000002</v>
      </c>
      <c r="Q180" s="4">
        <v>5.6376600080000001</v>
      </c>
      <c r="R180" s="4">
        <v>13.70566842</v>
      </c>
      <c r="S180" s="4">
        <v>73.763659559999994</v>
      </c>
      <c r="T180" s="4">
        <v>25.223439859999999</v>
      </c>
      <c r="U180" s="4">
        <v>0</v>
      </c>
      <c r="V180" s="4">
        <v>1.012900581</v>
      </c>
      <c r="W180" s="5">
        <f t="shared" si="6"/>
        <v>22</v>
      </c>
      <c r="X180" s="5">
        <f t="shared" si="7"/>
        <v>15458.18226389795</v>
      </c>
      <c r="Y180" s="5"/>
      <c r="Z180" s="5"/>
      <c r="AA180" s="5"/>
      <c r="AB180" s="5"/>
      <c r="AC180" s="5"/>
      <c r="AD180" s="5"/>
      <c r="AE180" s="5"/>
      <c r="AF180" s="5"/>
    </row>
    <row r="181" spans="1:32" ht="12.75" x14ac:dyDescent="0.2">
      <c r="A181" s="4" t="s">
        <v>208</v>
      </c>
      <c r="B181" s="4" t="s">
        <v>31</v>
      </c>
      <c r="C181" s="4">
        <f t="shared" si="0"/>
        <v>2</v>
      </c>
      <c r="D181" s="4">
        <v>43733.757810000003</v>
      </c>
      <c r="E181" s="4">
        <f t="shared" si="1"/>
        <v>44</v>
      </c>
      <c r="F181" s="4">
        <v>69.608001709999996</v>
      </c>
      <c r="G181" s="4">
        <f t="shared" si="2"/>
        <v>70</v>
      </c>
      <c r="H181" s="4">
        <f t="shared" si="3"/>
        <v>30.391998290000004</v>
      </c>
      <c r="I181" s="4">
        <f t="shared" si="4"/>
        <v>31</v>
      </c>
      <c r="J181" s="4">
        <v>93.928281949999999</v>
      </c>
      <c r="K181" s="4">
        <f t="shared" si="8"/>
        <v>94</v>
      </c>
      <c r="L181" s="4">
        <v>5.671978717</v>
      </c>
      <c r="M181" s="4">
        <v>7.5904501289999995E-2</v>
      </c>
      <c r="N181" s="4">
        <v>0.32383483600000001</v>
      </c>
      <c r="O181" s="4">
        <v>100</v>
      </c>
      <c r="P181" s="4">
        <v>0</v>
      </c>
      <c r="Q181" s="4">
        <v>0</v>
      </c>
      <c r="R181" s="4">
        <v>0</v>
      </c>
      <c r="S181" s="4">
        <v>91.277270110000003</v>
      </c>
      <c r="T181" s="4">
        <v>8.1484577900000001</v>
      </c>
      <c r="U181" s="4">
        <v>0.1090456533</v>
      </c>
      <c r="V181" s="4">
        <v>0.46522644460000001</v>
      </c>
      <c r="W181" s="5">
        <f t="shared" si="6"/>
        <v>22</v>
      </c>
      <c r="X181" s="5">
        <f t="shared" si="7"/>
        <v>30442.19488423206</v>
      </c>
      <c r="Y181" s="5"/>
      <c r="Z181" s="5"/>
      <c r="AA181" s="5"/>
      <c r="AB181" s="5"/>
      <c r="AC181" s="5"/>
      <c r="AD181" s="5"/>
      <c r="AE181" s="5"/>
      <c r="AF181" s="5"/>
    </row>
    <row r="182" spans="1:32" ht="12.75" x14ac:dyDescent="0.2">
      <c r="A182" s="4" t="s">
        <v>209</v>
      </c>
      <c r="B182" s="4" t="s">
        <v>31</v>
      </c>
      <c r="C182" s="4">
        <f t="shared" si="0"/>
        <v>2</v>
      </c>
      <c r="D182" s="4">
        <v>43851.042970000002</v>
      </c>
      <c r="E182" s="4">
        <f t="shared" si="1"/>
        <v>44</v>
      </c>
      <c r="F182" s="4">
        <v>73.733001709999996</v>
      </c>
      <c r="G182" s="4">
        <f t="shared" si="2"/>
        <v>74</v>
      </c>
      <c r="H182" s="4">
        <f t="shared" si="3"/>
        <v>26.266998290000004</v>
      </c>
      <c r="I182" s="4">
        <f t="shared" si="4"/>
        <v>27</v>
      </c>
      <c r="J182" s="4">
        <v>94.43732996</v>
      </c>
      <c r="K182" s="4">
        <f t="shared" si="8"/>
        <v>95</v>
      </c>
      <c r="L182" s="4">
        <v>4.9858808420000003</v>
      </c>
      <c r="M182" s="4">
        <v>0.53183666380000005</v>
      </c>
      <c r="N182" s="4">
        <v>4.495253272E-2</v>
      </c>
      <c r="O182" s="4">
        <v>90.037537909999998</v>
      </c>
      <c r="P182" s="4">
        <v>8.79672214</v>
      </c>
      <c r="Q182" s="4">
        <v>0.99460302810000001</v>
      </c>
      <c r="R182" s="4">
        <v>0.17113692580000001</v>
      </c>
      <c r="S182" s="4">
        <v>96.004735859999997</v>
      </c>
      <c r="T182" s="4">
        <v>3.628288591</v>
      </c>
      <c r="U182" s="4">
        <v>0.36697554780000002</v>
      </c>
      <c r="V182" s="4">
        <v>0</v>
      </c>
      <c r="W182" s="5">
        <f t="shared" si="6"/>
        <v>22</v>
      </c>
      <c r="X182" s="5">
        <f t="shared" si="7"/>
        <v>32332.690262922937</v>
      </c>
      <c r="Y182" s="5"/>
      <c r="Z182" s="5"/>
      <c r="AA182" s="5"/>
      <c r="AB182" s="5"/>
      <c r="AC182" s="5"/>
      <c r="AD182" s="5"/>
      <c r="AE182" s="5"/>
      <c r="AF182" s="5"/>
    </row>
    <row r="183" spans="1:32" ht="12.75" x14ac:dyDescent="0.2">
      <c r="A183" s="4" t="s">
        <v>210</v>
      </c>
      <c r="B183" s="4" t="s">
        <v>89</v>
      </c>
      <c r="C183" s="4">
        <f t="shared" si="0"/>
        <v>1</v>
      </c>
      <c r="D183" s="4">
        <v>45741</v>
      </c>
      <c r="E183" s="4">
        <f t="shared" si="1"/>
        <v>46</v>
      </c>
      <c r="F183" s="4">
        <v>24.95400047</v>
      </c>
      <c r="G183" s="4">
        <f t="shared" si="2"/>
        <v>25</v>
      </c>
      <c r="H183" s="4">
        <f t="shared" si="3"/>
        <v>75.045999530000003</v>
      </c>
      <c r="I183" s="4">
        <f t="shared" si="4"/>
        <v>76</v>
      </c>
      <c r="J183" s="4">
        <v>55.855049209999997</v>
      </c>
      <c r="K183" s="4">
        <f t="shared" si="8"/>
        <v>56</v>
      </c>
      <c r="L183" s="4">
        <v>27.282859999999999</v>
      </c>
      <c r="M183" s="4">
        <v>12.16590654</v>
      </c>
      <c r="N183" s="4">
        <v>4.6961842520000001</v>
      </c>
      <c r="O183" s="4">
        <v>48.231189579999999</v>
      </c>
      <c r="P183" s="4">
        <v>31.784694259999998</v>
      </c>
      <c r="Q183" s="4">
        <v>14.076160610000001</v>
      </c>
      <c r="R183" s="4">
        <v>5.9079555460000002</v>
      </c>
      <c r="S183" s="4">
        <v>78.782851800000003</v>
      </c>
      <c r="T183" s="4">
        <v>13.74416783</v>
      </c>
      <c r="U183" s="4">
        <v>6.4210441329999997</v>
      </c>
      <c r="V183" s="4">
        <v>1.0519362379999999</v>
      </c>
      <c r="W183" s="5">
        <f t="shared" si="6"/>
        <v>22</v>
      </c>
      <c r="X183" s="5">
        <f t="shared" si="7"/>
        <v>11414.2093549827</v>
      </c>
      <c r="Y183" s="5"/>
      <c r="Z183" s="5"/>
      <c r="AA183" s="5"/>
      <c r="AB183" s="5"/>
      <c r="AC183" s="5"/>
      <c r="AD183" s="5"/>
      <c r="AE183" s="5"/>
      <c r="AF183" s="5"/>
    </row>
    <row r="184" spans="1:32" ht="12.75" x14ac:dyDescent="0.2">
      <c r="A184" s="4" t="s">
        <v>211</v>
      </c>
      <c r="B184" s="4" t="s">
        <v>33</v>
      </c>
      <c r="C184" s="4">
        <f t="shared" si="0"/>
        <v>3</v>
      </c>
      <c r="D184" s="4">
        <v>45195.777340000001</v>
      </c>
      <c r="E184" s="4">
        <f t="shared" si="1"/>
        <v>46</v>
      </c>
      <c r="F184" s="4">
        <v>92.111000059999995</v>
      </c>
      <c r="G184" s="4">
        <f t="shared" si="2"/>
        <v>93</v>
      </c>
      <c r="H184" s="4">
        <f t="shared" si="3"/>
        <v>7.888999940000005</v>
      </c>
      <c r="I184" s="4">
        <f t="shared" si="4"/>
        <v>8</v>
      </c>
      <c r="J184" s="4" t="s">
        <v>25</v>
      </c>
      <c r="K184" s="4" t="s">
        <v>25</v>
      </c>
      <c r="L184" s="4" t="s">
        <v>25</v>
      </c>
      <c r="M184" s="4" t="s">
        <v>25</v>
      </c>
      <c r="N184" s="4" t="s">
        <v>25</v>
      </c>
      <c r="O184" s="4" t="s">
        <v>25</v>
      </c>
      <c r="P184" s="4" t="s">
        <v>25</v>
      </c>
      <c r="Q184" s="4" t="s">
        <v>25</v>
      </c>
      <c r="R184" s="4" t="s">
        <v>25</v>
      </c>
      <c r="S184" s="4">
        <v>99.790420650000002</v>
      </c>
      <c r="T184" s="4">
        <v>0</v>
      </c>
      <c r="U184" s="4">
        <v>0.20957935010000001</v>
      </c>
      <c r="V184" s="4">
        <v>0</v>
      </c>
      <c r="W184" s="5">
        <f t="shared" si="6"/>
        <v>22</v>
      </c>
      <c r="X184" s="5">
        <f t="shared" si="7"/>
        <v>41630.282492764862</v>
      </c>
      <c r="Y184" s="5"/>
      <c r="Z184" s="5"/>
      <c r="AA184" s="5"/>
      <c r="AB184" s="5"/>
      <c r="AC184" s="5"/>
      <c r="AD184" s="5"/>
      <c r="AE184" s="5"/>
      <c r="AF184" s="5"/>
    </row>
    <row r="185" spans="1:32" ht="12.75" x14ac:dyDescent="0.2">
      <c r="A185" s="4" t="s">
        <v>212</v>
      </c>
      <c r="B185" s="4" t="s">
        <v>29</v>
      </c>
      <c r="C185" s="4">
        <f t="shared" si="0"/>
        <v>4</v>
      </c>
      <c r="D185" s="4">
        <v>46754.78125</v>
      </c>
      <c r="E185" s="4">
        <f t="shared" si="1"/>
        <v>47</v>
      </c>
      <c r="F185" s="4">
        <v>80.809997559999999</v>
      </c>
      <c r="G185" s="4">
        <f t="shared" si="2"/>
        <v>81</v>
      </c>
      <c r="H185" s="4">
        <f t="shared" si="3"/>
        <v>19.190002440000001</v>
      </c>
      <c r="I185" s="4">
        <f t="shared" si="4"/>
        <v>20</v>
      </c>
      <c r="J185" s="4">
        <v>99.925612610000002</v>
      </c>
      <c r="K185" s="4">
        <f t="shared" ref="K185:K214" si="9">IF(ROUNDUP(J185,0) &gt; 100,100, ROUNDUP(J185,0))</f>
        <v>100</v>
      </c>
      <c r="L185" s="4">
        <v>0</v>
      </c>
      <c r="M185" s="4">
        <v>7.4387391420000004E-2</v>
      </c>
      <c r="N185" s="4">
        <v>0</v>
      </c>
      <c r="O185" s="4">
        <v>100</v>
      </c>
      <c r="P185" s="4">
        <v>0</v>
      </c>
      <c r="Q185" s="4">
        <v>0</v>
      </c>
      <c r="R185" s="4">
        <v>0</v>
      </c>
      <c r="S185" s="4">
        <v>99.907945209999994</v>
      </c>
      <c r="T185" s="4">
        <v>0</v>
      </c>
      <c r="U185" s="4">
        <v>9.2054794519999997E-2</v>
      </c>
      <c r="V185" s="4">
        <v>0</v>
      </c>
      <c r="W185" s="5">
        <f t="shared" si="6"/>
        <v>22</v>
      </c>
      <c r="X185" s="5">
        <f t="shared" si="7"/>
        <v>37782.537587308339</v>
      </c>
      <c r="Y185" s="5"/>
      <c r="Z185" s="5"/>
      <c r="AA185" s="5"/>
      <c r="AB185" s="5"/>
      <c r="AC185" s="5"/>
      <c r="AD185" s="5"/>
      <c r="AE185" s="5"/>
      <c r="AF185" s="5"/>
    </row>
    <row r="186" spans="1:32" ht="12.75" x14ac:dyDescent="0.2">
      <c r="A186" s="4" t="s">
        <v>213</v>
      </c>
      <c r="B186" s="4" t="s">
        <v>33</v>
      </c>
      <c r="C186" s="4">
        <f t="shared" si="0"/>
        <v>3</v>
      </c>
      <c r="D186" s="4">
        <v>50882.882810000003</v>
      </c>
      <c r="E186" s="4">
        <f t="shared" si="1"/>
        <v>51</v>
      </c>
      <c r="F186" s="4">
        <v>81.424995420000002</v>
      </c>
      <c r="G186" s="4">
        <f t="shared" si="2"/>
        <v>82</v>
      </c>
      <c r="H186" s="4">
        <f t="shared" si="3"/>
        <v>18.575004579999998</v>
      </c>
      <c r="I186" s="4">
        <f t="shared" si="4"/>
        <v>19</v>
      </c>
      <c r="J186" s="4">
        <v>97.491657110000006</v>
      </c>
      <c r="K186" s="4">
        <f t="shared" si="9"/>
        <v>98</v>
      </c>
      <c r="L186" s="4">
        <v>0.18615215909999999</v>
      </c>
      <c r="M186" s="4">
        <v>0.95361622280000002</v>
      </c>
      <c r="N186" s="4">
        <v>1.3685745119999999</v>
      </c>
      <c r="O186" s="4">
        <v>86.767072819999996</v>
      </c>
      <c r="P186" s="4">
        <v>0.73122820160000002</v>
      </c>
      <c r="Q186" s="4">
        <v>5.13386897</v>
      </c>
      <c r="R186" s="4">
        <v>7.3678300050000001</v>
      </c>
      <c r="S186" s="4">
        <v>99.938192799999996</v>
      </c>
      <c r="T186" s="4">
        <v>6.18072E-2</v>
      </c>
      <c r="U186" s="4">
        <v>0</v>
      </c>
      <c r="V186" s="4">
        <v>0</v>
      </c>
      <c r="W186" s="5">
        <f t="shared" si="6"/>
        <v>22</v>
      </c>
      <c r="X186" s="5">
        <f t="shared" si="7"/>
        <v>41431.384997606474</v>
      </c>
      <c r="Y186" s="5"/>
      <c r="Z186" s="5"/>
      <c r="AA186" s="5"/>
      <c r="AB186" s="5"/>
      <c r="AC186" s="5"/>
      <c r="AD186" s="5"/>
      <c r="AE186" s="5"/>
      <c r="AF186" s="5"/>
    </row>
    <row r="187" spans="1:32" ht="12.75" x14ac:dyDescent="0.2">
      <c r="A187" s="4" t="s">
        <v>214</v>
      </c>
      <c r="B187" s="4" t="s">
        <v>29</v>
      </c>
      <c r="C187" s="4">
        <f t="shared" si="0"/>
        <v>4</v>
      </c>
      <c r="D187" s="4">
        <v>51269.183590000001</v>
      </c>
      <c r="E187" s="4">
        <f t="shared" si="1"/>
        <v>52</v>
      </c>
      <c r="F187" s="4">
        <v>81.414001459999994</v>
      </c>
      <c r="G187" s="4">
        <f t="shared" si="2"/>
        <v>82</v>
      </c>
      <c r="H187" s="4">
        <f t="shared" si="3"/>
        <v>18.585998540000006</v>
      </c>
      <c r="I187" s="4">
        <f t="shared" si="4"/>
        <v>19</v>
      </c>
      <c r="J187" s="4">
        <v>99.931396649999996</v>
      </c>
      <c r="K187" s="4">
        <f t="shared" si="9"/>
        <v>100</v>
      </c>
      <c r="L187" s="4">
        <v>0</v>
      </c>
      <c r="M187" s="4">
        <v>6.8603352960000002E-2</v>
      </c>
      <c r="N187" s="4">
        <v>0</v>
      </c>
      <c r="O187" s="4" t="s">
        <v>25</v>
      </c>
      <c r="P187" s="4" t="s">
        <v>25</v>
      </c>
      <c r="Q187" s="4" t="s">
        <v>25</v>
      </c>
      <c r="R187" s="4" t="s">
        <v>25</v>
      </c>
      <c r="S187" s="4" t="s">
        <v>25</v>
      </c>
      <c r="T187" s="4" t="s">
        <v>25</v>
      </c>
      <c r="U187" s="4" t="s">
        <v>25</v>
      </c>
      <c r="V187" s="4" t="s">
        <v>25</v>
      </c>
      <c r="W187" s="5">
        <f t="shared" si="6"/>
        <v>22</v>
      </c>
      <c r="X187" s="5">
        <f t="shared" si="7"/>
        <v>41740.29387649268</v>
      </c>
      <c r="Y187" s="5"/>
      <c r="Z187" s="5"/>
      <c r="AA187" s="5"/>
      <c r="AB187" s="5"/>
      <c r="AC187" s="5"/>
      <c r="AD187" s="5"/>
      <c r="AE187" s="5"/>
      <c r="AF187" s="5"/>
    </row>
    <row r="188" spans="1:32" ht="12.75" x14ac:dyDescent="0.2">
      <c r="A188" s="4" t="s">
        <v>215</v>
      </c>
      <c r="B188" s="4" t="s">
        <v>31</v>
      </c>
      <c r="C188" s="4">
        <f t="shared" si="0"/>
        <v>2</v>
      </c>
      <c r="D188" s="4">
        <v>53771.300779999998</v>
      </c>
      <c r="E188" s="4">
        <f t="shared" si="1"/>
        <v>54</v>
      </c>
      <c r="F188" s="4">
        <v>27.994998930000001</v>
      </c>
      <c r="G188" s="4">
        <f t="shared" si="2"/>
        <v>28</v>
      </c>
      <c r="H188" s="4">
        <f t="shared" si="3"/>
        <v>72.005001069999992</v>
      </c>
      <c r="I188" s="4">
        <f t="shared" si="4"/>
        <v>73</v>
      </c>
      <c r="J188" s="4">
        <v>61.632891579999999</v>
      </c>
      <c r="K188" s="4">
        <f t="shared" si="9"/>
        <v>62</v>
      </c>
      <c r="L188" s="4">
        <v>9.54187005</v>
      </c>
      <c r="M188" s="4">
        <v>9.7800875240000007</v>
      </c>
      <c r="N188" s="4">
        <v>19.045150840000002</v>
      </c>
      <c r="O188" s="4">
        <v>51.779978929999999</v>
      </c>
      <c r="P188" s="4">
        <v>11.569004189999999</v>
      </c>
      <c r="Q188" s="4">
        <v>12.519113219999999</v>
      </c>
      <c r="R188" s="4">
        <v>24.131903659999999</v>
      </c>
      <c r="S188" s="4">
        <v>86.975231449999995</v>
      </c>
      <c r="T188" s="4">
        <v>4.327944725</v>
      </c>
      <c r="U188" s="4">
        <v>2.7351426299999999</v>
      </c>
      <c r="V188" s="4">
        <v>5.9616811930000004</v>
      </c>
      <c r="W188" s="5">
        <f t="shared" si="6"/>
        <v>22</v>
      </c>
      <c r="X188" s="5">
        <f t="shared" si="7"/>
        <v>15053.275078008082</v>
      </c>
      <c r="Y188" s="5"/>
      <c r="Z188" s="5"/>
      <c r="AA188" s="5"/>
      <c r="AB188" s="5"/>
      <c r="AC188" s="5"/>
      <c r="AD188" s="5"/>
      <c r="AE188" s="5"/>
      <c r="AF188" s="5"/>
    </row>
    <row r="189" spans="1:32" ht="12.75" x14ac:dyDescent="0.2">
      <c r="A189" s="4" t="s">
        <v>216</v>
      </c>
      <c r="B189" s="4" t="s">
        <v>31</v>
      </c>
      <c r="C189" s="4">
        <f t="shared" si="0"/>
        <v>2</v>
      </c>
      <c r="D189" s="4">
        <v>54409.792970000002</v>
      </c>
      <c r="E189" s="4">
        <f t="shared" si="1"/>
        <v>55</v>
      </c>
      <c r="F189" s="4">
        <v>31.14100075</v>
      </c>
      <c r="G189" s="4">
        <f t="shared" si="2"/>
        <v>32</v>
      </c>
      <c r="H189" s="4">
        <f t="shared" si="3"/>
        <v>68.858999249999997</v>
      </c>
      <c r="I189" s="4">
        <f t="shared" si="4"/>
        <v>69</v>
      </c>
      <c r="J189" s="4">
        <v>83.718191910000002</v>
      </c>
      <c r="K189" s="4">
        <f t="shared" si="9"/>
        <v>84</v>
      </c>
      <c r="L189" s="4">
        <v>1.595436949</v>
      </c>
      <c r="M189" s="4">
        <v>5.1094247800000003</v>
      </c>
      <c r="N189" s="4">
        <v>9.5769463619999993</v>
      </c>
      <c r="O189" s="4">
        <v>78.422564690000002</v>
      </c>
      <c r="P189" s="4">
        <v>2.3169621419999999</v>
      </c>
      <c r="Q189" s="4">
        <v>6.5923936940000001</v>
      </c>
      <c r="R189" s="4">
        <v>12.66807947</v>
      </c>
      <c r="S189" s="4">
        <v>95.427886060000006</v>
      </c>
      <c r="T189" s="4">
        <v>0</v>
      </c>
      <c r="U189" s="4">
        <v>1.8302830059999999</v>
      </c>
      <c r="V189" s="4">
        <v>2.741830931</v>
      </c>
      <c r="W189" s="5">
        <f t="shared" si="6"/>
        <v>22</v>
      </c>
      <c r="X189" s="5">
        <f t="shared" si="7"/>
        <v>16943.754036861148</v>
      </c>
      <c r="Y189" s="5"/>
      <c r="Z189" s="5"/>
      <c r="AA189" s="5"/>
      <c r="AB189" s="5"/>
      <c r="AC189" s="5"/>
      <c r="AD189" s="5"/>
      <c r="AE189" s="5"/>
      <c r="AF189" s="5"/>
    </row>
    <row r="190" spans="1:32" ht="12.75" x14ac:dyDescent="0.2">
      <c r="A190" s="4" t="s">
        <v>217</v>
      </c>
      <c r="B190" s="4" t="s">
        <v>31</v>
      </c>
      <c r="C190" s="4">
        <f t="shared" si="0"/>
        <v>2</v>
      </c>
      <c r="D190" s="4">
        <v>59734.214840000001</v>
      </c>
      <c r="E190" s="4">
        <f t="shared" si="1"/>
        <v>60</v>
      </c>
      <c r="F190" s="4">
        <v>35.227001190000003</v>
      </c>
      <c r="G190" s="4">
        <f t="shared" si="2"/>
        <v>36</v>
      </c>
      <c r="H190" s="4">
        <f t="shared" si="3"/>
        <v>64.77299880999999</v>
      </c>
      <c r="I190" s="4">
        <f t="shared" si="4"/>
        <v>65</v>
      </c>
      <c r="J190" s="4">
        <v>60.716797589999999</v>
      </c>
      <c r="K190" s="4">
        <f t="shared" si="9"/>
        <v>61</v>
      </c>
      <c r="L190" s="4">
        <v>11.29007067</v>
      </c>
      <c r="M190" s="4">
        <v>14.51775136</v>
      </c>
      <c r="N190" s="4">
        <v>13.475380380000001</v>
      </c>
      <c r="O190" s="4">
        <v>45.446965339999998</v>
      </c>
      <c r="P190" s="4">
        <v>13.98368881</v>
      </c>
      <c r="Q190" s="4">
        <v>21.21996133</v>
      </c>
      <c r="R190" s="4">
        <v>19.349384520000001</v>
      </c>
      <c r="S190" s="4">
        <v>88.793924899999993</v>
      </c>
      <c r="T190" s="4">
        <v>6.3372311659999996</v>
      </c>
      <c r="U190" s="4">
        <v>2.1941787860000002</v>
      </c>
      <c r="V190" s="4">
        <v>2.6746651520000002</v>
      </c>
      <c r="W190" s="5">
        <f t="shared" si="6"/>
        <v>22</v>
      </c>
      <c r="X190" s="5">
        <f t="shared" si="7"/>
        <v>21042.572572523957</v>
      </c>
      <c r="Y190" s="5"/>
      <c r="Z190" s="5"/>
      <c r="AA190" s="5"/>
      <c r="AB190" s="5"/>
      <c r="AC190" s="5"/>
      <c r="AD190" s="5"/>
      <c r="AE190" s="5"/>
      <c r="AF190" s="5"/>
    </row>
    <row r="191" spans="1:32" ht="12.75" x14ac:dyDescent="0.2">
      <c r="A191" s="4" t="s">
        <v>218</v>
      </c>
      <c r="B191" s="4" t="s">
        <v>33</v>
      </c>
      <c r="C191" s="4">
        <f t="shared" si="0"/>
        <v>3</v>
      </c>
      <c r="D191" s="4">
        <v>59308.691409999999</v>
      </c>
      <c r="E191" s="4">
        <f t="shared" si="1"/>
        <v>60</v>
      </c>
      <c r="F191" s="4">
        <v>67.354003910000003</v>
      </c>
      <c r="G191" s="4">
        <f t="shared" si="2"/>
        <v>68</v>
      </c>
      <c r="H191" s="4">
        <f t="shared" si="3"/>
        <v>32.645996089999997</v>
      </c>
      <c r="I191" s="4">
        <f t="shared" si="4"/>
        <v>33</v>
      </c>
      <c r="J191" s="4">
        <v>93.885057439999997</v>
      </c>
      <c r="K191" s="4">
        <f t="shared" si="9"/>
        <v>94</v>
      </c>
      <c r="L191" s="4">
        <v>2.7727361859999999</v>
      </c>
      <c r="M191" s="4">
        <v>1.410816657</v>
      </c>
      <c r="N191" s="4">
        <v>1.9313897120000001</v>
      </c>
      <c r="O191" s="4">
        <v>83.329481180000002</v>
      </c>
      <c r="P191" s="4">
        <v>6.9773593590000003</v>
      </c>
      <c r="Q191" s="4">
        <v>3.7769992870000002</v>
      </c>
      <c r="R191" s="4">
        <v>5.9161601729999997</v>
      </c>
      <c r="S191" s="4">
        <v>99.001264840000005</v>
      </c>
      <c r="T191" s="4">
        <v>0.73478540299999995</v>
      </c>
      <c r="U191" s="4">
        <v>0.26394975469999998</v>
      </c>
      <c r="V191" s="4">
        <v>0</v>
      </c>
      <c r="W191" s="5">
        <f t="shared" si="6"/>
        <v>22</v>
      </c>
      <c r="X191" s="5">
        <f t="shared" si="7"/>
        <v>39946.778331261237</v>
      </c>
      <c r="Y191" s="5"/>
      <c r="Z191" s="5"/>
      <c r="AA191" s="5"/>
      <c r="AB191" s="5"/>
      <c r="AC191" s="5"/>
      <c r="AD191" s="5"/>
      <c r="AE191" s="5"/>
      <c r="AF191" s="5"/>
    </row>
    <row r="192" spans="1:32" ht="12.75" x14ac:dyDescent="0.2">
      <c r="A192" s="4" t="s">
        <v>219</v>
      </c>
      <c r="B192" s="4" t="s">
        <v>29</v>
      </c>
      <c r="C192" s="4">
        <f t="shared" si="0"/>
        <v>4</v>
      </c>
      <c r="D192" s="4">
        <v>60461.828130000002</v>
      </c>
      <c r="E192" s="4">
        <f t="shared" si="1"/>
        <v>61</v>
      </c>
      <c r="F192" s="4">
        <v>71.038993840000003</v>
      </c>
      <c r="G192" s="4">
        <f t="shared" si="2"/>
        <v>72</v>
      </c>
      <c r="H192" s="4">
        <f t="shared" si="3"/>
        <v>28.961006159999997</v>
      </c>
      <c r="I192" s="4">
        <f t="shared" si="4"/>
        <v>29</v>
      </c>
      <c r="J192" s="4">
        <v>99.91703407</v>
      </c>
      <c r="K192" s="4">
        <f t="shared" si="9"/>
        <v>100</v>
      </c>
      <c r="L192" s="4">
        <v>0</v>
      </c>
      <c r="M192" s="4">
        <v>8.2965925910000002E-2</v>
      </c>
      <c r="N192" s="4">
        <v>0</v>
      </c>
      <c r="O192" s="4" t="s">
        <v>25</v>
      </c>
      <c r="P192" s="4" t="s">
        <v>25</v>
      </c>
      <c r="Q192" s="4" t="s">
        <v>25</v>
      </c>
      <c r="R192" s="4" t="s">
        <v>25</v>
      </c>
      <c r="S192" s="4" t="s">
        <v>25</v>
      </c>
      <c r="T192" s="4" t="s">
        <v>25</v>
      </c>
      <c r="U192" s="4" t="s">
        <v>25</v>
      </c>
      <c r="V192" s="4" t="s">
        <v>25</v>
      </c>
      <c r="W192" s="5">
        <f t="shared" si="6"/>
        <v>22</v>
      </c>
      <c r="X192" s="5">
        <f t="shared" si="7"/>
        <v>42951.474360822096</v>
      </c>
      <c r="Y192" s="5"/>
      <c r="Z192" s="5"/>
      <c r="AA192" s="5"/>
      <c r="AB192" s="5"/>
      <c r="AC192" s="5"/>
      <c r="AD192" s="5"/>
      <c r="AE192" s="5"/>
      <c r="AF192" s="5"/>
    </row>
    <row r="193" spans="1:32" ht="12.75" x14ac:dyDescent="0.2">
      <c r="A193" s="4" t="s">
        <v>220</v>
      </c>
      <c r="B193" s="4" t="s">
        <v>29</v>
      </c>
      <c r="C193" s="4">
        <f t="shared" si="0"/>
        <v>4</v>
      </c>
      <c r="D193" s="4">
        <v>65273.511720000002</v>
      </c>
      <c r="E193" s="4">
        <f t="shared" si="1"/>
        <v>66</v>
      </c>
      <c r="F193" s="4">
        <v>80.974998470000003</v>
      </c>
      <c r="G193" s="4">
        <f t="shared" si="2"/>
        <v>81</v>
      </c>
      <c r="H193" s="4">
        <f t="shared" si="3"/>
        <v>19.025001529999997</v>
      </c>
      <c r="I193" s="4">
        <f t="shared" si="4"/>
        <v>20</v>
      </c>
      <c r="J193" s="4">
        <v>99.999998500000004</v>
      </c>
      <c r="K193" s="4">
        <f t="shared" si="9"/>
        <v>100</v>
      </c>
      <c r="L193" s="4">
        <v>0</v>
      </c>
      <c r="M193" s="4">
        <v>1.49610841E-6</v>
      </c>
      <c r="N193" s="4">
        <v>0</v>
      </c>
      <c r="O193" s="4">
        <v>100</v>
      </c>
      <c r="P193" s="4">
        <v>0</v>
      </c>
      <c r="Q193" s="4">
        <v>0</v>
      </c>
      <c r="R193" s="4">
        <v>0</v>
      </c>
      <c r="S193" s="4">
        <v>100</v>
      </c>
      <c r="T193" s="4">
        <v>0</v>
      </c>
      <c r="U193" s="4">
        <v>0</v>
      </c>
      <c r="V193" s="4">
        <v>0</v>
      </c>
      <c r="W193" s="5">
        <f t="shared" si="6"/>
        <v>22</v>
      </c>
      <c r="X193" s="5">
        <f t="shared" si="7"/>
        <v>52855.225116585272</v>
      </c>
      <c r="Y193" s="5"/>
      <c r="Z193" s="5"/>
      <c r="AA193" s="5"/>
      <c r="AB193" s="5"/>
      <c r="AC193" s="5"/>
      <c r="AD193" s="5"/>
      <c r="AE193" s="5"/>
      <c r="AF193" s="5"/>
    </row>
    <row r="194" spans="1:32" ht="12.75" x14ac:dyDescent="0.2">
      <c r="A194" s="4" t="s">
        <v>221</v>
      </c>
      <c r="B194" s="4" t="s">
        <v>29</v>
      </c>
      <c r="C194" s="4">
        <f t="shared" si="0"/>
        <v>4</v>
      </c>
      <c r="D194" s="4">
        <v>67886.007809999996</v>
      </c>
      <c r="E194" s="4">
        <f t="shared" si="1"/>
        <v>68</v>
      </c>
      <c r="F194" s="4">
        <v>83.902999879999996</v>
      </c>
      <c r="G194" s="4">
        <f t="shared" si="2"/>
        <v>84</v>
      </c>
      <c r="H194" s="4">
        <f t="shared" si="3"/>
        <v>16.097000120000004</v>
      </c>
      <c r="I194" s="4">
        <f t="shared" si="4"/>
        <v>17</v>
      </c>
      <c r="J194" s="4">
        <v>99.999998559999995</v>
      </c>
      <c r="K194" s="4">
        <f t="shared" si="9"/>
        <v>100</v>
      </c>
      <c r="L194" s="4">
        <v>0</v>
      </c>
      <c r="M194" s="4">
        <v>1.4385328199999999E-6</v>
      </c>
      <c r="N194" s="4">
        <v>0</v>
      </c>
      <c r="O194" s="4">
        <v>100</v>
      </c>
      <c r="P194" s="4">
        <v>0</v>
      </c>
      <c r="Q194" s="4">
        <v>0</v>
      </c>
      <c r="R194" s="4">
        <v>0</v>
      </c>
      <c r="S194" s="4">
        <v>100</v>
      </c>
      <c r="T194" s="4">
        <v>0</v>
      </c>
      <c r="U194" s="4">
        <v>0</v>
      </c>
      <c r="V194" s="4">
        <v>0</v>
      </c>
      <c r="W194" s="5">
        <f t="shared" si="6"/>
        <v>22</v>
      </c>
      <c r="X194" s="5">
        <f t="shared" si="7"/>
        <v>56958.397051361084</v>
      </c>
      <c r="Y194" s="5"/>
      <c r="Z194" s="5"/>
      <c r="AA194" s="5"/>
      <c r="AB194" s="5"/>
      <c r="AC194" s="5"/>
      <c r="AD194" s="5"/>
      <c r="AE194" s="5"/>
      <c r="AF194" s="5"/>
    </row>
    <row r="195" spans="1:32" ht="12.75" x14ac:dyDescent="0.2">
      <c r="A195" s="4" t="s">
        <v>222</v>
      </c>
      <c r="B195" s="4" t="s">
        <v>33</v>
      </c>
      <c r="C195" s="4">
        <f t="shared" si="0"/>
        <v>3</v>
      </c>
      <c r="D195" s="4">
        <v>69799.976559999996</v>
      </c>
      <c r="E195" s="4">
        <f t="shared" si="1"/>
        <v>70</v>
      </c>
      <c r="F195" s="4">
        <v>51.430000309999997</v>
      </c>
      <c r="G195" s="4">
        <f t="shared" si="2"/>
        <v>52</v>
      </c>
      <c r="H195" s="4">
        <f t="shared" si="3"/>
        <v>48.569999690000003</v>
      </c>
      <c r="I195" s="4">
        <f t="shared" si="4"/>
        <v>49</v>
      </c>
      <c r="J195" s="4">
        <v>100</v>
      </c>
      <c r="K195" s="4">
        <f t="shared" si="9"/>
        <v>100</v>
      </c>
      <c r="L195" s="4">
        <v>0</v>
      </c>
      <c r="M195" s="4">
        <v>0</v>
      </c>
      <c r="N195" s="4">
        <v>0</v>
      </c>
      <c r="O195" s="4">
        <v>100</v>
      </c>
      <c r="P195" s="4">
        <v>0</v>
      </c>
      <c r="Q195" s="4">
        <v>0</v>
      </c>
      <c r="R195" s="4">
        <v>0</v>
      </c>
      <c r="S195" s="4">
        <v>100</v>
      </c>
      <c r="T195" s="4">
        <v>0</v>
      </c>
      <c r="U195" s="4">
        <v>0</v>
      </c>
      <c r="V195" s="4">
        <v>0</v>
      </c>
      <c r="W195" s="5">
        <f t="shared" si="6"/>
        <v>22</v>
      </c>
      <c r="X195" s="5">
        <f t="shared" si="7"/>
        <v>35898.128161187924</v>
      </c>
      <c r="Y195" s="5"/>
      <c r="Z195" s="5"/>
      <c r="AA195" s="5"/>
      <c r="AB195" s="5"/>
      <c r="AC195" s="5"/>
      <c r="AD195" s="5"/>
      <c r="AE195" s="5"/>
      <c r="AF195" s="5"/>
    </row>
    <row r="196" spans="1:32" ht="12.75" x14ac:dyDescent="0.2">
      <c r="A196" s="4" t="s">
        <v>223</v>
      </c>
      <c r="B196" s="4" t="s">
        <v>31</v>
      </c>
      <c r="C196" s="4">
        <f t="shared" si="0"/>
        <v>2</v>
      </c>
      <c r="D196" s="4">
        <v>83992.953129999994</v>
      </c>
      <c r="E196" s="4">
        <f t="shared" si="1"/>
        <v>84</v>
      </c>
      <c r="F196" s="4">
        <v>75.874000550000005</v>
      </c>
      <c r="G196" s="4">
        <f t="shared" si="2"/>
        <v>76</v>
      </c>
      <c r="H196" s="4">
        <f t="shared" si="3"/>
        <v>24.125999449999995</v>
      </c>
      <c r="I196" s="4">
        <f t="shared" si="4"/>
        <v>25</v>
      </c>
      <c r="J196" s="4">
        <v>97.482636330000005</v>
      </c>
      <c r="K196" s="4">
        <f t="shared" si="9"/>
        <v>98</v>
      </c>
      <c r="L196" s="4">
        <v>1.938311229</v>
      </c>
      <c r="M196" s="4">
        <v>0.51379736310000002</v>
      </c>
      <c r="N196" s="4">
        <v>6.5255081849999994E-2</v>
      </c>
      <c r="O196" s="4">
        <v>93.828735379999998</v>
      </c>
      <c r="P196" s="4">
        <v>4.2979487650000001</v>
      </c>
      <c r="Q196" s="4">
        <v>1.602839669</v>
      </c>
      <c r="R196" s="4">
        <v>0.27047619049999999</v>
      </c>
      <c r="S196" s="4">
        <v>98.644486720000003</v>
      </c>
      <c r="T196" s="4">
        <v>1.1880066709999999</v>
      </c>
      <c r="U196" s="4">
        <v>0.1675066077</v>
      </c>
      <c r="V196" s="4">
        <v>0</v>
      </c>
      <c r="W196" s="5">
        <f t="shared" si="6"/>
        <v>22</v>
      </c>
      <c r="X196" s="5">
        <f t="shared" si="7"/>
        <v>63728.813719817445</v>
      </c>
      <c r="Y196" s="5"/>
      <c r="Z196" s="5"/>
      <c r="AA196" s="5"/>
      <c r="AB196" s="5"/>
      <c r="AC196" s="5"/>
      <c r="AD196" s="5"/>
      <c r="AE196" s="5"/>
      <c r="AF196" s="5"/>
    </row>
    <row r="197" spans="1:32" ht="12.75" x14ac:dyDescent="0.2">
      <c r="A197" s="4" t="s">
        <v>224</v>
      </c>
      <c r="B197" s="4" t="s">
        <v>29</v>
      </c>
      <c r="C197" s="4">
        <f t="shared" si="0"/>
        <v>4</v>
      </c>
      <c r="D197" s="4">
        <v>83783.945309999996</v>
      </c>
      <c r="E197" s="4">
        <f t="shared" si="1"/>
        <v>84</v>
      </c>
      <c r="F197" s="4">
        <v>77.453002929999997</v>
      </c>
      <c r="G197" s="4">
        <f t="shared" si="2"/>
        <v>78</v>
      </c>
      <c r="H197" s="4">
        <f t="shared" si="3"/>
        <v>22.546997070000003</v>
      </c>
      <c r="I197" s="4">
        <f t="shared" si="4"/>
        <v>23</v>
      </c>
      <c r="J197" s="4">
        <v>100.00000230000001</v>
      </c>
      <c r="K197" s="4">
        <f t="shared" si="9"/>
        <v>100</v>
      </c>
      <c r="L197" s="4">
        <v>0</v>
      </c>
      <c r="M197" s="4">
        <v>0</v>
      </c>
      <c r="N197" s="4">
        <v>0</v>
      </c>
      <c r="O197" s="4">
        <v>100</v>
      </c>
      <c r="P197" s="4">
        <v>0</v>
      </c>
      <c r="Q197" s="4">
        <v>0</v>
      </c>
      <c r="R197" s="4">
        <v>0</v>
      </c>
      <c r="S197" s="4">
        <v>100</v>
      </c>
      <c r="T197" s="4">
        <v>0</v>
      </c>
      <c r="U197" s="4">
        <v>0</v>
      </c>
      <c r="V197" s="4">
        <v>0</v>
      </c>
      <c r="W197" s="5">
        <f t="shared" si="6"/>
        <v>22</v>
      </c>
      <c r="X197" s="5">
        <f t="shared" si="7"/>
        <v>64893.181615823887</v>
      </c>
      <c r="Y197" s="5"/>
      <c r="Z197" s="5"/>
      <c r="AA197" s="5"/>
      <c r="AB197" s="5"/>
      <c r="AC197" s="5"/>
      <c r="AD197" s="5"/>
      <c r="AE197" s="5"/>
      <c r="AF197" s="5"/>
    </row>
    <row r="198" spans="1:32" ht="12.75" x14ac:dyDescent="0.2">
      <c r="A198" s="4" t="s">
        <v>225</v>
      </c>
      <c r="B198" s="4" t="s">
        <v>33</v>
      </c>
      <c r="C198" s="4">
        <f t="shared" si="0"/>
        <v>3</v>
      </c>
      <c r="D198" s="4">
        <v>84339.070309999996</v>
      </c>
      <c r="E198" s="4">
        <f t="shared" si="1"/>
        <v>85</v>
      </c>
      <c r="F198" s="4">
        <v>76.105003359999998</v>
      </c>
      <c r="G198" s="4">
        <f t="shared" si="2"/>
        <v>77</v>
      </c>
      <c r="H198" s="4">
        <f t="shared" si="3"/>
        <v>23.894996640000002</v>
      </c>
      <c r="I198" s="4">
        <f t="shared" si="4"/>
        <v>24</v>
      </c>
      <c r="J198" s="4">
        <v>97.014269159999998</v>
      </c>
      <c r="K198" s="4">
        <f t="shared" si="9"/>
        <v>98</v>
      </c>
      <c r="L198" s="4">
        <v>2.0230780749999999</v>
      </c>
      <c r="M198" s="4">
        <v>0.73767495449999998</v>
      </c>
      <c r="N198" s="4">
        <v>0.2249778093</v>
      </c>
      <c r="O198" s="4">
        <v>96.025169770000005</v>
      </c>
      <c r="P198" s="4">
        <v>2.684574639</v>
      </c>
      <c r="Q198" s="4">
        <v>0.78825559109999999</v>
      </c>
      <c r="R198" s="4">
        <v>0.502</v>
      </c>
      <c r="S198" s="4">
        <v>97.324817830000001</v>
      </c>
      <c r="T198" s="4">
        <v>1.8153852029999999</v>
      </c>
      <c r="U198" s="4">
        <v>0.72179696339999999</v>
      </c>
      <c r="V198" s="4">
        <v>0.13800000000000001</v>
      </c>
      <c r="W198" s="5">
        <f t="shared" si="6"/>
        <v>22</v>
      </c>
      <c r="X198" s="5">
        <f t="shared" si="7"/>
        <v>64186.252293218262</v>
      </c>
      <c r="Y198" s="5"/>
      <c r="Z198" s="5"/>
      <c r="AA198" s="5"/>
      <c r="AB198" s="5"/>
      <c r="AC198" s="5"/>
      <c r="AD198" s="5"/>
      <c r="AE198" s="5"/>
      <c r="AF198" s="5"/>
    </row>
    <row r="199" spans="1:32" ht="12.75" x14ac:dyDescent="0.2">
      <c r="A199" s="4" t="s">
        <v>226</v>
      </c>
      <c r="B199" s="4" t="s">
        <v>31</v>
      </c>
      <c r="C199" s="4">
        <f t="shared" si="0"/>
        <v>2</v>
      </c>
      <c r="D199" s="4">
        <v>89561.40625</v>
      </c>
      <c r="E199" s="4">
        <f t="shared" si="1"/>
        <v>90</v>
      </c>
      <c r="F199" s="4">
        <v>45.638000490000003</v>
      </c>
      <c r="G199" s="4">
        <f t="shared" si="2"/>
        <v>46</v>
      </c>
      <c r="H199" s="4">
        <f t="shared" si="3"/>
        <v>54.361999509999997</v>
      </c>
      <c r="I199" s="4">
        <f t="shared" si="4"/>
        <v>55</v>
      </c>
      <c r="J199" s="4">
        <v>45.952126960000001</v>
      </c>
      <c r="K199" s="4">
        <f t="shared" si="9"/>
        <v>46</v>
      </c>
      <c r="L199" s="4">
        <v>13.44122447</v>
      </c>
      <c r="M199" s="4">
        <v>32.542316069999998</v>
      </c>
      <c r="N199" s="4">
        <v>8.0643324950000004</v>
      </c>
      <c r="O199" s="4">
        <v>21.98279234</v>
      </c>
      <c r="P199" s="4">
        <v>12.68294146</v>
      </c>
      <c r="Q199" s="4">
        <v>51.215981669999998</v>
      </c>
      <c r="R199" s="4">
        <v>14.11828453</v>
      </c>
      <c r="S199" s="4">
        <v>74.503354779999995</v>
      </c>
      <c r="T199" s="4">
        <v>14.34445818</v>
      </c>
      <c r="U199" s="4">
        <v>10.29905862</v>
      </c>
      <c r="V199" s="4">
        <v>0.85312841309999998</v>
      </c>
      <c r="W199" s="5">
        <f t="shared" si="6"/>
        <v>22</v>
      </c>
      <c r="X199" s="5">
        <f t="shared" si="7"/>
        <v>40874.035023225893</v>
      </c>
      <c r="Y199" s="5"/>
      <c r="Z199" s="5"/>
      <c r="AA199" s="5"/>
      <c r="AB199" s="5"/>
      <c r="AC199" s="5"/>
      <c r="AD199" s="5"/>
      <c r="AE199" s="5"/>
      <c r="AF199" s="5"/>
    </row>
    <row r="200" spans="1:32" ht="12.75" x14ac:dyDescent="0.2">
      <c r="A200" s="4" t="s">
        <v>227</v>
      </c>
      <c r="B200" s="4" t="s">
        <v>31</v>
      </c>
      <c r="C200" s="4">
        <f t="shared" si="0"/>
        <v>2</v>
      </c>
      <c r="D200" s="4">
        <v>97338.585940000004</v>
      </c>
      <c r="E200" s="4">
        <f t="shared" si="1"/>
        <v>98</v>
      </c>
      <c r="F200" s="4">
        <v>37.340000150000002</v>
      </c>
      <c r="G200" s="4">
        <f t="shared" si="2"/>
        <v>38</v>
      </c>
      <c r="H200" s="4">
        <f t="shared" si="3"/>
        <v>62.659999849999998</v>
      </c>
      <c r="I200" s="4">
        <f t="shared" si="4"/>
        <v>63</v>
      </c>
      <c r="J200" s="4">
        <v>96.884356870000005</v>
      </c>
      <c r="K200" s="4">
        <f t="shared" si="9"/>
        <v>97</v>
      </c>
      <c r="L200" s="4">
        <v>0</v>
      </c>
      <c r="M200" s="4">
        <v>3.1156431260000002</v>
      </c>
      <c r="N200" s="4">
        <v>0</v>
      </c>
      <c r="O200" s="4">
        <v>95.514538439999995</v>
      </c>
      <c r="P200" s="4">
        <v>0</v>
      </c>
      <c r="Q200" s="4">
        <v>4.4854615600000001</v>
      </c>
      <c r="R200" s="4">
        <v>0</v>
      </c>
      <c r="S200" s="4">
        <v>99.183040009999999</v>
      </c>
      <c r="T200" s="4">
        <v>0</v>
      </c>
      <c r="U200" s="4">
        <v>0.81695998700000005</v>
      </c>
      <c r="V200" s="4">
        <v>0</v>
      </c>
      <c r="W200" s="5">
        <f t="shared" si="6"/>
        <v>22</v>
      </c>
      <c r="X200" s="5">
        <f t="shared" si="7"/>
        <v>36346.228136003883</v>
      </c>
      <c r="Y200" s="5"/>
      <c r="Z200" s="5"/>
      <c r="AA200" s="5"/>
      <c r="AB200" s="5"/>
      <c r="AC200" s="5"/>
      <c r="AD200" s="5"/>
      <c r="AE200" s="5"/>
      <c r="AF200" s="5"/>
    </row>
    <row r="201" spans="1:32" ht="12.75" x14ac:dyDescent="0.2">
      <c r="A201" s="4" t="s">
        <v>228</v>
      </c>
      <c r="B201" s="4" t="s">
        <v>31</v>
      </c>
      <c r="C201" s="4">
        <f t="shared" si="0"/>
        <v>2</v>
      </c>
      <c r="D201" s="4">
        <v>102334.4063</v>
      </c>
      <c r="E201" s="4">
        <f t="shared" si="1"/>
        <v>103</v>
      </c>
      <c r="F201" s="4">
        <v>42.783000950000002</v>
      </c>
      <c r="G201" s="4">
        <f t="shared" si="2"/>
        <v>43</v>
      </c>
      <c r="H201" s="4">
        <f t="shared" si="3"/>
        <v>57.216999049999998</v>
      </c>
      <c r="I201" s="4">
        <f t="shared" si="4"/>
        <v>58</v>
      </c>
      <c r="J201" s="4">
        <v>99.440175960000005</v>
      </c>
      <c r="K201" s="4">
        <f t="shared" si="9"/>
        <v>100</v>
      </c>
      <c r="L201" s="4">
        <v>0.23760910860000001</v>
      </c>
      <c r="M201" s="4">
        <v>0.3222149265</v>
      </c>
      <c r="N201" s="4">
        <v>0</v>
      </c>
      <c r="O201" s="4">
        <v>99.332835149999994</v>
      </c>
      <c r="P201" s="4">
        <v>0.33594182239999998</v>
      </c>
      <c r="Q201" s="4">
        <v>0.33122303190000002</v>
      </c>
      <c r="R201" s="4">
        <v>0</v>
      </c>
      <c r="S201" s="4">
        <v>99.583731099999994</v>
      </c>
      <c r="T201" s="4">
        <v>0.10610120670000001</v>
      </c>
      <c r="U201" s="4">
        <v>0.31016769430000002</v>
      </c>
      <c r="V201" s="4">
        <v>0</v>
      </c>
      <c r="W201" s="5">
        <f t="shared" si="6"/>
        <v>22</v>
      </c>
      <c r="X201" s="5">
        <f t="shared" si="7"/>
        <v>43781.730019505863</v>
      </c>
      <c r="Y201" s="5"/>
      <c r="Z201" s="5"/>
      <c r="AA201" s="5"/>
      <c r="AB201" s="5"/>
      <c r="AC201" s="5"/>
      <c r="AD201" s="5"/>
      <c r="AE201" s="5"/>
      <c r="AF201" s="5"/>
    </row>
    <row r="202" spans="1:32" ht="12.75" x14ac:dyDescent="0.2">
      <c r="A202" s="4" t="s">
        <v>229</v>
      </c>
      <c r="B202" s="4" t="s">
        <v>31</v>
      </c>
      <c r="C202" s="4">
        <f t="shared" si="0"/>
        <v>2</v>
      </c>
      <c r="D202" s="4">
        <v>109581.08590000001</v>
      </c>
      <c r="E202" s="4">
        <f t="shared" si="1"/>
        <v>110</v>
      </c>
      <c r="F202" s="4">
        <v>47.407997129999998</v>
      </c>
      <c r="G202" s="4">
        <f t="shared" si="2"/>
        <v>48</v>
      </c>
      <c r="H202" s="4">
        <f t="shared" si="3"/>
        <v>52.592002870000002</v>
      </c>
      <c r="I202" s="4">
        <f t="shared" si="4"/>
        <v>53</v>
      </c>
      <c r="J202" s="4">
        <v>94.109034559999998</v>
      </c>
      <c r="K202" s="4">
        <f t="shared" si="9"/>
        <v>95</v>
      </c>
      <c r="L202" s="4">
        <v>2.8564861370000001</v>
      </c>
      <c r="M202" s="4">
        <v>3.0344793069999998</v>
      </c>
      <c r="N202" s="4">
        <v>0</v>
      </c>
      <c r="O202" s="4">
        <v>91.06193322</v>
      </c>
      <c r="P202" s="4">
        <v>3.9595204279999998</v>
      </c>
      <c r="Q202" s="4">
        <v>4.978546347</v>
      </c>
      <c r="R202" s="4">
        <v>0</v>
      </c>
      <c r="S202" s="4">
        <v>97.489332500000003</v>
      </c>
      <c r="T202" s="4">
        <v>1.632836465</v>
      </c>
      <c r="U202" s="4">
        <v>0.87783103600000001</v>
      </c>
      <c r="V202" s="4">
        <v>0</v>
      </c>
      <c r="W202" s="5">
        <f t="shared" si="6"/>
        <v>22</v>
      </c>
      <c r="X202" s="5">
        <f t="shared" si="7"/>
        <v>51950.198058494832</v>
      </c>
      <c r="Y202" s="5"/>
      <c r="Z202" s="5"/>
      <c r="AA202" s="5"/>
      <c r="AB202" s="5"/>
      <c r="AC202" s="5"/>
      <c r="AD202" s="5"/>
      <c r="AE202" s="5"/>
      <c r="AF202" s="5"/>
    </row>
    <row r="203" spans="1:32" ht="12.75" x14ac:dyDescent="0.2">
      <c r="A203" s="4" t="s">
        <v>230</v>
      </c>
      <c r="B203" s="4" t="s">
        <v>89</v>
      </c>
      <c r="C203" s="4">
        <f t="shared" si="0"/>
        <v>1</v>
      </c>
      <c r="D203" s="4">
        <v>114963.58590000001</v>
      </c>
      <c r="E203" s="4">
        <f t="shared" si="1"/>
        <v>115</v>
      </c>
      <c r="F203" s="4">
        <v>21.69499969</v>
      </c>
      <c r="G203" s="4">
        <f t="shared" si="2"/>
        <v>22</v>
      </c>
      <c r="H203" s="4">
        <f t="shared" si="3"/>
        <v>78.305000309999997</v>
      </c>
      <c r="I203" s="4">
        <f t="shared" si="4"/>
        <v>79</v>
      </c>
      <c r="J203" s="4">
        <v>49.615572739999998</v>
      </c>
      <c r="K203" s="4">
        <f t="shared" si="9"/>
        <v>50</v>
      </c>
      <c r="L203" s="4">
        <v>26.740719639999998</v>
      </c>
      <c r="M203" s="4">
        <v>18.635060129999999</v>
      </c>
      <c r="N203" s="4">
        <v>5.0086474860000001</v>
      </c>
      <c r="O203" s="4">
        <v>40.03013919</v>
      </c>
      <c r="P203" s="4">
        <v>30.186683339999998</v>
      </c>
      <c r="Q203" s="4">
        <v>23.49561327</v>
      </c>
      <c r="R203" s="4">
        <v>6.2875642029999996</v>
      </c>
      <c r="S203" s="4">
        <v>84.212828160000001</v>
      </c>
      <c r="T203" s="4">
        <v>14.30300858</v>
      </c>
      <c r="U203" s="4">
        <v>1.0915823549999999</v>
      </c>
      <c r="V203" s="4">
        <v>0.39258089600000001</v>
      </c>
      <c r="W203" s="5">
        <f t="shared" si="6"/>
        <v>22</v>
      </c>
      <c r="X203" s="5">
        <f t="shared" si="7"/>
        <v>24941.349604617884</v>
      </c>
      <c r="Y203" s="5"/>
      <c r="Z203" s="5"/>
      <c r="AA203" s="5"/>
      <c r="AB203" s="5"/>
      <c r="AC203" s="5"/>
      <c r="AD203" s="5"/>
      <c r="AE203" s="5"/>
      <c r="AF203" s="5"/>
    </row>
    <row r="204" spans="1:32" ht="12.75" x14ac:dyDescent="0.2">
      <c r="A204" s="4" t="s">
        <v>231</v>
      </c>
      <c r="B204" s="4" t="s">
        <v>29</v>
      </c>
      <c r="C204" s="4">
        <f t="shared" si="0"/>
        <v>4</v>
      </c>
      <c r="D204" s="4">
        <v>126476.46090000001</v>
      </c>
      <c r="E204" s="4">
        <f t="shared" si="1"/>
        <v>127</v>
      </c>
      <c r="F204" s="4">
        <v>91.781997680000003</v>
      </c>
      <c r="G204" s="4">
        <f t="shared" si="2"/>
        <v>92</v>
      </c>
      <c r="H204" s="4">
        <f t="shared" si="3"/>
        <v>8.2180023199999965</v>
      </c>
      <c r="I204" s="4">
        <f t="shared" si="4"/>
        <v>9</v>
      </c>
      <c r="J204" s="4">
        <v>99.078912450000004</v>
      </c>
      <c r="K204" s="4">
        <f t="shared" si="9"/>
        <v>100</v>
      </c>
      <c r="L204" s="4">
        <v>0</v>
      </c>
      <c r="M204" s="4">
        <v>0.92108754670000004</v>
      </c>
      <c r="N204" s="4">
        <v>0</v>
      </c>
      <c r="O204" s="4" t="s">
        <v>25</v>
      </c>
      <c r="P204" s="4" t="s">
        <v>25</v>
      </c>
      <c r="Q204" s="4" t="s">
        <v>25</v>
      </c>
      <c r="R204" s="4" t="s">
        <v>25</v>
      </c>
      <c r="S204" s="4" t="s">
        <v>25</v>
      </c>
      <c r="T204" s="4" t="s">
        <v>25</v>
      </c>
      <c r="U204" s="4" t="s">
        <v>25</v>
      </c>
      <c r="V204" s="4" t="s">
        <v>25</v>
      </c>
      <c r="W204" s="5">
        <f t="shared" si="6"/>
        <v>22</v>
      </c>
      <c r="X204" s="5">
        <f t="shared" si="7"/>
        <v>116082.62240898411</v>
      </c>
      <c r="Y204" s="5"/>
      <c r="Z204" s="5"/>
      <c r="AA204" s="5"/>
      <c r="AB204" s="5"/>
      <c r="AC204" s="5"/>
      <c r="AD204" s="5"/>
      <c r="AE204" s="5"/>
      <c r="AF204" s="5"/>
    </row>
    <row r="205" spans="1:32" ht="12.75" x14ac:dyDescent="0.2">
      <c r="A205" s="4" t="s">
        <v>232</v>
      </c>
      <c r="B205" s="4" t="s">
        <v>33</v>
      </c>
      <c r="C205" s="4">
        <f t="shared" si="0"/>
        <v>3</v>
      </c>
      <c r="D205" s="4">
        <v>128932.75</v>
      </c>
      <c r="E205" s="4">
        <f t="shared" si="1"/>
        <v>129</v>
      </c>
      <c r="F205" s="4">
        <v>80.730995179999994</v>
      </c>
      <c r="G205" s="4">
        <f t="shared" si="2"/>
        <v>81</v>
      </c>
      <c r="H205" s="4">
        <f t="shared" si="3"/>
        <v>19.269004820000006</v>
      </c>
      <c r="I205" s="4">
        <f t="shared" si="4"/>
        <v>20</v>
      </c>
      <c r="J205" s="4">
        <v>99.679568279999998</v>
      </c>
      <c r="K205" s="4">
        <f t="shared" si="9"/>
        <v>100</v>
      </c>
      <c r="L205" s="4">
        <v>0</v>
      </c>
      <c r="M205" s="4">
        <v>0.3204317169</v>
      </c>
      <c r="N205" s="4">
        <v>0</v>
      </c>
      <c r="O205" s="4">
        <v>98.337068930000001</v>
      </c>
      <c r="P205" s="4">
        <v>0</v>
      </c>
      <c r="Q205" s="4">
        <v>1.6629310669999999</v>
      </c>
      <c r="R205" s="4">
        <v>0</v>
      </c>
      <c r="S205" s="4">
        <v>100</v>
      </c>
      <c r="T205" s="4">
        <v>0</v>
      </c>
      <c r="U205" s="4">
        <v>0</v>
      </c>
      <c r="V205" s="4">
        <v>0</v>
      </c>
      <c r="W205" s="5">
        <f t="shared" si="6"/>
        <v>22</v>
      </c>
      <c r="X205" s="5">
        <f t="shared" si="7"/>
        <v>104088.69218794144</v>
      </c>
      <c r="Y205" s="5"/>
      <c r="Z205" s="5"/>
      <c r="AA205" s="5"/>
      <c r="AB205" s="5"/>
      <c r="AC205" s="5"/>
      <c r="AD205" s="5"/>
      <c r="AE205" s="5"/>
      <c r="AF205" s="5"/>
    </row>
    <row r="206" spans="1:32" ht="12.75" x14ac:dyDescent="0.2">
      <c r="A206" s="4" t="s">
        <v>233</v>
      </c>
      <c r="B206" s="4" t="s">
        <v>33</v>
      </c>
      <c r="C206" s="4">
        <f t="shared" si="0"/>
        <v>3</v>
      </c>
      <c r="D206" s="4">
        <v>145934.45310000001</v>
      </c>
      <c r="E206" s="4">
        <f t="shared" si="1"/>
        <v>146</v>
      </c>
      <c r="F206" s="4">
        <v>74.754005430000007</v>
      </c>
      <c r="G206" s="4">
        <f t="shared" si="2"/>
        <v>75</v>
      </c>
      <c r="H206" s="4">
        <f t="shared" si="3"/>
        <v>25.245994569999993</v>
      </c>
      <c r="I206" s="4">
        <f t="shared" si="4"/>
        <v>26</v>
      </c>
      <c r="J206" s="4">
        <v>96.992548069999998</v>
      </c>
      <c r="K206" s="4">
        <f t="shared" si="9"/>
        <v>97</v>
      </c>
      <c r="L206" s="4">
        <v>0.62199637659999996</v>
      </c>
      <c r="M206" s="4">
        <v>2.3854555500000001</v>
      </c>
      <c r="N206" s="4" t="s">
        <v>25</v>
      </c>
      <c r="O206" s="4">
        <v>91.544101960000006</v>
      </c>
      <c r="P206" s="4">
        <v>1.5831635129999999</v>
      </c>
      <c r="Q206" s="4">
        <v>6.8727345309999999</v>
      </c>
      <c r="R206" s="4" t="s">
        <v>25</v>
      </c>
      <c r="S206" s="4">
        <v>98.832599610000003</v>
      </c>
      <c r="T206" s="4">
        <v>0.29738996870000001</v>
      </c>
      <c r="U206" s="4">
        <v>0.67001042359999996</v>
      </c>
      <c r="V206" s="4">
        <v>0.2</v>
      </c>
      <c r="W206" s="5">
        <f t="shared" si="6"/>
        <v>22</v>
      </c>
      <c r="X206" s="5">
        <f t="shared" si="7"/>
        <v>109091.84899461482</v>
      </c>
      <c r="Y206" s="5"/>
      <c r="Z206" s="5"/>
      <c r="AA206" s="5"/>
      <c r="AB206" s="5"/>
      <c r="AC206" s="5"/>
      <c r="AD206" s="5"/>
      <c r="AE206" s="5"/>
      <c r="AF206" s="5"/>
    </row>
    <row r="207" spans="1:32" ht="12.75" x14ac:dyDescent="0.2">
      <c r="A207" s="4" t="s">
        <v>234</v>
      </c>
      <c r="B207" s="4" t="s">
        <v>31</v>
      </c>
      <c r="C207" s="4">
        <f t="shared" si="0"/>
        <v>2</v>
      </c>
      <c r="D207" s="4">
        <v>164689.39060000001</v>
      </c>
      <c r="E207" s="4">
        <f t="shared" si="1"/>
        <v>165</v>
      </c>
      <c r="F207" s="4">
        <v>38.177001949999998</v>
      </c>
      <c r="G207" s="4">
        <f t="shared" si="2"/>
        <v>39</v>
      </c>
      <c r="H207" s="4">
        <f t="shared" si="3"/>
        <v>61.822998050000002</v>
      </c>
      <c r="I207" s="4">
        <f t="shared" si="4"/>
        <v>62</v>
      </c>
      <c r="J207" s="4">
        <v>97.697960249999994</v>
      </c>
      <c r="K207" s="4">
        <f t="shared" si="9"/>
        <v>98</v>
      </c>
      <c r="L207" s="4">
        <v>1.1564258780000001</v>
      </c>
      <c r="M207" s="4">
        <v>0.46265570020000002</v>
      </c>
      <c r="N207" s="4">
        <v>0.68295817349999999</v>
      </c>
      <c r="O207" s="4">
        <v>97.88023776</v>
      </c>
      <c r="P207" s="4">
        <v>0.85810498040000005</v>
      </c>
      <c r="Q207" s="4">
        <v>0.31648024139999997</v>
      </c>
      <c r="R207" s="4">
        <v>0.94517701509999996</v>
      </c>
      <c r="S207" s="4">
        <v>97.402777970000002</v>
      </c>
      <c r="T207" s="4">
        <v>1.6395201210000001</v>
      </c>
      <c r="U207" s="4">
        <v>0.69937521469999997</v>
      </c>
      <c r="V207" s="4">
        <v>0.25832669339999997</v>
      </c>
      <c r="W207" s="5">
        <f t="shared" si="6"/>
        <v>22</v>
      </c>
      <c r="X207" s="5">
        <f t="shared" si="7"/>
        <v>62873.471860805119</v>
      </c>
      <c r="Y207" s="5"/>
      <c r="Z207" s="5"/>
      <c r="AA207" s="5"/>
      <c r="AB207" s="5"/>
      <c r="AC207" s="5"/>
      <c r="AD207" s="5"/>
      <c r="AE207" s="5"/>
      <c r="AF207" s="5"/>
    </row>
    <row r="208" spans="1:32" ht="12.75" x14ac:dyDescent="0.2">
      <c r="A208" s="4" t="s">
        <v>235</v>
      </c>
      <c r="B208" s="4" t="s">
        <v>31</v>
      </c>
      <c r="C208" s="4">
        <f t="shared" si="0"/>
        <v>2</v>
      </c>
      <c r="D208" s="4">
        <v>206139.5938</v>
      </c>
      <c r="E208" s="4">
        <f t="shared" si="1"/>
        <v>207</v>
      </c>
      <c r="F208" s="4">
        <v>51.958000179999999</v>
      </c>
      <c r="G208" s="4">
        <f t="shared" si="2"/>
        <v>52</v>
      </c>
      <c r="H208" s="4">
        <f t="shared" si="3"/>
        <v>48.041999820000001</v>
      </c>
      <c r="I208" s="4">
        <f t="shared" si="4"/>
        <v>49</v>
      </c>
      <c r="J208" s="4">
        <v>77.609053380000006</v>
      </c>
      <c r="K208" s="4">
        <f t="shared" si="9"/>
        <v>78</v>
      </c>
      <c r="L208" s="4">
        <v>4.9793993429999999</v>
      </c>
      <c r="M208" s="4">
        <v>11.79691148</v>
      </c>
      <c r="N208" s="4">
        <v>5.6146357939999998</v>
      </c>
      <c r="O208" s="4">
        <v>61.658210029999999</v>
      </c>
      <c r="P208" s="4">
        <v>7.1289245829999999</v>
      </c>
      <c r="Q208" s="4">
        <v>20.924875350000001</v>
      </c>
      <c r="R208" s="4">
        <v>10.28799004</v>
      </c>
      <c r="S208" s="4">
        <v>92.357705190000004</v>
      </c>
      <c r="T208" s="4">
        <v>2.9918806500000001</v>
      </c>
      <c r="U208" s="4">
        <v>3.356908786</v>
      </c>
      <c r="V208" s="4">
        <v>1.2935053700000001</v>
      </c>
      <c r="W208" s="5">
        <f t="shared" si="6"/>
        <v>22</v>
      </c>
      <c r="X208" s="5">
        <f t="shared" si="7"/>
        <v>107106.01051765526</v>
      </c>
      <c r="Y208" s="5"/>
      <c r="Z208" s="5"/>
      <c r="AA208" s="5"/>
      <c r="AB208" s="5"/>
      <c r="AC208" s="5"/>
      <c r="AD208" s="5"/>
      <c r="AE208" s="5"/>
      <c r="AF208" s="5"/>
    </row>
    <row r="209" spans="1:32" ht="12.75" x14ac:dyDescent="0.2">
      <c r="A209" s="4" t="s">
        <v>236</v>
      </c>
      <c r="B209" s="4" t="s">
        <v>33</v>
      </c>
      <c r="C209" s="4">
        <f t="shared" si="0"/>
        <v>3</v>
      </c>
      <c r="D209" s="4">
        <v>212559.4063</v>
      </c>
      <c r="E209" s="4">
        <f t="shared" si="1"/>
        <v>213</v>
      </c>
      <c r="F209" s="4">
        <v>87.072998049999995</v>
      </c>
      <c r="G209" s="4">
        <f t="shared" si="2"/>
        <v>88</v>
      </c>
      <c r="H209" s="4">
        <f t="shared" si="3"/>
        <v>12.927001950000005</v>
      </c>
      <c r="I209" s="4">
        <f t="shared" si="4"/>
        <v>13</v>
      </c>
      <c r="J209" s="4">
        <v>99.320852990000006</v>
      </c>
      <c r="K209" s="4">
        <f t="shared" si="9"/>
        <v>100</v>
      </c>
      <c r="L209" s="4">
        <v>0.12654900390000001</v>
      </c>
      <c r="M209" s="4">
        <v>0.55259800989999996</v>
      </c>
      <c r="N209" s="4" t="s">
        <v>25</v>
      </c>
      <c r="O209" s="4">
        <v>95.945259530000001</v>
      </c>
      <c r="P209" s="4">
        <v>0.97895091540000001</v>
      </c>
      <c r="Q209" s="4">
        <v>3.0757895510000002</v>
      </c>
      <c r="R209" s="4" t="s">
        <v>25</v>
      </c>
      <c r="S209" s="4">
        <v>99.822001310000005</v>
      </c>
      <c r="T209" s="4">
        <v>0</v>
      </c>
      <c r="U209" s="4">
        <v>0.1779986949</v>
      </c>
      <c r="V209" s="4">
        <v>0</v>
      </c>
      <c r="W209" s="5">
        <f t="shared" si="6"/>
        <v>22</v>
      </c>
      <c r="X209" s="5">
        <f t="shared" si="7"/>
        <v>185081.84770269057</v>
      </c>
      <c r="Y209" s="5"/>
      <c r="Z209" s="5"/>
      <c r="AA209" s="5"/>
      <c r="AB209" s="5"/>
      <c r="AC209" s="5"/>
      <c r="AD209" s="5"/>
      <c r="AE209" s="5"/>
      <c r="AF209" s="5"/>
    </row>
    <row r="210" spans="1:32" ht="12.75" x14ac:dyDescent="0.2">
      <c r="A210" s="4" t="s">
        <v>237</v>
      </c>
      <c r="B210" s="4" t="s">
        <v>31</v>
      </c>
      <c r="C210" s="4">
        <f t="shared" si="0"/>
        <v>2</v>
      </c>
      <c r="D210" s="4">
        <v>220892.32810000001</v>
      </c>
      <c r="E210" s="4">
        <f t="shared" si="1"/>
        <v>221</v>
      </c>
      <c r="F210" s="4">
        <v>37.165000919999997</v>
      </c>
      <c r="G210" s="4">
        <f t="shared" si="2"/>
        <v>38</v>
      </c>
      <c r="H210" s="4">
        <f t="shared" si="3"/>
        <v>62.834999080000003</v>
      </c>
      <c r="I210" s="4">
        <f t="shared" si="4"/>
        <v>63</v>
      </c>
      <c r="J210" s="4">
        <v>90.148965079999996</v>
      </c>
      <c r="K210" s="4">
        <f t="shared" si="9"/>
        <v>91</v>
      </c>
      <c r="L210" s="4">
        <v>3.8222795249999999</v>
      </c>
      <c r="M210" s="4">
        <v>4.4133075740000001</v>
      </c>
      <c r="N210" s="4">
        <v>1.61544782</v>
      </c>
      <c r="O210" s="4">
        <v>88.599860759999999</v>
      </c>
      <c r="P210" s="4">
        <v>3.852278117</v>
      </c>
      <c r="Q210" s="4">
        <v>5.1745965089999997</v>
      </c>
      <c r="R210" s="4">
        <v>2.3732646169999998</v>
      </c>
      <c r="S210" s="4">
        <v>92.768049849999997</v>
      </c>
      <c r="T210" s="4">
        <v>3.7715611619999998</v>
      </c>
      <c r="U210" s="4">
        <v>3.126184571</v>
      </c>
      <c r="V210" s="4">
        <v>0.33420442230000003</v>
      </c>
      <c r="W210" s="5">
        <f t="shared" si="6"/>
        <v>22</v>
      </c>
      <c r="X210" s="5">
        <f t="shared" si="7"/>
        <v>82094.635770574416</v>
      </c>
      <c r="Y210" s="5"/>
      <c r="Z210" s="5"/>
      <c r="AA210" s="5"/>
      <c r="AB210" s="5"/>
      <c r="AC210" s="5"/>
      <c r="AD210" s="5"/>
      <c r="AE210" s="5"/>
      <c r="AF210" s="5"/>
    </row>
    <row r="211" spans="1:32" ht="12.75" x14ac:dyDescent="0.2">
      <c r="A211" s="4" t="s">
        <v>238</v>
      </c>
      <c r="B211" s="4" t="s">
        <v>31</v>
      </c>
      <c r="C211" s="4">
        <f t="shared" si="0"/>
        <v>2</v>
      </c>
      <c r="D211" s="4">
        <v>273523.625</v>
      </c>
      <c r="E211" s="4">
        <f t="shared" si="1"/>
        <v>274</v>
      </c>
      <c r="F211" s="4">
        <v>56.640998840000002</v>
      </c>
      <c r="G211" s="4">
        <f t="shared" si="2"/>
        <v>57</v>
      </c>
      <c r="H211" s="4">
        <f t="shared" si="3"/>
        <v>43.359001159999998</v>
      </c>
      <c r="I211" s="4">
        <f t="shared" si="4"/>
        <v>44</v>
      </c>
      <c r="J211" s="4">
        <v>92.415349610000007</v>
      </c>
      <c r="K211" s="4">
        <f t="shared" si="9"/>
        <v>93</v>
      </c>
      <c r="L211" s="4">
        <v>0.85547463349999997</v>
      </c>
      <c r="M211" s="4">
        <v>5.553871666</v>
      </c>
      <c r="N211" s="4">
        <v>1.175304087</v>
      </c>
      <c r="O211" s="4">
        <v>85.667962380000006</v>
      </c>
      <c r="P211" s="4">
        <v>1.1780912299999999</v>
      </c>
      <c r="Q211" s="4">
        <v>10.61491462</v>
      </c>
      <c r="R211" s="4">
        <v>2.539031772</v>
      </c>
      <c r="S211" s="4">
        <v>97.580512069999997</v>
      </c>
      <c r="T211" s="4">
        <v>0.60850983449999996</v>
      </c>
      <c r="U211" s="4">
        <v>1.679615139</v>
      </c>
      <c r="V211" s="4">
        <v>0.13136295880000001</v>
      </c>
      <c r="W211" s="5">
        <f t="shared" si="6"/>
        <v>22</v>
      </c>
      <c r="X211" s="5">
        <f t="shared" si="7"/>
        <v>154926.51326337596</v>
      </c>
      <c r="Y211" s="5"/>
      <c r="Z211" s="5"/>
      <c r="AA211" s="5"/>
      <c r="AB211" s="5"/>
      <c r="AC211" s="5"/>
      <c r="AD211" s="5"/>
      <c r="AE211" s="5"/>
      <c r="AF211" s="5"/>
    </row>
    <row r="212" spans="1:32" ht="12.75" x14ac:dyDescent="0.2">
      <c r="A212" s="4" t="s">
        <v>239</v>
      </c>
      <c r="B212" s="4" t="s">
        <v>29</v>
      </c>
      <c r="C212" s="4">
        <f t="shared" si="0"/>
        <v>4</v>
      </c>
      <c r="D212" s="4">
        <v>331002.65629999997</v>
      </c>
      <c r="E212" s="4">
        <f t="shared" si="1"/>
        <v>332</v>
      </c>
      <c r="F212" s="4">
        <v>82.664001459999994</v>
      </c>
      <c r="G212" s="4">
        <f t="shared" si="2"/>
        <v>83</v>
      </c>
      <c r="H212" s="4">
        <f t="shared" si="3"/>
        <v>17.335998540000006</v>
      </c>
      <c r="I212" s="4">
        <f t="shared" si="4"/>
        <v>18</v>
      </c>
      <c r="J212" s="4">
        <v>99.883526680000003</v>
      </c>
      <c r="K212" s="4">
        <f t="shared" si="9"/>
        <v>100</v>
      </c>
      <c r="L212" s="4">
        <v>0</v>
      </c>
      <c r="M212" s="4">
        <v>0.1164733182</v>
      </c>
      <c r="N212" s="4">
        <v>0</v>
      </c>
      <c r="O212" s="4">
        <v>99.670787340000004</v>
      </c>
      <c r="P212" s="4">
        <v>0</v>
      </c>
      <c r="Q212" s="4">
        <v>0.3292126628</v>
      </c>
      <c r="R212" s="4">
        <v>0</v>
      </c>
      <c r="S212" s="4">
        <v>99.928144470000007</v>
      </c>
      <c r="T212" s="4">
        <v>0</v>
      </c>
      <c r="U212" s="4">
        <v>7.1855529599999995E-2</v>
      </c>
      <c r="V212" s="4">
        <v>0</v>
      </c>
      <c r="W212" s="5">
        <f t="shared" si="6"/>
        <v>22</v>
      </c>
      <c r="X212" s="5">
        <f t="shared" si="7"/>
        <v>273620.04063647072</v>
      </c>
      <c r="Y212" s="5"/>
      <c r="Z212" s="5"/>
      <c r="AA212" s="5"/>
      <c r="AB212" s="5"/>
      <c r="AC212" s="5"/>
      <c r="AD212" s="5"/>
      <c r="AE212" s="5"/>
      <c r="AF212" s="5"/>
    </row>
    <row r="213" spans="1:32" ht="12.75" x14ac:dyDescent="0.2">
      <c r="A213" s="4" t="s">
        <v>240</v>
      </c>
      <c r="B213" s="4" t="s">
        <v>31</v>
      </c>
      <c r="C213" s="4">
        <f t="shared" si="0"/>
        <v>2</v>
      </c>
      <c r="D213" s="4">
        <v>1380004.375</v>
      </c>
      <c r="E213" s="4">
        <f t="shared" si="1"/>
        <v>1381</v>
      </c>
      <c r="F213" s="4">
        <v>34.926002500000003</v>
      </c>
      <c r="G213" s="4">
        <f t="shared" si="2"/>
        <v>35</v>
      </c>
      <c r="H213" s="4">
        <f t="shared" si="3"/>
        <v>65.07399749999999</v>
      </c>
      <c r="I213" s="4">
        <f t="shared" si="4"/>
        <v>66</v>
      </c>
      <c r="J213" s="4">
        <v>90.489525029999996</v>
      </c>
      <c r="K213" s="4">
        <f t="shared" si="9"/>
        <v>91</v>
      </c>
      <c r="L213" s="4">
        <v>4.9836025619999997</v>
      </c>
      <c r="M213" s="4">
        <v>3.9631539450000002</v>
      </c>
      <c r="N213" s="4">
        <v>0.56371846260000003</v>
      </c>
      <c r="O213" s="4">
        <v>88.782503129999995</v>
      </c>
      <c r="P213" s="4">
        <v>5.9022100540000002</v>
      </c>
      <c r="Q213" s="4">
        <v>4.5763757299999996</v>
      </c>
      <c r="R213" s="4">
        <v>0.73891108559999996</v>
      </c>
      <c r="S213" s="4">
        <v>93.670036300000007</v>
      </c>
      <c r="T213" s="4">
        <v>3.2720560270000001</v>
      </c>
      <c r="U213" s="4">
        <v>2.8206075230000001</v>
      </c>
      <c r="V213" s="4">
        <v>0.2373001538</v>
      </c>
      <c r="W213" s="5">
        <f t="shared" si="6"/>
        <v>22</v>
      </c>
      <c r="X213" s="5">
        <f t="shared" si="7"/>
        <v>481980.3625126094</v>
      </c>
      <c r="Y213" s="5"/>
      <c r="Z213" s="5"/>
      <c r="AA213" s="5"/>
      <c r="AB213" s="5"/>
      <c r="AC213" s="5"/>
      <c r="AD213" s="5"/>
      <c r="AE213" s="5"/>
      <c r="AF213" s="5"/>
    </row>
    <row r="214" spans="1:32" ht="12.75" x14ac:dyDescent="0.2">
      <c r="A214" s="4" t="s">
        <v>241</v>
      </c>
      <c r="B214" s="4" t="s">
        <v>33</v>
      </c>
      <c r="C214" s="4">
        <f t="shared" si="0"/>
        <v>3</v>
      </c>
      <c r="D214" s="4">
        <v>1463140.5</v>
      </c>
      <c r="E214" s="4">
        <f t="shared" si="1"/>
        <v>1464</v>
      </c>
      <c r="F214" s="4">
        <v>61.713088990000003</v>
      </c>
      <c r="G214" s="4">
        <f t="shared" si="2"/>
        <v>62</v>
      </c>
      <c r="H214" s="4">
        <f t="shared" si="3"/>
        <v>38.286911009999997</v>
      </c>
      <c r="I214" s="4">
        <f t="shared" si="4"/>
        <v>39</v>
      </c>
      <c r="J214" s="4">
        <v>94.261110590000001</v>
      </c>
      <c r="K214" s="4">
        <f t="shared" si="9"/>
        <v>95</v>
      </c>
      <c r="L214" s="4">
        <v>0.8147213297</v>
      </c>
      <c r="M214" s="4">
        <v>4.725451938</v>
      </c>
      <c r="N214" s="4">
        <v>0.19871614409999999</v>
      </c>
      <c r="O214" s="4">
        <v>89.661233510000002</v>
      </c>
      <c r="P214" s="4">
        <v>1.832679086</v>
      </c>
      <c r="Q214" s="4">
        <v>8.5060874089999992</v>
      </c>
      <c r="R214" s="4">
        <v>0</v>
      </c>
      <c r="S214" s="4">
        <v>97.11488267</v>
      </c>
      <c r="T214" s="4">
        <v>0.1831784927</v>
      </c>
      <c r="U214" s="4">
        <v>2.3799388399999999</v>
      </c>
      <c r="V214" s="4">
        <v>0.32200000000000001</v>
      </c>
      <c r="W214" s="5">
        <f t="shared" si="6"/>
        <v>22</v>
      </c>
      <c r="X214" s="5">
        <f t="shared" si="7"/>
        <v>902949.19881373097</v>
      </c>
      <c r="Y214" s="5"/>
      <c r="Z214" s="5"/>
      <c r="AA214" s="5"/>
      <c r="AB214" s="5"/>
      <c r="AC214" s="5"/>
      <c r="AD214" s="5"/>
      <c r="AE214" s="5"/>
      <c r="AF214" s="5"/>
    </row>
    <row r="215" spans="1:32" ht="12.75" x14ac:dyDescent="0.2">
      <c r="A215" s="5"/>
      <c r="B215" s="5"/>
      <c r="C215" s="5"/>
      <c r="D215" s="5"/>
      <c r="E215" s="5"/>
      <c r="F215" s="5"/>
      <c r="G215" s="5"/>
      <c r="H215" s="5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2.75" x14ac:dyDescent="0.2">
      <c r="A216" s="5"/>
      <c r="B216" s="5"/>
      <c r="C216" s="5"/>
      <c r="D216" s="5"/>
      <c r="E216" s="5"/>
      <c r="F216" s="5"/>
      <c r="G216" s="5"/>
      <c r="H216" s="5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2.75" x14ac:dyDescent="0.2">
      <c r="A217" s="5"/>
      <c r="B217" s="5"/>
      <c r="C217" s="5"/>
      <c r="D217" s="5"/>
      <c r="E217" s="5"/>
      <c r="F217" s="5"/>
      <c r="G217" s="5"/>
      <c r="H217" s="5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2.75" x14ac:dyDescent="0.2">
      <c r="A218" s="5"/>
      <c r="B218" s="5"/>
      <c r="C218" s="5"/>
      <c r="D218" s="5"/>
      <c r="E218" s="5"/>
      <c r="F218" s="5"/>
      <c r="G218" s="5"/>
      <c r="H218" s="5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2.75" x14ac:dyDescent="0.2">
      <c r="A219" s="5"/>
      <c r="B219" s="5"/>
      <c r="C219" s="5"/>
      <c r="D219" s="5"/>
      <c r="E219" s="5"/>
      <c r="F219" s="5"/>
      <c r="G219" s="5"/>
      <c r="H219" s="5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2.75" x14ac:dyDescent="0.2">
      <c r="A220" s="5"/>
      <c r="B220" s="5"/>
      <c r="C220" s="5"/>
      <c r="D220" s="5"/>
      <c r="E220" s="5"/>
      <c r="F220" s="5"/>
      <c r="G220" s="5"/>
      <c r="H220" s="5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2.75" x14ac:dyDescent="0.2">
      <c r="A221" s="5"/>
      <c r="B221" s="5"/>
      <c r="C221" s="5"/>
      <c r="D221" s="5"/>
      <c r="E221" s="5"/>
      <c r="F221" s="5"/>
      <c r="G221" s="5"/>
      <c r="H221" s="5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2.75" x14ac:dyDescent="0.2">
      <c r="A222" s="5"/>
      <c r="B222" s="5"/>
      <c r="C222" s="5"/>
      <c r="D222" s="5"/>
      <c r="E222" s="5"/>
      <c r="F222" s="5"/>
      <c r="G222" s="5"/>
      <c r="H222" s="5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2.75" x14ac:dyDescent="0.2">
      <c r="A223" s="5"/>
      <c r="B223" s="5"/>
      <c r="C223" s="5"/>
      <c r="D223" s="5"/>
      <c r="E223" s="5"/>
      <c r="F223" s="5"/>
      <c r="G223" s="5"/>
      <c r="H223" s="5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2.75" x14ac:dyDescent="0.2">
      <c r="A224" s="5"/>
      <c r="B224" s="5"/>
      <c r="C224" s="5"/>
      <c r="D224" s="5"/>
      <c r="E224" s="5"/>
      <c r="F224" s="5"/>
      <c r="G224" s="5"/>
      <c r="H224" s="5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2.75" x14ac:dyDescent="0.2">
      <c r="A225" s="5"/>
      <c r="B225" s="5"/>
      <c r="C225" s="5"/>
      <c r="D225" s="5"/>
      <c r="E225" s="5"/>
      <c r="F225" s="5"/>
      <c r="G225" s="5"/>
      <c r="H225" s="5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2.75" x14ac:dyDescent="0.2">
      <c r="A226" s="5"/>
      <c r="B226" s="5"/>
      <c r="C226" s="5"/>
      <c r="D226" s="5"/>
      <c r="E226" s="5"/>
      <c r="F226" s="5"/>
      <c r="G226" s="5"/>
      <c r="H226" s="5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2.75" x14ac:dyDescent="0.2">
      <c r="A227" s="5"/>
      <c r="B227" s="5"/>
      <c r="C227" s="5"/>
      <c r="D227" s="5"/>
      <c r="E227" s="5"/>
      <c r="F227" s="5"/>
      <c r="G227" s="5"/>
      <c r="H227" s="5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autoFilter ref="A1:AF2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>
      <selection activeCell="K14" sqref="K14"/>
    </sheetView>
  </sheetViews>
  <sheetFormatPr defaultColWidth="12.5703125" defaultRowHeight="15.75" customHeight="1" x14ac:dyDescent="0.2"/>
  <cols>
    <col min="1" max="1" width="16.28515625" customWidth="1"/>
  </cols>
  <sheetData>
    <row r="1" spans="1:13" x14ac:dyDescent="0.2">
      <c r="A1" s="6"/>
      <c r="C1" s="6" t="s">
        <v>242</v>
      </c>
      <c r="F1" s="7"/>
      <c r="G1" s="7"/>
      <c r="H1" s="7"/>
      <c r="I1" s="7"/>
      <c r="J1" s="7"/>
      <c r="K1" s="7"/>
      <c r="L1" s="7"/>
      <c r="M1" s="7"/>
    </row>
    <row r="2" spans="1:13" x14ac:dyDescent="0.2">
      <c r="A2" s="6" t="s">
        <v>243</v>
      </c>
      <c r="B2" s="8">
        <f>SUM('Estimates-on-the-use-of-water-('!D2:D214)</f>
        <v>7786695.1077512307</v>
      </c>
      <c r="C2" s="6">
        <v>7.7866999999999997</v>
      </c>
      <c r="F2" s="7"/>
      <c r="G2" s="7"/>
      <c r="H2" s="7"/>
      <c r="I2" s="7"/>
      <c r="J2" s="7"/>
      <c r="K2" s="7"/>
      <c r="L2" s="7"/>
      <c r="M2" s="7"/>
    </row>
    <row r="3" spans="1:13" x14ac:dyDescent="0.2">
      <c r="A3" s="6" t="s">
        <v>244</v>
      </c>
      <c r="B3" s="6">
        <v>7821000</v>
      </c>
      <c r="C3" s="6">
        <v>7.8209999999999997</v>
      </c>
      <c r="F3" s="7"/>
      <c r="G3" s="7"/>
      <c r="H3" s="7"/>
      <c r="I3" s="7"/>
      <c r="J3" s="7"/>
      <c r="K3" s="7"/>
      <c r="L3" s="7"/>
      <c r="M3" s="7"/>
    </row>
    <row r="4" spans="1:13" x14ac:dyDescent="0.2">
      <c r="A4" s="6" t="s">
        <v>245</v>
      </c>
      <c r="B4" s="8">
        <f>SUM('Estimates-on-the-use-of-water-('!X2:X214)</f>
        <v>4375308.4625498885</v>
      </c>
      <c r="F4" s="7"/>
      <c r="G4" s="7"/>
      <c r="H4" s="7"/>
      <c r="I4" s="7"/>
      <c r="J4" s="7"/>
      <c r="K4" s="7"/>
      <c r="L4" s="7"/>
      <c r="M4" s="7"/>
    </row>
    <row r="5" spans="1:13" x14ac:dyDescent="0.2">
      <c r="A5" s="6" t="s">
        <v>246</v>
      </c>
      <c r="B5" s="8">
        <f>(55/100)*7821000</f>
        <v>4301550</v>
      </c>
      <c r="F5" s="7"/>
      <c r="G5" s="7"/>
      <c r="H5" s="7"/>
      <c r="I5" s="7"/>
      <c r="J5" s="7"/>
      <c r="K5" s="7"/>
      <c r="L5" s="7"/>
      <c r="M5" s="7"/>
    </row>
    <row r="6" spans="1:13" x14ac:dyDescent="0.2">
      <c r="F6" s="7"/>
      <c r="G6" s="7"/>
      <c r="H6" s="7"/>
      <c r="I6" s="7"/>
      <c r="J6" s="7"/>
      <c r="K6" s="7"/>
      <c r="L6" s="7"/>
      <c r="M6" s="7"/>
    </row>
    <row r="7" spans="1:13" x14ac:dyDescent="0.2">
      <c r="A7" s="6" t="s">
        <v>247</v>
      </c>
      <c r="B7" s="8">
        <f>(B4/B2)*100</f>
        <v>56.189543856603649</v>
      </c>
      <c r="F7" s="7"/>
      <c r="G7" s="7"/>
      <c r="H7" s="7"/>
      <c r="I7" s="7"/>
      <c r="J7" s="7"/>
      <c r="K7" s="7"/>
      <c r="L7" s="7"/>
      <c r="M7" s="7"/>
    </row>
    <row r="8" spans="1:13" x14ac:dyDescent="0.2">
      <c r="F8" s="7"/>
      <c r="G8" s="7"/>
      <c r="H8" s="7"/>
      <c r="I8" s="7"/>
      <c r="J8" s="7"/>
      <c r="K8" s="7"/>
      <c r="L8" s="7"/>
      <c r="M8" s="7"/>
    </row>
    <row r="9" spans="1:13" x14ac:dyDescent="0.2">
      <c r="A9" s="9" t="s">
        <v>248</v>
      </c>
      <c r="C9" s="9" t="s">
        <v>249</v>
      </c>
      <c r="D9" s="9" t="s">
        <v>250</v>
      </c>
      <c r="E9" s="9" t="s">
        <v>251</v>
      </c>
      <c r="F9" s="9" t="s">
        <v>252</v>
      </c>
      <c r="G9" s="9" t="s">
        <v>253</v>
      </c>
      <c r="H9" s="9" t="s">
        <v>254</v>
      </c>
      <c r="I9" s="6" t="s">
        <v>255</v>
      </c>
      <c r="J9" s="6" t="s">
        <v>256</v>
      </c>
    </row>
    <row r="10" spans="1:13" x14ac:dyDescent="0.2">
      <c r="A10" s="6" t="s">
        <v>257</v>
      </c>
      <c r="B10" s="8">
        <f>MAX('Estimates-on-the-use-of-water-('!L2:L214)</f>
        <v>37.426962869999997</v>
      </c>
      <c r="C10" s="8">
        <f>MIN('Estimates-on-the-use-of-water-('!L2:L214)</f>
        <v>0</v>
      </c>
      <c r="D10" s="8">
        <f>AVERAGE('Estimates-on-the-use-of-water-('!L2:L214)</f>
        <v>3.8652653448826966</v>
      </c>
      <c r="E10" s="8">
        <f>MEDIAN('Estimates-on-the-use-of-water-('!L2:L214)</f>
        <v>0.4707829181</v>
      </c>
      <c r="F10" s="8">
        <f>MODE('Estimates-on-the-use-of-water-('!L2:L214)</f>
        <v>0</v>
      </c>
      <c r="G10" s="8">
        <f>QUARTILE('Estimates-on-the-use-of-water-('!L2:L214, 1)</f>
        <v>0</v>
      </c>
      <c r="H10" s="8">
        <f>QUARTILE('Estimates-on-the-use-of-water-('!L2:L214, 3)</f>
        <v>4.8512191565</v>
      </c>
      <c r="I10" s="8">
        <f t="shared" ref="I10:I13" si="0">H10 - G10</f>
        <v>4.8512191565</v>
      </c>
      <c r="J10" s="8">
        <f>STDEV('Estimates-on-the-use-of-water-('!L2:L214)</f>
        <v>6.9608466330412169</v>
      </c>
    </row>
    <row r="11" spans="1:13" x14ac:dyDescent="0.2">
      <c r="A11" s="6" t="s">
        <v>258</v>
      </c>
      <c r="B11" s="8">
        <f>MAX('Estimates-on-the-use-of-water-('!M2:M214)</f>
        <v>33.53911377</v>
      </c>
      <c r="C11" s="8">
        <f>MIN('Estimates-on-the-use-of-water-('!M2:M214)</f>
        <v>0</v>
      </c>
      <c r="D11" s="8">
        <f>AVERAGE('Estimates-on-the-use-of-water-('!M2:M214)</f>
        <v>4.4180106537201356</v>
      </c>
      <c r="E11" s="8">
        <f>MEDIAN('Estimates-on-the-use-of-water-('!M2:M214)</f>
        <v>0.8536474704</v>
      </c>
      <c r="F11" s="8">
        <f>MODE('Estimates-on-the-use-of-water-('!M2:M214)</f>
        <v>0</v>
      </c>
      <c r="G11" s="8">
        <f>QUARTILE('Estimates-on-the-use-of-water-('!M2:M214, 1)</f>
        <v>3.3906222644999998E-2</v>
      </c>
      <c r="H11" s="8">
        <f>QUARTILE('Estimates-on-the-use-of-water-('!M2:M214, 3)</f>
        <v>5.2793099219999995</v>
      </c>
      <c r="I11" s="8">
        <f t="shared" si="0"/>
        <v>5.2454036993549993</v>
      </c>
      <c r="J11" s="8">
        <f>STDEV('Estimates-on-the-use-of-water-('!M2:M214)</f>
        <v>7.1744770361842631</v>
      </c>
    </row>
    <row r="12" spans="1:13" x14ac:dyDescent="0.2">
      <c r="A12" s="6" t="s">
        <v>259</v>
      </c>
      <c r="B12" s="8">
        <f>MAX('Estimates-on-the-use-of-water-('!N2:N214)</f>
        <v>30.369793080000001</v>
      </c>
      <c r="C12" s="8">
        <f>MIN('Estimates-on-the-use-of-water-('!N2:N214)</f>
        <v>0</v>
      </c>
      <c r="D12" s="8">
        <f>AVERAGE('Estimates-on-the-use-of-water-('!N2:N214)</f>
        <v>1.9154885837974702</v>
      </c>
      <c r="E12" s="8">
        <f>MEDIAN('Estimates-on-the-use-of-water-('!N2:N214)</f>
        <v>0</v>
      </c>
      <c r="F12" s="8">
        <f>MODE('Estimates-on-the-use-of-water-('!N2:N214)</f>
        <v>0</v>
      </c>
      <c r="G12" s="8">
        <f>QUARTILE('Estimates-on-the-use-of-water-('!N2:N214, 1)</f>
        <v>0</v>
      </c>
      <c r="H12" s="8">
        <f>QUARTILE('Estimates-on-the-use-of-water-('!N2:N214, 3)</f>
        <v>1.87830199325</v>
      </c>
      <c r="I12" s="8">
        <f t="shared" si="0"/>
        <v>1.87830199325</v>
      </c>
      <c r="J12" s="8">
        <f>STDEV('Estimates-on-the-use-of-water-('!N2:N214)</f>
        <v>3.9239739866849077</v>
      </c>
    </row>
    <row r="13" spans="1:13" x14ac:dyDescent="0.2">
      <c r="A13" s="6" t="s">
        <v>260</v>
      </c>
      <c r="B13" s="8">
        <f>MAX('Estimates-on-the-use-of-water-('!K2:K214)</f>
        <v>100</v>
      </c>
      <c r="C13" s="8">
        <f>MIN('Estimates-on-the-use-of-water-('!J2:J214)</f>
        <v>37.202402050000003</v>
      </c>
      <c r="D13" s="8">
        <f>AVERAGE('Estimates-on-the-use-of-water-('!J2:J214)</f>
        <v>89.864782531469231</v>
      </c>
      <c r="E13" s="8">
        <f>MEDIAN('Estimates-on-the-use-of-water-('!J2:J214)</f>
        <v>97.348139700000004</v>
      </c>
      <c r="F13" s="8">
        <f>MODE('Estimates-on-the-use-of-water-('!J2:J214)</f>
        <v>100</v>
      </c>
      <c r="G13" s="8">
        <f>QUARTILE('Estimates-on-the-use-of-water-('!J2:J214, 1)</f>
        <v>85.643310960000008</v>
      </c>
      <c r="H13" s="8">
        <f>QUARTILE('Estimates-on-the-use-of-water-('!J2:J214, 3)</f>
        <v>99.887525240000002</v>
      </c>
      <c r="I13" s="8">
        <f t="shared" si="0"/>
        <v>14.244214279999994</v>
      </c>
      <c r="J13" s="8">
        <f>STDEV('Estimates-on-the-use-of-water-('!J2:J214)</f>
        <v>15.087426899005443</v>
      </c>
    </row>
    <row r="15" spans="1:13" x14ac:dyDescent="0.2">
      <c r="A15" s="6" t="s">
        <v>261</v>
      </c>
      <c r="B15" s="8">
        <f>MAX('Estimates-on-the-use-of-water-('!T2:T214)</f>
        <v>34.279780090000003</v>
      </c>
      <c r="C15" s="8">
        <f>MIN('Estimates-on-the-use-of-water-('!T2:T214)</f>
        <v>0</v>
      </c>
      <c r="D15" s="8">
        <f>AVERAGE('Estimates-on-the-use-of-water-('!T2:T214)</f>
        <v>3.281838653755258</v>
      </c>
      <c r="E15" s="8">
        <f>MEDIAN('Estimates-on-the-use-of-water-('!T2:T214)</f>
        <v>0.5</v>
      </c>
      <c r="F15" s="8">
        <f>MODE('Estimates-on-the-use-of-water-('!T2:T214)</f>
        <v>0</v>
      </c>
      <c r="G15" s="8">
        <f>QUARTILE('Estimates-on-the-use-of-water-('!T2:T214, 1)</f>
        <v>0</v>
      </c>
      <c r="H15" s="8">
        <f>QUARTILE('Estimates-on-the-use-of-water-('!T2:T214, 3)</f>
        <v>3.9663471834999999</v>
      </c>
      <c r="I15" s="8">
        <f t="shared" ref="I15:I18" si="1">H15 - G15</f>
        <v>3.9663471834999999</v>
      </c>
      <c r="J15" s="8">
        <f>STDEV('Estimates-on-the-use-of-water-('!T2:T214)</f>
        <v>5.6350670497119673</v>
      </c>
    </row>
    <row r="16" spans="1:13" x14ac:dyDescent="0.2">
      <c r="A16" s="6" t="s">
        <v>262</v>
      </c>
      <c r="B16" s="8">
        <f>MAX('Estimates-on-the-use-of-water-('!U2:U214)</f>
        <v>19.835806810000001</v>
      </c>
      <c r="C16" s="8">
        <f>MIN('Estimates-on-the-use-of-water-('!U2:U214)</f>
        <v>0</v>
      </c>
      <c r="D16" s="8">
        <f>AVERAGE('Estimates-on-the-use-of-water-('!U2:U214)</f>
        <v>1.7187852095175631</v>
      </c>
      <c r="E16" s="8">
        <f>MEDIAN('Estimates-on-the-use-of-water-('!U2:U214)</f>
        <v>0.34987400289999998</v>
      </c>
      <c r="F16" s="8">
        <f>MODE('Estimates-on-the-use-of-water-('!U2:U214)</f>
        <v>0</v>
      </c>
      <c r="G16" s="8">
        <f>QUARTILE('Estimates-on-the-use-of-water-('!U2:U214, 1)</f>
        <v>0</v>
      </c>
      <c r="H16" s="8">
        <f>QUARTILE('Estimates-on-the-use-of-water-('!U2:U214, 3)</f>
        <v>2.0590013014999999</v>
      </c>
      <c r="I16" s="8">
        <f t="shared" si="1"/>
        <v>2.0590013014999999</v>
      </c>
      <c r="J16" s="8">
        <f>STDEV('Estimates-on-the-use-of-water-('!U2:U214)</f>
        <v>3.2345703199817879</v>
      </c>
    </row>
    <row r="17" spans="1:10" x14ac:dyDescent="0.2">
      <c r="A17" s="6" t="s">
        <v>263</v>
      </c>
      <c r="B17" s="8">
        <f>MAX('Estimates-on-the-use-of-water-('!V2:V214)</f>
        <v>6.3621605319999999</v>
      </c>
      <c r="C17" s="8">
        <f>MIN('Estimates-on-the-use-of-water-('!V2:V214)</f>
        <v>0</v>
      </c>
      <c r="D17" s="8">
        <f>AVERAGE('Estimates-on-the-use-of-water-('!V2:V214)</f>
        <v>0.31311484427656072</v>
      </c>
      <c r="E17" s="8">
        <f>MEDIAN('Estimates-on-the-use-of-water-('!V2:V214)</f>
        <v>0</v>
      </c>
      <c r="F17" s="8">
        <f>MODE('Estimates-on-the-use-of-water-('!V2:V214)</f>
        <v>0</v>
      </c>
      <c r="G17" s="8">
        <f>QUARTILE('Estimates-on-the-use-of-water-('!V2:V214, 1)</f>
        <v>0</v>
      </c>
      <c r="H17" s="8">
        <f>QUARTILE('Estimates-on-the-use-of-water-('!V2:V214, 3)</f>
        <v>0.15970568490000001</v>
      </c>
      <c r="I17" s="8">
        <f t="shared" si="1"/>
        <v>0.15970568490000001</v>
      </c>
      <c r="J17" s="8">
        <f>STDEV('Estimates-on-the-use-of-water-('!V2:V214)</f>
        <v>0.86963164262673409</v>
      </c>
    </row>
    <row r="18" spans="1:10" x14ac:dyDescent="0.2">
      <c r="A18" s="6" t="s">
        <v>264</v>
      </c>
      <c r="B18" s="8">
        <f>MAX('Estimates-on-the-use-of-water-('!S2:S214)</f>
        <v>100</v>
      </c>
      <c r="C18" s="8">
        <f>MIN('Estimates-on-the-use-of-water-('!S2:S214)</f>
        <v>49.661664950000002</v>
      </c>
      <c r="D18" s="8">
        <f>AVERAGE('Estimates-on-the-use-of-water-('!S2:S214)</f>
        <v>94.689839747999997</v>
      </c>
      <c r="E18" s="8">
        <f>MEDIAN('Estimates-on-the-use-of-water-('!S2:S214)</f>
        <v>98.106628490000006</v>
      </c>
      <c r="F18" s="8">
        <f>MODE('Estimates-on-the-use-of-water-('!S2:S214)</f>
        <v>100</v>
      </c>
      <c r="G18" s="8">
        <f>QUARTILE('Estimates-on-the-use-of-water-('!S2:S214, 1)</f>
        <v>92.562877520000001</v>
      </c>
      <c r="H18" s="8">
        <f>QUARTILE('Estimates-on-the-use-of-water-('!S2:S214, 3)</f>
        <v>99.949418030000004</v>
      </c>
      <c r="I18" s="8">
        <f t="shared" si="1"/>
        <v>7.3865405100000032</v>
      </c>
      <c r="J18" s="8">
        <f>STDEV('Estimates-on-the-use-of-water-('!S2:S214)</f>
        <v>8.0388616104158466</v>
      </c>
    </row>
    <row r="20" spans="1:10" x14ac:dyDescent="0.2">
      <c r="A20" s="6" t="s">
        <v>265</v>
      </c>
      <c r="B20" s="8">
        <f>MAX('Estimates-on-the-use-of-water-('!P2:P214)</f>
        <v>42.164380680000001</v>
      </c>
      <c r="C20" s="8">
        <f>MIN('Estimates-on-the-use-of-water-('!P2:P214)</f>
        <v>0</v>
      </c>
      <c r="D20" s="8">
        <f>AVERAGE('Estimates-on-the-use-of-water-('!P2:P214)</f>
        <v>5.8365625479550118</v>
      </c>
      <c r="E20" s="8">
        <f>MEDIAN('Estimates-on-the-use-of-water-('!P2:P214)</f>
        <v>1.8123308345</v>
      </c>
      <c r="F20" s="8">
        <f>MODE('Estimates-on-the-use-of-water-('!P2:P214)</f>
        <v>0</v>
      </c>
      <c r="G20" s="8">
        <f>QUARTILE('Estimates-on-the-use-of-water-('!P2:P214, 1)</f>
        <v>0</v>
      </c>
      <c r="H20" s="8">
        <f>QUARTILE('Estimates-on-the-use-of-water-('!P2:P214, 3)</f>
        <v>8.5531751254999993</v>
      </c>
      <c r="I20" s="8">
        <f t="shared" ref="I20:I23" si="2">H20 - G20</f>
        <v>8.5531751254999993</v>
      </c>
      <c r="J20" s="8">
        <f>STDEV('Estimates-on-the-use-of-water-('!P2:P214)</f>
        <v>8.704765846439118</v>
      </c>
    </row>
    <row r="21" spans="1:10" x14ac:dyDescent="0.2">
      <c r="A21" s="6" t="s">
        <v>266</v>
      </c>
      <c r="B21" s="8">
        <f>MAX('Estimates-on-the-use-of-water-('!Q2:Q214)</f>
        <v>51.215981669999998</v>
      </c>
      <c r="C21" s="8">
        <f>MIN('Estimates-on-the-use-of-water-('!Q2:Q214)</f>
        <v>0</v>
      </c>
      <c r="D21" s="8">
        <f>AVERAGE('Estimates-on-the-use-of-water-('!Q2:Q214)</f>
        <v>8.7322614844439066</v>
      </c>
      <c r="E21" s="8">
        <f>MEDIAN('Estimates-on-the-use-of-water-('!Q2:Q214)</f>
        <v>3.2297497130000004</v>
      </c>
      <c r="F21" s="8">
        <f>MODE('Estimates-on-the-use-of-water-('!Q2:Q214)</f>
        <v>0</v>
      </c>
      <c r="G21" s="8">
        <f>QUARTILE('Estimates-on-the-use-of-water-('!Q2:Q214, 1)</f>
        <v>0.15841091692500001</v>
      </c>
      <c r="H21" s="8">
        <f>QUARTILE('Estimates-on-the-use-of-water-('!Q2:Q214, 3)</f>
        <v>13.2663392975</v>
      </c>
      <c r="I21" s="8">
        <f t="shared" si="2"/>
        <v>13.107928380575</v>
      </c>
      <c r="J21" s="8">
        <f>STDEV('Estimates-on-the-use-of-water-('!Q2:Q214)</f>
        <v>11.828494341592375</v>
      </c>
    </row>
    <row r="22" spans="1:10" x14ac:dyDescent="0.2">
      <c r="A22" s="6" t="s">
        <v>267</v>
      </c>
      <c r="B22" s="8">
        <f>MAX('Estimates-on-the-use-of-water-('!R2:R214)</f>
        <v>40.518132420000001</v>
      </c>
      <c r="C22" s="8">
        <f>MIN('Estimates-on-the-use-of-water-('!R2:R214)</f>
        <v>0</v>
      </c>
      <c r="D22" s="8">
        <f>AVERAGE('Estimates-on-the-use-of-water-('!R2:R214)</f>
        <v>4.2240396376764142</v>
      </c>
      <c r="E22" s="8">
        <f>MEDIAN('Estimates-on-the-use-of-water-('!R2:R214)</f>
        <v>0.21968973750000001</v>
      </c>
      <c r="F22" s="8">
        <f>MODE('Estimates-on-the-use-of-water-('!R2:R214)</f>
        <v>0</v>
      </c>
      <c r="G22" s="8">
        <f>QUARTILE('Estimates-on-the-use-of-water-('!R2:R214, 1)</f>
        <v>0</v>
      </c>
      <c r="H22" s="8">
        <f>QUARTILE('Estimates-on-the-use-of-water-('!R2:R214, 3)</f>
        <v>6.157471481</v>
      </c>
      <c r="I22" s="8">
        <f t="shared" si="2"/>
        <v>6.157471481</v>
      </c>
      <c r="J22" s="8">
        <f>STDEV('Estimates-on-the-use-of-water-('!R2:R214)</f>
        <v>6.8479513949824797</v>
      </c>
    </row>
    <row r="23" spans="1:10" x14ac:dyDescent="0.2">
      <c r="A23" s="6" t="s">
        <v>268</v>
      </c>
      <c r="B23" s="8">
        <f>MAX('Estimates-on-the-use-of-water-('!O2:O214)</f>
        <v>100</v>
      </c>
      <c r="C23" s="8">
        <f>MIN('Estimates-on-the-use-of-water-('!O2:O214)</f>
        <v>21.98279234</v>
      </c>
      <c r="D23" s="8">
        <f>AVERAGE('Estimates-on-the-use-of-water-('!O2:O214)</f>
        <v>81.335918026097559</v>
      </c>
      <c r="E23" s="8">
        <f>MEDIAN('Estimates-on-the-use-of-water-('!O2:O214)</f>
        <v>90.731616825000003</v>
      </c>
      <c r="F23" s="8">
        <f>MODE('Estimates-on-the-use-of-water-('!O2:O214)</f>
        <v>100</v>
      </c>
      <c r="G23" s="8">
        <f>QUARTILE('Estimates-on-the-use-of-water-('!O2:O214, 1)</f>
        <v>64.825421094999996</v>
      </c>
      <c r="H23" s="8">
        <f>QUARTILE('Estimates-on-the-use-of-water-('!O2:O214, 3)</f>
        <v>99.119242487500003</v>
      </c>
      <c r="I23" s="8">
        <f t="shared" si="2"/>
        <v>34.293821392500007</v>
      </c>
      <c r="J23" s="8">
        <f>STDEV('Estimates-on-the-use-of-water-('!O2:O214)</f>
        <v>21.506637412794838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1"/>
  <sheetViews>
    <sheetView showGridLines="0" workbookViewId="0">
      <selection activeCell="L10" sqref="L10"/>
    </sheetView>
  </sheetViews>
  <sheetFormatPr defaultColWidth="12.5703125" defaultRowHeight="15.75" customHeight="1" x14ac:dyDescent="0.2"/>
  <cols>
    <col min="12" max="12" width="37.85546875" customWidth="1"/>
  </cols>
  <sheetData>
    <row r="1" spans="1:12" ht="12.75" x14ac:dyDescent="0.2">
      <c r="A1" s="10"/>
      <c r="B1" s="11" t="s">
        <v>277</v>
      </c>
      <c r="C1" s="12"/>
      <c r="D1" s="12"/>
      <c r="E1" s="12"/>
      <c r="F1" s="12"/>
      <c r="G1" s="13"/>
    </row>
    <row r="2" spans="1:12" ht="12.75" x14ac:dyDescent="0.2">
      <c r="A2" s="27" t="s">
        <v>2</v>
      </c>
      <c r="B2" s="27" t="s">
        <v>269</v>
      </c>
      <c r="C2" s="28" t="s">
        <v>270</v>
      </c>
      <c r="D2" s="28" t="s">
        <v>271</v>
      </c>
      <c r="E2" s="28" t="s">
        <v>272</v>
      </c>
      <c r="F2" s="28" t="s">
        <v>273</v>
      </c>
      <c r="G2" s="29" t="s">
        <v>274</v>
      </c>
    </row>
    <row r="3" spans="1:12" ht="12.75" x14ac:dyDescent="0.2">
      <c r="A3" s="17">
        <v>0</v>
      </c>
      <c r="B3" s="18">
        <v>37264.340285112004</v>
      </c>
      <c r="C3" s="19">
        <v>61.460499644437498</v>
      </c>
      <c r="D3" s="19">
        <v>97.181466202500005</v>
      </c>
      <c r="E3" s="19">
        <v>0.14821981431875</v>
      </c>
      <c r="F3" s="19">
        <v>2.3869194850437498</v>
      </c>
      <c r="G3" s="20">
        <v>0.32387942607142856</v>
      </c>
    </row>
    <row r="4" spans="1:12" ht="12.75" x14ac:dyDescent="0.2">
      <c r="A4" s="21">
        <v>1</v>
      </c>
      <c r="B4" s="22">
        <v>590425.16206600005</v>
      </c>
      <c r="C4" s="23">
        <v>36.044653379230773</v>
      </c>
      <c r="D4" s="23">
        <v>62.819373562307689</v>
      </c>
      <c r="E4" s="23">
        <v>16.548388209046156</v>
      </c>
      <c r="F4" s="23">
        <v>15.210930834661536</v>
      </c>
      <c r="G4" s="24">
        <v>5.4213073930807685</v>
      </c>
    </row>
    <row r="5" spans="1:12" ht="12.75" x14ac:dyDescent="0.2">
      <c r="A5" s="21">
        <v>2</v>
      </c>
      <c r="B5" s="22">
        <v>3399310.2309556999</v>
      </c>
      <c r="C5" s="23">
        <v>48.789903512499983</v>
      </c>
      <c r="D5" s="23">
        <v>82.210492881153854</v>
      </c>
      <c r="E5" s="23">
        <v>5.6884250737999995</v>
      </c>
      <c r="F5" s="23">
        <v>7.898143785928653</v>
      </c>
      <c r="G5" s="24">
        <v>4.2853488130380395</v>
      </c>
    </row>
    <row r="6" spans="1:12" ht="12.75" x14ac:dyDescent="0.2">
      <c r="A6" s="21">
        <v>3</v>
      </c>
      <c r="B6" s="22">
        <v>2547619.3068691101</v>
      </c>
      <c r="C6" s="23">
        <v>64.685695648571425</v>
      </c>
      <c r="D6" s="23">
        <v>96.43047199916667</v>
      </c>
      <c r="E6" s="23">
        <v>1.5611895535114375</v>
      </c>
      <c r="F6" s="23">
        <v>1.4834060647462586</v>
      </c>
      <c r="G6" s="24">
        <v>0.5726535551862274</v>
      </c>
      <c r="L6" s="6"/>
    </row>
    <row r="7" spans="1:12" ht="12.75" x14ac:dyDescent="0.2">
      <c r="A7" s="21">
        <v>4</v>
      </c>
      <c r="B7" s="22">
        <v>1212076.0675753099</v>
      </c>
      <c r="C7" s="23">
        <v>79.355457278714283</v>
      </c>
      <c r="D7" s="23">
        <v>99.560197920289909</v>
      </c>
      <c r="E7" s="23">
        <v>0.1769010855043478</v>
      </c>
      <c r="F7" s="23">
        <v>0.24084589125997594</v>
      </c>
      <c r="G7" s="24">
        <v>2.2055377049999998E-2</v>
      </c>
    </row>
    <row r="8" spans="1:12" ht="12.75" x14ac:dyDescent="0.2">
      <c r="A8" s="30" t="s">
        <v>275</v>
      </c>
      <c r="B8" s="31">
        <v>7786695.1077512344</v>
      </c>
      <c r="C8" s="32">
        <v>61.887723291600956</v>
      </c>
      <c r="D8" s="32">
        <v>89.864782531469174</v>
      </c>
      <c r="E8" s="32">
        <v>3.8652653448826939</v>
      </c>
      <c r="F8" s="32">
        <v>4.4180106537201365</v>
      </c>
      <c r="G8" s="33">
        <v>1.91548858379747</v>
      </c>
    </row>
    <row r="10" spans="1:12" ht="12.75" customHeight="1" x14ac:dyDescent="0.2">
      <c r="L10" s="6"/>
    </row>
    <row r="11" spans="1:12" ht="12.75" x14ac:dyDescent="0.2">
      <c r="C11" s="6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outlinePr summaryBelow="0" summaryRight="0"/>
  </sheetPr>
  <dimension ref="A1:Z1000"/>
  <sheetViews>
    <sheetView tabSelected="1" workbookViewId="0">
      <selection activeCell="L121" sqref="L121"/>
    </sheetView>
  </sheetViews>
  <sheetFormatPr defaultColWidth="12.5703125" defaultRowHeight="15.75" customHeight="1" x14ac:dyDescent="0.2"/>
  <cols>
    <col min="1" max="16384" width="12.5703125" style="15"/>
  </cols>
  <sheetData>
    <row r="1" spans="1:26" ht="15.75" customHeight="1" x14ac:dyDescent="0.25">
      <c r="A1" s="25" t="s">
        <v>276</v>
      </c>
      <c r="B1" s="26"/>
      <c r="C1" s="26"/>
      <c r="D1" s="26"/>
      <c r="E1" s="26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2.75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2.75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6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Estimates-on-the-use-of-water-(</vt:lpstr>
      <vt:lpstr>Global 2020 Report </vt:lpstr>
      <vt:lpstr>Pivot Table 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2025-07-20T13:18:55Z</dcterms:modified>
</cp:coreProperties>
</file>