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36B2D13C-8453-49C7-9108-1A5B86BC9618}" xr6:coauthVersionLast="36" xr6:coauthVersionMax="36" xr10:uidLastSave="{00000000-0000-0000-0000-000000000000}"/>
  <bookViews>
    <workbookView xWindow="0" yWindow="0" windowWidth="22260" windowHeight="12645" firstSheet="1" activeTab="14" xr2:uid="{00000000-000D-0000-FFFF-FFFF00000000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7" r:id="rId7"/>
    <sheet name="P8" sheetId="8" r:id="rId8"/>
    <sheet name="P9" sheetId="9" r:id="rId9"/>
    <sheet name="P10" sheetId="10" r:id="rId10"/>
    <sheet name="P11" sheetId="11" r:id="rId11"/>
    <sheet name="P12" sheetId="12" r:id="rId12"/>
    <sheet name="P13" sheetId="13" r:id="rId13"/>
    <sheet name="P14" sheetId="14" r:id="rId14"/>
    <sheet name="P15" sheetId="15" r:id="rId15"/>
  </sheets>
  <externalReferences>
    <externalReference r:id="rId16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5" l="1"/>
  <c r="F12" i="15"/>
  <c r="F11" i="15"/>
  <c r="F10" i="15"/>
  <c r="F9" i="15"/>
  <c r="F8" i="15"/>
  <c r="E20" i="14" l="1"/>
  <c r="D20" i="14"/>
  <c r="C20" i="14"/>
  <c r="B20" i="14"/>
  <c r="E19" i="14"/>
  <c r="D19" i="14"/>
  <c r="C19" i="14"/>
  <c r="B19" i="14"/>
  <c r="E18" i="14"/>
  <c r="D18" i="14"/>
  <c r="C18" i="14"/>
  <c r="B18" i="14"/>
  <c r="E17" i="14"/>
  <c r="D17" i="14"/>
  <c r="C17" i="14"/>
  <c r="B17" i="14"/>
  <c r="E16" i="14"/>
  <c r="D16" i="14"/>
  <c r="C16" i="14"/>
  <c r="B16" i="14"/>
  <c r="E15" i="14"/>
  <c r="E21" i="14" s="1"/>
  <c r="D15" i="14"/>
  <c r="D21" i="14" s="1"/>
  <c r="C15" i="14"/>
  <c r="C21" i="14" s="1"/>
  <c r="B15" i="14"/>
  <c r="P6" i="14" s="1"/>
  <c r="L10" i="14"/>
  <c r="K10" i="14"/>
  <c r="J10" i="14"/>
  <c r="I10" i="14"/>
  <c r="F10" i="14"/>
  <c r="E10" i="14"/>
  <c r="D10" i="14"/>
  <c r="C10" i="14"/>
  <c r="B10" i="14"/>
  <c r="M9" i="14"/>
  <c r="F9" i="14"/>
  <c r="M8" i="14"/>
  <c r="F8" i="14"/>
  <c r="M7" i="14"/>
  <c r="F7" i="14"/>
  <c r="M6" i="14"/>
  <c r="F6" i="14"/>
  <c r="M5" i="14"/>
  <c r="M10" i="14" s="1"/>
  <c r="F5" i="14"/>
  <c r="P4" i="14"/>
  <c r="M4" i="14"/>
  <c r="F4" i="14"/>
  <c r="P3" i="14"/>
  <c r="B21" i="14" l="1"/>
  <c r="M21" i="13" l="1"/>
  <c r="I21" i="13"/>
  <c r="F21" i="13"/>
  <c r="E21" i="13"/>
  <c r="A21" i="13"/>
  <c r="N20" i="13"/>
  <c r="O20" i="13" s="1"/>
  <c r="J20" i="13"/>
  <c r="K20" i="13" s="1"/>
  <c r="F20" i="13"/>
  <c r="G20" i="13" s="1"/>
  <c r="B20" i="13"/>
  <c r="C20" i="13" s="1"/>
  <c r="N19" i="13"/>
  <c r="O19" i="13" s="1"/>
  <c r="J19" i="13"/>
  <c r="K19" i="13" s="1"/>
  <c r="F19" i="13"/>
  <c r="G19" i="13" s="1"/>
  <c r="B19" i="13"/>
  <c r="C19" i="13" s="1"/>
  <c r="N18" i="13"/>
  <c r="O18" i="13" s="1"/>
  <c r="J18" i="13"/>
  <c r="K18" i="13" s="1"/>
  <c r="F18" i="13"/>
  <c r="G18" i="13" s="1"/>
  <c r="B18" i="13"/>
  <c r="C18" i="13" s="1"/>
  <c r="N17" i="13"/>
  <c r="O17" i="13" s="1"/>
  <c r="J17" i="13"/>
  <c r="K17" i="13" s="1"/>
  <c r="F17" i="13"/>
  <c r="G17" i="13" s="1"/>
  <c r="B17" i="13"/>
  <c r="C17" i="13" s="1"/>
  <c r="N16" i="13"/>
  <c r="O16" i="13" s="1"/>
  <c r="O21" i="13" s="1"/>
  <c r="J16" i="13"/>
  <c r="J21" i="13" s="1"/>
  <c r="F16" i="13"/>
  <c r="G16" i="13" s="1"/>
  <c r="G21" i="13" s="1"/>
  <c r="B16" i="13"/>
  <c r="B21" i="13" s="1"/>
  <c r="N10" i="13"/>
  <c r="N11" i="13" s="1"/>
  <c r="H11" i="13" s="1"/>
  <c r="J11" i="13" l="1"/>
  <c r="C16" i="13"/>
  <c r="C21" i="13" s="1"/>
  <c r="N12" i="13" s="1"/>
  <c r="H12" i="13" s="1"/>
  <c r="J12" i="13" s="1"/>
  <c r="N21" i="13"/>
  <c r="K16" i="13"/>
  <c r="K21" i="13" s="1"/>
  <c r="K11" i="13" l="1"/>
  <c r="H13" i="13"/>
  <c r="L6" i="12" l="1"/>
  <c r="K6" i="12"/>
  <c r="J6" i="12"/>
  <c r="I6" i="12"/>
  <c r="L5" i="12"/>
  <c r="K5" i="12"/>
  <c r="J5" i="12"/>
  <c r="I5" i="12"/>
  <c r="L4" i="12"/>
  <c r="B15" i="12" s="1"/>
  <c r="B14" i="12" s="1"/>
  <c r="K4" i="12"/>
  <c r="B12" i="12" s="1"/>
  <c r="B11" i="12" s="1"/>
  <c r="J4" i="12"/>
  <c r="I4" i="12"/>
  <c r="G2" i="12"/>
  <c r="B9" i="12" l="1"/>
  <c r="C10" i="11" l="1"/>
  <c r="D9" i="10" l="1"/>
  <c r="D8" i="10" l="1"/>
  <c r="D7" i="10"/>
  <c r="H9" i="8"/>
  <c r="H11" i="8"/>
  <c r="H7" i="8"/>
  <c r="H6" i="8"/>
  <c r="H5" i="8"/>
  <c r="H4" i="8"/>
  <c r="H3" i="8"/>
  <c r="H2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D9" i="8" l="1"/>
  <c r="E9" i="8" s="1"/>
  <c r="D17" i="7"/>
  <c r="D21" i="7"/>
  <c r="H4" i="7"/>
  <c r="H3" i="7"/>
  <c r="D9" i="7" s="1"/>
  <c r="D20" i="7"/>
  <c r="E20" i="7" s="1"/>
  <c r="D16" i="7"/>
  <c r="D4" i="7"/>
  <c r="D6" i="7"/>
  <c r="D18" i="7"/>
  <c r="D22" i="7"/>
  <c r="D11" i="7"/>
  <c r="D15" i="7"/>
  <c r="H7" i="7"/>
  <c r="H14" i="7" s="1"/>
  <c r="D5" i="7"/>
  <c r="D7" i="8" l="1"/>
  <c r="E7" i="8" s="1"/>
  <c r="D5" i="8"/>
  <c r="E5" i="8" s="1"/>
  <c r="D3" i="8"/>
  <c r="E3" i="8" s="1"/>
  <c r="D12" i="8"/>
  <c r="E12" i="8" s="1"/>
  <c r="D8" i="8"/>
  <c r="E8" i="8" s="1"/>
  <c r="D6" i="8"/>
  <c r="E6" i="8" s="1"/>
  <c r="D4" i="8"/>
  <c r="E4" i="8" s="1"/>
  <c r="D2" i="8"/>
  <c r="D15" i="8"/>
  <c r="E15" i="8" s="1"/>
  <c r="D14" i="8"/>
  <c r="E14" i="8" s="1"/>
  <c r="D13" i="8"/>
  <c r="E13" i="8" s="1"/>
  <c r="D11" i="8"/>
  <c r="E11" i="8" s="1"/>
  <c r="D10" i="8"/>
  <c r="E10" i="8" s="1"/>
  <c r="D13" i="7"/>
  <c r="D23" i="7"/>
  <c r="D7" i="7"/>
  <c r="D14" i="7"/>
  <c r="E14" i="7" s="1"/>
  <c r="D8" i="7"/>
  <c r="D2" i="7"/>
  <c r="D19" i="7"/>
  <c r="D3" i="7"/>
  <c r="E3" i="7" s="1"/>
  <c r="D10" i="7"/>
  <c r="D12" i="7"/>
  <c r="E12" i="7" s="1"/>
  <c r="E9" i="7"/>
  <c r="E15" i="7"/>
  <c r="E10" i="7"/>
  <c r="E5" i="7"/>
  <c r="E19" i="7"/>
  <c r="E22" i="7"/>
  <c r="E21" i="7"/>
  <c r="E16" i="7"/>
  <c r="E6" i="7"/>
  <c r="E11" i="7"/>
  <c r="E17" i="7"/>
  <c r="E7" i="7"/>
  <c r="E18" i="7"/>
  <c r="E8" i="7"/>
  <c r="E13" i="7"/>
  <c r="E23" i="7"/>
  <c r="E9" i="6"/>
  <c r="E7" i="6"/>
  <c r="E6" i="6"/>
  <c r="E5" i="6"/>
  <c r="E4" i="6"/>
  <c r="E3" i="6"/>
  <c r="E2" i="6"/>
  <c r="E2" i="8" l="1"/>
  <c r="E2" i="7"/>
  <c r="H5" i="7"/>
  <c r="E4" i="7"/>
  <c r="E14" i="6"/>
  <c r="E14" i="5"/>
  <c r="H6" i="7" l="1"/>
  <c r="E7" i="5"/>
  <c r="E6" i="5"/>
  <c r="E3" i="5"/>
  <c r="E2" i="5"/>
  <c r="E5" i="5"/>
  <c r="E4" i="5"/>
  <c r="D6" i="4"/>
  <c r="D7" i="4" s="1"/>
  <c r="D5" i="4"/>
  <c r="D9" i="4" s="1"/>
  <c r="E7" i="3"/>
  <c r="C10" i="3"/>
  <c r="E6" i="3"/>
  <c r="E2" i="3"/>
  <c r="G6" i="1"/>
  <c r="G4" i="1"/>
  <c r="G3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I15" i="2" l="1"/>
  <c r="I12" i="2"/>
  <c r="I11" i="2"/>
  <c r="I10" i="2"/>
  <c r="J7" i="2"/>
  <c r="J6" i="2"/>
  <c r="J5" i="2"/>
  <c r="J4" i="2"/>
  <c r="J3" i="2"/>
  <c r="J2" i="2"/>
  <c r="I6" i="2"/>
  <c r="I5" i="2"/>
  <c r="I4" i="2"/>
  <c r="I3" i="2"/>
  <c r="I2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M2" i="2"/>
  <c r="B22" i="2"/>
  <c r="M1" i="2"/>
</calcChain>
</file>

<file path=xl/sharedStrings.xml><?xml version="1.0" encoding="utf-8"?>
<sst xmlns="http://schemas.openxmlformats.org/spreadsheetml/2006/main" count="291" uniqueCount="177">
  <si>
    <t>Dataset</t>
  </si>
  <si>
    <t>Shorting</t>
  </si>
  <si>
    <t xml:space="preserve">m = </t>
  </si>
  <si>
    <t xml:space="preserve">x bar = </t>
  </si>
  <si>
    <t>a1</t>
  </si>
  <si>
    <t>a</t>
  </si>
  <si>
    <t>a2</t>
  </si>
  <si>
    <t>a3</t>
  </si>
  <si>
    <t>a4</t>
  </si>
  <si>
    <t>a5</t>
  </si>
  <si>
    <t>SS</t>
  </si>
  <si>
    <t>b</t>
  </si>
  <si>
    <t>x n+1-i</t>
  </si>
  <si>
    <t>x20 - x1</t>
  </si>
  <si>
    <t>x19 - x2</t>
  </si>
  <si>
    <t>x16 - x4</t>
  </si>
  <si>
    <t>x18 - x3</t>
  </si>
  <si>
    <t>x17 - x5</t>
  </si>
  <si>
    <t>w = b2/ss</t>
  </si>
  <si>
    <t>p</t>
  </si>
  <si>
    <t>D+</t>
  </si>
  <si>
    <t>Kolmogorov - Smirnov test for Normality</t>
  </si>
  <si>
    <t>Arrange given number in ascending order</t>
  </si>
  <si>
    <t>n = count</t>
  </si>
  <si>
    <t>Compute D+ = {1/N-Ri}</t>
  </si>
  <si>
    <t xml:space="preserve">mean = </t>
  </si>
  <si>
    <t>Compute D- = {Ri-(i-1/N)}</t>
  </si>
  <si>
    <t xml:space="preserve">SD (with formula)= </t>
  </si>
  <si>
    <t xml:space="preserve">alpha = </t>
  </si>
  <si>
    <t>Low Calorie</t>
  </si>
  <si>
    <t>Low Fat</t>
  </si>
  <si>
    <t>Low Carbohydrate</t>
  </si>
  <si>
    <t>Control</t>
  </si>
  <si>
    <t>Year</t>
  </si>
  <si>
    <t>sample</t>
  </si>
  <si>
    <t>n</t>
  </si>
  <si>
    <t>=</t>
  </si>
  <si>
    <t>mu</t>
  </si>
  <si>
    <t>c</t>
  </si>
  <si>
    <t>alpha</t>
  </si>
  <si>
    <t>t</t>
  </si>
  <si>
    <t xml:space="preserve"> = </t>
  </si>
  <si>
    <t>(xbar - mu )/ (sd of pop/ sqrt of n)</t>
  </si>
  <si>
    <t>xbar</t>
  </si>
  <si>
    <t>p value</t>
  </si>
  <si>
    <t>df</t>
  </si>
  <si>
    <t>x bar</t>
  </si>
  <si>
    <t>p value != t value, so we fail to reject null hypothosiss</t>
  </si>
  <si>
    <t>x</t>
  </si>
  <si>
    <t>y</t>
  </si>
  <si>
    <t>n1</t>
  </si>
  <si>
    <t>n2</t>
  </si>
  <si>
    <t>sd1</t>
  </si>
  <si>
    <t>sd2</t>
  </si>
  <si>
    <t xml:space="preserve">t = </t>
  </si>
  <si>
    <t>x1 bar - x2 bar</t>
  </si>
  <si>
    <t>---------------------------------------</t>
  </si>
  <si>
    <t>sqrt of</t>
  </si>
  <si>
    <t>(sd1 power 2/ n1)+(sd2  power 2 / n2)</t>
  </si>
  <si>
    <t xml:space="preserve">df </t>
  </si>
  <si>
    <t>x1 bar</t>
  </si>
  <si>
    <t>x2 bar</t>
  </si>
  <si>
    <t xml:space="preserve">alpha </t>
  </si>
  <si>
    <t>x1</t>
  </si>
  <si>
    <t>x2</t>
  </si>
  <si>
    <t>Fail to reject null hypothesis</t>
  </si>
  <si>
    <t>reject null hypothesis</t>
  </si>
  <si>
    <t>creticla value</t>
  </si>
  <si>
    <t>d</t>
  </si>
  <si>
    <t>d-d bar</t>
  </si>
  <si>
    <t>power(d-d bar,2)</t>
  </si>
  <si>
    <t>AVG(di)</t>
  </si>
  <si>
    <t>sum(d)</t>
  </si>
  <si>
    <t>sum(d-dbar)</t>
  </si>
  <si>
    <t>sum(d^2)</t>
  </si>
  <si>
    <t xml:space="preserve">sd(d) = </t>
  </si>
  <si>
    <t>T-value=</t>
  </si>
  <si>
    <t>T-critical =</t>
  </si>
  <si>
    <t>Let us assume a population of students in a school who appeared for a class test. The mean score in the test is 75 and the standard deviation is 15. Determine the z-test score of David who scored 90 in the test.</t>
  </si>
  <si>
    <t>z = (x – μ) / σ</t>
  </si>
  <si>
    <t xml:space="preserve">Population mean (u) = </t>
  </si>
  <si>
    <t xml:space="preserve">Population Standard Deviation (SD)= </t>
  </si>
  <si>
    <t xml:space="preserve">Value from population (X)  = </t>
  </si>
  <si>
    <t xml:space="preserve">Z Test Statistics = </t>
  </si>
  <si>
    <t xml:space="preserve">Z Test Table value = </t>
  </si>
  <si>
    <t>Therefore, David’s test score is one standard deviation above the mean score of the population i.e. as per z-score table, 84.13% of students less score than David.</t>
  </si>
  <si>
    <t>N</t>
  </si>
  <si>
    <t>µ</t>
  </si>
  <si>
    <t>SD</t>
  </si>
  <si>
    <t>data</t>
  </si>
  <si>
    <r>
      <t>z=(x-</t>
    </r>
    <r>
      <rPr>
        <sz val="11"/>
        <color theme="1"/>
        <rFont val="Calibri"/>
        <family val="2"/>
      </rPr>
      <t>µ)/SD</t>
    </r>
  </si>
  <si>
    <t>Z-table val for (4.4721) =</t>
  </si>
  <si>
    <t>Error</t>
  </si>
  <si>
    <t>z test</t>
  </si>
  <si>
    <t>MaleSD</t>
  </si>
  <si>
    <t>FemaleSD</t>
  </si>
  <si>
    <t>MaleN</t>
  </si>
  <si>
    <t>FemaleN</t>
  </si>
  <si>
    <t>MaleMean</t>
  </si>
  <si>
    <t>FemaleMean</t>
  </si>
  <si>
    <t xml:space="preserve">Z-Table value = </t>
  </si>
  <si>
    <t>So the population means of conventration of the element are not the same for men or women.</t>
  </si>
  <si>
    <t>the null hypothesis could not be rejected.</t>
  </si>
  <si>
    <t>Types of Animals</t>
  </si>
  <si>
    <t> Number of animals</t>
  </si>
  <si>
    <t>Average Domestic animals</t>
  </si>
  <si>
    <t>Standard Deviation</t>
  </si>
  <si>
    <t>Dogs</t>
  </si>
  <si>
    <t>5 </t>
  </si>
  <si>
    <t>2 </t>
  </si>
  <si>
    <t>Cats</t>
  </si>
  <si>
    <t>1 </t>
  </si>
  <si>
    <t>Hamsters </t>
  </si>
  <si>
    <t>20 </t>
  </si>
  <si>
    <t>4 </t>
  </si>
  <si>
    <t xml:space="preserve">xbar = </t>
  </si>
  <si>
    <t>s</t>
  </si>
  <si>
    <t>s^2</t>
  </si>
  <si>
    <t>Xi-xbar</t>
  </si>
  <si>
    <t>Xi-xbar^2</t>
  </si>
  <si>
    <t>(n-1)s^2</t>
  </si>
  <si>
    <t xml:space="preserve">F-Stats = </t>
  </si>
  <si>
    <t>n =</t>
  </si>
  <si>
    <t xml:space="preserve">MST = </t>
  </si>
  <si>
    <t xml:space="preserve">N = </t>
  </si>
  <si>
    <t xml:space="preserve">SST = </t>
  </si>
  <si>
    <t xml:space="preserve">x̄ = </t>
  </si>
  <si>
    <t xml:space="preserve">MSE = </t>
  </si>
  <si>
    <t xml:space="preserve">SSE = </t>
  </si>
  <si>
    <r>
      <t>Step 1.</t>
    </r>
    <r>
      <rPr>
        <sz val="10"/>
        <color rgb="FF000000"/>
        <rFont val="Arial"/>
        <family val="2"/>
      </rPr>
      <t> Set up hypotheses and determine level of significance</t>
    </r>
  </si>
  <si>
    <r>
      <t>H</t>
    </r>
    <r>
      <rPr>
        <vertAlign val="subscript"/>
        <sz val="11"/>
        <color rgb="FF000000"/>
        <rFont val="Arial"/>
        <family val="2"/>
      </rPr>
      <t>0</t>
    </r>
    <r>
      <rPr>
        <sz val="11"/>
        <color rgb="FF000000"/>
        <rFont val="Arial"/>
        <family val="2"/>
      </rPr>
      <t>: μ</t>
    </r>
    <r>
      <rPr>
        <vertAlign val="subscript"/>
        <sz val="11"/>
        <color rgb="FF000000"/>
        <rFont val="Arial"/>
        <family val="2"/>
      </rPr>
      <t>1</t>
    </r>
    <r>
      <rPr>
        <sz val="11"/>
        <color rgb="FF000000"/>
        <rFont val="Arial"/>
        <family val="2"/>
      </rPr>
      <t> = μ</t>
    </r>
    <r>
      <rPr>
        <vertAlign val="subscript"/>
        <sz val="11"/>
        <color rgb="FF000000"/>
        <rFont val="Arial"/>
        <family val="2"/>
      </rPr>
      <t>2</t>
    </r>
    <r>
      <rPr>
        <sz val="11"/>
        <color rgb="FF000000"/>
        <rFont val="Arial"/>
        <family val="2"/>
      </rPr>
      <t> = μ</t>
    </r>
    <r>
      <rPr>
        <vertAlign val="subscript"/>
        <sz val="11"/>
        <color rgb="FF000000"/>
        <rFont val="Arial"/>
        <family val="2"/>
      </rPr>
      <t>3</t>
    </r>
    <r>
      <rPr>
        <sz val="11"/>
        <color rgb="FF000000"/>
        <rFont val="Arial"/>
        <family val="2"/>
      </rPr>
      <t> = μ</t>
    </r>
    <r>
      <rPr>
        <vertAlign val="subscript"/>
        <sz val="11"/>
        <color rgb="FF000000"/>
        <rFont val="Arial"/>
        <family val="2"/>
      </rPr>
      <t>4</t>
    </r>
    <r>
      <rPr>
        <sz val="11"/>
        <color rgb="FF000000"/>
        <rFont val="Arial"/>
        <family val="2"/>
      </rPr>
      <t> H</t>
    </r>
    <r>
      <rPr>
        <vertAlign val="subscript"/>
        <sz val="11"/>
        <color rgb="FF000000"/>
        <rFont val="Arial"/>
        <family val="2"/>
      </rPr>
      <t>1</t>
    </r>
    <r>
      <rPr>
        <sz val="11"/>
        <color rgb="FF000000"/>
        <rFont val="Arial"/>
        <family val="2"/>
      </rPr>
      <t>: Means are not all equal              α=0.05</t>
    </r>
  </si>
  <si>
    <r>
      <t>Step 2.</t>
    </r>
    <r>
      <rPr>
        <sz val="10"/>
        <color rgb="FF000000"/>
        <rFont val="Arial"/>
        <family val="2"/>
      </rPr>
      <t> Select the appropriate test statistic.  </t>
    </r>
  </si>
  <si>
    <t>The test statistic is the F statistic for ANOVA, F=MSB/MSE.</t>
  </si>
  <si>
    <r>
      <t>Step 3.</t>
    </r>
    <r>
      <rPr>
        <sz val="10"/>
        <color rgb="FF000000"/>
        <rFont val="Arial"/>
        <family val="2"/>
      </rPr>
      <t> Set up decision rule.  </t>
    </r>
  </si>
  <si>
    <t>Source of Variation</t>
  </si>
  <si>
    <t>Sum of squares(SS)</t>
  </si>
  <si>
    <t>DF</t>
  </si>
  <si>
    <t>Mean Squares(MS)</t>
  </si>
  <si>
    <t>F</t>
  </si>
  <si>
    <t>MEAN(20)</t>
  </si>
  <si>
    <t>Between treatment</t>
  </si>
  <si>
    <t>4-1=3</t>
  </si>
  <si>
    <t>SSB =</t>
  </si>
  <si>
    <t>Group mean</t>
  </si>
  <si>
    <t>Error (or Residual)</t>
  </si>
  <si>
    <t>20-4=16</t>
  </si>
  <si>
    <t>Total</t>
  </si>
  <si>
    <t>20-1=19</t>
  </si>
  <si>
    <r>
      <t>(X -</t>
    </r>
    <r>
      <rPr>
        <b/>
        <sz val="11"/>
        <color rgb="FF000000"/>
        <rFont val="Arial"/>
        <family val="2"/>
      </rPr>
      <t> 6.6</t>
    </r>
    <r>
      <rPr>
        <b/>
        <sz val="11"/>
        <color rgb="FFC00000"/>
        <rFont val="Arial"/>
        <family val="2"/>
      </rPr>
      <t>)</t>
    </r>
  </si>
  <si>
    <r>
      <t>(X - 6.6)</t>
    </r>
    <r>
      <rPr>
        <b/>
        <vertAlign val="superscript"/>
        <sz val="11"/>
        <color rgb="FFC00000"/>
        <rFont val="Arial"/>
        <family val="2"/>
      </rPr>
      <t>2</t>
    </r>
  </si>
  <si>
    <r>
      <t>(X -</t>
    </r>
    <r>
      <rPr>
        <b/>
        <sz val="11"/>
        <color rgb="FF000000"/>
        <rFont val="Arial"/>
        <family val="2"/>
      </rPr>
      <t> 3</t>
    </r>
    <r>
      <rPr>
        <b/>
        <sz val="11"/>
        <color rgb="FFC00000"/>
        <rFont val="Arial"/>
        <family val="2"/>
      </rPr>
      <t>)</t>
    </r>
  </si>
  <si>
    <r>
      <t>(X - 3)</t>
    </r>
    <r>
      <rPr>
        <b/>
        <vertAlign val="superscript"/>
        <sz val="11"/>
        <color rgb="FFC00000"/>
        <rFont val="Arial"/>
        <family val="2"/>
      </rPr>
      <t>2</t>
    </r>
  </si>
  <si>
    <r>
      <t>(X -</t>
    </r>
    <r>
      <rPr>
        <b/>
        <sz val="11"/>
        <color rgb="FF000000"/>
        <rFont val="Arial"/>
        <family val="2"/>
      </rPr>
      <t> 3.4</t>
    </r>
    <r>
      <rPr>
        <b/>
        <sz val="11"/>
        <color rgb="FFC00000"/>
        <rFont val="Arial"/>
        <family val="2"/>
      </rPr>
      <t>)</t>
    </r>
  </si>
  <si>
    <r>
      <t>(X - 3.4)</t>
    </r>
    <r>
      <rPr>
        <b/>
        <vertAlign val="superscript"/>
        <sz val="11"/>
        <color rgb="FFC00000"/>
        <rFont val="Arial"/>
        <family val="2"/>
      </rPr>
      <t>2</t>
    </r>
  </si>
  <si>
    <r>
      <t>(X -</t>
    </r>
    <r>
      <rPr>
        <b/>
        <sz val="11"/>
        <color rgb="FF000000"/>
        <rFont val="Arial"/>
        <family val="2"/>
      </rPr>
      <t> 1.2</t>
    </r>
    <r>
      <rPr>
        <b/>
        <sz val="11"/>
        <color rgb="FFC00000"/>
        <rFont val="Arial"/>
        <family val="2"/>
      </rPr>
      <t>)</t>
    </r>
  </si>
  <si>
    <r>
      <t>(X - 1.2)</t>
    </r>
    <r>
      <rPr>
        <b/>
        <vertAlign val="superscript"/>
        <sz val="11"/>
        <color rgb="FFC00000"/>
        <rFont val="Arial"/>
        <family val="2"/>
      </rPr>
      <t>2</t>
    </r>
  </si>
  <si>
    <r>
      <t>Step 5.</t>
    </r>
    <r>
      <rPr>
        <sz val="11"/>
        <color rgb="FF000000"/>
        <rFont val="Arial"/>
        <family val="2"/>
      </rPr>
      <t> Conclusion. </t>
    </r>
  </si>
  <si>
    <r>
      <t>We reject H</t>
    </r>
    <r>
      <rPr>
        <vertAlign val="subscript"/>
        <sz val="11"/>
        <color rgb="FF000000"/>
        <rFont val="Arial"/>
        <family val="2"/>
      </rPr>
      <t>0</t>
    </r>
    <r>
      <rPr>
        <sz val="11"/>
        <color rgb="FF000000"/>
        <rFont val="Arial"/>
        <family val="2"/>
      </rPr>
      <t> because 8.43 </t>
    </r>
    <r>
      <rPr>
        <u/>
        <sz val="11"/>
        <color rgb="FF000000"/>
        <rFont val="Arial"/>
        <family val="2"/>
      </rPr>
      <t>&gt;</t>
    </r>
    <r>
      <rPr>
        <sz val="11"/>
        <color rgb="FF000000"/>
        <rFont val="Arial"/>
        <family val="2"/>
      </rPr>
      <t> 3.24. We have statistically significant evidence at α=0.05 to show that there is a difference in mean weight loss among the four diets.    </t>
    </r>
  </si>
  <si>
    <t>OBSERVED</t>
  </si>
  <si>
    <t>EXPECTED</t>
  </si>
  <si>
    <t>total_dist</t>
  </si>
  <si>
    <t>total_Dist</t>
  </si>
  <si>
    <t xml:space="preserve">Chisq Test = </t>
  </si>
  <si>
    <t>df =</t>
  </si>
  <si>
    <t>one</t>
  </si>
  <si>
    <t>two</t>
  </si>
  <si>
    <t>three</t>
  </si>
  <si>
    <t>four</t>
  </si>
  <si>
    <t>table val</t>
  </si>
  <si>
    <t>five</t>
  </si>
  <si>
    <t>six</t>
  </si>
  <si>
    <t>total_rolls</t>
  </si>
  <si>
    <t>Rows = 6 [die rolls 1–6]</t>
  </si>
  <si>
    <t>Columns = 4 [samples]</t>
  </si>
  <si>
    <t>So we take (6–1) and multiply by (4–1) to get 15 degrees of freedom.</t>
  </si>
  <si>
    <t>Moving Average of 5 years</t>
  </si>
  <si>
    <t>Sales($M)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</si>
</sst>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00E+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b/>
      <sz val="20"/>
      <color rgb="FF0000FF"/>
      <name val="Arial"/>
      <family val="2"/>
    </font>
    <font>
      <sz val="12"/>
      <color rgb="FF4D5968"/>
      <name val="Segoe U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.5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0"/>
      <color rgb="FFC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vertAlign val="subscript"/>
      <sz val="11"/>
      <color rgb="FF000000"/>
      <name val="Arial"/>
      <family val="2"/>
    </font>
    <font>
      <b/>
      <sz val="9.9"/>
      <color rgb="FF000000"/>
      <name val="Arial"/>
      <family val="2"/>
    </font>
    <font>
      <b/>
      <sz val="11"/>
      <color rgb="FFC00000"/>
      <name val="Arial"/>
      <family val="2"/>
    </font>
    <font>
      <sz val="9.9"/>
      <color rgb="FF000000"/>
      <name val="Arial"/>
      <family val="2"/>
    </font>
    <font>
      <b/>
      <sz val="11"/>
      <color rgb="FF000000"/>
      <name val="Arial"/>
      <family val="2"/>
    </font>
    <font>
      <b/>
      <vertAlign val="superscript"/>
      <sz val="11"/>
      <color rgb="FFC00000"/>
      <name val="Arial"/>
      <family val="2"/>
    </font>
    <font>
      <u/>
      <sz val="11"/>
      <color rgb="FF000000"/>
      <name val="Arial"/>
      <family val="2"/>
    </font>
    <font>
      <b/>
      <sz val="11"/>
      <name val="Calibri"/>
      <family val="2"/>
      <scheme val="minor"/>
    </font>
    <font>
      <sz val="14.5"/>
      <color rgb="FF000000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0" fillId="0" borderId="0" xfId="0" quotePrefix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/>
    </xf>
    <xf numFmtId="178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8" fillId="0" borderId="0" xfId="0" applyFont="1"/>
    <xf numFmtId="0" fontId="11" fillId="0" borderId="0" xfId="0" applyFont="1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vertical="center"/>
    </xf>
    <xf numFmtId="0" fontId="15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 wrapText="1"/>
    </xf>
    <xf numFmtId="0" fontId="16" fillId="0" borderId="0" xfId="0" applyFont="1"/>
    <xf numFmtId="0" fontId="13" fillId="0" borderId="0" xfId="0" applyFont="1"/>
    <xf numFmtId="0" fontId="1" fillId="3" borderId="13" xfId="0" applyFont="1" applyFill="1" applyBorder="1" applyAlignment="1">
      <alignment horizontal="center"/>
    </xf>
    <xf numFmtId="0" fontId="21" fillId="3" borderId="22" xfId="0" applyFont="1" applyFill="1" applyBorder="1" applyAlignment="1">
      <alignment horizontal="center"/>
    </xf>
    <xf numFmtId="0" fontId="21" fillId="3" borderId="23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2" fillId="0" borderId="0" xfId="0" applyFont="1" applyAlignment="1">
      <alignment vertical="center"/>
    </xf>
    <xf numFmtId="0" fontId="1" fillId="0" borderId="5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Moving Average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319745188101488"/>
          <c:y val="0.26718372703412069"/>
          <c:w val="0.53541311242344702"/>
          <c:h val="0.4111049868766404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[1]SImple_Moving_Average!$B$4:$B$13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F-43B8-9733-BBA4BCC70D62}"/>
            </c:ext>
          </c:extLst>
        </c:ser>
        <c:ser>
          <c:idx val="1"/>
          <c:order val="1"/>
          <c:tx>
            <c:v>Forecast</c:v>
          </c:tx>
          <c:val>
            <c:numRef>
              <c:f>[1]SImple_Moving_Average!$F$4:$F$13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6.4</c:v>
                </c:pt>
                <c:pt idx="5">
                  <c:v>6.6</c:v>
                </c:pt>
                <c:pt idx="6">
                  <c:v>6.2</c:v>
                </c:pt>
                <c:pt idx="7">
                  <c:v>5.8</c:v>
                </c:pt>
                <c:pt idx="8">
                  <c:v>5.6</c:v>
                </c:pt>
                <c:pt idx="9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F-43B8-9733-BBA4BCC70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170112"/>
        <c:axId val="421166504"/>
      </c:lineChart>
      <c:catAx>
        <c:axId val="42117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Data Point</a:t>
                </a:r>
              </a:p>
            </c:rich>
          </c:tx>
          <c:overlay val="0"/>
        </c:title>
        <c:majorTickMark val="out"/>
        <c:minorTickMark val="none"/>
        <c:tickLblPos val="nextTo"/>
        <c:crossAx val="421166504"/>
        <c:crosses val="autoZero"/>
        <c:auto val="1"/>
        <c:lblAlgn val="ctr"/>
        <c:lblOffset val="100"/>
        <c:noMultiLvlLbl val="0"/>
      </c:catAx>
      <c:valAx>
        <c:axId val="421166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170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gif"/><Relationship Id="rId1" Type="http://schemas.openxmlformats.org/officeDocument/2006/relationships/image" Target="../media/image5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304800</xdr:colOff>
      <xdr:row>1</xdr:row>
      <xdr:rowOff>142875</xdr:rowOff>
    </xdr:from>
    <xdr:to>
      <xdr:col>18</xdr:col>
      <xdr:colOff>33655</xdr:colOff>
      <xdr:row>11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EEA045-C3BE-4292-9FEF-0D70BA7A4F0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333375"/>
          <a:ext cx="2776855" cy="1866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56323</xdr:colOff>
      <xdr:row>1</xdr:row>
      <xdr:rowOff>68331</xdr:rowOff>
    </xdr:from>
    <xdr:to>
      <xdr:col>13</xdr:col>
      <xdr:colOff>398090</xdr:colOff>
      <xdr:row>11</xdr:row>
      <xdr:rowOff>30231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4558AB-E7D3-4068-AE4B-2A0BA76EDC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4453" y="258831"/>
          <a:ext cx="2793420" cy="18669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0</xdr:row>
      <xdr:rowOff>85725</xdr:rowOff>
    </xdr:from>
    <xdr:to>
      <xdr:col>12</xdr:col>
      <xdr:colOff>419100</xdr:colOff>
      <xdr:row>6</xdr:row>
      <xdr:rowOff>171450</xdr:rowOff>
    </xdr:to>
    <xdr:pic>
      <xdr:nvPicPr>
        <xdr:cNvPr id="2" name="Picture 1" descr="Image result for z test 2 sample formula">
          <a:extLst>
            <a:ext uri="{FF2B5EF4-FFF2-40B4-BE49-F238E27FC236}">
              <a16:creationId xmlns:a16="http://schemas.microsoft.com/office/drawing/2014/main" id="{E3B731D6-7E2D-49CA-AF13-EC0D5E5DD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7700" y="85725"/>
          <a:ext cx="3276600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7</xdr:row>
      <xdr:rowOff>57150</xdr:rowOff>
    </xdr:from>
    <xdr:to>
      <xdr:col>10</xdr:col>
      <xdr:colOff>438150</xdr:colOff>
      <xdr:row>17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50A2E4-03E6-46FA-A464-4DC27B9639D5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/>
      </xdr:blipFill>
      <xdr:spPr>
        <a:xfrm>
          <a:off x="3133725" y="1790700"/>
          <a:ext cx="3438525" cy="18669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12</xdr:col>
      <xdr:colOff>142875</xdr:colOff>
      <xdr:row>0</xdr:row>
      <xdr:rowOff>152400</xdr:rowOff>
    </xdr:from>
    <xdr:to>
      <xdr:col>18</xdr:col>
      <xdr:colOff>484505</xdr:colOff>
      <xdr:row>13</xdr:row>
      <xdr:rowOff>69215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DCCE71F-105B-4A1F-8CDE-6641C25BD614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/>
      </xdr:blipFill>
      <xdr:spPr>
        <a:xfrm>
          <a:off x="7496175" y="152400"/>
          <a:ext cx="3999230" cy="2783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15</xdr:row>
      <xdr:rowOff>0</xdr:rowOff>
    </xdr:from>
    <xdr:to>
      <xdr:col>8</xdr:col>
      <xdr:colOff>304800</xdr:colOff>
      <xdr:row>16</xdr:row>
      <xdr:rowOff>104775</xdr:rowOff>
    </xdr:to>
    <xdr:sp macro="" textlink="">
      <xdr:nvSpPr>
        <xdr:cNvPr id="2" name="1073">
          <a:extLst>
            <a:ext uri="{FF2B5EF4-FFF2-40B4-BE49-F238E27FC236}">
              <a16:creationId xmlns:a16="http://schemas.microsoft.com/office/drawing/2014/main" id="{421F63E4-729A-471A-8287-8C7A7D34104E}"/>
            </a:ext>
          </a:extLst>
        </xdr:cNvPr>
        <xdr:cNvSpPr>
          <a:spLocks noChangeAspect="1" noChangeArrowheads="1"/>
        </xdr:cNvSpPr>
      </xdr:nvSpPr>
      <xdr:spPr bwMode="auto">
        <a:xfrm>
          <a:off x="4876800" y="4029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314325</xdr:colOff>
      <xdr:row>2</xdr:row>
      <xdr:rowOff>257175</xdr:rowOff>
    </xdr:from>
    <xdr:to>
      <xdr:col>17</xdr:col>
      <xdr:colOff>9525</xdr:colOff>
      <xdr:row>3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B0C1F6-FF55-4F0A-A751-999115EF7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82125" y="647700"/>
          <a:ext cx="152400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600075</xdr:colOff>
      <xdr:row>4</xdr:row>
      <xdr:rowOff>180975</xdr:rowOff>
    </xdr:from>
    <xdr:to>
      <xdr:col>19</xdr:col>
      <xdr:colOff>200025</xdr:colOff>
      <xdr:row>6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953EC53-3870-417C-9728-96C05BD04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1181100"/>
          <a:ext cx="386715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57149</xdr:rowOff>
    </xdr:from>
    <xdr:to>
      <xdr:col>12</xdr:col>
      <xdr:colOff>466725</xdr:colOff>
      <xdr:row>11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DAD3DC-9EF0-4B7D-9AC0-E6745DC0B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EM4%20Block-1\HIRAL%20MA'AM%20PRACTICAL\Moving%20Average\SImple_Moving_Averag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_Moving_Average"/>
    </sheetNames>
    <sheetDataSet>
      <sheetData sheetId="0">
        <row r="4">
          <cell r="B4">
            <v>4</v>
          </cell>
          <cell r="F4" t="e">
            <v>#N/A</v>
          </cell>
        </row>
        <row r="5">
          <cell r="B5">
            <v>6</v>
          </cell>
          <cell r="F5" t="e">
            <v>#N/A</v>
          </cell>
        </row>
        <row r="6">
          <cell r="B6">
            <v>5</v>
          </cell>
          <cell r="F6" t="e">
            <v>#N/A</v>
          </cell>
        </row>
        <row r="7">
          <cell r="B7">
            <v>8</v>
          </cell>
          <cell r="F7" t="e">
            <v>#N/A</v>
          </cell>
        </row>
        <row r="8">
          <cell r="B8">
            <v>9</v>
          </cell>
          <cell r="F8">
            <v>6.4</v>
          </cell>
        </row>
        <row r="9">
          <cell r="B9">
            <v>5</v>
          </cell>
          <cell r="F9">
            <v>6.6</v>
          </cell>
        </row>
        <row r="10">
          <cell r="B10">
            <v>4</v>
          </cell>
          <cell r="F10">
            <v>6.2</v>
          </cell>
        </row>
        <row r="11">
          <cell r="B11">
            <v>3</v>
          </cell>
          <cell r="F11">
            <v>5.8</v>
          </cell>
        </row>
        <row r="12">
          <cell r="B12">
            <v>7</v>
          </cell>
          <cell r="F12">
            <v>5.6</v>
          </cell>
        </row>
        <row r="13">
          <cell r="B13">
            <v>8</v>
          </cell>
          <cell r="F13">
            <v>5.4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1"/>
  <sheetViews>
    <sheetView workbookViewId="0">
      <selection activeCell="F10" sqref="F10"/>
    </sheetView>
  </sheetViews>
  <sheetFormatPr defaultRowHeight="15" x14ac:dyDescent="0.25"/>
  <cols>
    <col min="1" max="1" width="7.7109375" bestFit="1" customWidth="1"/>
    <col min="2" max="2" width="6.7109375" bestFit="1" customWidth="1"/>
    <col min="6" max="6" width="18.28515625" bestFit="1" customWidth="1"/>
    <col min="7" max="7" width="37.5703125" bestFit="1" customWidth="1"/>
    <col min="9" max="9" width="38.42578125" bestFit="1" customWidth="1"/>
  </cols>
  <sheetData>
    <row r="1" spans="1:19" s="1" customFormat="1" x14ac:dyDescent="0.25">
      <c r="A1" s="1" t="s">
        <v>0</v>
      </c>
      <c r="B1" s="1" t="s">
        <v>20</v>
      </c>
      <c r="F1" s="2"/>
      <c r="G1" s="2" t="s">
        <v>21</v>
      </c>
      <c r="H1" s="2"/>
      <c r="I1" s="2"/>
      <c r="J1" s="2"/>
    </row>
    <row r="2" spans="1:19" x14ac:dyDescent="0.25">
      <c r="A2">
        <v>131</v>
      </c>
      <c r="B2">
        <f>1/5-A2</f>
        <v>-130.80000000000001</v>
      </c>
      <c r="F2" s="2"/>
      <c r="G2" s="2"/>
      <c r="H2" s="2"/>
      <c r="I2" s="2" t="s">
        <v>22</v>
      </c>
      <c r="J2" s="2"/>
    </row>
    <row r="3" spans="1:19" x14ac:dyDescent="0.25">
      <c r="A3">
        <v>85</v>
      </c>
      <c r="B3">
        <f t="shared" ref="B3:B66" si="0">1/5-A3</f>
        <v>-84.8</v>
      </c>
      <c r="F3" s="2" t="s">
        <v>23</v>
      </c>
      <c r="G3" s="2">
        <f>COUNT(A2:A201)</f>
        <v>200</v>
      </c>
      <c r="H3" s="2"/>
      <c r="I3" s="2" t="s">
        <v>24</v>
      </c>
      <c r="J3" s="2"/>
    </row>
    <row r="4" spans="1:19" x14ac:dyDescent="0.25">
      <c r="A4">
        <v>154</v>
      </c>
      <c r="B4">
        <f t="shared" si="0"/>
        <v>-153.80000000000001</v>
      </c>
      <c r="F4" s="2" t="s">
        <v>25</v>
      </c>
      <c r="G4" s="2">
        <f>AVERAGE(A2:A201)</f>
        <v>84.76</v>
      </c>
      <c r="H4" s="2"/>
      <c r="I4" s="2" t="s">
        <v>26</v>
      </c>
      <c r="J4" s="2"/>
    </row>
    <row r="5" spans="1:19" x14ac:dyDescent="0.25">
      <c r="A5">
        <v>117</v>
      </c>
      <c r="B5">
        <f t="shared" si="0"/>
        <v>-116.8</v>
      </c>
      <c r="F5" s="2"/>
      <c r="G5" s="2"/>
      <c r="H5" s="2"/>
      <c r="I5" s="2"/>
      <c r="J5" s="2"/>
    </row>
    <row r="6" spans="1:19" x14ac:dyDescent="0.25">
      <c r="A6">
        <v>103</v>
      </c>
      <c r="B6">
        <f t="shared" si="0"/>
        <v>-102.8</v>
      </c>
      <c r="F6" s="2" t="s">
        <v>27</v>
      </c>
      <c r="G6" s="2">
        <f>_xlfn.STDEV.S(A2:A201)</f>
        <v>44.725656189798272</v>
      </c>
      <c r="H6" s="2"/>
      <c r="I6" s="2"/>
      <c r="J6" s="2"/>
    </row>
    <row r="7" spans="1:19" x14ac:dyDescent="0.25">
      <c r="A7">
        <v>90</v>
      </c>
      <c r="B7">
        <f t="shared" si="0"/>
        <v>-89.8</v>
      </c>
      <c r="F7" s="2" t="s">
        <v>28</v>
      </c>
      <c r="G7" s="2">
        <v>0.05</v>
      </c>
      <c r="H7" s="2"/>
      <c r="I7" s="2"/>
      <c r="J7" s="2"/>
    </row>
    <row r="8" spans="1:19" x14ac:dyDescent="0.25">
      <c r="A8">
        <v>128</v>
      </c>
      <c r="B8">
        <f t="shared" si="0"/>
        <v>-127.8</v>
      </c>
    </row>
    <row r="9" spans="1:19" x14ac:dyDescent="0.25">
      <c r="A9">
        <v>118</v>
      </c>
      <c r="B9">
        <f t="shared" si="0"/>
        <v>-117.8</v>
      </c>
    </row>
    <row r="10" spans="1:19" x14ac:dyDescent="0.25">
      <c r="A10">
        <v>113</v>
      </c>
      <c r="B10">
        <f t="shared" si="0"/>
        <v>-112.8</v>
      </c>
    </row>
    <row r="11" spans="1:19" x14ac:dyDescent="0.25">
      <c r="A11">
        <v>59</v>
      </c>
      <c r="B11">
        <f t="shared" si="0"/>
        <v>-58.8</v>
      </c>
      <c r="F11" s="7"/>
      <c r="G11" s="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>
        <v>89</v>
      </c>
      <c r="B12">
        <f t="shared" si="0"/>
        <v>-88.8</v>
      </c>
      <c r="F12" s="8"/>
      <c r="G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>
        <v>64</v>
      </c>
      <c r="B13">
        <f t="shared" si="0"/>
        <v>-63.8</v>
      </c>
      <c r="F13" s="8"/>
      <c r="G13" s="8"/>
    </row>
    <row r="14" spans="1:19" x14ac:dyDescent="0.25">
      <c r="A14">
        <v>59</v>
      </c>
      <c r="B14">
        <f t="shared" si="0"/>
        <v>-58.8</v>
      </c>
      <c r="F14" s="8"/>
      <c r="G14" s="8"/>
    </row>
    <row r="15" spans="1:19" x14ac:dyDescent="0.25">
      <c r="A15">
        <v>27</v>
      </c>
      <c r="B15">
        <f t="shared" si="0"/>
        <v>-26.8</v>
      </c>
      <c r="F15" s="8"/>
      <c r="G15" s="8"/>
    </row>
    <row r="16" spans="1:19" x14ac:dyDescent="0.25">
      <c r="A16">
        <v>59</v>
      </c>
      <c r="B16">
        <f t="shared" si="0"/>
        <v>-58.8</v>
      </c>
      <c r="F16" s="8"/>
      <c r="G16" s="8"/>
    </row>
    <row r="17" spans="1:7" x14ac:dyDescent="0.25">
      <c r="A17">
        <v>44</v>
      </c>
      <c r="B17">
        <f t="shared" si="0"/>
        <v>-43.8</v>
      </c>
      <c r="F17" s="8"/>
      <c r="G17" s="8"/>
    </row>
    <row r="18" spans="1:7" x14ac:dyDescent="0.25">
      <c r="A18">
        <v>95</v>
      </c>
      <c r="B18">
        <f t="shared" si="0"/>
        <v>-94.8</v>
      </c>
      <c r="F18" s="8"/>
      <c r="G18" s="8"/>
    </row>
    <row r="19" spans="1:7" x14ac:dyDescent="0.25">
      <c r="A19">
        <v>17</v>
      </c>
      <c r="B19">
        <f t="shared" si="0"/>
        <v>-16.8</v>
      </c>
      <c r="F19" s="8"/>
      <c r="G19" s="8"/>
    </row>
    <row r="20" spans="1:7" x14ac:dyDescent="0.25">
      <c r="A20">
        <v>74</v>
      </c>
      <c r="B20">
        <f t="shared" si="0"/>
        <v>-73.8</v>
      </c>
      <c r="F20" s="8"/>
      <c r="G20" s="8"/>
    </row>
    <row r="21" spans="1:7" x14ac:dyDescent="0.25">
      <c r="A21">
        <v>142</v>
      </c>
      <c r="B21">
        <f t="shared" si="0"/>
        <v>-141.80000000000001</v>
      </c>
      <c r="F21" s="8"/>
      <c r="G21" s="8"/>
    </row>
    <row r="22" spans="1:7" x14ac:dyDescent="0.25">
      <c r="A22">
        <v>120</v>
      </c>
      <c r="B22">
        <f t="shared" si="0"/>
        <v>-119.8</v>
      </c>
    </row>
    <row r="23" spans="1:7" x14ac:dyDescent="0.25">
      <c r="A23">
        <v>63</v>
      </c>
      <c r="B23">
        <f t="shared" si="0"/>
        <v>-62.8</v>
      </c>
    </row>
    <row r="24" spans="1:7" x14ac:dyDescent="0.25">
      <c r="A24">
        <v>43</v>
      </c>
      <c r="B24">
        <f t="shared" si="0"/>
        <v>-42.8</v>
      </c>
    </row>
    <row r="25" spans="1:7" x14ac:dyDescent="0.25">
      <c r="A25">
        <v>42</v>
      </c>
      <c r="B25">
        <f t="shared" si="0"/>
        <v>-41.8</v>
      </c>
    </row>
    <row r="26" spans="1:7" x14ac:dyDescent="0.25">
      <c r="A26">
        <v>112</v>
      </c>
      <c r="B26">
        <f t="shared" si="0"/>
        <v>-111.8</v>
      </c>
    </row>
    <row r="27" spans="1:7" x14ac:dyDescent="0.25">
      <c r="A27">
        <v>135</v>
      </c>
      <c r="B27">
        <f t="shared" si="0"/>
        <v>-134.80000000000001</v>
      </c>
    </row>
    <row r="28" spans="1:7" x14ac:dyDescent="0.25">
      <c r="A28">
        <v>152</v>
      </c>
      <c r="B28">
        <f t="shared" si="0"/>
        <v>-151.80000000000001</v>
      </c>
    </row>
    <row r="29" spans="1:7" x14ac:dyDescent="0.25">
      <c r="A29">
        <v>126</v>
      </c>
      <c r="B29">
        <f t="shared" si="0"/>
        <v>-125.8</v>
      </c>
    </row>
    <row r="30" spans="1:7" x14ac:dyDescent="0.25">
      <c r="A30">
        <v>53</v>
      </c>
      <c r="B30">
        <f t="shared" si="0"/>
        <v>-52.8</v>
      </c>
    </row>
    <row r="31" spans="1:7" x14ac:dyDescent="0.25">
      <c r="A31">
        <v>64</v>
      </c>
      <c r="B31">
        <f t="shared" si="0"/>
        <v>-63.8</v>
      </c>
    </row>
    <row r="32" spans="1:7" x14ac:dyDescent="0.25">
      <c r="A32">
        <v>80</v>
      </c>
      <c r="B32">
        <f t="shared" si="0"/>
        <v>-79.8</v>
      </c>
    </row>
    <row r="33" spans="1:2" x14ac:dyDescent="0.25">
      <c r="A33">
        <v>147</v>
      </c>
      <c r="B33">
        <f t="shared" si="0"/>
        <v>-146.80000000000001</v>
      </c>
    </row>
    <row r="34" spans="1:2" x14ac:dyDescent="0.25">
      <c r="A34">
        <v>115</v>
      </c>
      <c r="B34">
        <f t="shared" si="0"/>
        <v>-114.8</v>
      </c>
    </row>
    <row r="35" spans="1:2" x14ac:dyDescent="0.25">
      <c r="A35">
        <v>129</v>
      </c>
      <c r="B35">
        <f t="shared" si="0"/>
        <v>-128.80000000000001</v>
      </c>
    </row>
    <row r="36" spans="1:2" x14ac:dyDescent="0.25">
      <c r="A36">
        <v>156</v>
      </c>
      <c r="B36">
        <f t="shared" si="0"/>
        <v>-155.80000000000001</v>
      </c>
    </row>
    <row r="37" spans="1:2" x14ac:dyDescent="0.25">
      <c r="A37">
        <v>103</v>
      </c>
      <c r="B37">
        <f t="shared" si="0"/>
        <v>-102.8</v>
      </c>
    </row>
    <row r="38" spans="1:2" x14ac:dyDescent="0.25">
      <c r="A38">
        <v>110</v>
      </c>
      <c r="B38">
        <f t="shared" si="0"/>
        <v>-109.8</v>
      </c>
    </row>
    <row r="39" spans="1:2" x14ac:dyDescent="0.25">
      <c r="A39">
        <v>36</v>
      </c>
      <c r="B39">
        <f t="shared" si="0"/>
        <v>-35.799999999999997</v>
      </c>
    </row>
    <row r="40" spans="1:2" x14ac:dyDescent="0.25">
      <c r="A40">
        <v>38</v>
      </c>
      <c r="B40">
        <f t="shared" si="0"/>
        <v>-37.799999999999997</v>
      </c>
    </row>
    <row r="41" spans="1:2" x14ac:dyDescent="0.25">
      <c r="A41">
        <v>58</v>
      </c>
      <c r="B41">
        <f t="shared" si="0"/>
        <v>-57.8</v>
      </c>
    </row>
    <row r="42" spans="1:2" x14ac:dyDescent="0.25">
      <c r="A42">
        <v>129</v>
      </c>
      <c r="B42">
        <f t="shared" si="0"/>
        <v>-128.80000000000001</v>
      </c>
    </row>
    <row r="43" spans="1:2" x14ac:dyDescent="0.25">
      <c r="A43">
        <v>154</v>
      </c>
      <c r="B43">
        <f t="shared" si="0"/>
        <v>-153.80000000000001</v>
      </c>
    </row>
    <row r="44" spans="1:2" x14ac:dyDescent="0.25">
      <c r="A44">
        <v>27</v>
      </c>
      <c r="B44">
        <f t="shared" si="0"/>
        <v>-26.8</v>
      </c>
    </row>
    <row r="45" spans="1:2" x14ac:dyDescent="0.25">
      <c r="A45">
        <v>138</v>
      </c>
      <c r="B45">
        <f t="shared" si="0"/>
        <v>-137.80000000000001</v>
      </c>
    </row>
    <row r="46" spans="1:2" x14ac:dyDescent="0.25">
      <c r="A46">
        <v>20</v>
      </c>
      <c r="B46">
        <f t="shared" si="0"/>
        <v>-19.8</v>
      </c>
    </row>
    <row r="47" spans="1:2" x14ac:dyDescent="0.25">
      <c r="A47">
        <v>33</v>
      </c>
      <c r="B47">
        <f t="shared" si="0"/>
        <v>-32.799999999999997</v>
      </c>
    </row>
    <row r="48" spans="1:2" x14ac:dyDescent="0.25">
      <c r="A48">
        <v>19</v>
      </c>
      <c r="B48">
        <f t="shared" si="0"/>
        <v>-18.8</v>
      </c>
    </row>
    <row r="49" spans="1:2" x14ac:dyDescent="0.25">
      <c r="A49">
        <v>47</v>
      </c>
      <c r="B49">
        <f t="shared" si="0"/>
        <v>-46.8</v>
      </c>
    </row>
    <row r="50" spans="1:2" x14ac:dyDescent="0.25">
      <c r="A50">
        <v>79</v>
      </c>
      <c r="B50">
        <f t="shared" si="0"/>
        <v>-78.8</v>
      </c>
    </row>
    <row r="51" spans="1:2" x14ac:dyDescent="0.25">
      <c r="A51">
        <v>89</v>
      </c>
      <c r="B51">
        <f t="shared" si="0"/>
        <v>-88.8</v>
      </c>
    </row>
    <row r="52" spans="1:2" x14ac:dyDescent="0.25">
      <c r="A52">
        <v>105</v>
      </c>
      <c r="B52">
        <f t="shared" si="0"/>
        <v>-104.8</v>
      </c>
    </row>
    <row r="53" spans="1:2" x14ac:dyDescent="0.25">
      <c r="A53">
        <v>152</v>
      </c>
      <c r="B53">
        <f t="shared" si="0"/>
        <v>-151.80000000000001</v>
      </c>
    </row>
    <row r="54" spans="1:2" x14ac:dyDescent="0.25">
      <c r="A54">
        <v>139</v>
      </c>
      <c r="B54">
        <f t="shared" si="0"/>
        <v>-138.80000000000001</v>
      </c>
    </row>
    <row r="55" spans="1:2" x14ac:dyDescent="0.25">
      <c r="A55">
        <v>144</v>
      </c>
      <c r="B55">
        <f t="shared" si="0"/>
        <v>-143.80000000000001</v>
      </c>
    </row>
    <row r="56" spans="1:2" x14ac:dyDescent="0.25">
      <c r="A56">
        <v>64</v>
      </c>
      <c r="B56">
        <f t="shared" si="0"/>
        <v>-63.8</v>
      </c>
    </row>
    <row r="57" spans="1:2" x14ac:dyDescent="0.25">
      <c r="A57">
        <v>44</v>
      </c>
      <c r="B57">
        <f t="shared" si="0"/>
        <v>-43.8</v>
      </c>
    </row>
    <row r="58" spans="1:2" x14ac:dyDescent="0.25">
      <c r="A58">
        <v>24</v>
      </c>
      <c r="B58">
        <f t="shared" si="0"/>
        <v>-23.8</v>
      </c>
    </row>
    <row r="59" spans="1:2" x14ac:dyDescent="0.25">
      <c r="A59">
        <v>61</v>
      </c>
      <c r="B59">
        <f t="shared" si="0"/>
        <v>-60.8</v>
      </c>
    </row>
    <row r="60" spans="1:2" x14ac:dyDescent="0.25">
      <c r="A60">
        <v>119</v>
      </c>
      <c r="B60">
        <f t="shared" si="0"/>
        <v>-118.8</v>
      </c>
    </row>
    <row r="61" spans="1:2" x14ac:dyDescent="0.25">
      <c r="A61">
        <v>81</v>
      </c>
      <c r="B61">
        <f t="shared" si="0"/>
        <v>-80.8</v>
      </c>
    </row>
    <row r="62" spans="1:2" x14ac:dyDescent="0.25">
      <c r="A62">
        <v>91</v>
      </c>
      <c r="B62">
        <f t="shared" si="0"/>
        <v>-90.8</v>
      </c>
    </row>
    <row r="63" spans="1:2" x14ac:dyDescent="0.25">
      <c r="A63">
        <v>114</v>
      </c>
      <c r="B63">
        <f t="shared" si="0"/>
        <v>-113.8</v>
      </c>
    </row>
    <row r="64" spans="1:2" x14ac:dyDescent="0.25">
      <c r="A64">
        <v>133</v>
      </c>
      <c r="B64">
        <f t="shared" si="0"/>
        <v>-132.80000000000001</v>
      </c>
    </row>
    <row r="65" spans="1:2" x14ac:dyDescent="0.25">
      <c r="A65">
        <v>66</v>
      </c>
      <c r="B65">
        <f t="shared" si="0"/>
        <v>-65.8</v>
      </c>
    </row>
    <row r="66" spans="1:2" x14ac:dyDescent="0.25">
      <c r="A66">
        <v>56</v>
      </c>
      <c r="B66">
        <f t="shared" si="0"/>
        <v>-55.8</v>
      </c>
    </row>
    <row r="67" spans="1:2" x14ac:dyDescent="0.25">
      <c r="A67">
        <v>154</v>
      </c>
      <c r="B67">
        <f t="shared" ref="B67:B130" si="1">1/5-A67</f>
        <v>-153.80000000000001</v>
      </c>
    </row>
    <row r="68" spans="1:2" x14ac:dyDescent="0.25">
      <c r="A68">
        <v>40</v>
      </c>
      <c r="B68">
        <f t="shared" si="1"/>
        <v>-39.799999999999997</v>
      </c>
    </row>
    <row r="69" spans="1:2" x14ac:dyDescent="0.25">
      <c r="A69">
        <v>158</v>
      </c>
      <c r="B69">
        <f t="shared" si="1"/>
        <v>-157.80000000000001</v>
      </c>
    </row>
    <row r="70" spans="1:2" x14ac:dyDescent="0.25">
      <c r="A70">
        <v>19</v>
      </c>
      <c r="B70">
        <f t="shared" si="1"/>
        <v>-18.8</v>
      </c>
    </row>
    <row r="71" spans="1:2" x14ac:dyDescent="0.25">
      <c r="A71">
        <v>53</v>
      </c>
      <c r="B71">
        <f t="shared" si="1"/>
        <v>-52.8</v>
      </c>
    </row>
    <row r="72" spans="1:2" x14ac:dyDescent="0.25">
      <c r="A72">
        <v>149</v>
      </c>
      <c r="B72">
        <f t="shared" si="1"/>
        <v>-148.80000000000001</v>
      </c>
    </row>
    <row r="73" spans="1:2" x14ac:dyDescent="0.25">
      <c r="A73">
        <v>74</v>
      </c>
      <c r="B73">
        <f t="shared" si="1"/>
        <v>-73.8</v>
      </c>
    </row>
    <row r="74" spans="1:2" x14ac:dyDescent="0.25">
      <c r="A74">
        <v>141</v>
      </c>
      <c r="B74">
        <f t="shared" si="1"/>
        <v>-140.80000000000001</v>
      </c>
    </row>
    <row r="75" spans="1:2" x14ac:dyDescent="0.25">
      <c r="A75">
        <v>26</v>
      </c>
      <c r="B75">
        <f t="shared" si="1"/>
        <v>-25.8</v>
      </c>
    </row>
    <row r="76" spans="1:2" x14ac:dyDescent="0.25">
      <c r="A76">
        <v>15</v>
      </c>
      <c r="B76">
        <f t="shared" si="1"/>
        <v>-14.8</v>
      </c>
    </row>
    <row r="77" spans="1:2" x14ac:dyDescent="0.25">
      <c r="A77">
        <v>89</v>
      </c>
      <c r="B77">
        <f t="shared" si="1"/>
        <v>-88.8</v>
      </c>
    </row>
    <row r="78" spans="1:2" x14ac:dyDescent="0.25">
      <c r="A78">
        <v>70</v>
      </c>
      <c r="B78">
        <f t="shared" si="1"/>
        <v>-69.8</v>
      </c>
    </row>
    <row r="79" spans="1:2" x14ac:dyDescent="0.25">
      <c r="A79">
        <v>80</v>
      </c>
      <c r="B79">
        <f t="shared" si="1"/>
        <v>-79.8</v>
      </c>
    </row>
    <row r="80" spans="1:2" x14ac:dyDescent="0.25">
      <c r="A80">
        <v>122</v>
      </c>
      <c r="B80">
        <f t="shared" si="1"/>
        <v>-121.8</v>
      </c>
    </row>
    <row r="81" spans="1:2" x14ac:dyDescent="0.25">
      <c r="A81">
        <v>120</v>
      </c>
      <c r="B81">
        <f t="shared" si="1"/>
        <v>-119.8</v>
      </c>
    </row>
    <row r="82" spans="1:2" x14ac:dyDescent="0.25">
      <c r="A82">
        <v>110</v>
      </c>
      <c r="B82">
        <f t="shared" si="1"/>
        <v>-109.8</v>
      </c>
    </row>
    <row r="83" spans="1:2" x14ac:dyDescent="0.25">
      <c r="A83">
        <v>106</v>
      </c>
      <c r="B83">
        <f t="shared" si="1"/>
        <v>-105.8</v>
      </c>
    </row>
    <row r="84" spans="1:2" x14ac:dyDescent="0.25">
      <c r="A84">
        <v>47</v>
      </c>
      <c r="B84">
        <f t="shared" si="1"/>
        <v>-46.8</v>
      </c>
    </row>
    <row r="85" spans="1:2" x14ac:dyDescent="0.25">
      <c r="A85">
        <v>20</v>
      </c>
      <c r="B85">
        <f t="shared" si="1"/>
        <v>-19.8</v>
      </c>
    </row>
    <row r="86" spans="1:2" x14ac:dyDescent="0.25">
      <c r="A86">
        <v>70</v>
      </c>
      <c r="B86">
        <f t="shared" si="1"/>
        <v>-69.8</v>
      </c>
    </row>
    <row r="87" spans="1:2" x14ac:dyDescent="0.25">
      <c r="A87">
        <v>150</v>
      </c>
      <c r="B87">
        <f t="shared" si="1"/>
        <v>-149.80000000000001</v>
      </c>
    </row>
    <row r="88" spans="1:2" x14ac:dyDescent="0.25">
      <c r="A88">
        <v>134</v>
      </c>
      <c r="B88">
        <f t="shared" si="1"/>
        <v>-133.80000000000001</v>
      </c>
    </row>
    <row r="89" spans="1:2" x14ac:dyDescent="0.25">
      <c r="A89">
        <v>29</v>
      </c>
      <c r="B89">
        <f t="shared" si="1"/>
        <v>-28.8</v>
      </c>
    </row>
    <row r="90" spans="1:2" x14ac:dyDescent="0.25">
      <c r="A90">
        <v>125</v>
      </c>
      <c r="B90">
        <f t="shared" si="1"/>
        <v>-124.8</v>
      </c>
    </row>
    <row r="91" spans="1:2" x14ac:dyDescent="0.25">
      <c r="A91">
        <v>95</v>
      </c>
      <c r="B91">
        <f t="shared" si="1"/>
        <v>-94.8</v>
      </c>
    </row>
    <row r="92" spans="1:2" x14ac:dyDescent="0.25">
      <c r="A92">
        <v>77</v>
      </c>
      <c r="B92">
        <f t="shared" si="1"/>
        <v>-76.8</v>
      </c>
    </row>
    <row r="93" spans="1:2" x14ac:dyDescent="0.25">
      <c r="A93">
        <v>158</v>
      </c>
      <c r="B93">
        <f t="shared" si="1"/>
        <v>-157.80000000000001</v>
      </c>
    </row>
    <row r="94" spans="1:2" x14ac:dyDescent="0.25">
      <c r="A94">
        <v>87</v>
      </c>
      <c r="B94">
        <f t="shared" si="1"/>
        <v>-86.8</v>
      </c>
    </row>
    <row r="95" spans="1:2" x14ac:dyDescent="0.25">
      <c r="A95">
        <v>141</v>
      </c>
      <c r="B95">
        <f t="shared" si="1"/>
        <v>-140.80000000000001</v>
      </c>
    </row>
    <row r="96" spans="1:2" x14ac:dyDescent="0.25">
      <c r="A96">
        <v>19</v>
      </c>
      <c r="B96">
        <f t="shared" si="1"/>
        <v>-18.8</v>
      </c>
    </row>
    <row r="97" spans="1:2" x14ac:dyDescent="0.25">
      <c r="A97">
        <v>130</v>
      </c>
      <c r="B97">
        <f t="shared" si="1"/>
        <v>-129.80000000000001</v>
      </c>
    </row>
    <row r="98" spans="1:2" x14ac:dyDescent="0.25">
      <c r="A98">
        <v>46</v>
      </c>
      <c r="B98">
        <f t="shared" si="1"/>
        <v>-45.8</v>
      </c>
    </row>
    <row r="99" spans="1:2" x14ac:dyDescent="0.25">
      <c r="A99">
        <v>158</v>
      </c>
      <c r="B99">
        <f t="shared" si="1"/>
        <v>-157.80000000000001</v>
      </c>
    </row>
    <row r="100" spans="1:2" x14ac:dyDescent="0.25">
      <c r="A100">
        <v>144</v>
      </c>
      <c r="B100">
        <f t="shared" si="1"/>
        <v>-143.80000000000001</v>
      </c>
    </row>
    <row r="101" spans="1:2" x14ac:dyDescent="0.25">
      <c r="A101">
        <v>23</v>
      </c>
      <c r="B101">
        <f t="shared" si="1"/>
        <v>-22.8</v>
      </c>
    </row>
    <row r="102" spans="1:2" x14ac:dyDescent="0.25">
      <c r="A102">
        <v>124</v>
      </c>
      <c r="B102">
        <f t="shared" si="1"/>
        <v>-123.8</v>
      </c>
    </row>
    <row r="103" spans="1:2" x14ac:dyDescent="0.25">
      <c r="A103">
        <v>73</v>
      </c>
      <c r="B103">
        <f t="shared" si="1"/>
        <v>-72.8</v>
      </c>
    </row>
    <row r="104" spans="1:2" x14ac:dyDescent="0.25">
      <c r="A104">
        <v>144</v>
      </c>
      <c r="B104">
        <f t="shared" si="1"/>
        <v>-143.80000000000001</v>
      </c>
    </row>
    <row r="105" spans="1:2" x14ac:dyDescent="0.25">
      <c r="A105">
        <v>60</v>
      </c>
      <c r="B105">
        <f t="shared" si="1"/>
        <v>-59.8</v>
      </c>
    </row>
    <row r="106" spans="1:2" x14ac:dyDescent="0.25">
      <c r="A106">
        <v>77</v>
      </c>
      <c r="B106">
        <f t="shared" si="1"/>
        <v>-76.8</v>
      </c>
    </row>
    <row r="107" spans="1:2" x14ac:dyDescent="0.25">
      <c r="A107">
        <v>136</v>
      </c>
      <c r="B107">
        <f t="shared" si="1"/>
        <v>-135.80000000000001</v>
      </c>
    </row>
    <row r="108" spans="1:2" x14ac:dyDescent="0.25">
      <c r="A108">
        <v>79</v>
      </c>
      <c r="B108">
        <f t="shared" si="1"/>
        <v>-78.8</v>
      </c>
    </row>
    <row r="109" spans="1:2" x14ac:dyDescent="0.25">
      <c r="A109">
        <v>49</v>
      </c>
      <c r="B109">
        <f t="shared" si="1"/>
        <v>-48.8</v>
      </c>
    </row>
    <row r="110" spans="1:2" x14ac:dyDescent="0.25">
      <c r="A110">
        <v>124</v>
      </c>
      <c r="B110">
        <f t="shared" si="1"/>
        <v>-123.8</v>
      </c>
    </row>
    <row r="111" spans="1:2" x14ac:dyDescent="0.25">
      <c r="A111">
        <v>32</v>
      </c>
      <c r="B111">
        <f t="shared" si="1"/>
        <v>-31.8</v>
      </c>
    </row>
    <row r="112" spans="1:2" x14ac:dyDescent="0.25">
      <c r="A112">
        <v>19</v>
      </c>
      <c r="B112">
        <f t="shared" si="1"/>
        <v>-18.8</v>
      </c>
    </row>
    <row r="113" spans="1:2" x14ac:dyDescent="0.25">
      <c r="A113">
        <v>117</v>
      </c>
      <c r="B113">
        <f t="shared" si="1"/>
        <v>-116.8</v>
      </c>
    </row>
    <row r="114" spans="1:2" x14ac:dyDescent="0.25">
      <c r="A114">
        <v>47</v>
      </c>
      <c r="B114">
        <f t="shared" si="1"/>
        <v>-46.8</v>
      </c>
    </row>
    <row r="115" spans="1:2" x14ac:dyDescent="0.25">
      <c r="A115">
        <v>75</v>
      </c>
      <c r="B115">
        <f t="shared" si="1"/>
        <v>-74.8</v>
      </c>
    </row>
    <row r="116" spans="1:2" x14ac:dyDescent="0.25">
      <c r="A116">
        <v>48</v>
      </c>
      <c r="B116">
        <f t="shared" si="1"/>
        <v>-47.8</v>
      </c>
    </row>
    <row r="117" spans="1:2" x14ac:dyDescent="0.25">
      <c r="A117">
        <v>40</v>
      </c>
      <c r="B117">
        <f t="shared" si="1"/>
        <v>-39.799999999999997</v>
      </c>
    </row>
    <row r="118" spans="1:2" x14ac:dyDescent="0.25">
      <c r="A118">
        <v>112</v>
      </c>
      <c r="B118">
        <f t="shared" si="1"/>
        <v>-111.8</v>
      </c>
    </row>
    <row r="119" spans="1:2" x14ac:dyDescent="0.25">
      <c r="A119">
        <v>125</v>
      </c>
      <c r="B119">
        <f t="shared" si="1"/>
        <v>-124.8</v>
      </c>
    </row>
    <row r="120" spans="1:2" x14ac:dyDescent="0.25">
      <c r="A120">
        <v>49</v>
      </c>
      <c r="B120">
        <f t="shared" si="1"/>
        <v>-48.8</v>
      </c>
    </row>
    <row r="121" spans="1:2" x14ac:dyDescent="0.25">
      <c r="A121">
        <v>15</v>
      </c>
      <c r="B121">
        <f t="shared" si="1"/>
        <v>-14.8</v>
      </c>
    </row>
    <row r="122" spans="1:2" x14ac:dyDescent="0.25">
      <c r="A122">
        <v>48</v>
      </c>
      <c r="B122">
        <f t="shared" si="1"/>
        <v>-47.8</v>
      </c>
    </row>
    <row r="123" spans="1:2" x14ac:dyDescent="0.25">
      <c r="A123">
        <v>92</v>
      </c>
      <c r="B123">
        <f t="shared" si="1"/>
        <v>-91.8</v>
      </c>
    </row>
    <row r="124" spans="1:2" x14ac:dyDescent="0.25">
      <c r="A124">
        <v>84</v>
      </c>
      <c r="B124">
        <f t="shared" si="1"/>
        <v>-83.8</v>
      </c>
    </row>
    <row r="125" spans="1:2" x14ac:dyDescent="0.25">
      <c r="A125">
        <v>133</v>
      </c>
      <c r="B125">
        <f t="shared" si="1"/>
        <v>-132.80000000000001</v>
      </c>
    </row>
    <row r="126" spans="1:2" x14ac:dyDescent="0.25">
      <c r="A126">
        <v>139</v>
      </c>
      <c r="B126">
        <f t="shared" si="1"/>
        <v>-138.80000000000001</v>
      </c>
    </row>
    <row r="127" spans="1:2" x14ac:dyDescent="0.25">
      <c r="A127">
        <v>25</v>
      </c>
      <c r="B127">
        <f t="shared" si="1"/>
        <v>-24.8</v>
      </c>
    </row>
    <row r="128" spans="1:2" x14ac:dyDescent="0.25">
      <c r="A128">
        <v>50</v>
      </c>
      <c r="B128">
        <f t="shared" si="1"/>
        <v>-49.8</v>
      </c>
    </row>
    <row r="129" spans="1:2" x14ac:dyDescent="0.25">
      <c r="A129">
        <v>33</v>
      </c>
      <c r="B129">
        <f t="shared" si="1"/>
        <v>-32.799999999999997</v>
      </c>
    </row>
    <row r="130" spans="1:2" x14ac:dyDescent="0.25">
      <c r="A130">
        <v>73</v>
      </c>
      <c r="B130">
        <f t="shared" si="1"/>
        <v>-72.8</v>
      </c>
    </row>
    <row r="131" spans="1:2" x14ac:dyDescent="0.25">
      <c r="A131">
        <v>135</v>
      </c>
      <c r="B131">
        <f t="shared" ref="B131:B194" si="2">1/5-A131</f>
        <v>-134.80000000000001</v>
      </c>
    </row>
    <row r="132" spans="1:2" x14ac:dyDescent="0.25">
      <c r="A132">
        <v>24</v>
      </c>
      <c r="B132">
        <f t="shared" si="2"/>
        <v>-23.8</v>
      </c>
    </row>
    <row r="133" spans="1:2" x14ac:dyDescent="0.25">
      <c r="A133">
        <v>64</v>
      </c>
      <c r="B133">
        <f t="shared" si="2"/>
        <v>-63.8</v>
      </c>
    </row>
    <row r="134" spans="1:2" x14ac:dyDescent="0.25">
      <c r="A134">
        <v>94</v>
      </c>
      <c r="B134">
        <f t="shared" si="2"/>
        <v>-93.8</v>
      </c>
    </row>
    <row r="135" spans="1:2" x14ac:dyDescent="0.25">
      <c r="A135">
        <v>78</v>
      </c>
      <c r="B135">
        <f t="shared" si="2"/>
        <v>-77.8</v>
      </c>
    </row>
    <row r="136" spans="1:2" x14ac:dyDescent="0.25">
      <c r="A136">
        <v>89</v>
      </c>
      <c r="B136">
        <f t="shared" si="2"/>
        <v>-88.8</v>
      </c>
    </row>
    <row r="137" spans="1:2" x14ac:dyDescent="0.25">
      <c r="A137">
        <v>22</v>
      </c>
      <c r="B137">
        <f t="shared" si="2"/>
        <v>-21.8</v>
      </c>
    </row>
    <row r="138" spans="1:2" x14ac:dyDescent="0.25">
      <c r="A138">
        <v>96</v>
      </c>
      <c r="B138">
        <f t="shared" si="2"/>
        <v>-95.8</v>
      </c>
    </row>
    <row r="139" spans="1:2" x14ac:dyDescent="0.25">
      <c r="A139">
        <v>123</v>
      </c>
      <c r="B139">
        <f t="shared" si="2"/>
        <v>-122.8</v>
      </c>
    </row>
    <row r="140" spans="1:2" x14ac:dyDescent="0.25">
      <c r="A140">
        <v>24</v>
      </c>
      <c r="B140">
        <f t="shared" si="2"/>
        <v>-23.8</v>
      </c>
    </row>
    <row r="141" spans="1:2" x14ac:dyDescent="0.25">
      <c r="A141">
        <v>88</v>
      </c>
      <c r="B141">
        <f t="shared" si="2"/>
        <v>-87.8</v>
      </c>
    </row>
    <row r="142" spans="1:2" x14ac:dyDescent="0.25">
      <c r="A142">
        <v>35</v>
      </c>
      <c r="B142">
        <f t="shared" si="2"/>
        <v>-34.799999999999997</v>
      </c>
    </row>
    <row r="143" spans="1:2" x14ac:dyDescent="0.25">
      <c r="A143">
        <v>38</v>
      </c>
      <c r="B143">
        <f t="shared" si="2"/>
        <v>-37.799999999999997</v>
      </c>
    </row>
    <row r="144" spans="1:2" x14ac:dyDescent="0.25">
      <c r="A144">
        <v>112</v>
      </c>
      <c r="B144">
        <f t="shared" si="2"/>
        <v>-111.8</v>
      </c>
    </row>
    <row r="145" spans="1:2" x14ac:dyDescent="0.25">
      <c r="A145">
        <v>133</v>
      </c>
      <c r="B145">
        <f t="shared" si="2"/>
        <v>-132.80000000000001</v>
      </c>
    </row>
    <row r="146" spans="1:2" x14ac:dyDescent="0.25">
      <c r="A146">
        <v>137</v>
      </c>
      <c r="B146">
        <f t="shared" si="2"/>
        <v>-136.80000000000001</v>
      </c>
    </row>
    <row r="147" spans="1:2" x14ac:dyDescent="0.25">
      <c r="A147">
        <v>66</v>
      </c>
      <c r="B147">
        <f t="shared" si="2"/>
        <v>-65.8</v>
      </c>
    </row>
    <row r="148" spans="1:2" x14ac:dyDescent="0.25">
      <c r="A148">
        <v>113</v>
      </c>
      <c r="B148">
        <f t="shared" si="2"/>
        <v>-112.8</v>
      </c>
    </row>
    <row r="149" spans="1:2" x14ac:dyDescent="0.25">
      <c r="A149">
        <v>125</v>
      </c>
      <c r="B149">
        <f t="shared" si="2"/>
        <v>-124.8</v>
      </c>
    </row>
    <row r="150" spans="1:2" x14ac:dyDescent="0.25">
      <c r="A150">
        <v>15</v>
      </c>
      <c r="B150">
        <f t="shared" si="2"/>
        <v>-14.8</v>
      </c>
    </row>
    <row r="151" spans="1:2" x14ac:dyDescent="0.25">
      <c r="A151">
        <v>153</v>
      </c>
      <c r="B151">
        <f t="shared" si="2"/>
        <v>-152.80000000000001</v>
      </c>
    </row>
    <row r="152" spans="1:2" x14ac:dyDescent="0.25">
      <c r="A152">
        <v>158</v>
      </c>
      <c r="B152">
        <f t="shared" si="2"/>
        <v>-157.80000000000001</v>
      </c>
    </row>
    <row r="153" spans="1:2" x14ac:dyDescent="0.25">
      <c r="A153">
        <v>11</v>
      </c>
      <c r="B153">
        <f t="shared" si="2"/>
        <v>-10.8</v>
      </c>
    </row>
    <row r="154" spans="1:2" x14ac:dyDescent="0.25">
      <c r="A154">
        <v>141</v>
      </c>
      <c r="B154">
        <f t="shared" si="2"/>
        <v>-140.80000000000001</v>
      </c>
    </row>
    <row r="155" spans="1:2" x14ac:dyDescent="0.25">
      <c r="A155">
        <v>50</v>
      </c>
      <c r="B155">
        <f t="shared" si="2"/>
        <v>-49.8</v>
      </c>
    </row>
    <row r="156" spans="1:2" x14ac:dyDescent="0.25">
      <c r="A156">
        <v>53</v>
      </c>
      <c r="B156">
        <f t="shared" si="2"/>
        <v>-52.8</v>
      </c>
    </row>
    <row r="157" spans="1:2" x14ac:dyDescent="0.25">
      <c r="A157">
        <v>32</v>
      </c>
      <c r="B157">
        <f t="shared" si="2"/>
        <v>-31.8</v>
      </c>
    </row>
    <row r="158" spans="1:2" x14ac:dyDescent="0.25">
      <c r="A158">
        <v>45</v>
      </c>
      <c r="B158">
        <f t="shared" si="2"/>
        <v>-44.8</v>
      </c>
    </row>
    <row r="159" spans="1:2" x14ac:dyDescent="0.25">
      <c r="A159">
        <v>137</v>
      </c>
      <c r="B159">
        <f t="shared" si="2"/>
        <v>-136.80000000000001</v>
      </c>
    </row>
    <row r="160" spans="1:2" x14ac:dyDescent="0.25">
      <c r="A160">
        <v>25</v>
      </c>
      <c r="B160">
        <f t="shared" si="2"/>
        <v>-24.8</v>
      </c>
    </row>
    <row r="161" spans="1:2" x14ac:dyDescent="0.25">
      <c r="A161">
        <v>95</v>
      </c>
      <c r="B161">
        <f t="shared" si="2"/>
        <v>-94.8</v>
      </c>
    </row>
    <row r="162" spans="1:2" x14ac:dyDescent="0.25">
      <c r="A162">
        <v>81</v>
      </c>
      <c r="B162">
        <f t="shared" si="2"/>
        <v>-80.8</v>
      </c>
    </row>
    <row r="163" spans="1:2" x14ac:dyDescent="0.25">
      <c r="A163">
        <v>108</v>
      </c>
      <c r="B163">
        <f t="shared" si="2"/>
        <v>-107.8</v>
      </c>
    </row>
    <row r="164" spans="1:2" x14ac:dyDescent="0.25">
      <c r="A164">
        <v>60</v>
      </c>
      <c r="B164">
        <f t="shared" si="2"/>
        <v>-59.8</v>
      </c>
    </row>
    <row r="165" spans="1:2" x14ac:dyDescent="0.25">
      <c r="A165">
        <v>132</v>
      </c>
      <c r="B165">
        <f t="shared" si="2"/>
        <v>-131.80000000000001</v>
      </c>
    </row>
    <row r="166" spans="1:2" x14ac:dyDescent="0.25">
      <c r="A166">
        <v>15</v>
      </c>
      <c r="B166">
        <f t="shared" si="2"/>
        <v>-14.8</v>
      </c>
    </row>
    <row r="167" spans="1:2" x14ac:dyDescent="0.25">
      <c r="A167">
        <v>88</v>
      </c>
      <c r="B167">
        <f t="shared" si="2"/>
        <v>-87.8</v>
      </c>
    </row>
    <row r="168" spans="1:2" x14ac:dyDescent="0.25">
      <c r="A168">
        <v>98</v>
      </c>
      <c r="B168">
        <f t="shared" si="2"/>
        <v>-97.8</v>
      </c>
    </row>
    <row r="169" spans="1:2" x14ac:dyDescent="0.25">
      <c r="A169">
        <v>27</v>
      </c>
      <c r="B169">
        <f t="shared" si="2"/>
        <v>-26.8</v>
      </c>
    </row>
    <row r="170" spans="1:2" x14ac:dyDescent="0.25">
      <c r="A170">
        <v>102</v>
      </c>
      <c r="B170">
        <f t="shared" si="2"/>
        <v>-101.8</v>
      </c>
    </row>
    <row r="171" spans="1:2" x14ac:dyDescent="0.25">
      <c r="A171">
        <v>106</v>
      </c>
      <c r="B171">
        <f t="shared" si="2"/>
        <v>-105.8</v>
      </c>
    </row>
    <row r="172" spans="1:2" x14ac:dyDescent="0.25">
      <c r="A172">
        <v>114</v>
      </c>
      <c r="B172">
        <f t="shared" si="2"/>
        <v>-113.8</v>
      </c>
    </row>
    <row r="173" spans="1:2" x14ac:dyDescent="0.25">
      <c r="A173">
        <v>28</v>
      </c>
      <c r="B173">
        <f t="shared" si="2"/>
        <v>-27.8</v>
      </c>
    </row>
    <row r="174" spans="1:2" x14ac:dyDescent="0.25">
      <c r="A174">
        <v>19</v>
      </c>
      <c r="B174">
        <f t="shared" si="2"/>
        <v>-18.8</v>
      </c>
    </row>
    <row r="175" spans="1:2" x14ac:dyDescent="0.25">
      <c r="A175">
        <v>155</v>
      </c>
      <c r="B175">
        <f t="shared" si="2"/>
        <v>-154.80000000000001</v>
      </c>
    </row>
    <row r="176" spans="1:2" x14ac:dyDescent="0.25">
      <c r="A176">
        <v>101</v>
      </c>
      <c r="B176">
        <f t="shared" si="2"/>
        <v>-100.8</v>
      </c>
    </row>
    <row r="177" spans="1:2" x14ac:dyDescent="0.25">
      <c r="A177">
        <v>122</v>
      </c>
      <c r="B177">
        <f t="shared" si="2"/>
        <v>-121.8</v>
      </c>
    </row>
    <row r="178" spans="1:2" x14ac:dyDescent="0.25">
      <c r="A178">
        <v>50</v>
      </c>
      <c r="B178">
        <f t="shared" si="2"/>
        <v>-49.8</v>
      </c>
    </row>
    <row r="179" spans="1:2" x14ac:dyDescent="0.25">
      <c r="A179">
        <v>132</v>
      </c>
      <c r="B179">
        <f t="shared" si="2"/>
        <v>-131.80000000000001</v>
      </c>
    </row>
    <row r="180" spans="1:2" x14ac:dyDescent="0.25">
      <c r="A180">
        <v>150</v>
      </c>
      <c r="B180">
        <f t="shared" si="2"/>
        <v>-149.80000000000001</v>
      </c>
    </row>
    <row r="181" spans="1:2" x14ac:dyDescent="0.25">
      <c r="A181">
        <v>17</v>
      </c>
      <c r="B181">
        <f t="shared" si="2"/>
        <v>-16.8</v>
      </c>
    </row>
    <row r="182" spans="1:2" x14ac:dyDescent="0.25">
      <c r="A182">
        <v>19</v>
      </c>
      <c r="B182">
        <f t="shared" si="2"/>
        <v>-18.8</v>
      </c>
    </row>
    <row r="183" spans="1:2" x14ac:dyDescent="0.25">
      <c r="A183">
        <v>68</v>
      </c>
      <c r="B183">
        <f t="shared" si="2"/>
        <v>-67.8</v>
      </c>
    </row>
    <row r="184" spans="1:2" x14ac:dyDescent="0.25">
      <c r="A184">
        <v>23</v>
      </c>
      <c r="B184">
        <f t="shared" si="2"/>
        <v>-22.8</v>
      </c>
    </row>
    <row r="185" spans="1:2" x14ac:dyDescent="0.25">
      <c r="A185">
        <v>16</v>
      </c>
      <c r="B185">
        <f t="shared" si="2"/>
        <v>-15.8</v>
      </c>
    </row>
    <row r="186" spans="1:2" x14ac:dyDescent="0.25">
      <c r="A186">
        <v>122</v>
      </c>
      <c r="B186">
        <f t="shared" si="2"/>
        <v>-121.8</v>
      </c>
    </row>
    <row r="187" spans="1:2" x14ac:dyDescent="0.25">
      <c r="A187">
        <v>103</v>
      </c>
      <c r="B187">
        <f t="shared" si="2"/>
        <v>-102.8</v>
      </c>
    </row>
    <row r="188" spans="1:2" x14ac:dyDescent="0.25">
      <c r="A188">
        <v>62</v>
      </c>
      <c r="B188">
        <f t="shared" si="2"/>
        <v>-61.8</v>
      </c>
    </row>
    <row r="189" spans="1:2" x14ac:dyDescent="0.25">
      <c r="A189">
        <v>142</v>
      </c>
      <c r="B189">
        <f t="shared" si="2"/>
        <v>-141.80000000000001</v>
      </c>
    </row>
    <row r="190" spans="1:2" x14ac:dyDescent="0.25">
      <c r="A190">
        <v>151</v>
      </c>
      <c r="B190">
        <f t="shared" si="2"/>
        <v>-150.80000000000001</v>
      </c>
    </row>
    <row r="191" spans="1:2" x14ac:dyDescent="0.25">
      <c r="A191">
        <v>148</v>
      </c>
      <c r="B191">
        <f t="shared" si="2"/>
        <v>-147.80000000000001</v>
      </c>
    </row>
    <row r="192" spans="1:2" x14ac:dyDescent="0.25">
      <c r="A192">
        <v>20</v>
      </c>
      <c r="B192">
        <f t="shared" si="2"/>
        <v>-19.8</v>
      </c>
    </row>
    <row r="193" spans="1:2" x14ac:dyDescent="0.25">
      <c r="A193">
        <v>28</v>
      </c>
      <c r="B193">
        <f t="shared" si="2"/>
        <v>-27.8</v>
      </c>
    </row>
    <row r="194" spans="1:2" x14ac:dyDescent="0.25">
      <c r="A194">
        <v>28</v>
      </c>
      <c r="B194">
        <f t="shared" si="2"/>
        <v>-27.8</v>
      </c>
    </row>
    <row r="195" spans="1:2" x14ac:dyDescent="0.25">
      <c r="A195">
        <v>111</v>
      </c>
      <c r="B195">
        <f t="shared" ref="B195:B201" si="3">1/5-A195</f>
        <v>-110.8</v>
      </c>
    </row>
    <row r="196" spans="1:2" x14ac:dyDescent="0.25">
      <c r="A196">
        <v>69</v>
      </c>
      <c r="B196">
        <f t="shared" si="3"/>
        <v>-68.8</v>
      </c>
    </row>
    <row r="197" spans="1:2" x14ac:dyDescent="0.25">
      <c r="A197">
        <v>157</v>
      </c>
      <c r="B197">
        <f t="shared" si="3"/>
        <v>-156.80000000000001</v>
      </c>
    </row>
    <row r="198" spans="1:2" x14ac:dyDescent="0.25">
      <c r="A198">
        <v>124</v>
      </c>
      <c r="B198">
        <f t="shared" si="3"/>
        <v>-123.8</v>
      </c>
    </row>
    <row r="199" spans="1:2" x14ac:dyDescent="0.25">
      <c r="A199">
        <v>12</v>
      </c>
      <c r="B199">
        <f t="shared" si="3"/>
        <v>-11.8</v>
      </c>
    </row>
    <row r="200" spans="1:2" x14ac:dyDescent="0.25">
      <c r="A200">
        <v>72</v>
      </c>
      <c r="B200">
        <f t="shared" si="3"/>
        <v>-71.8</v>
      </c>
    </row>
    <row r="201" spans="1:2" x14ac:dyDescent="0.25">
      <c r="A201">
        <v>82</v>
      </c>
      <c r="B201">
        <f t="shared" si="3"/>
        <v>-81.8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D352-2757-4E1C-A73D-7AA421FCBB84}">
  <dimension ref="A1:D31"/>
  <sheetViews>
    <sheetView zoomScale="115" zoomScaleNormal="115" workbookViewId="0">
      <selection activeCell="D12" sqref="D12"/>
    </sheetView>
  </sheetViews>
  <sheetFormatPr defaultRowHeight="15" x14ac:dyDescent="0.25"/>
  <cols>
    <col min="3" max="3" width="33.28515625" bestFit="1" customWidth="1"/>
    <col min="4" max="4" width="26.5703125" bestFit="1" customWidth="1"/>
  </cols>
  <sheetData>
    <row r="1" spans="1:4" s="15" customFormat="1" x14ac:dyDescent="0.25">
      <c r="A1" s="15" t="s">
        <v>89</v>
      </c>
    </row>
    <row r="2" spans="1:4" x14ac:dyDescent="0.25">
      <c r="A2">
        <v>3</v>
      </c>
      <c r="C2" s="17"/>
      <c r="D2" s="15"/>
    </row>
    <row r="3" spans="1:4" ht="26.25" x14ac:dyDescent="0.4">
      <c r="A3">
        <v>2</v>
      </c>
      <c r="C3" s="17"/>
      <c r="D3" s="20" t="s">
        <v>79</v>
      </c>
    </row>
    <row r="4" spans="1:4" x14ac:dyDescent="0.25">
      <c r="A4">
        <v>5</v>
      </c>
      <c r="C4" s="17"/>
      <c r="D4" s="15"/>
    </row>
    <row r="5" spans="1:4" x14ac:dyDescent="0.25">
      <c r="A5">
        <v>6</v>
      </c>
      <c r="C5" s="17"/>
      <c r="D5" s="15"/>
    </row>
    <row r="6" spans="1:4" x14ac:dyDescent="0.25">
      <c r="A6">
        <v>4</v>
      </c>
      <c r="C6" s="22" t="s">
        <v>86</v>
      </c>
      <c r="D6" s="22">
        <v>30</v>
      </c>
    </row>
    <row r="7" spans="1:4" x14ac:dyDescent="0.25">
      <c r="A7">
        <v>7</v>
      </c>
      <c r="C7" s="22" t="s">
        <v>87</v>
      </c>
      <c r="D7" s="24">
        <f>AVERAGE(A2:A31)</f>
        <v>4.166666666666667</v>
      </c>
    </row>
    <row r="8" spans="1:4" x14ac:dyDescent="0.25">
      <c r="A8">
        <v>4</v>
      </c>
      <c r="C8" s="22" t="s">
        <v>88</v>
      </c>
      <c r="D8" s="24">
        <f>_xlfn.STDEV.P(A2:A31)</f>
        <v>1.8633899812498247</v>
      </c>
    </row>
    <row r="9" spans="1:4" x14ac:dyDescent="0.25">
      <c r="A9">
        <v>3</v>
      </c>
      <c r="C9" s="22" t="s">
        <v>90</v>
      </c>
      <c r="D9" s="23">
        <f>(5-4.17)/1.86</f>
        <v>0.44623655913978494</v>
      </c>
    </row>
    <row r="10" spans="1:4" x14ac:dyDescent="0.25">
      <c r="A10">
        <v>3</v>
      </c>
      <c r="C10" s="17"/>
      <c r="D10" s="15"/>
    </row>
    <row r="11" spans="1:4" x14ac:dyDescent="0.25">
      <c r="A11">
        <v>8</v>
      </c>
      <c r="C11" s="16" t="s">
        <v>91</v>
      </c>
      <c r="D11" s="15" t="s">
        <v>92</v>
      </c>
    </row>
    <row r="12" spans="1:4" x14ac:dyDescent="0.25">
      <c r="A12">
        <v>3</v>
      </c>
      <c r="C12" s="15"/>
      <c r="D12" s="15"/>
    </row>
    <row r="13" spans="1:4" x14ac:dyDescent="0.25">
      <c r="A13">
        <v>1</v>
      </c>
      <c r="D13" s="15"/>
    </row>
    <row r="14" spans="1:4" ht="17.25" x14ac:dyDescent="0.3">
      <c r="A14">
        <v>3</v>
      </c>
      <c r="C14" s="21"/>
      <c r="D14" s="15"/>
    </row>
    <row r="15" spans="1:4" x14ac:dyDescent="0.25">
      <c r="A15">
        <v>6</v>
      </c>
      <c r="C15" s="17"/>
      <c r="D15" s="15"/>
    </row>
    <row r="16" spans="1:4" x14ac:dyDescent="0.25">
      <c r="A16">
        <v>5</v>
      </c>
      <c r="C16" s="17"/>
      <c r="D16" s="15"/>
    </row>
    <row r="17" spans="1:4" x14ac:dyDescent="0.25">
      <c r="A17">
        <v>2</v>
      </c>
      <c r="C17" s="17"/>
      <c r="D17" s="15"/>
    </row>
    <row r="18" spans="1:4" x14ac:dyDescent="0.25">
      <c r="A18">
        <v>4</v>
      </c>
      <c r="C18" s="17"/>
    </row>
    <row r="19" spans="1:4" x14ac:dyDescent="0.25">
      <c r="A19">
        <v>3</v>
      </c>
      <c r="C19" s="17"/>
    </row>
    <row r="20" spans="1:4" x14ac:dyDescent="0.25">
      <c r="A20">
        <v>6</v>
      </c>
      <c r="C20" s="17"/>
    </row>
    <row r="21" spans="1:4" x14ac:dyDescent="0.25">
      <c r="A21">
        <v>4</v>
      </c>
      <c r="C21" s="17"/>
    </row>
    <row r="22" spans="1:4" x14ac:dyDescent="0.25">
      <c r="A22">
        <v>5</v>
      </c>
    </row>
    <row r="23" spans="1:4" x14ac:dyDescent="0.25">
      <c r="A23">
        <v>2</v>
      </c>
    </row>
    <row r="24" spans="1:4" x14ac:dyDescent="0.25">
      <c r="A24">
        <v>2</v>
      </c>
    </row>
    <row r="25" spans="1:4" x14ac:dyDescent="0.25">
      <c r="A25">
        <v>4</v>
      </c>
    </row>
    <row r="26" spans="1:4" x14ac:dyDescent="0.25">
      <c r="A26">
        <v>4</v>
      </c>
    </row>
    <row r="27" spans="1:4" x14ac:dyDescent="0.25">
      <c r="A27">
        <v>2</v>
      </c>
    </row>
    <row r="28" spans="1:4" x14ac:dyDescent="0.25">
      <c r="A28">
        <v>8</v>
      </c>
    </row>
    <row r="29" spans="1:4" x14ac:dyDescent="0.25">
      <c r="A29">
        <v>3</v>
      </c>
    </row>
    <row r="30" spans="1:4" x14ac:dyDescent="0.25">
      <c r="A30">
        <v>6</v>
      </c>
    </row>
    <row r="31" spans="1:4" x14ac:dyDescent="0.25">
      <c r="A31">
        <v>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B9FCA-D50B-4C83-A931-5D6D9A28813C}">
  <dimension ref="B1:D14"/>
  <sheetViews>
    <sheetView zoomScale="145" zoomScaleNormal="145" workbookViewId="0">
      <selection activeCell="C11" sqref="C11"/>
    </sheetView>
  </sheetViews>
  <sheetFormatPr defaultRowHeight="15" x14ac:dyDescent="0.25"/>
  <cols>
    <col min="2" max="2" width="14.85546875" bestFit="1" customWidth="1"/>
  </cols>
  <sheetData>
    <row r="1" spans="2:4" s="15" customFormat="1" x14ac:dyDescent="0.25"/>
    <row r="2" spans="2:4" x14ac:dyDescent="0.25">
      <c r="B2" t="s">
        <v>94</v>
      </c>
      <c r="C2" t="s">
        <v>36</v>
      </c>
      <c r="D2">
        <v>14.1</v>
      </c>
    </row>
    <row r="3" spans="2:4" x14ac:dyDescent="0.25">
      <c r="B3" t="s">
        <v>95</v>
      </c>
      <c r="C3" t="s">
        <v>36</v>
      </c>
      <c r="D3">
        <v>9.5</v>
      </c>
    </row>
    <row r="4" spans="2:4" x14ac:dyDescent="0.25">
      <c r="B4" t="s">
        <v>96</v>
      </c>
      <c r="C4" t="s">
        <v>36</v>
      </c>
      <c r="D4">
        <v>75</v>
      </c>
    </row>
    <row r="5" spans="2:4" x14ac:dyDescent="0.25">
      <c r="B5" t="s">
        <v>97</v>
      </c>
      <c r="C5" t="s">
        <v>36</v>
      </c>
      <c r="D5">
        <v>50</v>
      </c>
    </row>
    <row r="6" spans="2:4" x14ac:dyDescent="0.25">
      <c r="B6" t="s">
        <v>98</v>
      </c>
      <c r="C6" t="s">
        <v>36</v>
      </c>
      <c r="D6">
        <v>28</v>
      </c>
    </row>
    <row r="7" spans="2:4" x14ac:dyDescent="0.25">
      <c r="B7" t="s">
        <v>99</v>
      </c>
      <c r="C7" t="s">
        <v>36</v>
      </c>
      <c r="D7">
        <v>33</v>
      </c>
    </row>
    <row r="10" spans="2:4" x14ac:dyDescent="0.25">
      <c r="B10" t="s">
        <v>93</v>
      </c>
      <c r="C10">
        <f>ROUND((D6-D7)/SQRT((POWER(D2,2)/D4)+(POWER(D3,2)/D5)),2)</f>
        <v>-2.37</v>
      </c>
    </row>
    <row r="11" spans="2:4" x14ac:dyDescent="0.25">
      <c r="B11" s="11" t="s">
        <v>100</v>
      </c>
      <c r="C11" s="11">
        <v>8.8999999999999999E-3</v>
      </c>
    </row>
    <row r="13" spans="2:4" x14ac:dyDescent="0.25">
      <c r="B13" s="26" t="s">
        <v>102</v>
      </c>
    </row>
    <row r="14" spans="2:4" x14ac:dyDescent="0.25">
      <c r="B14" s="25" t="s">
        <v>101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155BF-6956-4DB4-B93A-7F9A67A229AF}">
  <dimension ref="A2:L15"/>
  <sheetViews>
    <sheetView workbookViewId="0">
      <selection activeCell="Q17" sqref="Q17"/>
    </sheetView>
  </sheetViews>
  <sheetFormatPr defaultRowHeight="15" x14ac:dyDescent="0.25"/>
  <cols>
    <col min="1" max="1" width="10.28515625" style="29" customWidth="1"/>
    <col min="2" max="2" width="8.5703125" style="29" customWidth="1"/>
    <col min="3" max="16384" width="9.140625" style="29"/>
  </cols>
  <sheetData>
    <row r="2" spans="1:12" ht="15.75" thickBot="1" x14ac:dyDescent="0.3">
      <c r="F2" s="34" t="s">
        <v>115</v>
      </c>
      <c r="G2" s="29">
        <f>AVERAGE(G4:G6)</f>
        <v>16</v>
      </c>
    </row>
    <row r="3" spans="1:12" ht="43.5" thickBot="1" x14ac:dyDescent="0.3">
      <c r="A3" s="30" t="s">
        <v>103</v>
      </c>
      <c r="B3" s="31" t="s">
        <v>104</v>
      </c>
      <c r="C3" s="31" t="s">
        <v>105</v>
      </c>
      <c r="D3" s="31" t="s">
        <v>106</v>
      </c>
      <c r="F3" s="29" t="s">
        <v>35</v>
      </c>
      <c r="G3" s="29" t="s">
        <v>48</v>
      </c>
      <c r="H3" s="29" t="s">
        <v>116</v>
      </c>
      <c r="I3" s="29" t="s">
        <v>117</v>
      </c>
      <c r="J3" s="29" t="s">
        <v>118</v>
      </c>
      <c r="K3" s="29" t="s">
        <v>119</v>
      </c>
      <c r="L3" s="29" t="s">
        <v>120</v>
      </c>
    </row>
    <row r="4" spans="1:12" ht="15.75" thickBot="1" x14ac:dyDescent="0.3">
      <c r="A4" s="32" t="s">
        <v>107</v>
      </c>
      <c r="B4" s="33" t="s">
        <v>108</v>
      </c>
      <c r="C4" s="33">
        <v>12</v>
      </c>
      <c r="D4" s="33" t="s">
        <v>109</v>
      </c>
      <c r="F4" s="29">
        <v>5</v>
      </c>
      <c r="G4" s="29">
        <v>12</v>
      </c>
      <c r="H4" s="29">
        <v>2</v>
      </c>
      <c r="I4" s="29">
        <f>H4*H4</f>
        <v>4</v>
      </c>
      <c r="J4" s="29">
        <f>G4-16</f>
        <v>-4</v>
      </c>
      <c r="K4" s="29">
        <f>J4*J4</f>
        <v>16</v>
      </c>
      <c r="L4" s="29">
        <f>I4*(4)</f>
        <v>16</v>
      </c>
    </row>
    <row r="5" spans="1:12" ht="15.75" thickBot="1" x14ac:dyDescent="0.3">
      <c r="A5" s="32" t="s">
        <v>110</v>
      </c>
      <c r="B5" s="33">
        <v>5</v>
      </c>
      <c r="C5" s="33">
        <v>16</v>
      </c>
      <c r="D5" s="33" t="s">
        <v>111</v>
      </c>
      <c r="F5" s="29">
        <v>5</v>
      </c>
      <c r="G5" s="29">
        <v>16</v>
      </c>
      <c r="H5" s="29">
        <v>1</v>
      </c>
      <c r="I5" s="29">
        <f t="shared" ref="I5:I6" si="0">H5*H5</f>
        <v>1</v>
      </c>
      <c r="J5" s="29">
        <f t="shared" ref="J5:J6" si="1">G5-16</f>
        <v>0</v>
      </c>
      <c r="K5" s="29">
        <f t="shared" ref="K5:K6" si="2">J5*J5</f>
        <v>0</v>
      </c>
      <c r="L5" s="29">
        <f t="shared" ref="L5:L6" si="3">I5*(4)</f>
        <v>4</v>
      </c>
    </row>
    <row r="6" spans="1:12" ht="15.75" thickBot="1" x14ac:dyDescent="0.3">
      <c r="A6" s="32" t="s">
        <v>112</v>
      </c>
      <c r="B6" s="33" t="s">
        <v>108</v>
      </c>
      <c r="C6" s="33" t="s">
        <v>113</v>
      </c>
      <c r="D6" s="33" t="s">
        <v>114</v>
      </c>
      <c r="F6" s="29">
        <v>5</v>
      </c>
      <c r="G6" s="29">
        <v>20</v>
      </c>
      <c r="H6" s="29">
        <v>4</v>
      </c>
      <c r="I6" s="29">
        <f t="shared" si="0"/>
        <v>16</v>
      </c>
      <c r="J6" s="29">
        <f t="shared" si="1"/>
        <v>4</v>
      </c>
      <c r="K6" s="29">
        <f t="shared" si="2"/>
        <v>16</v>
      </c>
      <c r="L6" s="29">
        <f t="shared" si="3"/>
        <v>64</v>
      </c>
    </row>
    <row r="9" spans="1:12" x14ac:dyDescent="0.25">
      <c r="A9" s="36" t="s">
        <v>121</v>
      </c>
      <c r="B9" s="36">
        <f>ROUND(B11/B14,3)</f>
        <v>11.429</v>
      </c>
      <c r="D9" s="35" t="s">
        <v>19</v>
      </c>
      <c r="E9" s="29">
        <v>3</v>
      </c>
    </row>
    <row r="10" spans="1:12" x14ac:dyDescent="0.25">
      <c r="D10" s="35" t="s">
        <v>122</v>
      </c>
      <c r="E10" s="29">
        <v>5</v>
      </c>
    </row>
    <row r="11" spans="1:12" x14ac:dyDescent="0.25">
      <c r="A11" s="29" t="s">
        <v>123</v>
      </c>
      <c r="B11" s="29">
        <f>B12/(3-1)</f>
        <v>80</v>
      </c>
      <c r="D11" s="35" t="s">
        <v>124</v>
      </c>
      <c r="E11" s="29">
        <v>15</v>
      </c>
    </row>
    <row r="12" spans="1:12" x14ac:dyDescent="0.25">
      <c r="A12" s="29" t="s">
        <v>125</v>
      </c>
      <c r="B12" s="29">
        <f>F4*SUM(K4:K6)</f>
        <v>160</v>
      </c>
      <c r="D12" s="35" t="s">
        <v>126</v>
      </c>
      <c r="E12" s="29">
        <v>16</v>
      </c>
    </row>
    <row r="14" spans="1:12" x14ac:dyDescent="0.25">
      <c r="A14" s="29" t="s">
        <v>127</v>
      </c>
      <c r="B14" s="29">
        <f>B15/(E11-E9)</f>
        <v>7</v>
      </c>
    </row>
    <row r="15" spans="1:12" x14ac:dyDescent="0.25">
      <c r="A15" s="29" t="s">
        <v>128</v>
      </c>
      <c r="B15" s="29">
        <f>SUM(L4:L6)</f>
        <v>84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2CD02-98C2-42B1-B131-E8B1DE4BF38C}">
  <dimension ref="A2:O24"/>
  <sheetViews>
    <sheetView zoomScale="70" zoomScaleNormal="70" workbookViewId="0">
      <selection activeCell="I8" sqref="I8"/>
    </sheetView>
  </sheetViews>
  <sheetFormatPr defaultRowHeight="15" x14ac:dyDescent="0.25"/>
  <cols>
    <col min="1" max="9" width="9.140625" style="16"/>
    <col min="10" max="11" width="13.140625" style="16" bestFit="1" customWidth="1"/>
    <col min="12" max="16384" width="9.140625" style="16"/>
  </cols>
  <sheetData>
    <row r="2" spans="1:15" ht="15.75" thickBot="1" x14ac:dyDescent="0.3">
      <c r="G2" s="27" t="s">
        <v>129</v>
      </c>
    </row>
    <row r="3" spans="1:15" ht="32.25" thickBot="1" x14ac:dyDescent="0.3">
      <c r="A3" s="3" t="s">
        <v>29</v>
      </c>
      <c r="B3" s="4" t="s">
        <v>30</v>
      </c>
      <c r="C3" s="4" t="s">
        <v>31</v>
      </c>
      <c r="D3" s="4" t="s">
        <v>32</v>
      </c>
      <c r="G3" s="37" t="s">
        <v>130</v>
      </c>
    </row>
    <row r="4" spans="1:15" ht="15.75" thickBot="1" x14ac:dyDescent="0.3">
      <c r="A4" s="5">
        <v>8</v>
      </c>
      <c r="B4" s="6">
        <v>2</v>
      </c>
      <c r="C4" s="6">
        <v>3</v>
      </c>
      <c r="D4" s="6">
        <v>2</v>
      </c>
      <c r="G4" s="38"/>
    </row>
    <row r="5" spans="1:15" ht="15.75" thickBot="1" x14ac:dyDescent="0.3">
      <c r="A5" s="5">
        <v>9</v>
      </c>
      <c r="B5" s="6">
        <v>4</v>
      </c>
      <c r="C5" s="6">
        <v>5</v>
      </c>
      <c r="D5" s="6">
        <v>2</v>
      </c>
      <c r="G5" s="27" t="s">
        <v>131</v>
      </c>
    </row>
    <row r="6" spans="1:15" ht="15.75" thickBot="1" x14ac:dyDescent="0.3">
      <c r="A6" s="5">
        <v>6</v>
      </c>
      <c r="B6" s="6">
        <v>3</v>
      </c>
      <c r="C6" s="6">
        <v>4</v>
      </c>
      <c r="D6" s="6">
        <v>-1</v>
      </c>
      <c r="G6" s="39" t="s">
        <v>132</v>
      </c>
      <c r="O6" s="28"/>
    </row>
    <row r="7" spans="1:15" ht="15.75" thickBot="1" x14ac:dyDescent="0.3">
      <c r="A7" s="5">
        <v>7</v>
      </c>
      <c r="B7" s="6">
        <v>5</v>
      </c>
      <c r="C7" s="6">
        <v>2</v>
      </c>
      <c r="D7" s="6">
        <v>0</v>
      </c>
      <c r="G7" s="38"/>
    </row>
    <row r="8" spans="1:15" ht="15.75" thickBot="1" x14ac:dyDescent="0.3">
      <c r="A8" s="5">
        <v>3</v>
      </c>
      <c r="B8" s="6">
        <v>1</v>
      </c>
      <c r="C8" s="6">
        <v>3</v>
      </c>
      <c r="D8" s="6">
        <v>3</v>
      </c>
      <c r="G8" s="27" t="s">
        <v>133</v>
      </c>
    </row>
    <row r="9" spans="1:15" ht="15.75" thickBot="1" x14ac:dyDescent="0.3"/>
    <row r="10" spans="1:15" ht="45.75" thickBot="1" x14ac:dyDescent="0.3">
      <c r="A10" s="40"/>
      <c r="B10" s="40" t="s">
        <v>29</v>
      </c>
      <c r="C10" s="40" t="s">
        <v>30</v>
      </c>
      <c r="D10" s="40" t="s">
        <v>31</v>
      </c>
      <c r="E10" s="40" t="s">
        <v>32</v>
      </c>
      <c r="G10" s="41" t="s">
        <v>134</v>
      </c>
      <c r="H10" s="42" t="s">
        <v>135</v>
      </c>
      <c r="I10" s="43" t="s">
        <v>136</v>
      </c>
      <c r="J10" s="43" t="s">
        <v>137</v>
      </c>
      <c r="K10" s="43" t="s">
        <v>138</v>
      </c>
      <c r="M10" s="16" t="s">
        <v>139</v>
      </c>
      <c r="N10" s="16">
        <f>ROUND(AVERAGE(A4:D8),1)</f>
        <v>3.6</v>
      </c>
    </row>
    <row r="11" spans="1:15" ht="23.25" thickBot="1" x14ac:dyDescent="0.3">
      <c r="A11" s="40" t="s">
        <v>35</v>
      </c>
      <c r="B11" s="44">
        <v>5</v>
      </c>
      <c r="C11" s="44">
        <v>5</v>
      </c>
      <c r="D11" s="44">
        <v>5</v>
      </c>
      <c r="E11" s="44">
        <v>5</v>
      </c>
      <c r="G11" s="45" t="s">
        <v>140</v>
      </c>
      <c r="H11" s="46">
        <f>N11</f>
        <v>75.8</v>
      </c>
      <c r="I11" s="47" t="s">
        <v>141</v>
      </c>
      <c r="J11" s="47">
        <f>ROUND(H11/3,1)</f>
        <v>25.3</v>
      </c>
      <c r="K11" s="47">
        <f>ROUND(J11/J12,2)</f>
        <v>8.43</v>
      </c>
      <c r="M11" s="16" t="s">
        <v>142</v>
      </c>
      <c r="N11" s="16">
        <f>5*(B12-N10)*(B12-N10)+5*(C12-N10)*(C12-N10)+5*(D12-N10)*(D12-N10)+5*(E12-N10)*(E12-N10)</f>
        <v>75.8</v>
      </c>
    </row>
    <row r="12" spans="1:15" ht="26.25" thickBot="1" x14ac:dyDescent="0.3">
      <c r="A12" s="40" t="s">
        <v>143</v>
      </c>
      <c r="B12" s="44">
        <v>6.6</v>
      </c>
      <c r="C12" s="44">
        <v>3</v>
      </c>
      <c r="D12" s="44">
        <v>3.4</v>
      </c>
      <c r="E12" s="44">
        <v>1.2</v>
      </c>
      <c r="G12" s="45" t="s">
        <v>144</v>
      </c>
      <c r="H12" s="46">
        <f>N12</f>
        <v>47.2</v>
      </c>
      <c r="I12" s="47" t="s">
        <v>145</v>
      </c>
      <c r="J12" s="47">
        <f>ROUND(H12/16,1)</f>
        <v>3</v>
      </c>
      <c r="K12" s="47"/>
      <c r="M12" s="16" t="s">
        <v>128</v>
      </c>
      <c r="N12" s="16">
        <f>SUM(C21,G21,K21,O21)</f>
        <v>47.2</v>
      </c>
    </row>
    <row r="13" spans="1:15" ht="15.75" thickBot="1" x14ac:dyDescent="0.3">
      <c r="G13" s="45" t="s">
        <v>146</v>
      </c>
      <c r="H13" s="46">
        <f>SUM(H11:H12)</f>
        <v>123</v>
      </c>
      <c r="I13" s="47" t="s">
        <v>147</v>
      </c>
      <c r="J13" s="47"/>
      <c r="K13" s="47"/>
    </row>
    <row r="14" spans="1:15" ht="15.75" thickBot="1" x14ac:dyDescent="0.3"/>
    <row r="15" spans="1:15" ht="33" thickBot="1" x14ac:dyDescent="0.3">
      <c r="A15" s="41" t="s">
        <v>29</v>
      </c>
      <c r="B15" s="42" t="s">
        <v>148</v>
      </c>
      <c r="C15" s="43" t="s">
        <v>149</v>
      </c>
      <c r="E15" s="48" t="s">
        <v>30</v>
      </c>
      <c r="F15" s="49" t="s">
        <v>150</v>
      </c>
      <c r="G15" s="43" t="s">
        <v>151</v>
      </c>
      <c r="I15" s="41" t="s">
        <v>31</v>
      </c>
      <c r="J15" s="42" t="s">
        <v>152</v>
      </c>
      <c r="K15" s="43" t="s">
        <v>153</v>
      </c>
      <c r="M15" s="41" t="s">
        <v>32</v>
      </c>
      <c r="N15" s="42" t="s">
        <v>154</v>
      </c>
      <c r="O15" s="43" t="s">
        <v>155</v>
      </c>
    </row>
    <row r="16" spans="1:15" ht="15.75" thickBot="1" x14ac:dyDescent="0.3">
      <c r="A16" s="45">
        <v>8</v>
      </c>
      <c r="B16" s="46">
        <f>A16-6.6</f>
        <v>1.4000000000000004</v>
      </c>
      <c r="C16" s="47">
        <f>ROUND(B16*B16,2)</f>
        <v>1.96</v>
      </c>
      <c r="E16" s="50">
        <v>2</v>
      </c>
      <c r="F16" s="51">
        <f>E16-3</f>
        <v>-1</v>
      </c>
      <c r="G16" s="47">
        <f>ROUND(F16*F16,2)</f>
        <v>1</v>
      </c>
      <c r="I16" s="45">
        <v>3</v>
      </c>
      <c r="J16" s="46">
        <f>I16-3.4</f>
        <v>-0.39999999999999991</v>
      </c>
      <c r="K16" s="47">
        <f>ROUND(J16*J16,2)</f>
        <v>0.16</v>
      </c>
      <c r="M16" s="45">
        <v>2</v>
      </c>
      <c r="N16" s="46">
        <f>M16-1.2</f>
        <v>0.8</v>
      </c>
      <c r="O16" s="47">
        <f>ROUND(N16*N16,2)</f>
        <v>0.64</v>
      </c>
    </row>
    <row r="17" spans="1:15" ht="15.75" thickBot="1" x14ac:dyDescent="0.3">
      <c r="A17" s="45">
        <v>9</v>
      </c>
      <c r="B17" s="46">
        <f t="shared" ref="B17:B20" si="0">A17-6.6</f>
        <v>2.4000000000000004</v>
      </c>
      <c r="C17" s="47">
        <f>B17*B17</f>
        <v>5.7600000000000016</v>
      </c>
      <c r="E17" s="50">
        <v>4</v>
      </c>
      <c r="F17" s="51">
        <f t="shared" ref="F17:F20" si="1">E17-3</f>
        <v>1</v>
      </c>
      <c r="G17" s="47">
        <f>F17*F17</f>
        <v>1</v>
      </c>
      <c r="I17" s="45">
        <v>5</v>
      </c>
      <c r="J17" s="46">
        <f>I17-3.4</f>
        <v>1.6</v>
      </c>
      <c r="K17" s="47">
        <f>J17*J17</f>
        <v>2.5600000000000005</v>
      </c>
      <c r="M17" s="45">
        <v>2</v>
      </c>
      <c r="N17" s="46">
        <f t="shared" ref="N17:N20" si="2">M17-1.2</f>
        <v>0.8</v>
      </c>
      <c r="O17" s="47">
        <f>N17*N17</f>
        <v>0.64000000000000012</v>
      </c>
    </row>
    <row r="18" spans="1:15" ht="15.75" thickBot="1" x14ac:dyDescent="0.3">
      <c r="A18" s="45">
        <v>6</v>
      </c>
      <c r="B18" s="46">
        <f t="shared" si="0"/>
        <v>-0.59999999999999964</v>
      </c>
      <c r="C18" s="47">
        <f t="shared" ref="C18:C20" si="3">B18*B18</f>
        <v>0.3599999999999996</v>
      </c>
      <c r="E18" s="50">
        <v>3</v>
      </c>
      <c r="F18" s="51">
        <f t="shared" si="1"/>
        <v>0</v>
      </c>
      <c r="G18" s="47">
        <f t="shared" ref="G18:G20" si="4">F18*F18</f>
        <v>0</v>
      </c>
      <c r="I18" s="45">
        <v>4</v>
      </c>
      <c r="J18" s="46">
        <f>I18-3.4</f>
        <v>0.60000000000000009</v>
      </c>
      <c r="K18" s="47">
        <f>J18*J18</f>
        <v>0.3600000000000001</v>
      </c>
      <c r="M18" s="45">
        <v>-1</v>
      </c>
      <c r="N18" s="46">
        <f t="shared" si="2"/>
        <v>-2.2000000000000002</v>
      </c>
      <c r="O18" s="47">
        <f t="shared" ref="O18:O20" si="5">N18*N18</f>
        <v>4.8400000000000007</v>
      </c>
    </row>
    <row r="19" spans="1:15" ht="15.75" thickBot="1" x14ac:dyDescent="0.3">
      <c r="A19" s="45">
        <v>7</v>
      </c>
      <c r="B19" s="46">
        <f t="shared" si="0"/>
        <v>0.40000000000000036</v>
      </c>
      <c r="C19" s="47">
        <f t="shared" si="3"/>
        <v>0.16000000000000028</v>
      </c>
      <c r="E19" s="50">
        <v>5</v>
      </c>
      <c r="F19" s="51">
        <f t="shared" si="1"/>
        <v>2</v>
      </c>
      <c r="G19" s="47">
        <f t="shared" si="4"/>
        <v>4</v>
      </c>
      <c r="I19" s="45">
        <v>2</v>
      </c>
      <c r="J19" s="46">
        <f>I19-3.4</f>
        <v>-1.4</v>
      </c>
      <c r="K19" s="47">
        <f>J19*J19</f>
        <v>1.9599999999999997</v>
      </c>
      <c r="M19" s="45">
        <v>0</v>
      </c>
      <c r="N19" s="46">
        <f t="shared" si="2"/>
        <v>-1.2</v>
      </c>
      <c r="O19" s="47">
        <f t="shared" si="5"/>
        <v>1.44</v>
      </c>
    </row>
    <row r="20" spans="1:15" ht="15.75" thickBot="1" x14ac:dyDescent="0.3">
      <c r="A20" s="45">
        <v>3</v>
      </c>
      <c r="B20" s="46">
        <f t="shared" si="0"/>
        <v>-3.5999999999999996</v>
      </c>
      <c r="C20" s="47">
        <f t="shared" si="3"/>
        <v>12.959999999999997</v>
      </c>
      <c r="E20" s="50">
        <v>1</v>
      </c>
      <c r="F20" s="51">
        <f t="shared" si="1"/>
        <v>-2</v>
      </c>
      <c r="G20" s="47">
        <f t="shared" si="4"/>
        <v>4</v>
      </c>
      <c r="I20" s="45">
        <v>3</v>
      </c>
      <c r="J20" s="46">
        <f>I20-3.4</f>
        <v>-0.39999999999999991</v>
      </c>
      <c r="K20" s="47">
        <f>J20*J20</f>
        <v>0.15999999999999992</v>
      </c>
      <c r="M20" s="45">
        <v>3</v>
      </c>
      <c r="N20" s="46">
        <f t="shared" si="2"/>
        <v>1.8</v>
      </c>
      <c r="O20" s="47">
        <f t="shared" si="5"/>
        <v>3.24</v>
      </c>
    </row>
    <row r="21" spans="1:15" ht="15.75" thickBot="1" x14ac:dyDescent="0.3">
      <c r="A21" s="52">
        <f>AVERAGE(A16:A20)</f>
        <v>6.6</v>
      </c>
      <c r="B21" s="53">
        <f>SUM(B16:B20)</f>
        <v>0</v>
      </c>
      <c r="C21" s="54">
        <f>SUM(C16:C20)</f>
        <v>21.2</v>
      </c>
      <c r="E21" s="55">
        <f>AVERAGE(E16:E20)</f>
        <v>3</v>
      </c>
      <c r="F21" s="56">
        <f>SUM(F16:F20)</f>
        <v>0</v>
      </c>
      <c r="G21" s="54">
        <f>SUM(G16:G20)</f>
        <v>10</v>
      </c>
      <c r="I21" s="52">
        <f>AVERAGE(I16:I20)</f>
        <v>3.4</v>
      </c>
      <c r="J21" s="53">
        <f>SUM(J16:J20)</f>
        <v>4.4408920985006262E-16</v>
      </c>
      <c r="K21" s="54">
        <f>SUM(K16:K20)</f>
        <v>5.2000000000000011</v>
      </c>
      <c r="M21" s="52">
        <f>AVERAGE(M16:M20)</f>
        <v>1.2</v>
      </c>
      <c r="N21" s="53">
        <f>SUM(N16:N20)</f>
        <v>0</v>
      </c>
      <c r="O21" s="54">
        <f>SUM(O16:O20)</f>
        <v>10.8</v>
      </c>
    </row>
    <row r="23" spans="1:15" x14ac:dyDescent="0.25">
      <c r="C23" s="57" t="s">
        <v>156</v>
      </c>
    </row>
    <row r="24" spans="1:15" ht="18.75" x14ac:dyDescent="0.35">
      <c r="C24" s="58" t="s">
        <v>157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38485-42A0-428E-84C7-3EEC53BEDFD6}">
  <dimension ref="A1:R21"/>
  <sheetViews>
    <sheetView workbookViewId="0">
      <selection activeCell="I17" sqref="I17"/>
    </sheetView>
  </sheetViews>
  <sheetFormatPr defaultRowHeight="15" x14ac:dyDescent="0.25"/>
  <cols>
    <col min="1" max="1" width="13.140625" style="29" customWidth="1"/>
    <col min="2" max="5" width="9.140625" style="29"/>
    <col min="6" max="6" width="13.28515625" style="29" customWidth="1"/>
    <col min="7" max="16384" width="9.140625" style="29"/>
  </cols>
  <sheetData>
    <row r="1" spans="1:18" x14ac:dyDescent="0.25">
      <c r="C1" s="29" t="s">
        <v>158</v>
      </c>
      <c r="J1" s="29" t="s">
        <v>159</v>
      </c>
    </row>
    <row r="2" spans="1:18" ht="15.75" thickBot="1" x14ac:dyDescent="0.3"/>
    <row r="3" spans="1:18" x14ac:dyDescent="0.25">
      <c r="B3" s="29" t="s">
        <v>5</v>
      </c>
      <c r="C3" s="29" t="s">
        <v>11</v>
      </c>
      <c r="D3" s="29" t="s">
        <v>38</v>
      </c>
      <c r="E3" s="29" t="s">
        <v>68</v>
      </c>
      <c r="F3" s="29" t="s">
        <v>160</v>
      </c>
      <c r="H3" s="59"/>
      <c r="I3" s="60" t="s">
        <v>5</v>
      </c>
      <c r="J3" s="60" t="s">
        <v>11</v>
      </c>
      <c r="K3" s="60" t="s">
        <v>38</v>
      </c>
      <c r="L3" s="60" t="s">
        <v>68</v>
      </c>
      <c r="M3" s="61" t="s">
        <v>161</v>
      </c>
      <c r="O3" s="29" t="s">
        <v>162</v>
      </c>
      <c r="P3" s="29">
        <f>_xlfn.CHISQ.TEST(B4:E9,I4:L9)</f>
        <v>0.85504868933429279</v>
      </c>
      <c r="Q3" s="29" t="s">
        <v>163</v>
      </c>
      <c r="R3" s="29" t="s">
        <v>141</v>
      </c>
    </row>
    <row r="4" spans="1:18" x14ac:dyDescent="0.25">
      <c r="A4" s="29" t="s">
        <v>164</v>
      </c>
      <c r="B4" s="29">
        <v>6</v>
      </c>
      <c r="C4" s="29">
        <v>4</v>
      </c>
      <c r="D4" s="29">
        <v>5</v>
      </c>
      <c r="E4" s="29">
        <v>10</v>
      </c>
      <c r="F4" s="29">
        <f>SUM(B4:E4)</f>
        <v>25</v>
      </c>
      <c r="H4" s="62" t="s">
        <v>164</v>
      </c>
      <c r="I4" s="18">
        <v>7</v>
      </c>
      <c r="J4" s="18">
        <v>5</v>
      </c>
      <c r="K4" s="18">
        <v>6</v>
      </c>
      <c r="L4" s="18">
        <v>7</v>
      </c>
      <c r="M4" s="63">
        <f t="shared" ref="M4:M9" si="0">SUM(I4:L4)</f>
        <v>25</v>
      </c>
      <c r="P4" s="29">
        <f>_xlfn.CHISQ.TEST(B4:E9,I4:L9)</f>
        <v>0.85504868933429279</v>
      </c>
    </row>
    <row r="5" spans="1:18" x14ac:dyDescent="0.25">
      <c r="A5" s="29" t="s">
        <v>165</v>
      </c>
      <c r="B5" s="29">
        <v>8</v>
      </c>
      <c r="C5" s="29">
        <v>5</v>
      </c>
      <c r="D5" s="29">
        <v>3</v>
      </c>
      <c r="E5" s="29">
        <v>3</v>
      </c>
      <c r="F5" s="29">
        <f t="shared" ref="F5:F9" si="1">SUM(B5:E5)</f>
        <v>19</v>
      </c>
      <c r="H5" s="62" t="s">
        <v>165</v>
      </c>
      <c r="I5" s="18">
        <v>6</v>
      </c>
      <c r="J5" s="18">
        <v>5</v>
      </c>
      <c r="K5" s="18">
        <v>4</v>
      </c>
      <c r="L5" s="18">
        <v>4</v>
      </c>
      <c r="M5" s="63">
        <f t="shared" si="0"/>
        <v>19</v>
      </c>
    </row>
    <row r="6" spans="1:18" x14ac:dyDescent="0.25">
      <c r="A6" s="29" t="s">
        <v>166</v>
      </c>
      <c r="B6" s="29">
        <v>5</v>
      </c>
      <c r="C6" s="29">
        <v>4</v>
      </c>
      <c r="D6" s="29">
        <v>8</v>
      </c>
      <c r="E6" s="29">
        <v>4</v>
      </c>
      <c r="F6" s="29">
        <f t="shared" si="1"/>
        <v>21</v>
      </c>
      <c r="H6" s="62" t="s">
        <v>166</v>
      </c>
      <c r="I6" s="18">
        <v>6</v>
      </c>
      <c r="J6" s="18">
        <v>5</v>
      </c>
      <c r="K6" s="18">
        <v>6</v>
      </c>
      <c r="L6" s="18">
        <v>4</v>
      </c>
      <c r="M6" s="63">
        <f t="shared" si="0"/>
        <v>21</v>
      </c>
      <c r="O6" s="29" t="s">
        <v>162</v>
      </c>
      <c r="P6" s="29">
        <f>SUM(B15:E20)</f>
        <v>9.4113095238095248</v>
      </c>
    </row>
    <row r="7" spans="1:18" x14ac:dyDescent="0.25">
      <c r="A7" s="29" t="s">
        <v>167</v>
      </c>
      <c r="B7" s="29">
        <v>4</v>
      </c>
      <c r="C7" s="29">
        <v>11</v>
      </c>
      <c r="D7" s="29">
        <v>7</v>
      </c>
      <c r="E7" s="29">
        <v>13</v>
      </c>
      <c r="F7" s="29">
        <f t="shared" si="1"/>
        <v>35</v>
      </c>
      <c r="H7" s="62" t="s">
        <v>167</v>
      </c>
      <c r="I7" s="18">
        <v>5</v>
      </c>
      <c r="J7" s="18">
        <v>8</v>
      </c>
      <c r="K7" s="18">
        <v>6</v>
      </c>
      <c r="L7" s="18">
        <v>16</v>
      </c>
      <c r="M7" s="63">
        <f t="shared" si="0"/>
        <v>35</v>
      </c>
      <c r="O7" s="29" t="s">
        <v>168</v>
      </c>
      <c r="P7" s="29">
        <v>7.81</v>
      </c>
    </row>
    <row r="8" spans="1:18" x14ac:dyDescent="0.25">
      <c r="A8" s="29" t="s">
        <v>169</v>
      </c>
      <c r="B8" s="29">
        <v>5</v>
      </c>
      <c r="C8" s="29">
        <v>8</v>
      </c>
      <c r="D8" s="29">
        <v>7</v>
      </c>
      <c r="E8" s="29">
        <v>6</v>
      </c>
      <c r="F8" s="29">
        <f t="shared" si="1"/>
        <v>26</v>
      </c>
      <c r="H8" s="62" t="s">
        <v>169</v>
      </c>
      <c r="I8" s="18">
        <v>6</v>
      </c>
      <c r="J8" s="18">
        <v>7</v>
      </c>
      <c r="K8" s="18">
        <v>6</v>
      </c>
      <c r="L8" s="18">
        <v>7</v>
      </c>
      <c r="M8" s="63">
        <f t="shared" si="0"/>
        <v>26</v>
      </c>
    </row>
    <row r="9" spans="1:18" x14ac:dyDescent="0.25">
      <c r="A9" s="29" t="s">
        <v>170</v>
      </c>
      <c r="B9" s="29">
        <v>7</v>
      </c>
      <c r="C9" s="29">
        <v>3</v>
      </c>
      <c r="D9" s="29">
        <v>5</v>
      </c>
      <c r="E9" s="29">
        <v>9</v>
      </c>
      <c r="F9" s="29">
        <f t="shared" si="1"/>
        <v>24</v>
      </c>
      <c r="H9" s="62" t="s">
        <v>170</v>
      </c>
      <c r="I9" s="18">
        <v>5</v>
      </c>
      <c r="J9" s="18">
        <v>5</v>
      </c>
      <c r="K9" s="18">
        <v>7</v>
      </c>
      <c r="L9" s="18">
        <v>7</v>
      </c>
      <c r="M9" s="63">
        <f t="shared" si="0"/>
        <v>24</v>
      </c>
    </row>
    <row r="10" spans="1:18" ht="15.75" thickBot="1" x14ac:dyDescent="0.3">
      <c r="A10" s="29" t="s">
        <v>171</v>
      </c>
      <c r="B10" s="29">
        <f>SUM(B4:B9)</f>
        <v>35</v>
      </c>
      <c r="C10" s="29">
        <f t="shared" ref="C10:E10" si="2">SUM(C4:C9)</f>
        <v>35</v>
      </c>
      <c r="D10" s="29">
        <f t="shared" si="2"/>
        <v>35</v>
      </c>
      <c r="E10" s="29">
        <f t="shared" si="2"/>
        <v>45</v>
      </c>
      <c r="F10" s="29">
        <f>SUM(B4:E9)</f>
        <v>150</v>
      </c>
      <c r="H10" s="64" t="s">
        <v>171</v>
      </c>
      <c r="I10" s="65">
        <f>SUM(I4:I9)</f>
        <v>35</v>
      </c>
      <c r="J10" s="65">
        <f>SUM(J4:J9)</f>
        <v>35</v>
      </c>
      <c r="K10" s="65">
        <f>SUM(K4:K9)</f>
        <v>35</v>
      </c>
      <c r="L10" s="65">
        <f>SUM(L4:L9)</f>
        <v>45</v>
      </c>
      <c r="M10" s="66">
        <f>SUM(M4:M9)</f>
        <v>150</v>
      </c>
    </row>
    <row r="14" spans="1:18" ht="18" x14ac:dyDescent="0.25">
      <c r="B14" s="29" t="s">
        <v>5</v>
      </c>
      <c r="C14" s="29" t="s">
        <v>11</v>
      </c>
      <c r="D14" s="29" t="s">
        <v>38</v>
      </c>
      <c r="E14" s="29" t="s">
        <v>68</v>
      </c>
      <c r="F14" s="29" t="s">
        <v>160</v>
      </c>
      <c r="H14" s="67" t="s">
        <v>172</v>
      </c>
    </row>
    <row r="15" spans="1:18" ht="18" x14ac:dyDescent="0.25">
      <c r="A15" s="29" t="s">
        <v>164</v>
      </c>
      <c r="B15" s="29">
        <f>((B4-I4)*(B4-I4))/I4</f>
        <v>0.14285714285714285</v>
      </c>
      <c r="C15" s="29">
        <f>((C4-J4)*(C4-J4))/J4</f>
        <v>0.2</v>
      </c>
      <c r="D15" s="29">
        <f>((D4-K4)*(D4-K4))/K4</f>
        <v>0.16666666666666666</v>
      </c>
      <c r="E15" s="29">
        <f>((E4-L4)*(E4-L4))/L4</f>
        <v>1.2857142857142858</v>
      </c>
      <c r="H15" s="67" t="s">
        <v>173</v>
      </c>
    </row>
    <row r="16" spans="1:18" ht="18" x14ac:dyDescent="0.25">
      <c r="A16" s="29" t="s">
        <v>165</v>
      </c>
      <c r="B16" s="29">
        <f t="shared" ref="B16:E20" si="3">((B5-I5)*(B5-I5))/I5</f>
        <v>0.66666666666666663</v>
      </c>
      <c r="C16" s="29">
        <f t="shared" si="3"/>
        <v>0</v>
      </c>
      <c r="D16" s="29">
        <f t="shared" si="3"/>
        <v>0.25</v>
      </c>
      <c r="E16" s="29">
        <f t="shared" si="3"/>
        <v>0.25</v>
      </c>
      <c r="H16" s="67" t="s">
        <v>174</v>
      </c>
    </row>
    <row r="17" spans="1:5" x14ac:dyDescent="0.25">
      <c r="A17" s="29" t="s">
        <v>166</v>
      </c>
      <c r="B17" s="29">
        <f t="shared" si="3"/>
        <v>0.16666666666666666</v>
      </c>
      <c r="C17" s="29">
        <f t="shared" si="3"/>
        <v>0.2</v>
      </c>
      <c r="D17" s="29">
        <f t="shared" si="3"/>
        <v>0.66666666666666663</v>
      </c>
      <c r="E17" s="29">
        <f t="shared" si="3"/>
        <v>0</v>
      </c>
    </row>
    <row r="18" spans="1:5" x14ac:dyDescent="0.25">
      <c r="A18" s="29" t="s">
        <v>167</v>
      </c>
      <c r="B18" s="29">
        <f t="shared" si="3"/>
        <v>0.2</v>
      </c>
      <c r="C18" s="29">
        <f t="shared" si="3"/>
        <v>1.125</v>
      </c>
      <c r="D18" s="29">
        <f t="shared" si="3"/>
        <v>0.16666666666666666</v>
      </c>
      <c r="E18" s="29">
        <f t="shared" si="3"/>
        <v>0.5625</v>
      </c>
    </row>
    <row r="19" spans="1:5" x14ac:dyDescent="0.25">
      <c r="A19" s="29" t="s">
        <v>169</v>
      </c>
      <c r="B19" s="29">
        <f t="shared" si="3"/>
        <v>0.16666666666666666</v>
      </c>
      <c r="C19" s="29">
        <f t="shared" si="3"/>
        <v>0.14285714285714285</v>
      </c>
      <c r="D19" s="29">
        <f t="shared" si="3"/>
        <v>0.16666666666666666</v>
      </c>
      <c r="E19" s="29">
        <f t="shared" si="3"/>
        <v>0.14285714285714285</v>
      </c>
    </row>
    <row r="20" spans="1:5" x14ac:dyDescent="0.25">
      <c r="A20" s="29" t="s">
        <v>170</v>
      </c>
      <c r="B20" s="29">
        <f t="shared" si="3"/>
        <v>0.8</v>
      </c>
      <c r="C20" s="29">
        <f t="shared" si="3"/>
        <v>0.8</v>
      </c>
      <c r="D20" s="29">
        <f t="shared" si="3"/>
        <v>0.5714285714285714</v>
      </c>
      <c r="E20" s="29">
        <f t="shared" si="3"/>
        <v>0.5714285714285714</v>
      </c>
    </row>
    <row r="21" spans="1:5" x14ac:dyDescent="0.25">
      <c r="A21" s="29" t="s">
        <v>171</v>
      </c>
      <c r="B21" s="29">
        <f>SUM(B15:B20)</f>
        <v>2.1428571428571432</v>
      </c>
      <c r="C21" s="29">
        <f t="shared" ref="C21:E21" si="4">SUM(C15:C20)</f>
        <v>2.4678571428571425</v>
      </c>
      <c r="D21" s="29">
        <f t="shared" si="4"/>
        <v>1.9880952380952381</v>
      </c>
      <c r="E21" s="29">
        <f t="shared" si="4"/>
        <v>2.8125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CF2F9-C9A7-4937-9BDF-6C1CA026ECDD}">
  <dimension ref="A1:F25"/>
  <sheetViews>
    <sheetView tabSelected="1" topLeftCell="B1" zoomScale="160" zoomScaleNormal="160" workbookViewId="0">
      <selection activeCell="N12" sqref="N12"/>
    </sheetView>
  </sheetViews>
  <sheetFormatPr defaultRowHeight="15" x14ac:dyDescent="0.25"/>
  <cols>
    <col min="1" max="16384" width="9.140625" style="16"/>
  </cols>
  <sheetData>
    <row r="1" spans="1:6" x14ac:dyDescent="0.25">
      <c r="A1" s="28"/>
      <c r="B1" s="17"/>
      <c r="C1" s="68" t="s">
        <v>175</v>
      </c>
      <c r="D1" s="68"/>
      <c r="E1" s="28"/>
      <c r="F1" s="28"/>
    </row>
    <row r="2" spans="1:6" x14ac:dyDescent="0.25">
      <c r="A2" s="28"/>
      <c r="B2" s="28"/>
      <c r="C2" s="28"/>
      <c r="D2" s="28"/>
      <c r="E2" s="28"/>
      <c r="F2" s="28"/>
    </row>
    <row r="3" spans="1:6" x14ac:dyDescent="0.25">
      <c r="A3" s="19" t="s">
        <v>33</v>
      </c>
      <c r="B3" s="19" t="s">
        <v>176</v>
      </c>
      <c r="C3" s="19"/>
      <c r="D3" s="19"/>
      <c r="E3" s="19"/>
      <c r="F3" s="19"/>
    </row>
    <row r="4" spans="1:6" x14ac:dyDescent="0.25">
      <c r="A4" s="19">
        <v>2003</v>
      </c>
      <c r="B4" s="19">
        <v>4</v>
      </c>
      <c r="C4" s="19"/>
      <c r="D4" s="19"/>
      <c r="E4" s="19"/>
      <c r="F4" s="19" t="e">
        <v>#N/A</v>
      </c>
    </row>
    <row r="5" spans="1:6" x14ac:dyDescent="0.25">
      <c r="A5" s="19">
        <v>2004</v>
      </c>
      <c r="B5" s="19">
        <v>6</v>
      </c>
      <c r="C5" s="19"/>
      <c r="D5" s="19"/>
      <c r="E5" s="19"/>
      <c r="F5" s="19" t="e">
        <v>#N/A</v>
      </c>
    </row>
    <row r="6" spans="1:6" x14ac:dyDescent="0.25">
      <c r="A6" s="19">
        <v>2005</v>
      </c>
      <c r="B6" s="19">
        <v>5</v>
      </c>
      <c r="C6" s="19">
        <v>32</v>
      </c>
      <c r="D6" s="19">
        <v>6.4</v>
      </c>
      <c r="E6" s="19"/>
      <c r="F6" s="19" t="e">
        <v>#N/A</v>
      </c>
    </row>
    <row r="7" spans="1:6" x14ac:dyDescent="0.25">
      <c r="A7" s="19">
        <v>2006</v>
      </c>
      <c r="B7" s="19">
        <v>8</v>
      </c>
      <c r="C7" s="19">
        <v>33</v>
      </c>
      <c r="D7" s="19">
        <v>6.6</v>
      </c>
      <c r="E7" s="19"/>
      <c r="F7" s="19" t="e">
        <v>#N/A</v>
      </c>
    </row>
    <row r="8" spans="1:6" x14ac:dyDescent="0.25">
      <c r="A8" s="19">
        <v>2007</v>
      </c>
      <c r="B8" s="19">
        <v>9</v>
      </c>
      <c r="C8" s="19">
        <v>31</v>
      </c>
      <c r="D8" s="19">
        <v>6.2</v>
      </c>
      <c r="E8" s="19"/>
      <c r="F8" s="19">
        <f t="shared" ref="F8:F13" si="0">AVERAGE(B4:B8)</f>
        <v>6.4</v>
      </c>
    </row>
    <row r="9" spans="1:6" x14ac:dyDescent="0.25">
      <c r="A9" s="19">
        <v>2008</v>
      </c>
      <c r="B9" s="19">
        <v>5</v>
      </c>
      <c r="C9" s="19">
        <v>29</v>
      </c>
      <c r="D9" s="19">
        <v>5.8</v>
      </c>
      <c r="E9" s="19"/>
      <c r="F9" s="19">
        <f t="shared" si="0"/>
        <v>6.6</v>
      </c>
    </row>
    <row r="10" spans="1:6" x14ac:dyDescent="0.25">
      <c r="A10" s="19">
        <v>2009</v>
      </c>
      <c r="B10" s="19">
        <v>4</v>
      </c>
      <c r="C10" s="19">
        <v>28</v>
      </c>
      <c r="D10" s="19">
        <v>5.6</v>
      </c>
      <c r="E10" s="19"/>
      <c r="F10" s="19">
        <f t="shared" si="0"/>
        <v>6.2</v>
      </c>
    </row>
    <row r="11" spans="1:6" x14ac:dyDescent="0.25">
      <c r="A11" s="19">
        <v>2010</v>
      </c>
      <c r="B11" s="19">
        <v>3</v>
      </c>
      <c r="C11" s="19">
        <v>27</v>
      </c>
      <c r="D11" s="19">
        <v>5.4</v>
      </c>
      <c r="E11" s="19"/>
      <c r="F11" s="19">
        <f t="shared" si="0"/>
        <v>5.8</v>
      </c>
    </row>
    <row r="12" spans="1:6" x14ac:dyDescent="0.25">
      <c r="A12" s="19">
        <v>2011</v>
      </c>
      <c r="B12" s="19">
        <v>7</v>
      </c>
      <c r="C12" s="19"/>
      <c r="D12" s="19"/>
      <c r="E12" s="19"/>
      <c r="F12" s="19">
        <f t="shared" si="0"/>
        <v>5.6</v>
      </c>
    </row>
    <row r="13" spans="1:6" x14ac:dyDescent="0.25">
      <c r="A13" s="19">
        <v>2012</v>
      </c>
      <c r="B13" s="19">
        <v>8</v>
      </c>
      <c r="C13" s="19"/>
      <c r="D13" s="19"/>
      <c r="E13" s="19"/>
      <c r="F13" s="19">
        <f t="shared" si="0"/>
        <v>5.4</v>
      </c>
    </row>
    <row r="14" spans="1:6" x14ac:dyDescent="0.25">
      <c r="A14" s="28"/>
      <c r="B14" s="28"/>
      <c r="C14" s="28"/>
      <c r="D14" s="28"/>
      <c r="E14" s="28"/>
      <c r="F14" s="28"/>
    </row>
    <row r="15" spans="1:6" x14ac:dyDescent="0.25">
      <c r="A15" s="28"/>
      <c r="B15" s="28"/>
      <c r="C15" s="28"/>
      <c r="D15" s="28"/>
      <c r="E15" s="28"/>
      <c r="F15" s="28"/>
    </row>
    <row r="16" spans="1:6" x14ac:dyDescent="0.25">
      <c r="A16" s="28"/>
      <c r="B16" s="28"/>
      <c r="C16" s="28"/>
      <c r="D16" s="28"/>
      <c r="E16" s="28"/>
      <c r="F16" s="28"/>
    </row>
    <row r="17" spans="1:6" x14ac:dyDescent="0.25">
      <c r="A17" s="28"/>
      <c r="B17" s="28"/>
      <c r="C17" s="28"/>
      <c r="D17" s="28"/>
      <c r="E17" s="28"/>
      <c r="F17" s="28"/>
    </row>
    <row r="18" spans="1:6" x14ac:dyDescent="0.25">
      <c r="A18" s="28"/>
      <c r="B18" s="28"/>
      <c r="C18" s="28"/>
      <c r="D18" s="28"/>
      <c r="E18" s="28"/>
      <c r="F18" s="28"/>
    </row>
    <row r="19" spans="1:6" x14ac:dyDescent="0.25">
      <c r="A19" s="28"/>
      <c r="B19" s="28"/>
      <c r="C19" s="28"/>
      <c r="D19" s="28"/>
      <c r="E19" s="28"/>
      <c r="F19" s="28"/>
    </row>
    <row r="20" spans="1:6" x14ac:dyDescent="0.25">
      <c r="A20" s="28"/>
      <c r="B20" s="28"/>
      <c r="C20" s="28"/>
      <c r="D20" s="28"/>
      <c r="E20" s="28"/>
      <c r="F20" s="28"/>
    </row>
    <row r="21" spans="1:6" x14ac:dyDescent="0.25">
      <c r="A21" s="28"/>
      <c r="B21" s="28"/>
      <c r="C21" s="28"/>
      <c r="D21" s="28"/>
      <c r="E21" s="28"/>
      <c r="F21" s="28"/>
    </row>
    <row r="22" spans="1:6" x14ac:dyDescent="0.25">
      <c r="A22" s="28"/>
      <c r="B22" s="28"/>
      <c r="C22" s="28"/>
      <c r="D22" s="28"/>
      <c r="E22" s="28"/>
      <c r="F22" s="28"/>
    </row>
    <row r="23" spans="1:6" x14ac:dyDescent="0.25">
      <c r="A23" s="28"/>
      <c r="B23" s="28"/>
      <c r="C23" s="28"/>
      <c r="D23" s="28"/>
      <c r="E23" s="28"/>
      <c r="F23" s="28"/>
    </row>
    <row r="24" spans="1:6" x14ac:dyDescent="0.25">
      <c r="A24" s="28"/>
      <c r="B24" s="28"/>
      <c r="C24" s="28"/>
      <c r="D24" s="28"/>
      <c r="E24" s="28"/>
      <c r="F24" s="28"/>
    </row>
    <row r="25" spans="1:6" x14ac:dyDescent="0.25">
      <c r="A25" s="28"/>
      <c r="B25" s="28"/>
      <c r="C25" s="28"/>
      <c r="D25" s="28"/>
      <c r="E25" s="28"/>
      <c r="F25" s="2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6E19-FF40-483B-95F1-E5E7E4E34D6D}">
  <dimension ref="A1:M22"/>
  <sheetViews>
    <sheetView zoomScaleNormal="100" workbookViewId="0">
      <selection activeCell="O22" sqref="O22"/>
    </sheetView>
  </sheetViews>
  <sheetFormatPr defaultRowHeight="15" x14ac:dyDescent="0.25"/>
  <sheetData>
    <row r="1" spans="1:13" s="1" customFormat="1" x14ac:dyDescent="0.25">
      <c r="A1" s="1" t="s">
        <v>0</v>
      </c>
      <c r="B1" s="1" t="s">
        <v>1</v>
      </c>
      <c r="C1" s="1" t="s">
        <v>10</v>
      </c>
      <c r="H1" s="1" t="s">
        <v>12</v>
      </c>
      <c r="J1" s="1" t="s">
        <v>11</v>
      </c>
      <c r="L1" s="1" t="s">
        <v>2</v>
      </c>
      <c r="M1" s="1">
        <f>COUNT(B2:B21)/2</f>
        <v>10</v>
      </c>
    </row>
    <row r="2" spans="1:13" x14ac:dyDescent="0.25">
      <c r="A2">
        <v>106</v>
      </c>
      <c r="B2">
        <v>12</v>
      </c>
      <c r="C2">
        <f>POWER(B2-M2,2)</f>
        <v>5329</v>
      </c>
      <c r="E2" t="s">
        <v>4</v>
      </c>
      <c r="F2">
        <v>0.57389999999999997</v>
      </c>
      <c r="H2" t="s">
        <v>13</v>
      </c>
      <c r="I2">
        <f>B21-B2</f>
        <v>146</v>
      </c>
      <c r="J2">
        <f>I2*F2</f>
        <v>83.789400000000001</v>
      </c>
      <c r="L2" t="s">
        <v>3</v>
      </c>
      <c r="M2">
        <f>B22/COUNT(B2:B21)</f>
        <v>85</v>
      </c>
    </row>
    <row r="3" spans="1:13" x14ac:dyDescent="0.25">
      <c r="A3">
        <v>128</v>
      </c>
      <c r="B3">
        <v>12</v>
      </c>
      <c r="C3">
        <f t="shared" ref="C3:C21" si="0">POWER(B3-M3,2)</f>
        <v>144</v>
      </c>
      <c r="E3" t="s">
        <v>6</v>
      </c>
      <c r="F3">
        <v>0.3291</v>
      </c>
      <c r="H3" t="s">
        <v>14</v>
      </c>
      <c r="I3">
        <f>B20-B3</f>
        <v>141</v>
      </c>
      <c r="J3">
        <f t="shared" ref="J3:J6" si="1">I3*F3</f>
        <v>46.403100000000002</v>
      </c>
    </row>
    <row r="4" spans="1:13" x14ac:dyDescent="0.25">
      <c r="A4">
        <v>131</v>
      </c>
      <c r="B4">
        <v>21</v>
      </c>
      <c r="C4">
        <f t="shared" si="0"/>
        <v>441</v>
      </c>
      <c r="E4" t="s">
        <v>7</v>
      </c>
      <c r="F4">
        <v>0.21410000000000001</v>
      </c>
      <c r="H4" t="s">
        <v>16</v>
      </c>
      <c r="I4">
        <f>B19-B4</f>
        <v>110</v>
      </c>
      <c r="J4">
        <f t="shared" si="1"/>
        <v>23.551000000000002</v>
      </c>
    </row>
    <row r="5" spans="1:13" x14ac:dyDescent="0.25">
      <c r="A5">
        <v>79</v>
      </c>
      <c r="B5">
        <v>46</v>
      </c>
      <c r="C5">
        <f t="shared" si="0"/>
        <v>2116</v>
      </c>
      <c r="E5" t="s">
        <v>8</v>
      </c>
      <c r="F5">
        <v>0.12239999999999999</v>
      </c>
      <c r="H5" t="s">
        <v>17</v>
      </c>
      <c r="I5">
        <f>B18-B5</f>
        <v>82</v>
      </c>
      <c r="J5">
        <f t="shared" si="1"/>
        <v>10.036799999999999</v>
      </c>
    </row>
    <row r="6" spans="1:13" x14ac:dyDescent="0.25">
      <c r="A6">
        <v>52</v>
      </c>
      <c r="B6">
        <v>49</v>
      </c>
      <c r="C6">
        <f t="shared" si="0"/>
        <v>2401</v>
      </c>
      <c r="E6" t="s">
        <v>9</v>
      </c>
      <c r="F6">
        <v>3.9899999999999998E-2</v>
      </c>
      <c r="H6" t="s">
        <v>15</v>
      </c>
      <c r="I6">
        <f>B17-B6</f>
        <v>76</v>
      </c>
      <c r="J6">
        <f t="shared" si="1"/>
        <v>3.0324</v>
      </c>
    </row>
    <row r="7" spans="1:13" x14ac:dyDescent="0.25">
      <c r="A7">
        <v>49</v>
      </c>
      <c r="B7">
        <v>50</v>
      </c>
      <c r="C7">
        <f t="shared" si="0"/>
        <v>2500</v>
      </c>
      <c r="J7" s="1">
        <f>SUM(J2:J6)</f>
        <v>166.81269999999998</v>
      </c>
    </row>
    <row r="8" spans="1:13" x14ac:dyDescent="0.25">
      <c r="A8">
        <v>123</v>
      </c>
      <c r="B8">
        <v>52</v>
      </c>
      <c r="C8">
        <f t="shared" si="0"/>
        <v>2704</v>
      </c>
    </row>
    <row r="9" spans="1:13" x14ac:dyDescent="0.25">
      <c r="A9">
        <v>54</v>
      </c>
      <c r="B9">
        <v>54</v>
      </c>
      <c r="C9">
        <f t="shared" si="0"/>
        <v>2916</v>
      </c>
    </row>
    <row r="10" spans="1:13" x14ac:dyDescent="0.25">
      <c r="A10">
        <v>12</v>
      </c>
      <c r="B10">
        <v>56</v>
      </c>
      <c r="C10">
        <f t="shared" si="0"/>
        <v>3136</v>
      </c>
      <c r="H10" t="s">
        <v>10</v>
      </c>
      <c r="I10">
        <f>C22</f>
        <v>191717</v>
      </c>
    </row>
    <row r="11" spans="1:13" x14ac:dyDescent="0.25">
      <c r="A11">
        <v>117</v>
      </c>
      <c r="B11">
        <v>79</v>
      </c>
      <c r="C11">
        <f t="shared" si="0"/>
        <v>6241</v>
      </c>
      <c r="H11" t="s">
        <v>11</v>
      </c>
      <c r="I11">
        <f>J7</f>
        <v>166.81269999999998</v>
      </c>
    </row>
    <row r="12" spans="1:13" x14ac:dyDescent="0.25">
      <c r="A12">
        <v>125</v>
      </c>
      <c r="B12">
        <v>104</v>
      </c>
      <c r="C12">
        <f t="shared" si="0"/>
        <v>10816</v>
      </c>
      <c r="H12" t="s">
        <v>18</v>
      </c>
      <c r="I12">
        <f>POWER(I11,2)/I10</f>
        <v>0.14514350256518718</v>
      </c>
    </row>
    <row r="13" spans="1:13" x14ac:dyDescent="0.25">
      <c r="A13">
        <v>50</v>
      </c>
      <c r="B13">
        <v>106</v>
      </c>
      <c r="C13">
        <f t="shared" si="0"/>
        <v>11236</v>
      </c>
      <c r="H13">
        <v>0.1</v>
      </c>
      <c r="I13">
        <v>0.92</v>
      </c>
    </row>
    <row r="14" spans="1:13" x14ac:dyDescent="0.25">
      <c r="A14">
        <v>46</v>
      </c>
      <c r="B14">
        <v>117</v>
      </c>
      <c r="C14">
        <f t="shared" si="0"/>
        <v>13689</v>
      </c>
      <c r="H14">
        <v>0.5</v>
      </c>
      <c r="I14">
        <v>0.95899999999999996</v>
      </c>
    </row>
    <row r="15" spans="1:13" x14ac:dyDescent="0.25">
      <c r="A15">
        <v>153</v>
      </c>
      <c r="B15">
        <v>123</v>
      </c>
      <c r="C15">
        <f t="shared" si="0"/>
        <v>15129</v>
      </c>
      <c r="H15" t="s">
        <v>19</v>
      </c>
      <c r="I15" s="1">
        <f>AVERAGE(I13:I14)</f>
        <v>0.9395</v>
      </c>
    </row>
    <row r="16" spans="1:13" x14ac:dyDescent="0.25">
      <c r="A16">
        <v>12</v>
      </c>
      <c r="B16">
        <v>124</v>
      </c>
      <c r="C16">
        <f t="shared" si="0"/>
        <v>15376</v>
      </c>
    </row>
    <row r="17" spans="1:3" x14ac:dyDescent="0.25">
      <c r="A17">
        <v>158</v>
      </c>
      <c r="B17">
        <v>125</v>
      </c>
      <c r="C17">
        <f t="shared" si="0"/>
        <v>15625</v>
      </c>
    </row>
    <row r="18" spans="1:3" x14ac:dyDescent="0.25">
      <c r="A18">
        <v>104</v>
      </c>
      <c r="B18">
        <v>128</v>
      </c>
      <c r="C18">
        <f t="shared" si="0"/>
        <v>16384</v>
      </c>
    </row>
    <row r="19" spans="1:3" x14ac:dyDescent="0.25">
      <c r="A19">
        <v>56</v>
      </c>
      <c r="B19">
        <v>131</v>
      </c>
      <c r="C19">
        <f t="shared" si="0"/>
        <v>17161</v>
      </c>
    </row>
    <row r="20" spans="1:3" x14ac:dyDescent="0.25">
      <c r="A20">
        <v>21</v>
      </c>
      <c r="B20">
        <v>153</v>
      </c>
      <c r="C20">
        <f t="shared" si="0"/>
        <v>23409</v>
      </c>
    </row>
    <row r="21" spans="1:3" x14ac:dyDescent="0.25">
      <c r="A21">
        <v>124</v>
      </c>
      <c r="B21">
        <v>158</v>
      </c>
      <c r="C21">
        <f t="shared" si="0"/>
        <v>24964</v>
      </c>
    </row>
    <row r="22" spans="1:3" x14ac:dyDescent="0.25">
      <c r="B22" s="1">
        <f>SUM(B2:B21)</f>
        <v>1700</v>
      </c>
      <c r="C22" s="1">
        <f>SUM(C2:C21)</f>
        <v>191717</v>
      </c>
    </row>
  </sheetData>
  <sortState ref="B2:B21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F2B49-C06A-4826-A62B-726949FCE295}">
  <dimension ref="A1:E11"/>
  <sheetViews>
    <sheetView zoomScale="175" zoomScaleNormal="175" workbookViewId="0">
      <selection activeCell="A9" sqref="A9:C11"/>
    </sheetView>
  </sheetViews>
  <sheetFormatPr defaultRowHeight="15" x14ac:dyDescent="0.25"/>
  <sheetData>
    <row r="1" spans="1:5" x14ac:dyDescent="0.25">
      <c r="A1" t="s">
        <v>34</v>
      </c>
    </row>
    <row r="2" spans="1:5" x14ac:dyDescent="0.25">
      <c r="A2">
        <v>62</v>
      </c>
      <c r="C2" t="s">
        <v>35</v>
      </c>
      <c r="D2" t="s">
        <v>36</v>
      </c>
      <c r="E2">
        <f>COUNT(A2:A7)</f>
        <v>6</v>
      </c>
    </row>
    <row r="3" spans="1:5" x14ac:dyDescent="0.25">
      <c r="A3">
        <v>92</v>
      </c>
      <c r="C3" t="s">
        <v>37</v>
      </c>
      <c r="D3" t="s">
        <v>36</v>
      </c>
      <c r="E3">
        <v>70</v>
      </c>
    </row>
    <row r="4" spans="1:5" x14ac:dyDescent="0.25">
      <c r="A4">
        <v>75</v>
      </c>
      <c r="C4" t="s">
        <v>38</v>
      </c>
      <c r="D4" t="s">
        <v>36</v>
      </c>
      <c r="E4">
        <v>90</v>
      </c>
    </row>
    <row r="5" spans="1:5" x14ac:dyDescent="0.25">
      <c r="A5">
        <v>68</v>
      </c>
      <c r="C5" t="s">
        <v>39</v>
      </c>
      <c r="D5" t="s">
        <v>36</v>
      </c>
      <c r="E5">
        <v>10</v>
      </c>
    </row>
    <row r="6" spans="1:5" x14ac:dyDescent="0.25">
      <c r="A6">
        <v>83</v>
      </c>
      <c r="C6" t="s">
        <v>43</v>
      </c>
      <c r="D6" t="s">
        <v>36</v>
      </c>
      <c r="E6">
        <f>AVERAGE(A2:A7)</f>
        <v>79.166666666666671</v>
      </c>
    </row>
    <row r="7" spans="1:5" x14ac:dyDescent="0.25">
      <c r="A7">
        <v>95</v>
      </c>
      <c r="C7" t="s">
        <v>45</v>
      </c>
      <c r="D7" t="s">
        <v>36</v>
      </c>
      <c r="E7">
        <f>E2-1</f>
        <v>5</v>
      </c>
    </row>
    <row r="9" spans="1:5" x14ac:dyDescent="0.25">
      <c r="A9" t="s">
        <v>40</v>
      </c>
      <c r="B9" s="9" t="s">
        <v>41</v>
      </c>
      <c r="C9" t="s">
        <v>42</v>
      </c>
    </row>
    <row r="10" spans="1:5" x14ac:dyDescent="0.25">
      <c r="A10" t="s">
        <v>40</v>
      </c>
      <c r="B10" s="9" t="s">
        <v>41</v>
      </c>
      <c r="C10">
        <f>(E6-E3)/(_xlfn.STDEV.P(A2:A7)/SQRT(E2))</f>
        <v>1.8680774921376846</v>
      </c>
    </row>
    <row r="11" spans="1:5" x14ac:dyDescent="0.25">
      <c r="A11" t="s">
        <v>44</v>
      </c>
      <c r="B11" s="9" t="s">
        <v>41</v>
      </c>
      <c r="C11">
        <v>2.0150000000000001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D71AC-4537-465F-A5BB-2CB091054013}">
  <dimension ref="B2:H11"/>
  <sheetViews>
    <sheetView topLeftCell="A2" zoomScale="190" zoomScaleNormal="190" workbookViewId="0">
      <selection activeCell="B11" sqref="B11"/>
    </sheetView>
  </sheetViews>
  <sheetFormatPr defaultRowHeight="15" x14ac:dyDescent="0.25"/>
  <sheetData>
    <row r="2" spans="2:8" x14ac:dyDescent="0.25">
      <c r="B2" t="s">
        <v>37</v>
      </c>
      <c r="C2" t="s">
        <v>36</v>
      </c>
      <c r="D2">
        <v>5.7</v>
      </c>
    </row>
    <row r="3" spans="2:8" x14ac:dyDescent="0.25">
      <c r="B3" t="s">
        <v>34</v>
      </c>
      <c r="C3" t="s">
        <v>36</v>
      </c>
      <c r="D3">
        <v>5</v>
      </c>
      <c r="E3">
        <v>9</v>
      </c>
      <c r="F3">
        <v>4</v>
      </c>
      <c r="G3">
        <v>11</v>
      </c>
      <c r="H3">
        <v>8</v>
      </c>
    </row>
    <row r="4" spans="2:8" x14ac:dyDescent="0.25">
      <c r="B4" t="s">
        <v>39</v>
      </c>
      <c r="C4" t="s">
        <v>36</v>
      </c>
      <c r="D4">
        <v>0.05</v>
      </c>
    </row>
    <row r="5" spans="2:8" x14ac:dyDescent="0.25">
      <c r="B5" t="s">
        <v>46</v>
      </c>
      <c r="C5" t="s">
        <v>36</v>
      </c>
      <c r="D5">
        <f>AVERAGE(D3:H3)</f>
        <v>7.4</v>
      </c>
    </row>
    <row r="6" spans="2:8" x14ac:dyDescent="0.25">
      <c r="B6" t="s">
        <v>35</v>
      </c>
      <c r="C6" t="s">
        <v>36</v>
      </c>
      <c r="D6">
        <f>COUNT(D3:H3)</f>
        <v>5</v>
      </c>
    </row>
    <row r="7" spans="2:8" x14ac:dyDescent="0.25">
      <c r="B7" t="s">
        <v>45</v>
      </c>
      <c r="C7" t="s">
        <v>36</v>
      </c>
      <c r="D7">
        <f>D6-1</f>
        <v>4</v>
      </c>
    </row>
    <row r="8" spans="2:8" x14ac:dyDescent="0.25">
      <c r="B8" t="s">
        <v>40</v>
      </c>
      <c r="C8" s="9" t="s">
        <v>41</v>
      </c>
      <c r="D8" t="s">
        <v>42</v>
      </c>
    </row>
    <row r="9" spans="2:8" x14ac:dyDescent="0.25">
      <c r="B9" t="s">
        <v>40</v>
      </c>
      <c r="C9" s="9" t="s">
        <v>41</v>
      </c>
      <c r="D9">
        <f>(D5-D2)/(_xlfn.STDEV.P(D3:H3)/SQRT(D6))</f>
        <v>1.4751965358138248</v>
      </c>
    </row>
    <row r="10" spans="2:8" x14ac:dyDescent="0.25">
      <c r="B10" t="s">
        <v>44</v>
      </c>
      <c r="C10" s="9" t="s">
        <v>41</v>
      </c>
      <c r="D10">
        <v>2.7759999999999998</v>
      </c>
    </row>
    <row r="11" spans="2:8" x14ac:dyDescent="0.25">
      <c r="B11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1774-F659-4934-A680-FC3CDA9BF11E}">
  <dimension ref="A1:F22"/>
  <sheetViews>
    <sheetView workbookViewId="0">
      <selection activeCell="D2" sqref="D2:J16"/>
    </sheetView>
  </sheetViews>
  <sheetFormatPr defaultRowHeight="15" x14ac:dyDescent="0.25"/>
  <cols>
    <col min="4" max="4" width="20.42578125" bestFit="1" customWidth="1"/>
  </cols>
  <sheetData>
    <row r="1" spans="1:6" x14ac:dyDescent="0.25">
      <c r="A1" t="s">
        <v>63</v>
      </c>
      <c r="B1" t="s">
        <v>64</v>
      </c>
    </row>
    <row r="2" spans="1:6" x14ac:dyDescent="0.25">
      <c r="A2">
        <v>18</v>
      </c>
      <c r="B2">
        <v>24</v>
      </c>
      <c r="D2" t="s">
        <v>60</v>
      </c>
      <c r="E2">
        <f>AVERAGE(A2:A22)</f>
        <v>15.571428571428571</v>
      </c>
    </row>
    <row r="3" spans="1:6" x14ac:dyDescent="0.25">
      <c r="A3">
        <v>15</v>
      </c>
      <c r="B3">
        <v>27</v>
      </c>
      <c r="D3" t="s">
        <v>61</v>
      </c>
      <c r="E3">
        <f>AVERAGE(B2:B22)</f>
        <v>26</v>
      </c>
    </row>
    <row r="4" spans="1:6" x14ac:dyDescent="0.25">
      <c r="A4">
        <v>18</v>
      </c>
      <c r="B4">
        <v>27</v>
      </c>
      <c r="D4" t="s">
        <v>50</v>
      </c>
      <c r="E4">
        <f>COUNT(A2:A22)</f>
        <v>21</v>
      </c>
    </row>
    <row r="5" spans="1:6" x14ac:dyDescent="0.25">
      <c r="A5">
        <v>16</v>
      </c>
      <c r="B5">
        <v>25</v>
      </c>
      <c r="D5" t="s">
        <v>51</v>
      </c>
      <c r="E5">
        <f>COUNT(A2:A22)</f>
        <v>21</v>
      </c>
    </row>
    <row r="6" spans="1:6" x14ac:dyDescent="0.25">
      <c r="A6">
        <v>17</v>
      </c>
      <c r="B6">
        <v>31</v>
      </c>
      <c r="D6" t="s">
        <v>52</v>
      </c>
      <c r="E6">
        <f>_xlfn.STDEV.S(A2:A22)</f>
        <v>3.2950178841916538</v>
      </c>
    </row>
    <row r="7" spans="1:6" x14ac:dyDescent="0.25">
      <c r="A7">
        <v>15</v>
      </c>
      <c r="B7">
        <v>35</v>
      </c>
      <c r="D7" t="s">
        <v>53</v>
      </c>
      <c r="E7">
        <f>_xlfn.STDEV.S(B2:B22)</f>
        <v>4.8166378315169185</v>
      </c>
    </row>
    <row r="8" spans="1:6" x14ac:dyDescent="0.25">
      <c r="A8">
        <v>14</v>
      </c>
      <c r="B8">
        <v>24</v>
      </c>
      <c r="D8" t="s">
        <v>62</v>
      </c>
      <c r="E8">
        <v>0.05</v>
      </c>
    </row>
    <row r="9" spans="1:6" x14ac:dyDescent="0.25">
      <c r="A9">
        <v>14</v>
      </c>
      <c r="B9">
        <v>19</v>
      </c>
      <c r="D9" t="s">
        <v>59</v>
      </c>
      <c r="E9">
        <v>20</v>
      </c>
    </row>
    <row r="10" spans="1:6" x14ac:dyDescent="0.25">
      <c r="A10">
        <v>14</v>
      </c>
      <c r="B10">
        <v>29</v>
      </c>
    </row>
    <row r="11" spans="1:6" x14ac:dyDescent="0.25">
      <c r="A11">
        <v>15</v>
      </c>
      <c r="B11">
        <v>23</v>
      </c>
      <c r="D11" t="s">
        <v>54</v>
      </c>
      <c r="F11" t="s">
        <v>55</v>
      </c>
    </row>
    <row r="12" spans="1:6" x14ac:dyDescent="0.25">
      <c r="A12">
        <v>15</v>
      </c>
      <c r="B12">
        <v>27</v>
      </c>
      <c r="E12" s="9" t="s">
        <v>56</v>
      </c>
    </row>
    <row r="13" spans="1:6" x14ac:dyDescent="0.25">
      <c r="A13">
        <v>14</v>
      </c>
      <c r="B13">
        <v>20</v>
      </c>
      <c r="E13" t="s">
        <v>57</v>
      </c>
      <c r="F13" t="s">
        <v>58</v>
      </c>
    </row>
    <row r="14" spans="1:6" x14ac:dyDescent="0.25">
      <c r="A14">
        <v>15</v>
      </c>
      <c r="B14">
        <v>22</v>
      </c>
      <c r="D14" t="s">
        <v>54</v>
      </c>
      <c r="E14">
        <f>(E2-E3)/SQRT((POWER(E6,2)/E4)+(POWER(E7,2)/E5))</f>
        <v>-8.188990399212182</v>
      </c>
    </row>
    <row r="15" spans="1:6" x14ac:dyDescent="0.25">
      <c r="A15">
        <v>14</v>
      </c>
      <c r="B15">
        <v>18</v>
      </c>
      <c r="D15" t="s">
        <v>67</v>
      </c>
      <c r="E15">
        <v>1.7250000000000001</v>
      </c>
    </row>
    <row r="16" spans="1:6" x14ac:dyDescent="0.25">
      <c r="A16">
        <v>22</v>
      </c>
      <c r="B16">
        <v>20</v>
      </c>
      <c r="D16" t="s">
        <v>66</v>
      </c>
    </row>
    <row r="17" spans="1:2" x14ac:dyDescent="0.25">
      <c r="A17">
        <v>18</v>
      </c>
      <c r="B17">
        <v>31</v>
      </c>
    </row>
    <row r="18" spans="1:2" x14ac:dyDescent="0.25">
      <c r="A18">
        <v>21</v>
      </c>
      <c r="B18">
        <v>32</v>
      </c>
    </row>
    <row r="19" spans="1:2" x14ac:dyDescent="0.25">
      <c r="A19">
        <v>21</v>
      </c>
      <c r="B19">
        <v>31</v>
      </c>
    </row>
    <row r="20" spans="1:2" x14ac:dyDescent="0.25">
      <c r="A20">
        <v>10</v>
      </c>
      <c r="B20">
        <v>32</v>
      </c>
    </row>
    <row r="21" spans="1:2" x14ac:dyDescent="0.25">
      <c r="A21">
        <v>10</v>
      </c>
      <c r="B21">
        <v>24</v>
      </c>
    </row>
    <row r="22" spans="1:2" x14ac:dyDescent="0.25">
      <c r="A22">
        <v>11</v>
      </c>
      <c r="B22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2B56-5F59-4A28-80F3-0C783976A8E6}">
  <dimension ref="A1:F26"/>
  <sheetViews>
    <sheetView zoomScale="130" zoomScaleNormal="130" workbookViewId="0">
      <selection activeCell="K12" sqref="K12"/>
    </sheetView>
  </sheetViews>
  <sheetFormatPr defaultRowHeight="15" x14ac:dyDescent="0.25"/>
  <cols>
    <col min="4" max="4" width="20.42578125" bestFit="1" customWidth="1"/>
  </cols>
  <sheetData>
    <row r="1" spans="1:6" x14ac:dyDescent="0.25">
      <c r="A1" t="s">
        <v>48</v>
      </c>
      <c r="B1" t="s">
        <v>49</v>
      </c>
    </row>
    <row r="2" spans="1:6" x14ac:dyDescent="0.25">
      <c r="A2">
        <v>39</v>
      </c>
      <c r="B2">
        <v>31</v>
      </c>
      <c r="D2" t="s">
        <v>60</v>
      </c>
      <c r="E2">
        <f>AVERAGE(A2:A26)</f>
        <v>50.64</v>
      </c>
    </row>
    <row r="3" spans="1:6" x14ac:dyDescent="0.25">
      <c r="A3">
        <v>67</v>
      </c>
      <c r="B3">
        <v>13</v>
      </c>
      <c r="D3" t="s">
        <v>61</v>
      </c>
      <c r="E3">
        <f>AVERAGE(B2:B26)</f>
        <v>14.32</v>
      </c>
    </row>
    <row r="4" spans="1:6" x14ac:dyDescent="0.25">
      <c r="A4">
        <v>3</v>
      </c>
      <c r="B4">
        <v>3</v>
      </c>
      <c r="D4" t="s">
        <v>50</v>
      </c>
      <c r="E4">
        <f>COUNT(A2:A26)</f>
        <v>25</v>
      </c>
    </row>
    <row r="5" spans="1:6" x14ac:dyDescent="0.25">
      <c r="A5">
        <v>74</v>
      </c>
      <c r="B5">
        <v>21</v>
      </c>
      <c r="D5" t="s">
        <v>51</v>
      </c>
      <c r="E5">
        <f>COUNT(A2:A26)</f>
        <v>25</v>
      </c>
    </row>
    <row r="6" spans="1:6" x14ac:dyDescent="0.25">
      <c r="A6">
        <v>41</v>
      </c>
      <c r="B6">
        <v>29</v>
      </c>
      <c r="D6" t="s">
        <v>52</v>
      </c>
      <c r="E6">
        <f>_xlfn.STDEV.S(A2:A26)</f>
        <v>28.972515711733884</v>
      </c>
    </row>
    <row r="7" spans="1:6" x14ac:dyDescent="0.25">
      <c r="A7">
        <v>12</v>
      </c>
      <c r="B7">
        <v>17</v>
      </c>
      <c r="D7" t="s">
        <v>53</v>
      </c>
      <c r="E7">
        <f>_xlfn.STDEV.S(B2:B26)</f>
        <v>9.5075408667716665</v>
      </c>
    </row>
    <row r="8" spans="1:6" x14ac:dyDescent="0.25">
      <c r="A8">
        <v>29</v>
      </c>
      <c r="B8">
        <v>12</v>
      </c>
      <c r="D8" t="s">
        <v>62</v>
      </c>
      <c r="E8">
        <v>0.05</v>
      </c>
    </row>
    <row r="9" spans="1:6" x14ac:dyDescent="0.25">
      <c r="A9">
        <v>25</v>
      </c>
      <c r="B9">
        <v>3</v>
      </c>
      <c r="D9" t="s">
        <v>59</v>
      </c>
      <c r="E9">
        <f>E4-1</f>
        <v>24</v>
      </c>
    </row>
    <row r="10" spans="1:6" x14ac:dyDescent="0.25">
      <c r="A10">
        <v>20</v>
      </c>
      <c r="B10">
        <v>7</v>
      </c>
    </row>
    <row r="11" spans="1:6" x14ac:dyDescent="0.25">
      <c r="A11">
        <v>35</v>
      </c>
      <c r="B11">
        <v>12</v>
      </c>
      <c r="D11" t="s">
        <v>54</v>
      </c>
      <c r="F11" t="s">
        <v>55</v>
      </c>
    </row>
    <row r="12" spans="1:6" x14ac:dyDescent="0.25">
      <c r="A12">
        <v>36</v>
      </c>
      <c r="B12">
        <v>21</v>
      </c>
      <c r="E12" s="9" t="s">
        <v>56</v>
      </c>
    </row>
    <row r="13" spans="1:6" x14ac:dyDescent="0.25">
      <c r="A13">
        <v>88</v>
      </c>
      <c r="B13">
        <v>16</v>
      </c>
      <c r="E13" t="s">
        <v>57</v>
      </c>
      <c r="F13" t="s">
        <v>58</v>
      </c>
    </row>
    <row r="14" spans="1:6" x14ac:dyDescent="0.25">
      <c r="A14">
        <v>93</v>
      </c>
      <c r="B14">
        <v>1</v>
      </c>
      <c r="D14" t="s">
        <v>54</v>
      </c>
      <c r="E14">
        <f>(E2-E3)/SQRT((POWER(E6,2)/E4)+(POWER(E7,2)/E5))</f>
        <v>5.9555390038891094</v>
      </c>
    </row>
    <row r="15" spans="1:6" x14ac:dyDescent="0.25">
      <c r="A15">
        <v>18</v>
      </c>
      <c r="B15">
        <v>30</v>
      </c>
      <c r="D15" t="s">
        <v>67</v>
      </c>
      <c r="E15">
        <v>1.7110000000000001</v>
      </c>
    </row>
    <row r="16" spans="1:6" x14ac:dyDescent="0.25">
      <c r="A16">
        <v>17</v>
      </c>
      <c r="B16">
        <v>26</v>
      </c>
      <c r="D16" t="s">
        <v>66</v>
      </c>
    </row>
    <row r="17" spans="1:2" x14ac:dyDescent="0.25">
      <c r="A17">
        <v>47</v>
      </c>
      <c r="B17">
        <v>27</v>
      </c>
    </row>
    <row r="18" spans="1:2" x14ac:dyDescent="0.25">
      <c r="A18">
        <v>83</v>
      </c>
      <c r="B18">
        <v>10</v>
      </c>
    </row>
    <row r="19" spans="1:2" x14ac:dyDescent="0.25">
      <c r="A19">
        <v>45</v>
      </c>
      <c r="B19">
        <v>5</v>
      </c>
    </row>
    <row r="20" spans="1:2" x14ac:dyDescent="0.25">
      <c r="A20">
        <v>35</v>
      </c>
      <c r="B20">
        <v>8</v>
      </c>
    </row>
    <row r="21" spans="1:2" x14ac:dyDescent="0.25">
      <c r="A21">
        <v>82</v>
      </c>
      <c r="B21">
        <v>19</v>
      </c>
    </row>
    <row r="22" spans="1:2" x14ac:dyDescent="0.25">
      <c r="A22">
        <v>98</v>
      </c>
      <c r="B22">
        <v>3</v>
      </c>
    </row>
    <row r="23" spans="1:2" x14ac:dyDescent="0.25">
      <c r="A23">
        <v>69</v>
      </c>
      <c r="B23">
        <v>11</v>
      </c>
    </row>
    <row r="24" spans="1:2" x14ac:dyDescent="0.25">
      <c r="A24">
        <v>47</v>
      </c>
      <c r="B24">
        <v>19</v>
      </c>
    </row>
    <row r="25" spans="1:2" x14ac:dyDescent="0.25">
      <c r="A25">
        <v>64</v>
      </c>
      <c r="B25">
        <v>14</v>
      </c>
    </row>
    <row r="26" spans="1:2" x14ac:dyDescent="0.25">
      <c r="A26">
        <v>99</v>
      </c>
      <c r="B2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66DD8-D673-4CEF-9D18-98AF849D142C}">
  <dimension ref="A1:H23"/>
  <sheetViews>
    <sheetView workbookViewId="0">
      <selection sqref="A1:T23"/>
    </sheetView>
  </sheetViews>
  <sheetFormatPr defaultRowHeight="15" x14ac:dyDescent="0.25"/>
  <sheetData>
    <row r="1" spans="1:8" x14ac:dyDescent="0.25">
      <c r="A1" t="s">
        <v>63</v>
      </c>
      <c r="B1" t="s">
        <v>64</v>
      </c>
      <c r="C1" t="s">
        <v>68</v>
      </c>
      <c r="D1" t="s">
        <v>69</v>
      </c>
      <c r="E1" t="s">
        <v>70</v>
      </c>
    </row>
    <row r="2" spans="1:8" x14ac:dyDescent="0.25">
      <c r="A2">
        <v>95</v>
      </c>
      <c r="B2">
        <v>90</v>
      </c>
      <c r="C2">
        <f>A2-B2</f>
        <v>5</v>
      </c>
      <c r="D2">
        <f>C2-$H$3</f>
        <v>4</v>
      </c>
      <c r="E2">
        <f>POWER(D2,2)</f>
        <v>16</v>
      </c>
    </row>
    <row r="3" spans="1:8" x14ac:dyDescent="0.25">
      <c r="A3">
        <v>89</v>
      </c>
      <c r="B3">
        <v>85</v>
      </c>
      <c r="C3">
        <f t="shared" ref="C3:C23" si="0">A3-B3</f>
        <v>4</v>
      </c>
      <c r="D3">
        <f t="shared" ref="D3:D23" si="1">C3-$H$3</f>
        <v>3</v>
      </c>
      <c r="E3">
        <f t="shared" ref="E3:E23" si="2">POWER(D3,2)</f>
        <v>9</v>
      </c>
      <c r="G3" s="2" t="s">
        <v>71</v>
      </c>
      <c r="H3" s="2">
        <f>AVERAGE(C2:C23)</f>
        <v>1</v>
      </c>
    </row>
    <row r="4" spans="1:8" x14ac:dyDescent="0.25">
      <c r="A4">
        <v>76</v>
      </c>
      <c r="B4">
        <v>73</v>
      </c>
      <c r="C4">
        <f t="shared" si="0"/>
        <v>3</v>
      </c>
      <c r="D4">
        <f t="shared" si="1"/>
        <v>2</v>
      </c>
      <c r="E4">
        <f t="shared" si="2"/>
        <v>4</v>
      </c>
      <c r="G4" s="2" t="s">
        <v>72</v>
      </c>
      <c r="H4" s="2">
        <f>SUM(C2:C23)</f>
        <v>22</v>
      </c>
    </row>
    <row r="5" spans="1:8" x14ac:dyDescent="0.25">
      <c r="A5">
        <v>92</v>
      </c>
      <c r="B5">
        <v>90</v>
      </c>
      <c r="C5">
        <f t="shared" si="0"/>
        <v>2</v>
      </c>
      <c r="D5">
        <f t="shared" si="1"/>
        <v>1</v>
      </c>
      <c r="E5">
        <f t="shared" si="2"/>
        <v>1</v>
      </c>
      <c r="G5" s="2" t="s">
        <v>73</v>
      </c>
      <c r="H5" s="2">
        <f>SUM(D2:D23)</f>
        <v>0</v>
      </c>
    </row>
    <row r="6" spans="1:8" x14ac:dyDescent="0.25">
      <c r="A6">
        <v>91</v>
      </c>
      <c r="B6">
        <v>90</v>
      </c>
      <c r="C6">
        <f t="shared" si="0"/>
        <v>1</v>
      </c>
      <c r="D6">
        <f t="shared" si="1"/>
        <v>0</v>
      </c>
      <c r="E6">
        <f t="shared" si="2"/>
        <v>0</v>
      </c>
      <c r="G6" s="2" t="s">
        <v>74</v>
      </c>
      <c r="H6" s="2">
        <f>SUM(E2:E23)</f>
        <v>270</v>
      </c>
    </row>
    <row r="7" spans="1:8" x14ac:dyDescent="0.25">
      <c r="A7">
        <v>53</v>
      </c>
      <c r="B7">
        <v>53</v>
      </c>
      <c r="C7">
        <f t="shared" si="0"/>
        <v>0</v>
      </c>
      <c r="D7">
        <f t="shared" si="1"/>
        <v>-1</v>
      </c>
      <c r="E7">
        <f t="shared" si="2"/>
        <v>1</v>
      </c>
      <c r="G7" s="2" t="s">
        <v>75</v>
      </c>
      <c r="H7" s="2">
        <f>_xlfn.STDEV.S(C2:C23)</f>
        <v>3.5856858280031809</v>
      </c>
    </row>
    <row r="8" spans="1:8" x14ac:dyDescent="0.25">
      <c r="A8">
        <v>67</v>
      </c>
      <c r="B8">
        <v>68</v>
      </c>
      <c r="C8">
        <f t="shared" si="0"/>
        <v>-1</v>
      </c>
      <c r="D8">
        <f t="shared" si="1"/>
        <v>-2</v>
      </c>
      <c r="E8">
        <f t="shared" si="2"/>
        <v>4</v>
      </c>
      <c r="G8" s="2" t="s">
        <v>39</v>
      </c>
      <c r="H8" s="2">
        <v>0.05</v>
      </c>
    </row>
    <row r="9" spans="1:8" x14ac:dyDescent="0.25">
      <c r="A9">
        <v>88</v>
      </c>
      <c r="B9">
        <v>90</v>
      </c>
      <c r="C9">
        <f t="shared" si="0"/>
        <v>-2</v>
      </c>
      <c r="D9">
        <f t="shared" si="1"/>
        <v>-3</v>
      </c>
      <c r="E9">
        <f t="shared" si="2"/>
        <v>9</v>
      </c>
      <c r="G9" s="2"/>
      <c r="H9" s="2"/>
    </row>
    <row r="10" spans="1:8" x14ac:dyDescent="0.25">
      <c r="A10">
        <v>75</v>
      </c>
      <c r="B10">
        <v>78</v>
      </c>
      <c r="C10">
        <f t="shared" si="0"/>
        <v>-3</v>
      </c>
      <c r="D10">
        <f t="shared" si="1"/>
        <v>-4</v>
      </c>
      <c r="E10">
        <f t="shared" si="2"/>
        <v>16</v>
      </c>
      <c r="G10" s="2"/>
      <c r="H10" s="2"/>
    </row>
    <row r="11" spans="1:8" x14ac:dyDescent="0.25">
      <c r="A11">
        <v>85</v>
      </c>
      <c r="B11">
        <v>89</v>
      </c>
      <c r="C11">
        <f t="shared" si="0"/>
        <v>-4</v>
      </c>
      <c r="D11">
        <f t="shared" si="1"/>
        <v>-5</v>
      </c>
      <c r="E11">
        <f t="shared" si="2"/>
        <v>25</v>
      </c>
      <c r="G11" s="2"/>
      <c r="H11" s="2"/>
    </row>
    <row r="12" spans="1:8" x14ac:dyDescent="0.25">
      <c r="A12">
        <v>90</v>
      </c>
      <c r="B12">
        <v>95</v>
      </c>
      <c r="C12">
        <f t="shared" si="0"/>
        <v>-5</v>
      </c>
      <c r="D12">
        <f t="shared" si="1"/>
        <v>-6</v>
      </c>
      <c r="E12">
        <f t="shared" si="2"/>
        <v>36</v>
      </c>
      <c r="G12" s="2"/>
      <c r="H12" s="2"/>
    </row>
    <row r="13" spans="1:8" x14ac:dyDescent="0.25">
      <c r="A13">
        <v>85</v>
      </c>
      <c r="B13">
        <v>83</v>
      </c>
      <c r="C13">
        <f t="shared" si="0"/>
        <v>2</v>
      </c>
      <c r="D13">
        <f t="shared" si="1"/>
        <v>1</v>
      </c>
      <c r="E13">
        <f t="shared" si="2"/>
        <v>1</v>
      </c>
      <c r="G13" s="2"/>
      <c r="H13" s="2"/>
    </row>
    <row r="14" spans="1:8" x14ac:dyDescent="0.25">
      <c r="A14">
        <v>87</v>
      </c>
      <c r="B14">
        <v>83</v>
      </c>
      <c r="C14">
        <f t="shared" si="0"/>
        <v>4</v>
      </c>
      <c r="D14">
        <f t="shared" si="1"/>
        <v>3</v>
      </c>
      <c r="E14">
        <f t="shared" si="2"/>
        <v>9</v>
      </c>
      <c r="G14" s="2" t="s">
        <v>76</v>
      </c>
      <c r="H14" s="2">
        <f>(1-0)/(H7/SQRT(22))</f>
        <v>1.308094458023239</v>
      </c>
    </row>
    <row r="15" spans="1:8" x14ac:dyDescent="0.25">
      <c r="A15">
        <v>85</v>
      </c>
      <c r="B15">
        <v>83</v>
      </c>
      <c r="C15">
        <f t="shared" si="0"/>
        <v>2</v>
      </c>
      <c r="D15">
        <f t="shared" si="1"/>
        <v>1</v>
      </c>
      <c r="E15">
        <f t="shared" si="2"/>
        <v>1</v>
      </c>
      <c r="G15" s="2" t="s">
        <v>77</v>
      </c>
      <c r="H15" s="2">
        <v>2.08</v>
      </c>
    </row>
    <row r="16" spans="1:8" x14ac:dyDescent="0.25">
      <c r="A16">
        <v>85</v>
      </c>
      <c r="B16">
        <v>82</v>
      </c>
      <c r="C16">
        <f t="shared" si="0"/>
        <v>3</v>
      </c>
      <c r="D16">
        <f t="shared" si="1"/>
        <v>2</v>
      </c>
      <c r="E16">
        <f t="shared" si="2"/>
        <v>4</v>
      </c>
      <c r="G16" s="2"/>
      <c r="H16" s="2"/>
    </row>
    <row r="17" spans="1:8" x14ac:dyDescent="0.25">
      <c r="A17">
        <v>68</v>
      </c>
      <c r="B17">
        <v>65</v>
      </c>
      <c r="C17">
        <f t="shared" si="0"/>
        <v>3</v>
      </c>
      <c r="D17">
        <f t="shared" si="1"/>
        <v>2</v>
      </c>
      <c r="E17">
        <f t="shared" si="2"/>
        <v>4</v>
      </c>
      <c r="G17" s="2"/>
      <c r="H17" s="2"/>
    </row>
    <row r="18" spans="1:8" x14ac:dyDescent="0.25">
      <c r="A18">
        <v>81</v>
      </c>
      <c r="B18">
        <v>79</v>
      </c>
      <c r="C18">
        <f t="shared" si="0"/>
        <v>2</v>
      </c>
      <c r="D18">
        <f t="shared" si="1"/>
        <v>1</v>
      </c>
      <c r="E18">
        <f t="shared" si="2"/>
        <v>1</v>
      </c>
      <c r="G18" s="2"/>
      <c r="H18" s="2" t="s">
        <v>65</v>
      </c>
    </row>
    <row r="19" spans="1:8" x14ac:dyDescent="0.25">
      <c r="A19">
        <v>84</v>
      </c>
      <c r="B19">
        <v>83</v>
      </c>
      <c r="C19">
        <f t="shared" si="0"/>
        <v>1</v>
      </c>
      <c r="D19">
        <f t="shared" si="1"/>
        <v>0</v>
      </c>
      <c r="E19">
        <f t="shared" si="2"/>
        <v>0</v>
      </c>
    </row>
    <row r="20" spans="1:8" x14ac:dyDescent="0.25">
      <c r="A20">
        <v>71</v>
      </c>
      <c r="B20">
        <v>60</v>
      </c>
      <c r="C20">
        <f t="shared" si="0"/>
        <v>11</v>
      </c>
      <c r="D20">
        <f t="shared" si="1"/>
        <v>10</v>
      </c>
      <c r="E20">
        <f t="shared" si="2"/>
        <v>100</v>
      </c>
    </row>
    <row r="21" spans="1:8" x14ac:dyDescent="0.25">
      <c r="A21">
        <v>46</v>
      </c>
      <c r="B21">
        <v>47</v>
      </c>
      <c r="C21">
        <f t="shared" si="0"/>
        <v>-1</v>
      </c>
      <c r="D21">
        <f t="shared" si="1"/>
        <v>-2</v>
      </c>
      <c r="E21">
        <f t="shared" si="2"/>
        <v>4</v>
      </c>
    </row>
    <row r="22" spans="1:8" x14ac:dyDescent="0.25">
      <c r="A22">
        <v>75</v>
      </c>
      <c r="B22">
        <v>77</v>
      </c>
      <c r="C22">
        <f t="shared" si="0"/>
        <v>-2</v>
      </c>
      <c r="D22">
        <f t="shared" si="1"/>
        <v>-3</v>
      </c>
      <c r="E22">
        <f t="shared" si="2"/>
        <v>9</v>
      </c>
    </row>
    <row r="23" spans="1:8" x14ac:dyDescent="0.25">
      <c r="A23">
        <v>80</v>
      </c>
      <c r="B23">
        <v>83</v>
      </c>
      <c r="C23">
        <f t="shared" si="0"/>
        <v>-3</v>
      </c>
      <c r="D23">
        <f t="shared" si="1"/>
        <v>-4</v>
      </c>
      <c r="E23">
        <f t="shared" si="2"/>
        <v>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3CAC3-0C46-450F-ABE1-CA709921D4CB}">
  <dimension ref="A1:H17"/>
  <sheetViews>
    <sheetView topLeftCell="B1" zoomScale="145" zoomScaleNormal="145" workbookViewId="0">
      <selection activeCell="L14" sqref="L14"/>
    </sheetView>
  </sheetViews>
  <sheetFormatPr defaultRowHeight="15" x14ac:dyDescent="0.25"/>
  <cols>
    <col min="8" max="8" width="12.7109375" bestFit="1" customWidth="1"/>
  </cols>
  <sheetData>
    <row r="1" spans="1:8" x14ac:dyDescent="0.25">
      <c r="A1" t="s">
        <v>63</v>
      </c>
      <c r="B1" t="s">
        <v>64</v>
      </c>
      <c r="C1" t="s">
        <v>68</v>
      </c>
      <c r="D1" t="s">
        <v>69</v>
      </c>
      <c r="E1" t="s">
        <v>70</v>
      </c>
    </row>
    <row r="2" spans="1:8" x14ac:dyDescent="0.25">
      <c r="A2">
        <v>42</v>
      </c>
      <c r="B2">
        <v>54</v>
      </c>
      <c r="C2">
        <f>A2-B2</f>
        <v>-12</v>
      </c>
      <c r="D2">
        <f>C2-$H$3</f>
        <v>-9.9285714285714288</v>
      </c>
      <c r="E2">
        <f>POWER(D2,2)</f>
        <v>98.576530612244909</v>
      </c>
      <c r="G2" t="s">
        <v>35</v>
      </c>
      <c r="H2">
        <f>COUNT(B2:B15)</f>
        <v>14</v>
      </c>
    </row>
    <row r="3" spans="1:8" x14ac:dyDescent="0.25">
      <c r="A3">
        <v>75</v>
      </c>
      <c r="B3">
        <v>73</v>
      </c>
      <c r="C3">
        <f t="shared" ref="C3:C23" si="0">A3-B3</f>
        <v>2</v>
      </c>
      <c r="D3">
        <f t="shared" ref="D3:D23" si="1">C3-$H$3</f>
        <v>4.0714285714285712</v>
      </c>
      <c r="E3">
        <f t="shared" ref="E3:E23" si="2">POWER(D3,2)</f>
        <v>16.576530612244895</v>
      </c>
      <c r="G3" s="2" t="s">
        <v>71</v>
      </c>
      <c r="H3" s="2">
        <f>AVERAGE(C2:C15)</f>
        <v>-2.0714285714285716</v>
      </c>
    </row>
    <row r="4" spans="1:8" x14ac:dyDescent="0.25">
      <c r="A4">
        <v>24</v>
      </c>
      <c r="B4">
        <v>22</v>
      </c>
      <c r="C4">
        <f t="shared" si="0"/>
        <v>2</v>
      </c>
      <c r="D4">
        <f t="shared" si="1"/>
        <v>4.0714285714285712</v>
      </c>
      <c r="E4">
        <f t="shared" si="2"/>
        <v>16.576530612244895</v>
      </c>
      <c r="G4" s="2" t="s">
        <v>72</v>
      </c>
      <c r="H4" s="2">
        <f>SUM(C2:C15)</f>
        <v>-29</v>
      </c>
    </row>
    <row r="5" spans="1:8" x14ac:dyDescent="0.25">
      <c r="A5">
        <v>56</v>
      </c>
      <c r="B5">
        <v>59</v>
      </c>
      <c r="C5">
        <f t="shared" si="0"/>
        <v>-3</v>
      </c>
      <c r="D5">
        <f t="shared" si="1"/>
        <v>-0.92857142857142838</v>
      </c>
      <c r="E5">
        <f t="shared" si="2"/>
        <v>0.86224489795918335</v>
      </c>
      <c r="G5" s="2" t="s">
        <v>73</v>
      </c>
      <c r="H5" s="2">
        <f>SUM(D2:D15)</f>
        <v>-1.3322676295501878E-15</v>
      </c>
    </row>
    <row r="6" spans="1:8" x14ac:dyDescent="0.25">
      <c r="A6">
        <v>52</v>
      </c>
      <c r="B6">
        <v>51</v>
      </c>
      <c r="C6">
        <f t="shared" si="0"/>
        <v>1</v>
      </c>
      <c r="D6">
        <f t="shared" si="1"/>
        <v>3.0714285714285716</v>
      </c>
      <c r="E6">
        <f t="shared" si="2"/>
        <v>9.433673469387756</v>
      </c>
      <c r="G6" s="2" t="s">
        <v>74</v>
      </c>
      <c r="H6" s="2">
        <f>SUM(E2:E15)</f>
        <v>354.92857142857139</v>
      </c>
    </row>
    <row r="7" spans="1:8" x14ac:dyDescent="0.25">
      <c r="A7">
        <v>56</v>
      </c>
      <c r="B7">
        <v>45</v>
      </c>
      <c r="C7">
        <f t="shared" si="0"/>
        <v>11</v>
      </c>
      <c r="D7">
        <f t="shared" si="1"/>
        <v>13.071428571428571</v>
      </c>
      <c r="E7">
        <f t="shared" si="2"/>
        <v>170.86224489795919</v>
      </c>
      <c r="G7" s="2" t="s">
        <v>75</v>
      </c>
      <c r="H7" s="2">
        <f>_xlfn.STDEV.S(C2:C15)</f>
        <v>5.2251505052197116</v>
      </c>
    </row>
    <row r="8" spans="1:8" x14ac:dyDescent="0.25">
      <c r="A8">
        <v>23</v>
      </c>
      <c r="B8">
        <v>29</v>
      </c>
      <c r="C8">
        <f t="shared" si="0"/>
        <v>-6</v>
      </c>
      <c r="D8">
        <f t="shared" si="1"/>
        <v>-3.9285714285714284</v>
      </c>
      <c r="E8">
        <f t="shared" si="2"/>
        <v>15.433673469387754</v>
      </c>
      <c r="G8" s="2" t="s">
        <v>39</v>
      </c>
      <c r="H8" s="2">
        <v>0.05</v>
      </c>
    </row>
    <row r="9" spans="1:8" x14ac:dyDescent="0.25">
      <c r="A9">
        <v>55</v>
      </c>
      <c r="B9">
        <v>58</v>
      </c>
      <c r="C9">
        <f t="shared" si="0"/>
        <v>-3</v>
      </c>
      <c r="D9">
        <f t="shared" si="1"/>
        <v>-0.92857142857142838</v>
      </c>
      <c r="E9">
        <f t="shared" si="2"/>
        <v>0.86224489795918335</v>
      </c>
      <c r="G9" s="2" t="s">
        <v>45</v>
      </c>
      <c r="H9" s="2">
        <f>+H2-1</f>
        <v>13</v>
      </c>
    </row>
    <row r="10" spans="1:8" x14ac:dyDescent="0.25">
      <c r="A10">
        <v>46</v>
      </c>
      <c r="B10">
        <v>49</v>
      </c>
      <c r="C10">
        <f t="shared" si="0"/>
        <v>-3</v>
      </c>
      <c r="D10">
        <f t="shared" si="1"/>
        <v>-0.92857142857142838</v>
      </c>
      <c r="E10">
        <f t="shared" si="2"/>
        <v>0.86224489795918335</v>
      </c>
      <c r="G10" s="2"/>
      <c r="H10" s="2"/>
    </row>
    <row r="11" spans="1:8" x14ac:dyDescent="0.25">
      <c r="A11">
        <v>52</v>
      </c>
      <c r="B11">
        <v>58</v>
      </c>
      <c r="C11">
        <f t="shared" si="0"/>
        <v>-6</v>
      </c>
      <c r="D11">
        <f t="shared" si="1"/>
        <v>-3.9285714285714284</v>
      </c>
      <c r="E11">
        <f t="shared" si="2"/>
        <v>15.433673469387754</v>
      </c>
      <c r="G11" s="2" t="s">
        <v>76</v>
      </c>
      <c r="H11" s="2">
        <f>(1-0)/(H7/SQRT(H2))</f>
        <v>0.7160860501599291</v>
      </c>
    </row>
    <row r="12" spans="1:8" x14ac:dyDescent="0.25">
      <c r="A12">
        <v>47</v>
      </c>
      <c r="B12">
        <v>49</v>
      </c>
      <c r="C12">
        <f t="shared" si="0"/>
        <v>-2</v>
      </c>
      <c r="D12">
        <f t="shared" si="1"/>
        <v>7.1428571428571619E-2</v>
      </c>
      <c r="E12">
        <f t="shared" si="2"/>
        <v>5.102040816326558E-3</v>
      </c>
      <c r="G12" s="2" t="s">
        <v>77</v>
      </c>
      <c r="H12" s="2">
        <v>1.7709999999999999</v>
      </c>
    </row>
    <row r="13" spans="1:8" x14ac:dyDescent="0.25">
      <c r="A13">
        <v>62</v>
      </c>
      <c r="B13">
        <v>67</v>
      </c>
      <c r="C13">
        <f t="shared" si="0"/>
        <v>-5</v>
      </c>
      <c r="D13">
        <f t="shared" si="1"/>
        <v>-2.9285714285714284</v>
      </c>
      <c r="E13">
        <f t="shared" si="2"/>
        <v>8.5765306122448965</v>
      </c>
      <c r="H13" s="2" t="s">
        <v>65</v>
      </c>
    </row>
    <row r="14" spans="1:8" x14ac:dyDescent="0.25">
      <c r="A14">
        <v>55</v>
      </c>
      <c r="B14">
        <v>58</v>
      </c>
      <c r="C14">
        <f t="shared" si="0"/>
        <v>-3</v>
      </c>
      <c r="D14">
        <f t="shared" si="1"/>
        <v>-0.92857142857142838</v>
      </c>
      <c r="E14">
        <f t="shared" si="2"/>
        <v>0.86224489795918335</v>
      </c>
    </row>
    <row r="15" spans="1:8" x14ac:dyDescent="0.25">
      <c r="A15">
        <v>62</v>
      </c>
      <c r="B15">
        <v>64</v>
      </c>
      <c r="C15">
        <f t="shared" si="0"/>
        <v>-2</v>
      </c>
      <c r="D15">
        <f t="shared" si="1"/>
        <v>7.1428571428571619E-2</v>
      </c>
      <c r="E15">
        <f t="shared" si="2"/>
        <v>5.102040816326558E-3</v>
      </c>
    </row>
    <row r="17" spans="7:8" x14ac:dyDescent="0.25">
      <c r="G17" s="2"/>
      <c r="H17" s="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6AE08-BD57-41CF-ACA2-7986031827C5}">
  <dimension ref="A1:G10"/>
  <sheetViews>
    <sheetView zoomScale="145" zoomScaleNormal="145" workbookViewId="0">
      <selection activeCell="G8" sqref="G8"/>
    </sheetView>
  </sheetViews>
  <sheetFormatPr defaultRowHeight="15" x14ac:dyDescent="0.25"/>
  <cols>
    <col min="1" max="1" width="48.7109375" customWidth="1"/>
  </cols>
  <sheetData>
    <row r="1" spans="1:7" x14ac:dyDescent="0.25">
      <c r="A1" s="12" t="s">
        <v>78</v>
      </c>
      <c r="B1" s="10"/>
      <c r="C1" s="10"/>
    </row>
    <row r="2" spans="1:7" ht="26.25" x14ac:dyDescent="0.4">
      <c r="A2" s="10"/>
      <c r="B2" s="10"/>
      <c r="C2" s="13" t="s">
        <v>79</v>
      </c>
    </row>
    <row r="3" spans="1:7" x14ac:dyDescent="0.25">
      <c r="A3" s="11" t="s">
        <v>80</v>
      </c>
      <c r="B3" s="11">
        <v>75</v>
      </c>
      <c r="C3" s="10"/>
    </row>
    <row r="4" spans="1:7" x14ac:dyDescent="0.25">
      <c r="A4" s="11" t="s">
        <v>81</v>
      </c>
      <c r="B4" s="11">
        <v>15</v>
      </c>
      <c r="C4" s="10"/>
    </row>
    <row r="5" spans="1:7" x14ac:dyDescent="0.25">
      <c r="A5" s="11" t="s">
        <v>82</v>
      </c>
      <c r="B5" s="11">
        <v>90</v>
      </c>
      <c r="C5" s="10"/>
    </row>
    <row r="7" spans="1:7" x14ac:dyDescent="0.25">
      <c r="A7" s="11" t="s">
        <v>83</v>
      </c>
      <c r="B7" s="11">
        <v>1</v>
      </c>
      <c r="C7" s="10"/>
    </row>
    <row r="8" spans="1:7" x14ac:dyDescent="0.25">
      <c r="A8" s="11" t="s">
        <v>84</v>
      </c>
      <c r="B8" s="10">
        <v>0.84130000000000005</v>
      </c>
      <c r="C8" s="10"/>
    </row>
    <row r="10" spans="1:7" ht="36.75" customHeight="1" x14ac:dyDescent="0.25">
      <c r="A10" s="14" t="s">
        <v>85</v>
      </c>
      <c r="B10" s="14"/>
      <c r="C10" s="14"/>
      <c r="D10" s="14"/>
      <c r="E10" s="14"/>
      <c r="F10" s="14"/>
      <c r="G10" s="14"/>
    </row>
  </sheetData>
  <mergeCells count="1">
    <mergeCell ref="A10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P15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2020-02-26T06:29:51Z</dcterms:modified>
</cp:coreProperties>
</file>