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OneDrive1\OneDrive\Documents\FIRST\2014 Documents\"/>
    </mc:Choice>
  </mc:AlternateContent>
  <bookViews>
    <workbookView xWindow="0" yWindow="0" windowWidth="23430" windowHeight="12360"/>
  </bookViews>
  <sheets>
    <sheet name="FY 2015" sheetId="2" r:id="rId1"/>
    <sheet name="FY 2014" sheetId="1" r:id="rId2"/>
    <sheet name="Blank" sheetId="3" r:id="rId3"/>
    <sheet name="Lists" sheetId="4" r:id="rId4"/>
  </sheets>
  <definedNames>
    <definedName name="Advances" localSheetId="2">Blank!$K$74</definedName>
    <definedName name="Advances" localSheetId="0">'FY 2015'!$K$89</definedName>
    <definedName name="Advances">'FY 2014'!$K$91</definedName>
    <definedName name="_xlnm.Print_Titles" localSheetId="2">Blank!$10:$10</definedName>
    <definedName name="_xlnm.Print_Titles" localSheetId="1">'FY 2014'!$10:$10</definedName>
    <definedName name="_xlnm.Print_Titles" localSheetId="0">'FY 2015'!$10:$10</definedName>
    <definedName name="Subtotal" localSheetId="2">Blank!$K$73</definedName>
    <definedName name="Subtotal" localSheetId="0">'FY 2015'!$K$88</definedName>
    <definedName name="Subtotal">'FY 2014'!$K$90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6" i="2" l="1"/>
  <c r="O32" i="2"/>
  <c r="Q32" i="2"/>
  <c r="O31" i="2"/>
  <c r="Q31" i="2"/>
  <c r="O33" i="2"/>
  <c r="Q33" i="2"/>
  <c r="O34" i="2"/>
  <c r="Q34" i="2"/>
  <c r="O35" i="2"/>
  <c r="Q35" i="2"/>
  <c r="Q36" i="2"/>
  <c r="O37" i="2"/>
  <c r="Q37" i="2"/>
  <c r="G57" i="2"/>
  <c r="G58" i="2"/>
  <c r="O30" i="2"/>
  <c r="O38" i="2"/>
  <c r="Q38" i="2"/>
  <c r="Q30" i="2"/>
  <c r="G56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L30" i="2"/>
  <c r="L32" i="2"/>
  <c r="L33" i="2"/>
  <c r="L34" i="2"/>
  <c r="L35" i="2"/>
  <c r="L36" i="2"/>
  <c r="L37" i="2"/>
  <c r="L31" i="2"/>
  <c r="L38" i="2"/>
  <c r="N22" i="2"/>
  <c r="N20" i="2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L19" i="2"/>
  <c r="J23" i="1"/>
  <c r="J24" i="1"/>
  <c r="P20" i="2"/>
  <c r="K15" i="2"/>
  <c r="K12" i="2"/>
  <c r="G72" i="3"/>
  <c r="F72" i="3"/>
  <c r="E72" i="3"/>
  <c r="K4" i="3"/>
  <c r="F87" i="2"/>
  <c r="E87" i="2"/>
  <c r="K4" i="2"/>
  <c r="K4" i="1"/>
  <c r="K5" i="1"/>
  <c r="F89" i="1"/>
  <c r="E89" i="1"/>
  <c r="P19" i="2"/>
  <c r="P21" i="2"/>
  <c r="J48" i="1"/>
  <c r="J42" i="1"/>
  <c r="G87" i="2"/>
  <c r="N19" i="2"/>
  <c r="N21" i="2"/>
</calcChain>
</file>

<file path=xl/comments1.xml><?xml version="1.0" encoding="utf-8"?>
<comments xmlns="http://schemas.openxmlformats.org/spreadsheetml/2006/main">
  <authors>
    <author>Petor Cave</author>
    <author>Peter</author>
    <author>Peter Rifken</author>
  </authors>
  <commentList>
    <comment ref="D26" authorId="0" shapeId="0">
      <text>
        <r>
          <rPr>
            <b/>
            <sz val="9"/>
            <color indexed="81"/>
            <rFont val="Tahoma"/>
            <family val="2"/>
          </rPr>
          <t>Petor Cave:</t>
        </r>
        <r>
          <rPr>
            <sz val="9"/>
            <color indexed="81"/>
            <rFont val="Tahoma"/>
            <family val="2"/>
          </rPr>
          <t xml:space="preserve">
Download PDF for complete view</t>
        </r>
      </text>
    </comment>
    <comment ref="F26" authorId="1" shape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Download PDF for complete view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Petor Cave:</t>
        </r>
        <r>
          <rPr>
            <sz val="9"/>
            <color indexed="81"/>
            <rFont val="Tahoma"/>
            <family val="2"/>
          </rPr>
          <t xml:space="preserve">
OE #1199</t>
        </r>
      </text>
    </comment>
    <comment ref="D36" authorId="2" shapeId="0">
      <text>
        <r>
          <rPr>
            <b/>
            <sz val="9"/>
            <color indexed="81"/>
            <rFont val="Tahoma"/>
            <family val="2"/>
          </rPr>
          <t>Peter Rifken:</t>
        </r>
        <r>
          <rPr>
            <sz val="9"/>
            <color indexed="81"/>
            <rFont val="Tahoma"/>
            <family val="2"/>
          </rPr>
          <t xml:space="preserve">
Waiting for updated order</t>
        </r>
      </text>
    </comment>
    <comment ref="E62" authorId="2" shapeId="0">
      <text>
        <r>
          <rPr>
            <b/>
            <sz val="9"/>
            <color indexed="81"/>
            <rFont val="Tahoma"/>
            <family val="2"/>
          </rPr>
          <t>Peter Rifken:</t>
        </r>
        <r>
          <rPr>
            <sz val="9"/>
            <color indexed="81"/>
            <rFont val="Tahoma"/>
            <family val="2"/>
          </rPr>
          <t xml:space="preserve">
Pending Tax</t>
        </r>
      </text>
    </comment>
  </commentList>
</comments>
</file>

<file path=xl/sharedStrings.xml><?xml version="1.0" encoding="utf-8"?>
<sst xmlns="http://schemas.openxmlformats.org/spreadsheetml/2006/main" count="633" uniqueCount="182">
  <si>
    <t>For Office Use Only</t>
  </si>
  <si>
    <t>EXPENSE REPORT</t>
  </si>
  <si>
    <t>PURPOSE:</t>
  </si>
  <si>
    <t>Expenses 2014-2015 School Year</t>
  </si>
  <si>
    <t>PAY PERIOD:</t>
  </si>
  <si>
    <t>FROM</t>
  </si>
  <si>
    <t>TO</t>
  </si>
  <si>
    <t>TEAM INFORMATION:</t>
  </si>
  <si>
    <t>NAME</t>
  </si>
  <si>
    <t>Peter Rifken &amp; Heather Baker</t>
  </si>
  <si>
    <t>DEPARTMENT</t>
  </si>
  <si>
    <t>BC HIGH FIRST Robotics Team 3958</t>
  </si>
  <si>
    <t>Date</t>
  </si>
  <si>
    <t>Account</t>
  </si>
  <si>
    <t>Description</t>
  </si>
  <si>
    <t>Amount</t>
  </si>
  <si>
    <t>Receipt</t>
  </si>
  <si>
    <t>Total</t>
  </si>
  <si>
    <t>Peter R.</t>
  </si>
  <si>
    <t>Northeastern Comp - Parking 3</t>
  </si>
  <si>
    <t>Public Link</t>
  </si>
  <si>
    <t>Peter</t>
  </si>
  <si>
    <t xml:space="preserve">Heather B. </t>
  </si>
  <si>
    <t>Northeastern Comp - Parking - 2</t>
  </si>
  <si>
    <t>Northeastern Comp - Parking</t>
  </si>
  <si>
    <t>Admiral Metals - Aluminum Plate</t>
  </si>
  <si>
    <t>Heather</t>
  </si>
  <si>
    <t xml:space="preserve">Mike B. </t>
  </si>
  <si>
    <t>Custom Machining - Big Blue Saw</t>
  </si>
  <si>
    <t>WPI - Gas - Minibus 10</t>
  </si>
  <si>
    <t>WPI - Gas - Minibus 20</t>
  </si>
  <si>
    <t xml:space="preserve">WPI - Breakfast (Peter, Heather) </t>
  </si>
  <si>
    <t>WPI - Dinner (Peter, Heather)</t>
  </si>
  <si>
    <t>Legend</t>
  </si>
  <si>
    <t>Harborfreight - Parallels, Flutes</t>
  </si>
  <si>
    <t>Outstanding</t>
  </si>
  <si>
    <t>McMaster - Edge Finder</t>
  </si>
  <si>
    <t>Pending Final Changes</t>
  </si>
  <si>
    <t>McMaster - Rotary Assembly</t>
  </si>
  <si>
    <t>Vex - Sprocket &amp; Hub</t>
  </si>
  <si>
    <t>Andymark - Sprocket</t>
  </si>
  <si>
    <t>McMaster - Coupling 2</t>
  </si>
  <si>
    <t>McMaster - Roller Chain</t>
  </si>
  <si>
    <t>McMaster - Drill Bits</t>
  </si>
  <si>
    <t>McMaster - Spring Clip Remover</t>
  </si>
  <si>
    <t>McMaster - Chain Breaker</t>
  </si>
  <si>
    <t>Office Max - Label Maker</t>
  </si>
  <si>
    <t>Sears - Vacuum Replacement</t>
  </si>
  <si>
    <t>Delvie's Plastics - Acrylic Sheets</t>
  </si>
  <si>
    <t>Expenses 2013 - 2014 School Year</t>
  </si>
  <si>
    <t>Peter/Heather</t>
  </si>
  <si>
    <t>Cookout - Target</t>
  </si>
  <si>
    <t>Cookout - Party City</t>
  </si>
  <si>
    <t>BC High</t>
  </si>
  <si>
    <t>Frisbees - AndyMark</t>
  </si>
  <si>
    <t>Bucket - Home Depot</t>
  </si>
  <si>
    <t>Footballs - Home Depot</t>
  </si>
  <si>
    <t>River Rage Event</t>
  </si>
  <si>
    <t>Check</t>
  </si>
  <si>
    <t>Mike B</t>
  </si>
  <si>
    <t>Talon Motor Controls - Cross the Road</t>
  </si>
  <si>
    <t>Medals - Amazon</t>
  </si>
  <si>
    <t xml:space="preserve">Peter </t>
  </si>
  <si>
    <t>Storage - Container Store</t>
  </si>
  <si>
    <t>Misc. Building Supplies</t>
  </si>
  <si>
    <t>Ring Terminals - Amazon</t>
  </si>
  <si>
    <t>Connectors - PowerWerx</t>
  </si>
  <si>
    <t>Wire - McMaster-Carr</t>
  </si>
  <si>
    <t>PWM - Hansen Hobbies</t>
  </si>
  <si>
    <t>Registration - US FIRST</t>
  </si>
  <si>
    <t>Wire Marker Refills - Specialized Products</t>
  </si>
  <si>
    <t>Misc. Building Supplies - Amazon</t>
  </si>
  <si>
    <t>USB Flash Drives (5x8GB) - Amazon</t>
  </si>
  <si>
    <t>Aluminum - McMaster-Carr</t>
  </si>
  <si>
    <t>Printer Ink - Amazon</t>
  </si>
  <si>
    <t>Shipping - FIRST Choice 1</t>
  </si>
  <si>
    <t>Whistles</t>
  </si>
  <si>
    <t>Brainstorming Tools - Officemax</t>
  </si>
  <si>
    <t>Andrew Peterson</t>
  </si>
  <si>
    <t>Prototyping Misc - Home Depot</t>
  </si>
  <si>
    <t>Building Materials - AndyMark</t>
  </si>
  <si>
    <t>Building Materials - Vex Robotics</t>
  </si>
  <si>
    <t>Building Materials - McMaster-Carr</t>
  </si>
  <si>
    <t>Chassis Building Materials - Home Depot</t>
  </si>
  <si>
    <t xml:space="preserve">Building Materials - McMaster </t>
  </si>
  <si>
    <t>Amazon - LED Strip</t>
  </si>
  <si>
    <t>AndyMark - AM Shifter</t>
  </si>
  <si>
    <t>Heather B</t>
  </si>
  <si>
    <t>Home Depot - Misc</t>
  </si>
  <si>
    <t>Cross the Road - 10x Talon SR</t>
  </si>
  <si>
    <t>AndyMark - Game Piece &amp; Week 3 Mat.</t>
  </si>
  <si>
    <t>Andymark - Camera</t>
  </si>
  <si>
    <t>Vex - Sprockets (8)</t>
  </si>
  <si>
    <t>McMaster - Building Materials</t>
  </si>
  <si>
    <t>Home Depot - Masks</t>
  </si>
  <si>
    <t>Vex - Planetary Gears - Rush</t>
  </si>
  <si>
    <t>Andymark - String Pots &amp; Regulator</t>
  </si>
  <si>
    <t>Powerwerx - Power Supply, Accessories</t>
  </si>
  <si>
    <t>McMaster - Ring Terminals</t>
  </si>
  <si>
    <t>AndyMark - Misc</t>
  </si>
  <si>
    <t>Hansen Hobbies - Servo Wire</t>
  </si>
  <si>
    <t>24hourwristbands - Wrist Bands</t>
  </si>
  <si>
    <t>Powerwerx - Variable Power Supply</t>
  </si>
  <si>
    <t>Andymark - String Pot Assembled</t>
  </si>
  <si>
    <t>McMaster - Screws, Bolts, Misc.</t>
  </si>
  <si>
    <t>Andymark - Split PWMs</t>
  </si>
  <si>
    <t>Powerwerx - TriCrimp</t>
  </si>
  <si>
    <t>Ebay - Replacement Solder</t>
  </si>
  <si>
    <t>Amazon - Tools</t>
  </si>
  <si>
    <t>Powerwerx - Credit Returned DC Power Supply</t>
  </si>
  <si>
    <t>OfficeMax</t>
  </si>
  <si>
    <t>Home Depot</t>
  </si>
  <si>
    <t>AndyMark  - Batteries</t>
  </si>
  <si>
    <t>Amazon - Misc</t>
  </si>
  <si>
    <t>USA Buttons - Materials</t>
  </si>
  <si>
    <t>OfficeMax - Prints x250</t>
  </si>
  <si>
    <t>Mr. Bean</t>
  </si>
  <si>
    <t>YouDoIt - Misc Tools &amp; Components</t>
  </si>
  <si>
    <t>Home Depot - Paint</t>
  </si>
  <si>
    <t>McMaster - Washer, DeBurr, Cap</t>
  </si>
  <si>
    <t>McMaster - More Misc Items</t>
  </si>
  <si>
    <t>Vex - MiniCIM</t>
  </si>
  <si>
    <t>Sponsor</t>
  </si>
  <si>
    <t>Andymark - Hex</t>
  </si>
  <si>
    <t>National Instruments</t>
  </si>
  <si>
    <t>Ebay - Bandsaw Rubber Wheels</t>
  </si>
  <si>
    <t>Amazon - WD40, Marker</t>
  </si>
  <si>
    <t>McMaster - Belt, Oil, Blades</t>
  </si>
  <si>
    <t>AndyMark - Hex, Lugs</t>
  </si>
  <si>
    <t>SDP - String</t>
  </si>
  <si>
    <t>McMaster-Carr - Tie-Down Winch</t>
  </si>
  <si>
    <t>Home Depot - Tool Storage</t>
  </si>
  <si>
    <t>Home Depot - Markers &amp; Storage</t>
  </si>
  <si>
    <t>Powerwerx - Connectors</t>
  </si>
  <si>
    <t>Target - Containers</t>
  </si>
  <si>
    <t>McMaster Carr - Connectors &amp; Terminals</t>
  </si>
  <si>
    <t>Vex - Chassis in a Day &amp; Accessories Part 1</t>
  </si>
  <si>
    <t>Home Depot - Small Organizer</t>
  </si>
  <si>
    <t>Office Max - Label Cartridges</t>
  </si>
  <si>
    <t>Target - More Containers</t>
  </si>
  <si>
    <t>Banebots - 5x RS775</t>
  </si>
  <si>
    <t>McMaster Carr - Drill &amp; Tap</t>
  </si>
  <si>
    <t>McMaster Carr - Robot Parts</t>
  </si>
  <si>
    <t>ValueFind - Laptop batteries</t>
  </si>
  <si>
    <t>Home Depot - PVC</t>
  </si>
  <si>
    <t>Amazon - Valve</t>
  </si>
  <si>
    <t>Grizzly - Micrometer, Gauges</t>
  </si>
  <si>
    <t>Total Fiscal Year 2014</t>
  </si>
  <si>
    <t>Food</t>
  </si>
  <si>
    <t>Office Supplies</t>
  </si>
  <si>
    <t>Spirit &amp; Fun</t>
  </si>
  <si>
    <t>Home Depot - Air Compressor Kit &amp; Glue</t>
  </si>
  <si>
    <t xml:space="preserve">Home Depot - PVC Part 2 </t>
  </si>
  <si>
    <t>Amazon - Oil</t>
  </si>
  <si>
    <t>McMaster Carr - Mesh</t>
  </si>
  <si>
    <t>VEX Pro - Bearings for Chassis</t>
  </si>
  <si>
    <t>2014-2015 Raw Materials</t>
  </si>
  <si>
    <t>Budget</t>
  </si>
  <si>
    <t>Spend to date</t>
  </si>
  <si>
    <t>Remaining</t>
  </si>
  <si>
    <t>Oct. 9</t>
  </si>
  <si>
    <t>2014-2015 Office Supplies &amp; Maintenance</t>
  </si>
  <si>
    <t>VEX Pro - Chassis Tank Components</t>
  </si>
  <si>
    <t>Home Depot - Lighting</t>
  </si>
  <si>
    <t>McMaster-Carr - Misc HW</t>
  </si>
  <si>
    <t>Raw Materials</t>
  </si>
  <si>
    <t>Aluminum, Fasteners, Electronics, Wiring</t>
  </si>
  <si>
    <t>Tools</t>
  </si>
  <si>
    <t>Screw Drivers, Crimpers, Cutters</t>
  </si>
  <si>
    <t>Blades, Oil, Lubrication</t>
  </si>
  <si>
    <t>Notebooks, Notepads, Paper, Printer Ink</t>
  </si>
  <si>
    <t>Lab Maintenance</t>
  </si>
  <si>
    <t>Fees</t>
  </si>
  <si>
    <t>Transportation</t>
  </si>
  <si>
    <t>Gas, Hotel</t>
  </si>
  <si>
    <t>Breakfast, Coffee, Dinner</t>
  </si>
  <si>
    <t>Category (Drop-Down)</t>
  </si>
  <si>
    <t>Category</t>
  </si>
  <si>
    <t>Entertainment,  Social, &amp; Spirit</t>
  </si>
  <si>
    <t>Total FY 2014</t>
  </si>
  <si>
    <t>Total FY 2015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</si>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</sst>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0.00_);[Red]\(0.00\)"/>
  </numFmts>
  <fonts count="17" x14ac:knownFonts="1">
    <font>
      <sz val="10"/>
      <color theme="1" tint="0.24994659260841701"/>
      <name val="Calibri"/>
      <family val="2"/>
      <scheme val="minor"/>
    </font>
    <font>
      <sz val="10"/>
      <name val="Tahoma"/>
      <family val="2"/>
    </font>
    <font>
      <i/>
      <sz val="9"/>
      <color theme="1" tint="4.9989318521683403E-2"/>
      <name val="Century Gothic"/>
      <family val="2"/>
      <scheme val="major"/>
    </font>
    <font>
      <sz val="24"/>
      <color theme="4" tint="-0.499984740745262"/>
      <name val="Century Gothic"/>
      <family val="2"/>
      <scheme val="major"/>
    </font>
    <font>
      <b/>
      <sz val="10"/>
      <color theme="4" tint="-0.499984740745262"/>
      <name val="Century Gothic"/>
      <family val="2"/>
      <scheme val="major"/>
    </font>
    <font>
      <sz val="10"/>
      <color theme="1" tint="0.24994659260841701"/>
      <name val="Century Gothic"/>
      <family val="2"/>
      <scheme val="major"/>
    </font>
    <font>
      <u/>
      <sz val="10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sz val="10"/>
      <color theme="7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1" tint="0.2499465926084170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14993743705557422"/>
      </left>
      <right/>
      <top style="thin">
        <color theme="1" tint="0.14993743705557422"/>
      </top>
      <bottom style="thin">
        <color theme="1" tint="0.14993743705557422"/>
      </bottom>
      <diagonal/>
    </border>
    <border>
      <left/>
      <right style="thin">
        <color theme="1" tint="0.14993743705557422"/>
      </right>
      <top style="thin">
        <color theme="1" tint="0.14993743705557422"/>
      </top>
      <bottom style="thin">
        <color theme="1" tint="0.1499374370555742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Alignment="0" applyProtection="0"/>
    <xf numFmtId="0" fontId="2" fillId="2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6" applyNumberFormat="0" applyFill="0" applyAlignment="0" applyProtection="0"/>
    <xf numFmtId="0" fontId="10" fillId="4" borderId="0" applyNumberFormat="0" applyBorder="0" applyAlignment="0" applyProtection="0"/>
  </cellStyleXfs>
  <cellXfs count="10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2"/>
    <xf numFmtId="0" fontId="3" fillId="0" borderId="0" xfId="1"/>
    <xf numFmtId="0" fontId="5" fillId="0" borderId="0" xfId="3"/>
    <xf numFmtId="14" fontId="0" fillId="0" borderId="2" xfId="0" applyNumberFormat="1" applyBorder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7" fontId="0" fillId="0" borderId="0" xfId="0" applyNumberFormat="1" applyFont="1" applyFill="1" applyBorder="1" applyAlignment="1">
      <alignment horizontal="center" wrapText="1"/>
    </xf>
    <xf numFmtId="7" fontId="6" fillId="0" borderId="0" xfId="5" applyNumberFormat="1" applyFill="1" applyBorder="1" applyAlignment="1">
      <alignment horizontal="center" wrapText="1"/>
    </xf>
    <xf numFmtId="0" fontId="6" fillId="0" borderId="0" xfId="5" applyAlignment="1">
      <alignment horizontal="center"/>
    </xf>
    <xf numFmtId="0" fontId="5" fillId="0" borderId="0" xfId="3" applyBorder="1"/>
    <xf numFmtId="0" fontId="0" fillId="0" borderId="0" xfId="0" applyBorder="1"/>
    <xf numFmtId="0" fontId="4" fillId="0" borderId="0" xfId="2" applyBorder="1"/>
    <xf numFmtId="0" fontId="4" fillId="0" borderId="0" xfId="2" applyBorder="1" applyAlignment="1">
      <alignment horizontal="center"/>
    </xf>
    <xf numFmtId="0" fontId="5" fillId="3" borderId="0" xfId="3" applyFill="1" applyBorder="1" applyAlignment="1">
      <alignment horizontal="center"/>
    </xf>
    <xf numFmtId="7" fontId="5" fillId="3" borderId="0" xfId="3" applyNumberFormat="1" applyFill="1" applyBorder="1" applyAlignment="1">
      <alignment horizontal="center"/>
    </xf>
    <xf numFmtId="7" fontId="7" fillId="3" borderId="0" xfId="6" applyNumberFormat="1" applyFill="1" applyBorder="1" applyAlignment="1">
      <alignment horizontal="center"/>
    </xf>
    <xf numFmtId="0" fontId="7" fillId="3" borderId="0" xfId="6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wrapText="1"/>
    </xf>
    <xf numFmtId="0" fontId="6" fillId="0" borderId="0" xfId="5" applyAlignment="1">
      <alignment horizontal="center" wrapText="1"/>
    </xf>
    <xf numFmtId="0" fontId="0" fillId="0" borderId="7" xfId="0" applyBorder="1" applyAlignment="1">
      <alignment horizontal="center"/>
    </xf>
    <xf numFmtId="0" fontId="10" fillId="4" borderId="8" xfId="7" applyBorder="1"/>
    <xf numFmtId="0" fontId="0" fillId="0" borderId="9" xfId="0" applyBorder="1"/>
    <xf numFmtId="164" fontId="11" fillId="0" borderId="0" xfId="0" applyNumberFormat="1" applyFont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7" fontId="0" fillId="0" borderId="0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0" xfId="0" applyFont="1" applyFill="1" applyBorder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14" fontId="0" fillId="0" borderId="0" xfId="0" applyNumberFormat="1" applyAlignment="1">
      <alignment horizontal="left"/>
    </xf>
    <xf numFmtId="14" fontId="3" fillId="0" borderId="0" xfId="1" applyNumberFormat="1" applyAlignment="1">
      <alignment horizontal="left"/>
    </xf>
    <xf numFmtId="14" fontId="4" fillId="0" borderId="0" xfId="2" applyNumberFormat="1" applyAlignment="1">
      <alignment horizontal="left"/>
    </xf>
    <xf numFmtId="14" fontId="5" fillId="0" borderId="0" xfId="3" applyNumberFormat="1" applyAlignment="1">
      <alignment horizontal="left"/>
    </xf>
    <xf numFmtId="14" fontId="0" fillId="0" borderId="0" xfId="0" applyNumberFormat="1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 wrapText="1"/>
    </xf>
    <xf numFmtId="14" fontId="0" fillId="0" borderId="0" xfId="0" applyNumberFormat="1" applyAlignment="1">
      <alignment horizontal="left" wrapText="1"/>
    </xf>
    <xf numFmtId="14" fontId="4" fillId="0" borderId="0" xfId="2" applyNumberFormat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5" fillId="0" borderId="0" xfId="3" applyAlignment="1">
      <alignment horizontal="center"/>
    </xf>
    <xf numFmtId="0" fontId="5" fillId="0" borderId="0" xfId="3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0" fillId="0" borderId="0" xfId="0" applyNumberFormat="1" applyBorder="1"/>
    <xf numFmtId="0" fontId="3" fillId="0" borderId="0" xfId="1" applyAlignment="1">
      <alignment horizontal="center"/>
    </xf>
    <xf numFmtId="0" fontId="4" fillId="0" borderId="0" xfId="2" applyAlignment="1">
      <alignment horizontal="center"/>
    </xf>
    <xf numFmtId="16" fontId="13" fillId="3" borderId="0" xfId="7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" fontId="13" fillId="3" borderId="0" xfId="0" applyNumberFormat="1" applyFont="1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0" fillId="4" borderId="0" xfId="7" applyAlignment="1">
      <alignment horizontal="center"/>
    </xf>
    <xf numFmtId="0" fontId="10" fillId="4" borderId="0" xfId="7" applyAlignment="1">
      <alignment horizontal="center" vertical="center"/>
    </xf>
    <xf numFmtId="164" fontId="10" fillId="4" borderId="0" xfId="7" applyNumberFormat="1" applyAlignment="1">
      <alignment horizontal="center"/>
    </xf>
    <xf numFmtId="0" fontId="10" fillId="4" borderId="0" xfId="7"/>
    <xf numFmtId="16" fontId="10" fillId="4" borderId="0" xfId="7" applyNumberFormat="1" applyAlignment="1">
      <alignment horizontal="center"/>
    </xf>
    <xf numFmtId="0" fontId="6" fillId="4" borderId="0" xfId="5" applyFill="1" applyAlignment="1">
      <alignment horizontal="center"/>
    </xf>
    <xf numFmtId="16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/>
    </xf>
    <xf numFmtId="0" fontId="6" fillId="5" borderId="0" xfId="5" applyFill="1" applyAlignment="1">
      <alignment horizontal="center"/>
    </xf>
    <xf numFmtId="0" fontId="0" fillId="5" borderId="0" xfId="0" applyFill="1"/>
    <xf numFmtId="165" fontId="0" fillId="0" borderId="0" xfId="0" applyNumberFormat="1" applyBorder="1"/>
    <xf numFmtId="0" fontId="12" fillId="0" borderId="0" xfId="0" applyFont="1" applyBorder="1"/>
    <xf numFmtId="0" fontId="0" fillId="0" borderId="0" xfId="0" applyFill="1" applyBorder="1"/>
    <xf numFmtId="0" fontId="12" fillId="0" borderId="0" xfId="0" applyFont="1"/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0" fontId="12" fillId="0" borderId="0" xfId="0" applyFont="1" applyFill="1" applyBorder="1"/>
    <xf numFmtId="164" fontId="14" fillId="0" borderId="0" xfId="0" applyNumberFormat="1" applyFont="1" applyBorder="1"/>
    <xf numFmtId="164" fontId="14" fillId="0" borderId="0" xfId="0" applyNumberFormat="1" applyFont="1"/>
    <xf numFmtId="164" fontId="15" fillId="0" borderId="0" xfId="0" applyNumberFormat="1" applyFont="1" applyBorder="1"/>
    <xf numFmtId="0" fontId="16" fillId="0" borderId="0" xfId="0" applyFont="1" applyFill="1" applyBorder="1" applyAlignment="1">
      <alignment horizontal="center"/>
    </xf>
    <xf numFmtId="7" fontId="16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4" xfId="4" applyBorder="1" applyAlignment="1">
      <alignment horizontal="center"/>
    </xf>
    <xf numFmtId="0" fontId="2" fillId="2" borderId="5" xfId="4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14" fontId="16" fillId="0" borderId="0" xfId="0" applyNumberFormat="1" applyFont="1" applyFill="1" applyBorder="1" applyAlignment="1">
      <alignment horizontal="left"/>
    </xf>
    <xf numFmtId="8" fontId="0" fillId="0" borderId="0" xfId="0" applyNumberFormat="1"/>
    <xf numFmtId="0" fontId="0" fillId="0" borderId="10" xfId="0" applyBorder="1"/>
    <xf numFmtId="8" fontId="0" fillId="0" borderId="11" xfId="0" applyNumberFormat="1" applyBorder="1"/>
    <xf numFmtId="0" fontId="0" fillId="0" borderId="12" xfId="0" applyBorder="1"/>
    <xf numFmtId="8" fontId="0" fillId="0" borderId="13" xfId="0" applyNumberFormat="1" applyBorder="1"/>
    <xf numFmtId="0" fontId="0" fillId="0" borderId="14" xfId="0" applyBorder="1"/>
    <xf numFmtId="8" fontId="0" fillId="0" borderId="15" xfId="0" applyNumberFormat="1" applyBorder="1"/>
    <xf numFmtId="0" fontId="12" fillId="6" borderId="16" xfId="0" applyFont="1" applyFill="1" applyBorder="1"/>
    <xf numFmtId="8" fontId="0" fillId="6" borderId="17" xfId="0" applyNumberFormat="1" applyFill="1" applyBorder="1"/>
    <xf numFmtId="0" fontId="0" fillId="6" borderId="0" xfId="0" applyFill="1" applyBorder="1"/>
  </cellXfs>
  <cellStyles count="8">
    <cellStyle name="Bad" xfId="7" builtinId="27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" builtinId="8"/>
    <cellStyle name="Normal" xfId="0" builtinId="0" customBuiltin="1"/>
    <cellStyle name="Total" xfId="6" builtinId="25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m/d/yyyy"/>
      <alignment horizontal="left" vertical="bottom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blData3" displayName="tblData3" ref="B10:H87" totalsRowCount="1" headerRowDxfId="41" dataDxfId="40" totalsRowDxfId="39" dataCellStyle="Normal">
  <autoFilter ref="B10:H8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ref="B11:H71">
    <sortCondition ref="B11"/>
  </sortState>
  <tableColumns count="7">
    <tableColumn id="1" name="Date" totalsRowLabel="Total" dataDxfId="38" totalsRowDxfId="6" dataCellStyle="Normal"/>
    <tableColumn id="2" name="Account" dataDxfId="37" totalsRowDxfId="5" dataCellStyle="Normal"/>
    <tableColumn id="3" name="Description" dataDxfId="36" totalsRowDxfId="4" dataCellStyle="Normal"/>
    <tableColumn id="4" name="Amount" totalsRowFunction="sum" dataDxfId="35" totalsRowDxfId="3" dataCellStyle="Normal"/>
    <tableColumn id="5" name="Receipt" totalsRowFunction="sum" dataDxfId="34" totalsRowDxfId="2" dataCellStyle="Normal"/>
    <tableColumn id="12" name="Total" totalsRowFunction="sum" dataDxfId="33" totalsRowDxfId="1" dataCellStyle="Normal">
      <calculatedColumnFormula>tblData3[[#This Row],[Amount]]</calculatedColumnFormula>
    </tableColumn>
    <tableColumn id="6" name="Category (Drop-Down)" dataDxfId="32" totalsRowDxfId="0" dataCellStyle="Normal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Expense data table" altTextSummary="Enter expenses by date and account with a description, enter various expenses by category and let it be totaled for you."/>
    </ext>
  </extLst>
</table>
</file>

<file path=xl/tables/table2.xml><?xml version="1.0" encoding="utf-8"?>
<table xmlns="http://schemas.openxmlformats.org/spreadsheetml/2006/main" id="1" name="tblData" displayName="tblData" ref="B10:H89" totalsRowCount="1" headerRowDxfId="31" dataDxfId="30" totalsRowDxfId="29">
  <autoFilter ref="B10:H8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ref="B11:G88">
    <sortCondition ref="B11"/>
  </sortState>
  <tableColumns count="7">
    <tableColumn id="1" name="Date" totalsRowLabel="Total" dataDxfId="28" totalsRowDxfId="13"/>
    <tableColumn id="2" name="Account" dataDxfId="27" totalsRowDxfId="12"/>
    <tableColumn id="3" name="Description" dataDxfId="26" totalsRowDxfId="11"/>
    <tableColumn id="4" name="Amount" totalsRowFunction="sum" dataDxfId="25" totalsRowDxfId="10"/>
    <tableColumn id="5" name="Receipt" totalsRowFunction="sum" dataDxfId="24" totalsRowDxfId="9"/>
    <tableColumn id="12" name="Total" totalsRowFunction="sum" dataDxfId="23" totalsRowDxfId="8">
      <calculatedColumnFormula>tblData[[#This Row],[Amount]]</calculatedColumnFormula>
    </tableColumn>
    <tableColumn id="6" name="Category" dataDxfId="14" totalsRowDxfId="7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Expense data table" altTextSummary="Enter expenses by date and account with a description, enter various expenses by category and let it be totaled for you."/>
    </ext>
  </extLst>
</table>
</file>

<file path=xl/tables/table3.xml><?xml version="1.0" encoding="utf-8"?>
<table xmlns="http://schemas.openxmlformats.org/spreadsheetml/2006/main" id="3" name="tblData34" displayName="tblData34" ref="B10:G72" totalsRowCount="1" headerRowDxfId="22" totalsRowDxfId="21" dataCellStyle="Normal">
  <autoFilter ref="B10:G7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Date" totalsRowLabel="Total" totalsRowDxfId="20" dataCellStyle="Normal"/>
    <tableColumn id="2" name="Account" totalsRowDxfId="19" dataCellStyle="Normal"/>
    <tableColumn id="3" name="Description" totalsRowDxfId="18" dataCellStyle="Normal"/>
    <tableColumn id="4" name="Amount" totalsRowFunction="sum" totalsRowDxfId="17" dataCellStyle="Normal"/>
    <tableColumn id="5" name="Receipt" totalsRowFunction="sum" totalsRowDxfId="16" dataCellStyle="Normal"/>
    <tableColumn id="12" name="Total" totalsRowFunction="sum" totalsRowDxfId="15" dataCellStyle="Normal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Expense data table" altTextSummary="Enter expenses by date and account with a description, enter various expenses by category and let it be totaled for you."/>
    </ext>
  </extLst>
</table>
</file>

<file path=xl/theme/theme1.xml><?xml version="1.0" encoding="utf-8"?>
<a:theme xmlns:a="http://schemas.openxmlformats.org/drawingml/2006/main" name="Gradebook">
  <a:themeElements>
    <a:clrScheme name="Gradebook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0381C"/>
      </a:accent1>
      <a:accent2>
        <a:srgbClr val="2B759D"/>
      </a:accent2>
      <a:accent3>
        <a:srgbClr val="D9782E"/>
      </a:accent3>
      <a:accent4>
        <a:srgbClr val="538D32"/>
      </a:accent4>
      <a:accent5>
        <a:srgbClr val="724271"/>
      </a:accent5>
      <a:accent6>
        <a:srgbClr val="DCB330"/>
      </a:accent6>
      <a:hlink>
        <a:srgbClr val="2B759D"/>
      </a:hlink>
      <a:folHlink>
        <a:srgbClr val="724271"/>
      </a:folHlink>
    </a:clrScheme>
    <a:fontScheme name="Fixed asset record with 2x declining depreciation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1drv.ms/1jFfeBV" TargetMode="External"/><Relationship Id="rId18" Type="http://schemas.openxmlformats.org/officeDocument/2006/relationships/hyperlink" Target="http://1drv.ms/1pWO8yD" TargetMode="External"/><Relationship Id="rId26" Type="http://schemas.openxmlformats.org/officeDocument/2006/relationships/hyperlink" Target="http://1drv.ms/1o6YfcF" TargetMode="External"/><Relationship Id="rId39" Type="http://schemas.openxmlformats.org/officeDocument/2006/relationships/hyperlink" Target="http://1drv.ms/1CYBC4v" TargetMode="External"/><Relationship Id="rId21" Type="http://schemas.openxmlformats.org/officeDocument/2006/relationships/hyperlink" Target="http://1drv.ms/U1irWe" TargetMode="External"/><Relationship Id="rId34" Type="http://schemas.openxmlformats.org/officeDocument/2006/relationships/hyperlink" Target="http://1drv.ms/1ofypbj" TargetMode="External"/><Relationship Id="rId42" Type="http://schemas.openxmlformats.org/officeDocument/2006/relationships/hyperlink" Target="http://1drv.ms/1t5lM6K" TargetMode="External"/><Relationship Id="rId47" Type="http://schemas.openxmlformats.org/officeDocument/2006/relationships/hyperlink" Target="https://onedrive.live.com/redir?resid=7385979F47C19F63!12566&amp;authkey=!ANZjMCuQtCoJ8gc&amp;ithint=file%2cpdf" TargetMode="External"/><Relationship Id="rId7" Type="http://schemas.openxmlformats.org/officeDocument/2006/relationships/hyperlink" Target="http://1drv.ms/1orT6Oz" TargetMode="External"/><Relationship Id="rId2" Type="http://schemas.openxmlformats.org/officeDocument/2006/relationships/hyperlink" Target="http://1drv.ms/1orOJ67" TargetMode="External"/><Relationship Id="rId16" Type="http://schemas.openxmlformats.org/officeDocument/2006/relationships/hyperlink" Target="http://1drv.ms/1srINMJ" TargetMode="External"/><Relationship Id="rId29" Type="http://schemas.openxmlformats.org/officeDocument/2006/relationships/hyperlink" Target="http://1drv.ms/1rLhOyI" TargetMode="External"/><Relationship Id="rId11" Type="http://schemas.openxmlformats.org/officeDocument/2006/relationships/hyperlink" Target="http://1drv.ms/1jFfJvI" TargetMode="External"/><Relationship Id="rId24" Type="http://schemas.openxmlformats.org/officeDocument/2006/relationships/hyperlink" Target="http://1drv.ms/WsFqL9" TargetMode="External"/><Relationship Id="rId32" Type="http://schemas.openxmlformats.org/officeDocument/2006/relationships/hyperlink" Target="http://1drv.ms/1o727KM" TargetMode="External"/><Relationship Id="rId37" Type="http://schemas.openxmlformats.org/officeDocument/2006/relationships/hyperlink" Target="http://1drv.ms/1CYzIAA" TargetMode="External"/><Relationship Id="rId40" Type="http://schemas.openxmlformats.org/officeDocument/2006/relationships/hyperlink" Target="http://1drv.ms/1t5kZmd" TargetMode="External"/><Relationship Id="rId45" Type="http://schemas.openxmlformats.org/officeDocument/2006/relationships/hyperlink" Target="https://onedrive.live.com/redir?resid=7385979F47C19F63!12549&amp;authkey=!ALft6b6dWDzMFrk&amp;ithint=file%2cpdf" TargetMode="External"/><Relationship Id="rId5" Type="http://schemas.openxmlformats.org/officeDocument/2006/relationships/hyperlink" Target="http://1drv.ms/1orRrIO" TargetMode="External"/><Relationship Id="rId15" Type="http://schemas.openxmlformats.org/officeDocument/2006/relationships/hyperlink" Target="http://1drv.ms/1pTLusx" TargetMode="External"/><Relationship Id="rId23" Type="http://schemas.openxmlformats.org/officeDocument/2006/relationships/hyperlink" Target="http://1drv.ms/1r65BSr" TargetMode="External"/><Relationship Id="rId28" Type="http://schemas.openxmlformats.org/officeDocument/2006/relationships/hyperlink" Target="http://1drv.ms/1o6YK6o" TargetMode="External"/><Relationship Id="rId36" Type="http://schemas.openxmlformats.org/officeDocument/2006/relationships/hyperlink" Target="http://1drv.ms/1q41QtE" TargetMode="External"/><Relationship Id="rId49" Type="http://schemas.openxmlformats.org/officeDocument/2006/relationships/table" Target="../tables/table1.xml"/><Relationship Id="rId10" Type="http://schemas.openxmlformats.org/officeDocument/2006/relationships/hyperlink" Target="http://1drv.ms/1vS2wHI" TargetMode="External"/><Relationship Id="rId19" Type="http://schemas.openxmlformats.org/officeDocument/2006/relationships/hyperlink" Target="http://1drv.ms/1srKDx6" TargetMode="External"/><Relationship Id="rId31" Type="http://schemas.openxmlformats.org/officeDocument/2006/relationships/hyperlink" Target="http://1drv.ms/1rLil3C" TargetMode="External"/><Relationship Id="rId44" Type="http://schemas.openxmlformats.org/officeDocument/2006/relationships/hyperlink" Target="http://1drv.ms/1CYFjHm" TargetMode="External"/><Relationship Id="rId4" Type="http://schemas.openxmlformats.org/officeDocument/2006/relationships/hyperlink" Target="http://1drv.ms/1orPSuC" TargetMode="External"/><Relationship Id="rId9" Type="http://schemas.openxmlformats.org/officeDocument/2006/relationships/hyperlink" Target="http://1drv.ms/1orTWuX" TargetMode="External"/><Relationship Id="rId14" Type="http://schemas.openxmlformats.org/officeDocument/2006/relationships/hyperlink" Target="http://1drv.ms/1jFfyAD" TargetMode="External"/><Relationship Id="rId22" Type="http://schemas.openxmlformats.org/officeDocument/2006/relationships/hyperlink" Target="http://1drv.ms/U1iH7F" TargetMode="External"/><Relationship Id="rId27" Type="http://schemas.openxmlformats.org/officeDocument/2006/relationships/hyperlink" Target="http://1drv.ms/1rLhrUF" TargetMode="External"/><Relationship Id="rId30" Type="http://schemas.openxmlformats.org/officeDocument/2006/relationships/hyperlink" Target="http://1drv.ms/1rLi1C1" TargetMode="External"/><Relationship Id="rId35" Type="http://schemas.openxmlformats.org/officeDocument/2006/relationships/hyperlink" Target="http://1drv.ms/1owAris" TargetMode="External"/><Relationship Id="rId43" Type="http://schemas.openxmlformats.org/officeDocument/2006/relationships/hyperlink" Target="http://1drv.ms/1CYF4vJ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://1drv.ms/1nKvrgk" TargetMode="External"/><Relationship Id="rId3" Type="http://schemas.openxmlformats.org/officeDocument/2006/relationships/hyperlink" Target="http://1drv.ms/1nKsFYw" TargetMode="External"/><Relationship Id="rId12" Type="http://schemas.openxmlformats.org/officeDocument/2006/relationships/hyperlink" Target="http://1drv.ms/1m6XHHg" TargetMode="External"/><Relationship Id="rId17" Type="http://schemas.openxmlformats.org/officeDocument/2006/relationships/hyperlink" Target="http://1drv.ms/1srJDcz" TargetMode="External"/><Relationship Id="rId25" Type="http://schemas.openxmlformats.org/officeDocument/2006/relationships/hyperlink" Target="http://1drv.ms/1rLh3Wa" TargetMode="External"/><Relationship Id="rId33" Type="http://schemas.openxmlformats.org/officeDocument/2006/relationships/hyperlink" Target="http://1drv.ms/1o72yVm" TargetMode="External"/><Relationship Id="rId38" Type="http://schemas.openxmlformats.org/officeDocument/2006/relationships/hyperlink" Target="http://1drv.ms/1t5jqF6" TargetMode="External"/><Relationship Id="rId46" Type="http://schemas.openxmlformats.org/officeDocument/2006/relationships/hyperlink" Target="https://onedrive.live.com/redir?resid=7385979F47C19F63!12565&amp;authkey=!AMolYanpqZ0_Cug&amp;ithint=file%2cpdf" TargetMode="External"/><Relationship Id="rId20" Type="http://schemas.openxmlformats.org/officeDocument/2006/relationships/hyperlink" Target="http://1drv.ms/VEPPmw" TargetMode="External"/><Relationship Id="rId41" Type="http://schemas.openxmlformats.org/officeDocument/2006/relationships/hyperlink" Target="http://1drv.ms/1t5lgpe" TargetMode="External"/><Relationship Id="rId1" Type="http://schemas.openxmlformats.org/officeDocument/2006/relationships/hyperlink" Target="http://1drv.ms/1ndexGV" TargetMode="External"/><Relationship Id="rId6" Type="http://schemas.openxmlformats.org/officeDocument/2006/relationships/hyperlink" Target="http://1drv.ms/1nKuwfQ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sdrv.ms/KhcmQf" TargetMode="External"/><Relationship Id="rId21" Type="http://schemas.openxmlformats.org/officeDocument/2006/relationships/hyperlink" Target="http://sdrv.ms/1ihcBqL" TargetMode="External"/><Relationship Id="rId42" Type="http://schemas.openxmlformats.org/officeDocument/2006/relationships/hyperlink" Target="http://sdrv.ms/1fuY48q" TargetMode="External"/><Relationship Id="rId47" Type="http://schemas.openxmlformats.org/officeDocument/2006/relationships/hyperlink" Target="http://sdrv.ms/1bKX4OG" TargetMode="External"/><Relationship Id="rId63" Type="http://schemas.openxmlformats.org/officeDocument/2006/relationships/hyperlink" Target="http://1drv.ms/1fH4Arm" TargetMode="External"/><Relationship Id="rId68" Type="http://schemas.openxmlformats.org/officeDocument/2006/relationships/hyperlink" Target="http://1drv.ms/1q0Z79W" TargetMode="External"/><Relationship Id="rId7" Type="http://schemas.openxmlformats.org/officeDocument/2006/relationships/hyperlink" Target="http://sdrv.ms/IxF6UP" TargetMode="External"/><Relationship Id="rId71" Type="http://schemas.openxmlformats.org/officeDocument/2006/relationships/table" Target="../tables/table2.xml"/><Relationship Id="rId2" Type="http://schemas.openxmlformats.org/officeDocument/2006/relationships/hyperlink" Target="http://sdrv.ms/IxFAdG" TargetMode="External"/><Relationship Id="rId16" Type="http://schemas.openxmlformats.org/officeDocument/2006/relationships/hyperlink" Target="http://sdrv.ms/IA7SDV" TargetMode="External"/><Relationship Id="rId29" Type="http://schemas.openxmlformats.org/officeDocument/2006/relationships/hyperlink" Target="http://sdrv.ms/1dHN0YX" TargetMode="External"/><Relationship Id="rId11" Type="http://schemas.openxmlformats.org/officeDocument/2006/relationships/hyperlink" Target="http://sdrv.ms/1by0y89" TargetMode="External"/><Relationship Id="rId24" Type="http://schemas.openxmlformats.org/officeDocument/2006/relationships/hyperlink" Target="http://sdrv.ms/1eMuf3h" TargetMode="External"/><Relationship Id="rId32" Type="http://schemas.openxmlformats.org/officeDocument/2006/relationships/hyperlink" Target="http://sdrv.ms/1d06lP9" TargetMode="External"/><Relationship Id="rId37" Type="http://schemas.openxmlformats.org/officeDocument/2006/relationships/hyperlink" Target="http://sdrv.ms/MBPHA5" TargetMode="External"/><Relationship Id="rId40" Type="http://schemas.openxmlformats.org/officeDocument/2006/relationships/hyperlink" Target="http://sdrv.ms/1aUFx8y" TargetMode="External"/><Relationship Id="rId45" Type="http://schemas.openxmlformats.org/officeDocument/2006/relationships/hyperlink" Target="http://sdrv.ms/M2RIEP" TargetMode="External"/><Relationship Id="rId53" Type="http://schemas.openxmlformats.org/officeDocument/2006/relationships/hyperlink" Target="http://1drv.ms/1lYj2Rf" TargetMode="External"/><Relationship Id="rId58" Type="http://schemas.openxmlformats.org/officeDocument/2006/relationships/hyperlink" Target="http://1drv.ms/1iEF9yh" TargetMode="External"/><Relationship Id="rId66" Type="http://schemas.openxmlformats.org/officeDocument/2006/relationships/hyperlink" Target="http://1drv.ms/1giamFO" TargetMode="External"/><Relationship Id="rId5" Type="http://schemas.openxmlformats.org/officeDocument/2006/relationships/hyperlink" Target="http://sdrv.ms/IxFhj9" TargetMode="External"/><Relationship Id="rId61" Type="http://schemas.openxmlformats.org/officeDocument/2006/relationships/hyperlink" Target="http://1drv.ms/1fZu4WI" TargetMode="External"/><Relationship Id="rId19" Type="http://schemas.openxmlformats.org/officeDocument/2006/relationships/hyperlink" Target="http://sdrv.ms/1gdQwZu" TargetMode="External"/><Relationship Id="rId14" Type="http://schemas.openxmlformats.org/officeDocument/2006/relationships/hyperlink" Target="http://sdrv.ms/18IXhmj" TargetMode="External"/><Relationship Id="rId22" Type="http://schemas.openxmlformats.org/officeDocument/2006/relationships/hyperlink" Target="http://sdrv.ms/1ksC1Gl" TargetMode="External"/><Relationship Id="rId27" Type="http://schemas.openxmlformats.org/officeDocument/2006/relationships/hyperlink" Target="http://sdrv.ms/LqMWRM" TargetMode="External"/><Relationship Id="rId30" Type="http://schemas.openxmlformats.org/officeDocument/2006/relationships/hyperlink" Target="http://sdrv.ms/LGxS1E" TargetMode="External"/><Relationship Id="rId35" Type="http://schemas.openxmlformats.org/officeDocument/2006/relationships/hyperlink" Target="http://sdrv.ms/1bEclxc" TargetMode="External"/><Relationship Id="rId43" Type="http://schemas.openxmlformats.org/officeDocument/2006/relationships/hyperlink" Target="http://sdrv.ms/1c7A6Oh" TargetMode="External"/><Relationship Id="rId48" Type="http://schemas.openxmlformats.org/officeDocument/2006/relationships/hyperlink" Target="http://sdrv.ms/1bKZvAx" TargetMode="External"/><Relationship Id="rId56" Type="http://schemas.openxmlformats.org/officeDocument/2006/relationships/hyperlink" Target="http://1drv.ms/1cUFV5r" TargetMode="External"/><Relationship Id="rId64" Type="http://schemas.openxmlformats.org/officeDocument/2006/relationships/hyperlink" Target="http://1drv.ms/1fH5010" TargetMode="External"/><Relationship Id="rId69" Type="http://schemas.openxmlformats.org/officeDocument/2006/relationships/printerSettings" Target="../printerSettings/printerSettings2.bin"/><Relationship Id="rId8" Type="http://schemas.openxmlformats.org/officeDocument/2006/relationships/hyperlink" Target="http://sdrv.ms/IxETRq" TargetMode="External"/><Relationship Id="rId51" Type="http://schemas.openxmlformats.org/officeDocument/2006/relationships/hyperlink" Target="http://1drv.ms/1g9ap2s" TargetMode="External"/><Relationship Id="rId72" Type="http://schemas.openxmlformats.org/officeDocument/2006/relationships/comments" Target="../comments1.xml"/><Relationship Id="rId3" Type="http://schemas.openxmlformats.org/officeDocument/2006/relationships/hyperlink" Target="http://sdrv.ms/IxFpPA" TargetMode="External"/><Relationship Id="rId12" Type="http://schemas.openxmlformats.org/officeDocument/2006/relationships/hyperlink" Target="http://sdrv.ms/1aibgJS" TargetMode="External"/><Relationship Id="rId17" Type="http://schemas.openxmlformats.org/officeDocument/2006/relationships/hyperlink" Target="http://sdrv.ms/IVWkvq" TargetMode="External"/><Relationship Id="rId25" Type="http://schemas.openxmlformats.org/officeDocument/2006/relationships/hyperlink" Target="http://sdrv.ms/1dHy2wB" TargetMode="External"/><Relationship Id="rId33" Type="http://schemas.openxmlformats.org/officeDocument/2006/relationships/hyperlink" Target="http://sdrv.ms/1b2jbQj" TargetMode="External"/><Relationship Id="rId38" Type="http://schemas.openxmlformats.org/officeDocument/2006/relationships/hyperlink" Target="http://sdrv.ms/1aUx0CD" TargetMode="External"/><Relationship Id="rId46" Type="http://schemas.openxmlformats.org/officeDocument/2006/relationships/hyperlink" Target="http://sdrv.ms/M2T6r3" TargetMode="External"/><Relationship Id="rId59" Type="http://schemas.openxmlformats.org/officeDocument/2006/relationships/hyperlink" Target="http://1drv.ms/1fto9U2" TargetMode="External"/><Relationship Id="rId67" Type="http://schemas.openxmlformats.org/officeDocument/2006/relationships/hyperlink" Target="http://1drv.ms/1jowyQN" TargetMode="External"/><Relationship Id="rId20" Type="http://schemas.openxmlformats.org/officeDocument/2006/relationships/hyperlink" Target="http://sdrv.ms/1cP62Gh" TargetMode="External"/><Relationship Id="rId41" Type="http://schemas.openxmlformats.org/officeDocument/2006/relationships/hyperlink" Target="http://sdrv.ms/1e16lP0" TargetMode="External"/><Relationship Id="rId54" Type="http://schemas.openxmlformats.org/officeDocument/2006/relationships/hyperlink" Target="http://1drv.ms/1cUC4pf" TargetMode="External"/><Relationship Id="rId62" Type="http://schemas.openxmlformats.org/officeDocument/2006/relationships/hyperlink" Target="http://1drv.ms/1fZwXH1" TargetMode="External"/><Relationship Id="rId70" Type="http://schemas.openxmlformats.org/officeDocument/2006/relationships/vmlDrawing" Target="../drawings/vmlDrawing1.vml"/><Relationship Id="rId1" Type="http://schemas.openxmlformats.org/officeDocument/2006/relationships/hyperlink" Target="http://sdrv.ms/IxFAdG" TargetMode="External"/><Relationship Id="rId6" Type="http://schemas.openxmlformats.org/officeDocument/2006/relationships/hyperlink" Target="http://sdrv.ms/IxFl2k" TargetMode="External"/><Relationship Id="rId15" Type="http://schemas.openxmlformats.org/officeDocument/2006/relationships/hyperlink" Target="http://sdrv.ms/18oAXf3" TargetMode="External"/><Relationship Id="rId23" Type="http://schemas.openxmlformats.org/officeDocument/2006/relationships/hyperlink" Target="http://sdrv.ms/1agAcCC" TargetMode="External"/><Relationship Id="rId28" Type="http://schemas.openxmlformats.org/officeDocument/2006/relationships/hyperlink" Target="http://sdrv.ms/1eLoORY" TargetMode="External"/><Relationship Id="rId36" Type="http://schemas.openxmlformats.org/officeDocument/2006/relationships/hyperlink" Target="http://sdrv.ms/MBN9Cd" TargetMode="External"/><Relationship Id="rId49" Type="http://schemas.openxmlformats.org/officeDocument/2006/relationships/hyperlink" Target="http://sdrv.ms/1fXBZQm" TargetMode="External"/><Relationship Id="rId57" Type="http://schemas.openxmlformats.org/officeDocument/2006/relationships/hyperlink" Target="http://1drv.ms/1iyTVXw" TargetMode="External"/><Relationship Id="rId10" Type="http://schemas.openxmlformats.org/officeDocument/2006/relationships/hyperlink" Target="http://sdrv.ms/182D3B5" TargetMode="External"/><Relationship Id="rId31" Type="http://schemas.openxmlformats.org/officeDocument/2006/relationships/hyperlink" Target="http://sdrv.ms/1fg77ul" TargetMode="External"/><Relationship Id="rId44" Type="http://schemas.openxmlformats.org/officeDocument/2006/relationships/hyperlink" Target="http://sdrv.ms/M2xKKB" TargetMode="External"/><Relationship Id="rId52" Type="http://schemas.openxmlformats.org/officeDocument/2006/relationships/hyperlink" Target="http://1drv.ms/1g9clbe" TargetMode="External"/><Relationship Id="rId60" Type="http://schemas.openxmlformats.org/officeDocument/2006/relationships/hyperlink" Target="http://1drv.ms/1ftozto" TargetMode="External"/><Relationship Id="rId65" Type="http://schemas.openxmlformats.org/officeDocument/2006/relationships/hyperlink" Target="http://1drv.ms/1j2Rk8n" TargetMode="External"/><Relationship Id="rId4" Type="http://schemas.openxmlformats.org/officeDocument/2006/relationships/hyperlink" Target="http://sdrv.ms/IxFv9K" TargetMode="External"/><Relationship Id="rId9" Type="http://schemas.openxmlformats.org/officeDocument/2006/relationships/hyperlink" Target="https://skydrive.live.com/redir?resid=7385979F47C19F63!6611&amp;authkey=!AN5j4N9MWRbb-JI&amp;ithint=file%2c.pdf" TargetMode="External"/><Relationship Id="rId13" Type="http://schemas.openxmlformats.org/officeDocument/2006/relationships/hyperlink" Target="http://sdrv.ms/1aifDV9" TargetMode="External"/><Relationship Id="rId18" Type="http://schemas.openxmlformats.org/officeDocument/2006/relationships/hyperlink" Target="http://sdrv.ms/1eZKlab" TargetMode="External"/><Relationship Id="rId39" Type="http://schemas.openxmlformats.org/officeDocument/2006/relationships/hyperlink" Target="http://sdrv.ms/1bTdiSo" TargetMode="External"/><Relationship Id="rId34" Type="http://schemas.openxmlformats.org/officeDocument/2006/relationships/hyperlink" Target="http://sdrv.ms/1bb7Jlp" TargetMode="External"/><Relationship Id="rId50" Type="http://schemas.openxmlformats.org/officeDocument/2006/relationships/hyperlink" Target="http://1drv.ms/1g9aiUy" TargetMode="External"/><Relationship Id="rId55" Type="http://schemas.openxmlformats.org/officeDocument/2006/relationships/hyperlink" Target="http://1drv.ms/1cUDoZ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/>
  </sheetPr>
  <dimension ref="B1:GL91"/>
  <sheetViews>
    <sheetView showGridLines="0" tabSelected="1" topLeftCell="A25" zoomScale="115" zoomScaleNormal="115" workbookViewId="0">
      <selection activeCell="I41" sqref="I41"/>
    </sheetView>
  </sheetViews>
  <sheetFormatPr defaultRowHeight="12.75" x14ac:dyDescent="0.2"/>
  <cols>
    <col min="1" max="1" width="1.7109375" customWidth="1"/>
    <col min="2" max="2" width="13.140625" style="8" customWidth="1"/>
    <col min="3" max="3" width="17" style="8" customWidth="1"/>
    <col min="4" max="4" width="37.5703125" style="46" customWidth="1"/>
    <col min="5" max="5" width="12.5703125" style="8" customWidth="1"/>
    <col min="6" max="6" width="16.28515625" style="8" customWidth="1"/>
    <col min="7" max="7" width="12.5703125" style="8" customWidth="1"/>
    <col min="8" max="8" width="22.42578125" style="8" customWidth="1"/>
    <col min="9" max="9" width="18.42578125" customWidth="1"/>
    <col min="10" max="10" width="12.5703125" customWidth="1"/>
    <col min="11" max="11" width="25.5703125" bestFit="1" customWidth="1"/>
    <col min="12" max="12" width="11.140625" customWidth="1"/>
    <col min="14" max="14" width="25.5703125" bestFit="1" customWidth="1"/>
    <col min="15" max="15" width="9.42578125" bestFit="1" customWidth="1"/>
    <col min="17" max="17" width="9.42578125" bestFit="1" customWidth="1"/>
  </cols>
  <sheetData>
    <row r="1" spans="2:16" ht="13.5" x14ac:dyDescent="0.25">
      <c r="J1" s="83" t="s">
        <v>0</v>
      </c>
      <c r="K1" s="84"/>
    </row>
    <row r="2" spans="2:16" ht="30.75" x14ac:dyDescent="0.4">
      <c r="B2" s="50" t="s">
        <v>1</v>
      </c>
      <c r="F2" s="56"/>
      <c r="G2" s="56"/>
    </row>
    <row r="3" spans="2:16" x14ac:dyDescent="0.2">
      <c r="F3" s="56"/>
      <c r="G3" s="56"/>
    </row>
    <row r="4" spans="2:16" ht="13.5" x14ac:dyDescent="0.25">
      <c r="B4" s="51" t="s">
        <v>2</v>
      </c>
      <c r="C4" s="85" t="s">
        <v>3</v>
      </c>
      <c r="D4" s="85"/>
      <c r="F4" s="15"/>
      <c r="G4" s="56"/>
      <c r="I4" s="3" t="s">
        <v>4</v>
      </c>
      <c r="J4" s="5" t="s">
        <v>5</v>
      </c>
      <c r="K4" s="6">
        <f>IF(COUNTA(tblData3[Date])=0,"",MIN(tblData3[Date]))</f>
        <v>41725</v>
      </c>
    </row>
    <row r="5" spans="2:16" ht="13.5" x14ac:dyDescent="0.25">
      <c r="J5" s="5" t="s">
        <v>6</v>
      </c>
      <c r="K5" s="6">
        <v>42185</v>
      </c>
    </row>
    <row r="6" spans="2:16" x14ac:dyDescent="0.2">
      <c r="B6" s="51" t="s">
        <v>7</v>
      </c>
    </row>
    <row r="7" spans="2:16" ht="13.5" x14ac:dyDescent="0.25">
      <c r="B7" s="43" t="s">
        <v>8</v>
      </c>
      <c r="C7" s="85" t="s">
        <v>9</v>
      </c>
      <c r="D7" s="85"/>
      <c r="F7" s="43"/>
      <c r="G7" s="56"/>
      <c r="I7" s="12"/>
      <c r="J7" s="86"/>
      <c r="K7" s="86"/>
    </row>
    <row r="8" spans="2:16" ht="13.5" x14ac:dyDescent="0.25">
      <c r="B8" s="43" t="s">
        <v>10</v>
      </c>
      <c r="C8" s="87" t="s">
        <v>11</v>
      </c>
      <c r="D8" s="87"/>
      <c r="F8" s="44"/>
      <c r="G8" s="56"/>
      <c r="I8" s="12"/>
      <c r="J8" s="86"/>
      <c r="K8" s="86"/>
    </row>
    <row r="9" spans="2:16" x14ac:dyDescent="0.2">
      <c r="I9" s="13"/>
      <c r="J9" s="13"/>
      <c r="K9" s="13"/>
    </row>
    <row r="10" spans="2:16" x14ac:dyDescent="0.2">
      <c r="B10" s="7" t="s">
        <v>12</v>
      </c>
      <c r="C10" s="7" t="s">
        <v>13</v>
      </c>
      <c r="D10" s="7" t="s">
        <v>14</v>
      </c>
      <c r="E10" s="7" t="s">
        <v>15</v>
      </c>
      <c r="F10" s="7" t="s">
        <v>16</v>
      </c>
      <c r="G10" s="7" t="s">
        <v>17</v>
      </c>
      <c r="H10" s="46" t="s">
        <v>176</v>
      </c>
    </row>
    <row r="11" spans="2:16" x14ac:dyDescent="0.2">
      <c r="B11" s="52">
        <v>41725</v>
      </c>
      <c r="C11" s="8" t="s">
        <v>18</v>
      </c>
      <c r="D11" s="8" t="s">
        <v>19</v>
      </c>
      <c r="E11" s="21">
        <v>20</v>
      </c>
      <c r="F11" s="11" t="s">
        <v>20</v>
      </c>
      <c r="G11" s="21">
        <f>tblData3[[#This Row],[Amount]]</f>
        <v>20</v>
      </c>
      <c r="H11" s="53" t="s">
        <v>165</v>
      </c>
      <c r="K11" t="s">
        <v>21</v>
      </c>
    </row>
    <row r="12" spans="2:16" x14ac:dyDescent="0.2">
      <c r="B12" s="52">
        <v>41726</v>
      </c>
      <c r="C12" s="8" t="s">
        <v>22</v>
      </c>
      <c r="D12" s="8" t="s">
        <v>23</v>
      </c>
      <c r="E12" s="21">
        <v>30</v>
      </c>
      <c r="F12" s="11" t="s">
        <v>20</v>
      </c>
      <c r="G12" s="21">
        <f>tblData3[[#This Row],[Amount]]</f>
        <v>30</v>
      </c>
      <c r="H12" s="53" t="s">
        <v>165</v>
      </c>
      <c r="K12" s="30">
        <f>SUM(E11,E13:E14,E17:E19)</f>
        <v>209.37</v>
      </c>
    </row>
    <row r="13" spans="2:16" x14ac:dyDescent="0.2">
      <c r="B13" s="52">
        <v>41727</v>
      </c>
      <c r="C13" s="8" t="s">
        <v>18</v>
      </c>
      <c r="D13" s="8" t="s">
        <v>24</v>
      </c>
      <c r="E13" s="21">
        <v>24</v>
      </c>
      <c r="F13" s="11" t="s">
        <v>20</v>
      </c>
      <c r="G13" s="21">
        <f>tblData3[[#This Row],[Amount]]</f>
        <v>24</v>
      </c>
      <c r="H13" s="53" t="s">
        <v>165</v>
      </c>
    </row>
    <row r="14" spans="2:16" x14ac:dyDescent="0.2">
      <c r="B14" s="52">
        <v>41771</v>
      </c>
      <c r="C14" s="8" t="s">
        <v>18</v>
      </c>
      <c r="D14" s="8" t="s">
        <v>25</v>
      </c>
      <c r="E14" s="21">
        <v>10.63</v>
      </c>
      <c r="F14" s="11" t="s">
        <v>20</v>
      </c>
      <c r="G14" s="21">
        <f>tblData3[[#This Row],[Amount]]</f>
        <v>10.63</v>
      </c>
      <c r="H14" s="53" t="s">
        <v>165</v>
      </c>
      <c r="K14" t="s">
        <v>26</v>
      </c>
    </row>
    <row r="15" spans="2:16" x14ac:dyDescent="0.2">
      <c r="B15" s="54">
        <v>41779</v>
      </c>
      <c r="C15" s="8" t="s">
        <v>27</v>
      </c>
      <c r="D15" s="8" t="s">
        <v>28</v>
      </c>
      <c r="E15" s="21">
        <v>32.54</v>
      </c>
      <c r="F15" s="11" t="s">
        <v>20</v>
      </c>
      <c r="G15" s="21">
        <f>tblData3[[#This Row],[Amount]]</f>
        <v>32.54</v>
      </c>
      <c r="H15" s="53" t="s">
        <v>165</v>
      </c>
      <c r="J15" s="13"/>
      <c r="K15" s="49">
        <f>SUM(E12,E16)</f>
        <v>105.24</v>
      </c>
      <c r="L15" s="13"/>
      <c r="M15" s="13"/>
      <c r="N15" s="13"/>
      <c r="O15" s="13"/>
      <c r="P15" s="13"/>
    </row>
    <row r="16" spans="2:16" x14ac:dyDescent="0.2">
      <c r="B16" s="52">
        <v>41783</v>
      </c>
      <c r="C16" s="8" t="s">
        <v>22</v>
      </c>
      <c r="D16" s="8" t="s">
        <v>29</v>
      </c>
      <c r="E16" s="21">
        <v>75.239999999999995</v>
      </c>
      <c r="F16" s="11" t="s">
        <v>20</v>
      </c>
      <c r="G16" s="21">
        <f>tblData3[[#This Row],[Amount]]</f>
        <v>75.239999999999995</v>
      </c>
      <c r="H16" s="53" t="s">
        <v>173</v>
      </c>
      <c r="J16" s="13"/>
      <c r="K16" s="13"/>
      <c r="L16" s="13"/>
      <c r="M16" s="13"/>
      <c r="N16" s="13"/>
      <c r="O16" s="13"/>
      <c r="P16" s="13"/>
    </row>
    <row r="17" spans="2:194" x14ac:dyDescent="0.2">
      <c r="B17" s="52">
        <v>41783</v>
      </c>
      <c r="C17" s="8" t="s">
        <v>18</v>
      </c>
      <c r="D17" s="8" t="s">
        <v>30</v>
      </c>
      <c r="E17" s="21">
        <v>89.67</v>
      </c>
      <c r="F17" s="11" t="s">
        <v>20</v>
      </c>
      <c r="G17" s="21">
        <f>tblData3[[#This Row],[Amount]]</f>
        <v>89.67</v>
      </c>
      <c r="H17" s="53" t="s">
        <v>173</v>
      </c>
      <c r="J17" s="13"/>
      <c r="K17" s="13"/>
      <c r="L17" s="13"/>
      <c r="M17" s="13"/>
      <c r="N17" s="13"/>
      <c r="O17" s="13"/>
      <c r="P17" s="13"/>
    </row>
    <row r="18" spans="2:194" ht="13.5" thickBot="1" x14ac:dyDescent="0.25">
      <c r="B18" s="52">
        <v>41784</v>
      </c>
      <c r="C18" s="8" t="s">
        <v>18</v>
      </c>
      <c r="D18" s="8" t="s">
        <v>31</v>
      </c>
      <c r="E18" s="21">
        <v>32.71</v>
      </c>
      <c r="F18" s="11" t="s">
        <v>20</v>
      </c>
      <c r="G18" s="21">
        <f>tblData3[[#This Row],[Amount]]</f>
        <v>32.71</v>
      </c>
      <c r="H18" s="53" t="s">
        <v>148</v>
      </c>
      <c r="J18" s="13"/>
      <c r="K18" s="13"/>
      <c r="L18" s="13"/>
      <c r="M18" s="13"/>
      <c r="N18" s="71" t="s">
        <v>156</v>
      </c>
      <c r="O18" s="13"/>
      <c r="P18" s="76" t="s">
        <v>161</v>
      </c>
    </row>
    <row r="19" spans="2:194" x14ac:dyDescent="0.2">
      <c r="B19" s="52">
        <v>41784</v>
      </c>
      <c r="C19" s="8" t="s">
        <v>18</v>
      </c>
      <c r="D19" s="8" t="s">
        <v>32</v>
      </c>
      <c r="E19" s="21">
        <v>32.36</v>
      </c>
      <c r="F19" s="11" t="s">
        <v>20</v>
      </c>
      <c r="G19" s="21">
        <f>tblData3[[#This Row],[Amount]]</f>
        <v>32.36</v>
      </c>
      <c r="H19" s="53" t="s">
        <v>148</v>
      </c>
      <c r="I19" s="24" t="s">
        <v>33</v>
      </c>
      <c r="J19" s="13"/>
      <c r="K19" s="13" t="s">
        <v>147</v>
      </c>
      <c r="L19" s="49">
        <f>SUM(G11:G29)+tblData[[#Totals],[Total]]</f>
        <v>14609.689999999997</v>
      </c>
      <c r="M19" s="13"/>
      <c r="N19" s="77">
        <f>L28</f>
        <v>0</v>
      </c>
      <c r="O19" s="13" t="s">
        <v>157</v>
      </c>
      <c r="P19" s="79">
        <f>L33</f>
        <v>684.31</v>
      </c>
      <c r="Q19" s="13" t="s">
        <v>157</v>
      </c>
    </row>
    <row r="20" spans="2:194" ht="15" x14ac:dyDescent="0.25">
      <c r="B20" s="55">
        <v>41803</v>
      </c>
      <c r="C20" s="8" t="s">
        <v>27</v>
      </c>
      <c r="D20" s="46" t="s">
        <v>34</v>
      </c>
      <c r="E20" s="21">
        <v>99.85</v>
      </c>
      <c r="F20" s="11" t="s">
        <v>20</v>
      </c>
      <c r="G20" s="21">
        <f>tblData3[[#This Row],[Amount]]</f>
        <v>99.85</v>
      </c>
      <c r="H20" s="53" t="s">
        <v>165</v>
      </c>
      <c r="I20" s="25" t="s">
        <v>35</v>
      </c>
      <c r="J20" s="13"/>
      <c r="K20" s="13" t="s">
        <v>172</v>
      </c>
      <c r="M20" s="13"/>
      <c r="N20" s="49">
        <f>SUM(G47:G54,G43:G45,G38:G39,G35,G33,G55,G57)</f>
        <v>1613.1200000000001</v>
      </c>
      <c r="O20" s="13" t="s">
        <v>158</v>
      </c>
      <c r="P20" s="49">
        <f>SUM(E30:E32,E34,E36,E40:E42,E46)</f>
        <v>370.40999999999997</v>
      </c>
      <c r="Q20" s="13" t="s">
        <v>158</v>
      </c>
    </row>
    <row r="21" spans="2:194" ht="13.5" thickBot="1" x14ac:dyDescent="0.25">
      <c r="B21" s="55">
        <v>41811</v>
      </c>
      <c r="C21" s="8" t="s">
        <v>27</v>
      </c>
      <c r="D21" s="46" t="s">
        <v>36</v>
      </c>
      <c r="E21" s="21">
        <v>16.010000000000002</v>
      </c>
      <c r="F21" s="11" t="s">
        <v>20</v>
      </c>
      <c r="G21" s="21">
        <f>tblData3[[#This Row],[Amount]]</f>
        <v>16.010000000000002</v>
      </c>
      <c r="H21" s="53" t="s">
        <v>165</v>
      </c>
      <c r="I21" s="26" t="s">
        <v>37</v>
      </c>
      <c r="J21" s="13"/>
      <c r="K21" s="71"/>
      <c r="L21" s="49"/>
      <c r="M21" s="13"/>
      <c r="N21" s="49">
        <f>N19-N20</f>
        <v>-1613.1200000000001</v>
      </c>
      <c r="O21" s="13" t="s">
        <v>159</v>
      </c>
      <c r="P21" s="49">
        <f>P19-P20</f>
        <v>313.89999999999998</v>
      </c>
      <c r="Q21" s="13" t="s">
        <v>159</v>
      </c>
    </row>
    <row r="22" spans="2:194" x14ac:dyDescent="0.2">
      <c r="B22" s="55">
        <v>41811</v>
      </c>
      <c r="C22" s="8" t="s">
        <v>27</v>
      </c>
      <c r="D22" s="46" t="s">
        <v>38</v>
      </c>
      <c r="E22" s="21">
        <v>148.16999999999999</v>
      </c>
      <c r="F22" s="11" t="s">
        <v>20</v>
      </c>
      <c r="G22" s="21">
        <f>tblData3[[#This Row],[Amount]]</f>
        <v>148.16999999999999</v>
      </c>
      <c r="H22" s="53" t="s">
        <v>165</v>
      </c>
      <c r="J22" s="13"/>
      <c r="K22" s="72" t="s">
        <v>173</v>
      </c>
      <c r="M22" s="13"/>
      <c r="N22" s="13">
        <f>SUMIF(H11:H17,"=Transportation",G11:G17)</f>
        <v>164.91</v>
      </c>
      <c r="O22" s="13"/>
      <c r="P22" s="13"/>
    </row>
    <row r="23" spans="2:194" x14ac:dyDescent="0.2">
      <c r="B23" s="55">
        <v>41811</v>
      </c>
      <c r="C23" s="8" t="s">
        <v>27</v>
      </c>
      <c r="D23" s="46" t="s">
        <v>39</v>
      </c>
      <c r="E23" s="21">
        <v>32.26</v>
      </c>
      <c r="F23" s="11" t="s">
        <v>20</v>
      </c>
      <c r="G23" s="21">
        <f>tblData3[[#This Row],[Amount]]</f>
        <v>32.26</v>
      </c>
      <c r="H23" s="53" t="s">
        <v>165</v>
      </c>
      <c r="K23" s="72" t="s">
        <v>148</v>
      </c>
    </row>
    <row r="24" spans="2:194" x14ac:dyDescent="0.2">
      <c r="B24" s="55">
        <v>41811</v>
      </c>
      <c r="C24" s="8" t="s">
        <v>27</v>
      </c>
      <c r="D24" s="46" t="s">
        <v>40</v>
      </c>
      <c r="E24" s="21">
        <v>17.8</v>
      </c>
      <c r="F24" s="11" t="s">
        <v>20</v>
      </c>
      <c r="G24" s="21">
        <f>tblData3[[#This Row],[Amount]]</f>
        <v>17.8</v>
      </c>
      <c r="H24" s="53" t="s">
        <v>165</v>
      </c>
      <c r="K24" s="72" t="s">
        <v>149</v>
      </c>
    </row>
    <row r="25" spans="2:194" x14ac:dyDescent="0.2">
      <c r="B25" s="55">
        <v>41811</v>
      </c>
      <c r="C25" s="8" t="s">
        <v>27</v>
      </c>
      <c r="D25" s="46" t="s">
        <v>41</v>
      </c>
      <c r="E25" s="21">
        <v>21.49</v>
      </c>
      <c r="F25" s="11" t="s">
        <v>20</v>
      </c>
      <c r="G25" s="21">
        <f>tblData3[[#This Row],[Amount]]</f>
        <v>21.49</v>
      </c>
      <c r="H25" s="53" t="s">
        <v>165</v>
      </c>
      <c r="K25" s="72" t="s">
        <v>171</v>
      </c>
    </row>
    <row r="26" spans="2:194" x14ac:dyDescent="0.2">
      <c r="B26" s="55">
        <v>41811</v>
      </c>
      <c r="C26" s="8" t="s">
        <v>27</v>
      </c>
      <c r="D26" s="46" t="s">
        <v>42</v>
      </c>
      <c r="E26" s="21">
        <v>16.649999999999999</v>
      </c>
      <c r="F26" s="11" t="s">
        <v>20</v>
      </c>
      <c r="G26" s="21">
        <f>tblData3[[#This Row],[Amount]]</f>
        <v>16.649999999999999</v>
      </c>
      <c r="H26" s="53" t="s">
        <v>165</v>
      </c>
    </row>
    <row r="27" spans="2:194" x14ac:dyDescent="0.2">
      <c r="B27" s="55">
        <v>41828</v>
      </c>
      <c r="C27" s="8" t="s">
        <v>27</v>
      </c>
      <c r="D27" s="46" t="s">
        <v>43</v>
      </c>
      <c r="E27" s="21">
        <v>44.42</v>
      </c>
      <c r="F27" s="11" t="s">
        <v>20</v>
      </c>
      <c r="G27" s="21">
        <f>tblData3[[#This Row],[Amount]]</f>
        <v>44.42</v>
      </c>
      <c r="H27" s="53" t="s">
        <v>165</v>
      </c>
    </row>
    <row r="28" spans="2:194" x14ac:dyDescent="0.2">
      <c r="B28" s="55">
        <v>41822</v>
      </c>
      <c r="C28" s="8" t="s">
        <v>27</v>
      </c>
      <c r="D28" s="46" t="s">
        <v>44</v>
      </c>
      <c r="E28" s="21">
        <v>11.82</v>
      </c>
      <c r="F28" s="11" t="s">
        <v>20</v>
      </c>
      <c r="G28" s="21">
        <f>tblData3[[#This Row],[Amount]]</f>
        <v>11.82</v>
      </c>
      <c r="H28" s="53" t="s">
        <v>165</v>
      </c>
      <c r="J28" s="30"/>
      <c r="K28" s="73"/>
      <c r="L28" s="78"/>
    </row>
    <row r="29" spans="2:194" ht="13.5" thickBot="1" x14ac:dyDescent="0.25">
      <c r="B29" s="55">
        <v>41817</v>
      </c>
      <c r="C29" s="8" t="s">
        <v>27</v>
      </c>
      <c r="D29" s="46" t="s">
        <v>45</v>
      </c>
      <c r="E29" s="21">
        <v>39.65</v>
      </c>
      <c r="F29" s="11" t="s">
        <v>20</v>
      </c>
      <c r="G29" s="21">
        <f>tblData3[[#This Row],[Amount]]</f>
        <v>39.65</v>
      </c>
      <c r="H29" s="53" t="s">
        <v>165</v>
      </c>
      <c r="J29" s="30"/>
      <c r="Q29" s="73" t="s">
        <v>181</v>
      </c>
    </row>
    <row r="30" spans="2:194" s="61" customFormat="1" ht="15" x14ac:dyDescent="0.25">
      <c r="B30" s="62">
        <v>41828</v>
      </c>
      <c r="C30" s="58" t="s">
        <v>18</v>
      </c>
      <c r="D30" s="59" t="s">
        <v>46</v>
      </c>
      <c r="E30" s="60">
        <v>74.89</v>
      </c>
      <c r="F30" s="63" t="s">
        <v>20</v>
      </c>
      <c r="G30" s="60">
        <f>tblData3[[#This Row],[Amount]]</f>
        <v>74.89</v>
      </c>
      <c r="H30" s="53" t="s">
        <v>149</v>
      </c>
      <c r="I30"/>
      <c r="J30"/>
      <c r="K30" s="92" t="s">
        <v>165</v>
      </c>
      <c r="L30" s="93">
        <f>SUMIF('FY 2014'!$H$11:$H$81,$K30,'FY 2014'!$G$11:$G$81)+SUMIF($H$11:$H$29,$K30,$G$11:$G$29)</f>
        <v>7757.2600000000011</v>
      </c>
      <c r="M30" s="70"/>
      <c r="N30" s="92" t="s">
        <v>165</v>
      </c>
      <c r="O30" s="93">
        <f>SUMIF(H30:H86,$K30,G30:G86)</f>
        <v>1530.12</v>
      </c>
      <c r="P30"/>
      <c r="Q30" s="91">
        <f>L30-O30</f>
        <v>6227.1400000000012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</row>
    <row r="31" spans="2:194" x14ac:dyDescent="0.2">
      <c r="B31" s="55">
        <v>41828</v>
      </c>
      <c r="C31" s="8" t="s">
        <v>27</v>
      </c>
      <c r="D31" s="46" t="s">
        <v>47</v>
      </c>
      <c r="E31" s="21">
        <v>18.75</v>
      </c>
      <c r="F31" s="11" t="s">
        <v>20</v>
      </c>
      <c r="G31" s="21">
        <f>tblData3[[#This Row],[Amount]]</f>
        <v>18.75</v>
      </c>
      <c r="H31" s="53" t="s">
        <v>171</v>
      </c>
      <c r="K31" s="94" t="s">
        <v>167</v>
      </c>
      <c r="L31" s="95">
        <f>SUMIF('FY 2014'!$H$11:$H$81,K31,'FY 2014'!$G$11:$G$81)+SUMIF($H$11:$H$29,K31,$G$11:$G$29)</f>
        <v>104.48</v>
      </c>
      <c r="M31" s="13"/>
      <c r="N31" s="94" t="s">
        <v>167</v>
      </c>
      <c r="O31" s="95">
        <f t="shared" ref="O31:O37" si="0">SUMIF(H31:H87,$K31,G31:G87)</f>
        <v>82.15</v>
      </c>
      <c r="Q31" s="91">
        <f t="shared" ref="Q31:Q38" si="1">L31-O31</f>
        <v>22.33</v>
      </c>
    </row>
    <row r="32" spans="2:194" s="61" customFormat="1" ht="15" x14ac:dyDescent="0.25">
      <c r="B32" s="62">
        <v>41828</v>
      </c>
      <c r="C32" s="58" t="s">
        <v>18</v>
      </c>
      <c r="D32" s="59" t="s">
        <v>132</v>
      </c>
      <c r="E32" s="60">
        <v>40.520000000000003</v>
      </c>
      <c r="F32" s="63" t="s">
        <v>20</v>
      </c>
      <c r="G32" s="60">
        <f>tblData3[[#This Row],[Amount]]</f>
        <v>40.520000000000003</v>
      </c>
      <c r="H32" s="53" t="s">
        <v>149</v>
      </c>
      <c r="I32"/>
      <c r="J32"/>
      <c r="K32" s="94" t="s">
        <v>171</v>
      </c>
      <c r="L32" s="95">
        <f>SUMIF('FY 2014'!$H$11:$H$81,K32,'FY 2014'!$G$11:$G$81)+SUMIF($H$11:$H$29,K32,$G$11:$G$29)</f>
        <v>182.42000000000002</v>
      </c>
      <c r="M32" s="13"/>
      <c r="N32" s="94" t="s">
        <v>171</v>
      </c>
      <c r="O32" s="95">
        <f t="shared" si="0"/>
        <v>34.44</v>
      </c>
      <c r="P32"/>
      <c r="Q32" s="91">
        <f>L32-O32</f>
        <v>147.98000000000002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</row>
    <row r="33" spans="2:194" x14ac:dyDescent="0.2">
      <c r="B33" s="55">
        <v>41828</v>
      </c>
      <c r="C33" s="8" t="s">
        <v>27</v>
      </c>
      <c r="D33" s="46" t="s">
        <v>48</v>
      </c>
      <c r="E33" s="21">
        <v>37.1</v>
      </c>
      <c r="F33" s="11" t="s">
        <v>20</v>
      </c>
      <c r="G33" s="21">
        <f>tblData3[[#This Row],[Amount]]</f>
        <v>37.1</v>
      </c>
      <c r="H33" s="53" t="s">
        <v>165</v>
      </c>
      <c r="K33" s="94" t="s">
        <v>149</v>
      </c>
      <c r="L33" s="95">
        <f>SUMIF('FY 2014'!$H$11:$H$81,K33,'FY 2014'!$G$11:$G$81)+SUMIF($H$11:$H$29,K33,$G$11:$G$29)</f>
        <v>684.31</v>
      </c>
      <c r="M33" s="13"/>
      <c r="N33" s="94" t="s">
        <v>149</v>
      </c>
      <c r="O33" s="95">
        <f t="shared" si="0"/>
        <v>350.21</v>
      </c>
      <c r="Q33" s="91">
        <f t="shared" si="1"/>
        <v>334.09999999999997</v>
      </c>
    </row>
    <row r="34" spans="2:194" s="61" customFormat="1" ht="15" x14ac:dyDescent="0.25">
      <c r="B34" s="62">
        <v>41828</v>
      </c>
      <c r="C34" s="58" t="s">
        <v>18</v>
      </c>
      <c r="D34" s="59" t="s">
        <v>131</v>
      </c>
      <c r="E34" s="60">
        <v>17</v>
      </c>
      <c r="F34" s="58" t="s">
        <v>20</v>
      </c>
      <c r="G34" s="60">
        <f>tblData3[[#This Row],[Amount]]</f>
        <v>17</v>
      </c>
      <c r="H34" s="53" t="s">
        <v>149</v>
      </c>
      <c r="I34"/>
      <c r="J34"/>
      <c r="K34" s="94" t="s">
        <v>172</v>
      </c>
      <c r="L34" s="95">
        <f>SUMIF('FY 2014'!$H$11:$H$81,K34,'FY 2014'!$G$11:$G$81)+SUMIF($H$11:$H$29,K34,$G$11:$G$29)</f>
        <v>5200</v>
      </c>
      <c r="M34" s="13"/>
      <c r="N34" s="94" t="s">
        <v>172</v>
      </c>
      <c r="O34" s="95">
        <f t="shared" si="0"/>
        <v>0</v>
      </c>
      <c r="P34"/>
      <c r="Q34" s="91">
        <f t="shared" si="1"/>
        <v>5200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</row>
    <row r="35" spans="2:194" x14ac:dyDescent="0.2">
      <c r="B35" s="55">
        <v>41841</v>
      </c>
      <c r="C35" s="8" t="s">
        <v>27</v>
      </c>
      <c r="D35" s="46" t="s">
        <v>133</v>
      </c>
      <c r="E35" s="21">
        <v>73.64</v>
      </c>
      <c r="F35" s="11" t="s">
        <v>20</v>
      </c>
      <c r="G35" s="21">
        <f>tblData3[[#This Row],[Amount]]</f>
        <v>73.64</v>
      </c>
      <c r="H35" s="53" t="s">
        <v>165</v>
      </c>
      <c r="K35" s="94" t="s">
        <v>173</v>
      </c>
      <c r="L35" s="95">
        <f>SUMIF('FY 2014'!$H$11:$H$81,K35,'FY 2014'!$G$11:$G$81)+SUMIF($H$11:$H$29,K35,$G$11:$G$29)</f>
        <v>164.91</v>
      </c>
      <c r="M35" s="13"/>
      <c r="N35" s="94" t="s">
        <v>173</v>
      </c>
      <c r="O35" s="95">
        <f t="shared" si="0"/>
        <v>0</v>
      </c>
      <c r="Q35" s="91">
        <f t="shared" si="1"/>
        <v>164.91</v>
      </c>
    </row>
    <row r="36" spans="2:194" s="61" customFormat="1" ht="15" x14ac:dyDescent="0.25">
      <c r="B36" s="62">
        <v>41848</v>
      </c>
      <c r="C36" s="58" t="s">
        <v>18</v>
      </c>
      <c r="D36" s="59" t="s">
        <v>134</v>
      </c>
      <c r="E36" s="60">
        <v>35.020000000000003</v>
      </c>
      <c r="F36" s="58" t="s">
        <v>20</v>
      </c>
      <c r="G36" s="60">
        <f>tblData3[[#This Row],[Amount]]</f>
        <v>35.020000000000003</v>
      </c>
      <c r="H36" s="53" t="s">
        <v>149</v>
      </c>
      <c r="I36"/>
      <c r="J36"/>
      <c r="K36" s="94" t="s">
        <v>148</v>
      </c>
      <c r="L36" s="95">
        <f>SUMIF('FY 2014'!$H$11:$H$81,K36,'FY 2014'!$G$11:$G$81)+SUMIF($H$11:$H$29,K36,$G$11:$G$29)</f>
        <v>65.069999999999993</v>
      </c>
      <c r="M36" s="13"/>
      <c r="N36" s="94" t="s">
        <v>148</v>
      </c>
      <c r="O36" s="95">
        <f t="shared" si="0"/>
        <v>0</v>
      </c>
      <c r="P36"/>
      <c r="Q36" s="91">
        <f t="shared" si="1"/>
        <v>65.069999999999993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</row>
    <row r="37" spans="2:194" s="61" customFormat="1" ht="15.75" thickBot="1" x14ac:dyDescent="0.3">
      <c r="B37" s="62">
        <v>41848</v>
      </c>
      <c r="C37" s="58" t="s">
        <v>18</v>
      </c>
      <c r="D37" s="59" t="s">
        <v>88</v>
      </c>
      <c r="E37" s="60">
        <v>33.590000000000003</v>
      </c>
      <c r="F37" s="63" t="s">
        <v>20</v>
      </c>
      <c r="G37" s="60">
        <f>tblData3[[#This Row],[Amount]]</f>
        <v>33.590000000000003</v>
      </c>
      <c r="H37" s="53" t="s">
        <v>165</v>
      </c>
      <c r="I37"/>
      <c r="J37"/>
      <c r="K37" s="96" t="s">
        <v>178</v>
      </c>
      <c r="L37" s="97">
        <f>SUMIF('FY 2014'!$H$11:$H$81,K37,'FY 2014'!$G$11:$G$81)+SUMIF($H$11:$H$29,K37,$G$11:$G$29)</f>
        <v>451.24</v>
      </c>
      <c r="M37" s="13"/>
      <c r="N37" s="96" t="s">
        <v>178</v>
      </c>
      <c r="O37" s="97">
        <f t="shared" si="0"/>
        <v>0</v>
      </c>
      <c r="P37"/>
      <c r="Q37" s="91">
        <f t="shared" si="1"/>
        <v>451.24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</row>
    <row r="38" spans="2:194" ht="13.5" thickBot="1" x14ac:dyDescent="0.25">
      <c r="B38" s="55">
        <v>41848</v>
      </c>
      <c r="C38" s="8" t="s">
        <v>27</v>
      </c>
      <c r="D38" s="46" t="s">
        <v>135</v>
      </c>
      <c r="E38" s="21">
        <v>48.22</v>
      </c>
      <c r="F38" s="11" t="s">
        <v>20</v>
      </c>
      <c r="G38" s="21">
        <f>tblData3[[#This Row],[Amount]]</f>
        <v>48.22</v>
      </c>
      <c r="H38" s="53" t="s">
        <v>165</v>
      </c>
      <c r="K38" s="98" t="s">
        <v>179</v>
      </c>
      <c r="L38" s="99">
        <f>SUM(L30:L37)</f>
        <v>14609.69</v>
      </c>
      <c r="M38" s="100"/>
      <c r="N38" s="98" t="s">
        <v>180</v>
      </c>
      <c r="O38" s="99">
        <f>SUM(O30:O37)</f>
        <v>1996.92</v>
      </c>
      <c r="Q38" s="91">
        <f t="shared" si="1"/>
        <v>12612.77</v>
      </c>
    </row>
    <row r="39" spans="2:194" x14ac:dyDescent="0.2">
      <c r="B39" s="55">
        <v>41848</v>
      </c>
      <c r="C39" s="8" t="s">
        <v>27</v>
      </c>
      <c r="D39" s="46" t="s">
        <v>136</v>
      </c>
      <c r="E39" s="21">
        <v>471.01</v>
      </c>
      <c r="F39" s="11" t="s">
        <v>20</v>
      </c>
      <c r="G39" s="21">
        <f>tblData3[[#This Row],[Amount]]</f>
        <v>471.01</v>
      </c>
      <c r="H39" s="53" t="s">
        <v>165</v>
      </c>
    </row>
    <row r="40" spans="2:194" s="61" customFormat="1" ht="15" x14ac:dyDescent="0.25">
      <c r="B40" s="62">
        <v>41848</v>
      </c>
      <c r="C40" s="58" t="s">
        <v>18</v>
      </c>
      <c r="D40" s="59" t="s">
        <v>137</v>
      </c>
      <c r="E40" s="60">
        <v>4.22</v>
      </c>
      <c r="F40" s="58" t="s">
        <v>20</v>
      </c>
      <c r="G40" s="60">
        <f>tblData3[[#This Row],[Amount]]</f>
        <v>4.22</v>
      </c>
      <c r="H40" s="53" t="s">
        <v>149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</row>
    <row r="41" spans="2:194" s="61" customFormat="1" ht="15" x14ac:dyDescent="0.25">
      <c r="B41" s="62">
        <v>41848</v>
      </c>
      <c r="C41" s="58" t="s">
        <v>18</v>
      </c>
      <c r="D41" s="59" t="s">
        <v>138</v>
      </c>
      <c r="E41" s="60">
        <v>39.82</v>
      </c>
      <c r="F41" s="58" t="s">
        <v>20</v>
      </c>
      <c r="G41" s="60">
        <f>tblData3[[#This Row],[Amount]]</f>
        <v>39.82</v>
      </c>
      <c r="H41" s="53" t="s">
        <v>149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</row>
    <row r="42" spans="2:194" s="61" customFormat="1" ht="15" x14ac:dyDescent="0.25">
      <c r="B42" s="62">
        <v>41848</v>
      </c>
      <c r="C42" s="58" t="s">
        <v>18</v>
      </c>
      <c r="D42" s="59" t="s">
        <v>139</v>
      </c>
      <c r="E42" s="60">
        <v>15.91</v>
      </c>
      <c r="F42" s="58" t="s">
        <v>20</v>
      </c>
      <c r="G42" s="60">
        <f>tblData3[[#This Row],[Amount]]</f>
        <v>15.91</v>
      </c>
      <c r="H42" s="53" t="s">
        <v>149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</row>
    <row r="43" spans="2:194" x14ac:dyDescent="0.2">
      <c r="B43" s="55">
        <v>41848</v>
      </c>
      <c r="C43" s="8" t="s">
        <v>27</v>
      </c>
      <c r="D43" s="46" t="s">
        <v>140</v>
      </c>
      <c r="E43" s="21">
        <v>75.599999999999994</v>
      </c>
      <c r="F43" s="11" t="s">
        <v>20</v>
      </c>
      <c r="G43" s="21">
        <f>tblData3[[#This Row],[Amount]]</f>
        <v>75.599999999999994</v>
      </c>
      <c r="H43" s="53" t="s">
        <v>165</v>
      </c>
    </row>
    <row r="44" spans="2:194" x14ac:dyDescent="0.2">
      <c r="B44" s="55">
        <v>41857</v>
      </c>
      <c r="C44" s="8" t="s">
        <v>27</v>
      </c>
      <c r="D44" s="46" t="s">
        <v>141</v>
      </c>
      <c r="E44" s="21">
        <v>52.32</v>
      </c>
      <c r="F44" s="11" t="s">
        <v>20</v>
      </c>
      <c r="G44" s="21">
        <f>tblData3[[#This Row],[Amount]]</f>
        <v>52.32</v>
      </c>
      <c r="H44" s="53" t="s">
        <v>165</v>
      </c>
    </row>
    <row r="45" spans="2:194" x14ac:dyDescent="0.2">
      <c r="B45" s="55">
        <v>41859</v>
      </c>
      <c r="C45" s="8" t="s">
        <v>27</v>
      </c>
      <c r="D45" s="46" t="s">
        <v>142</v>
      </c>
      <c r="E45" s="21">
        <v>152.24</v>
      </c>
      <c r="F45" s="11" t="s">
        <v>20</v>
      </c>
      <c r="G45" s="21">
        <f>tblData3[[#This Row],[Amount]]</f>
        <v>152.24</v>
      </c>
      <c r="H45" s="53" t="s">
        <v>165</v>
      </c>
    </row>
    <row r="46" spans="2:194" s="69" customFormat="1" x14ac:dyDescent="0.2">
      <c r="B46" s="64">
        <v>41858</v>
      </c>
      <c r="C46" s="65" t="s">
        <v>22</v>
      </c>
      <c r="D46" s="66" t="s">
        <v>143</v>
      </c>
      <c r="E46" s="67">
        <v>124.28</v>
      </c>
      <c r="F46" s="68" t="s">
        <v>20</v>
      </c>
      <c r="G46" s="67">
        <f>tblData3[[#This Row],[Amount]]</f>
        <v>124.28</v>
      </c>
      <c r="H46" s="53" t="s">
        <v>149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</row>
    <row r="47" spans="2:194" s="61" customFormat="1" ht="15" x14ac:dyDescent="0.25">
      <c r="B47" s="62">
        <v>41861</v>
      </c>
      <c r="C47" s="58" t="s">
        <v>18</v>
      </c>
      <c r="D47" s="59" t="s">
        <v>144</v>
      </c>
      <c r="E47" s="60">
        <v>42.16</v>
      </c>
      <c r="F47" s="63" t="s">
        <v>20</v>
      </c>
      <c r="G47" s="60">
        <f>tblData3[[#This Row],[Amount]]</f>
        <v>42.16</v>
      </c>
      <c r="H47" s="53" t="s">
        <v>165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</row>
    <row r="48" spans="2:194" x14ac:dyDescent="0.2">
      <c r="B48" s="55">
        <v>41861</v>
      </c>
      <c r="C48" s="8" t="s">
        <v>18</v>
      </c>
      <c r="D48" s="46" t="s">
        <v>145</v>
      </c>
      <c r="E48" s="21">
        <v>12.74</v>
      </c>
      <c r="F48" s="11" t="s">
        <v>20</v>
      </c>
      <c r="G48" s="21">
        <f>tblData3[[#This Row],[Amount]]</f>
        <v>12.74</v>
      </c>
      <c r="H48" s="53" t="s">
        <v>165</v>
      </c>
    </row>
    <row r="49" spans="2:194" x14ac:dyDescent="0.2">
      <c r="B49" s="55">
        <v>41861</v>
      </c>
      <c r="C49" s="8" t="s">
        <v>27</v>
      </c>
      <c r="D49" s="46" t="s">
        <v>146</v>
      </c>
      <c r="E49" s="21">
        <v>82.15</v>
      </c>
      <c r="F49" s="11" t="s">
        <v>20</v>
      </c>
      <c r="G49" s="21">
        <f>tblData3[[#This Row],[Amount]]</f>
        <v>82.15</v>
      </c>
      <c r="H49" s="53" t="s">
        <v>167</v>
      </c>
    </row>
    <row r="50" spans="2:194" s="61" customFormat="1" ht="15" x14ac:dyDescent="0.25">
      <c r="B50" s="58" t="s">
        <v>160</v>
      </c>
      <c r="C50" s="58" t="s">
        <v>18</v>
      </c>
      <c r="D50" s="59" t="s">
        <v>151</v>
      </c>
      <c r="E50" s="60">
        <v>18.75</v>
      </c>
      <c r="F50" s="63" t="s">
        <v>20</v>
      </c>
      <c r="G50" s="60">
        <f>tblData3[[#This Row],[Amount]]</f>
        <v>18.75</v>
      </c>
      <c r="H50" s="53" t="s">
        <v>165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</row>
    <row r="51" spans="2:194" s="61" customFormat="1" ht="15" x14ac:dyDescent="0.25">
      <c r="B51" s="58" t="s">
        <v>160</v>
      </c>
      <c r="C51" s="58" t="s">
        <v>18</v>
      </c>
      <c r="D51" s="59" t="s">
        <v>152</v>
      </c>
      <c r="E51" s="60">
        <v>25.88</v>
      </c>
      <c r="F51" s="63" t="s">
        <v>20</v>
      </c>
      <c r="G51" s="60">
        <f>tblData3[[#This Row],[Amount]]</f>
        <v>25.88</v>
      </c>
      <c r="H51" s="53" t="s">
        <v>165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</row>
    <row r="52" spans="2:194" x14ac:dyDescent="0.2">
      <c r="B52" s="8" t="s">
        <v>160</v>
      </c>
      <c r="C52" s="8" t="s">
        <v>27</v>
      </c>
      <c r="D52" s="46" t="s">
        <v>153</v>
      </c>
      <c r="E52" s="21">
        <v>34.44</v>
      </c>
      <c r="F52" s="11" t="s">
        <v>20</v>
      </c>
      <c r="G52" s="21">
        <f>tblData3[[#This Row],[Amount]]</f>
        <v>34.44</v>
      </c>
      <c r="H52" s="53" t="s">
        <v>171</v>
      </c>
    </row>
    <row r="53" spans="2:194" x14ac:dyDescent="0.2">
      <c r="B53" s="8" t="s">
        <v>160</v>
      </c>
      <c r="C53" s="8" t="s">
        <v>27</v>
      </c>
      <c r="D53" s="46" t="s">
        <v>154</v>
      </c>
      <c r="E53" s="21">
        <v>38.56</v>
      </c>
      <c r="F53" s="11" t="s">
        <v>20</v>
      </c>
      <c r="G53" s="21">
        <f>tblData3[[#This Row],[Amount]]</f>
        <v>38.56</v>
      </c>
      <c r="H53" s="53" t="s">
        <v>165</v>
      </c>
    </row>
    <row r="54" spans="2:194" x14ac:dyDescent="0.2">
      <c r="B54" s="8" t="s">
        <v>160</v>
      </c>
      <c r="C54" s="8" t="s">
        <v>27</v>
      </c>
      <c r="D54" s="46" t="s">
        <v>155</v>
      </c>
      <c r="E54" s="21">
        <v>71.099999999999994</v>
      </c>
      <c r="F54" s="11" t="s">
        <v>20</v>
      </c>
      <c r="G54" s="21">
        <f>tblData3[[#This Row],[Amount]]</f>
        <v>71.099999999999994</v>
      </c>
      <c r="H54" s="53" t="s">
        <v>165</v>
      </c>
    </row>
    <row r="55" spans="2:194" s="61" customFormat="1" ht="15" x14ac:dyDescent="0.25">
      <c r="B55" s="62">
        <v>41928</v>
      </c>
      <c r="C55" s="58" t="s">
        <v>18</v>
      </c>
      <c r="D55" s="59" t="s">
        <v>162</v>
      </c>
      <c r="E55" s="60">
        <v>333.21</v>
      </c>
      <c r="F55" s="58" t="s">
        <v>20</v>
      </c>
      <c r="G55" s="60">
        <f>tblData3[[#This Row],[Amount]]</f>
        <v>333.21</v>
      </c>
      <c r="H55" s="53" t="s">
        <v>165</v>
      </c>
    </row>
    <row r="56" spans="2:194" ht="15" x14ac:dyDescent="0.25">
      <c r="B56" s="62">
        <v>41935</v>
      </c>
      <c r="C56" s="58" t="s">
        <v>18</v>
      </c>
      <c r="D56" s="59" t="s">
        <v>163</v>
      </c>
      <c r="E56" s="60">
        <v>113.96</v>
      </c>
      <c r="F56" s="58" t="s">
        <v>20</v>
      </c>
      <c r="G56" s="60">
        <f>tblData3[[#This Row],[Amount]]</f>
        <v>113.96</v>
      </c>
      <c r="H56" s="53" t="s">
        <v>149</v>
      </c>
    </row>
    <row r="57" spans="2:194" ht="15" x14ac:dyDescent="0.25">
      <c r="B57" s="62">
        <v>41935</v>
      </c>
      <c r="C57" s="58" t="s">
        <v>18</v>
      </c>
      <c r="D57" s="59" t="s">
        <v>164</v>
      </c>
      <c r="E57" s="60">
        <v>44</v>
      </c>
      <c r="F57" s="58" t="s">
        <v>20</v>
      </c>
      <c r="G57" s="60">
        <f>tblData3[[#This Row],[Amount]]</f>
        <v>44</v>
      </c>
      <c r="H57" s="53" t="s">
        <v>165</v>
      </c>
    </row>
    <row r="58" spans="2:194" x14ac:dyDescent="0.2">
      <c r="B58" s="53"/>
      <c r="C58" s="53"/>
      <c r="D58" s="74"/>
      <c r="E58" s="75"/>
      <c r="F58" s="53"/>
      <c r="G58" s="75">
        <f>tblData3[[#This Row],[Amount]]</f>
        <v>0</v>
      </c>
      <c r="H58" s="53" t="s">
        <v>165</v>
      </c>
    </row>
    <row r="59" spans="2:194" x14ac:dyDescent="0.2">
      <c r="B59" s="53"/>
      <c r="C59" s="53"/>
      <c r="D59" s="74"/>
      <c r="E59" s="75"/>
      <c r="F59" s="53"/>
      <c r="G59" s="75">
        <f>tblData3[[#This Row],[Amount]]</f>
        <v>0</v>
      </c>
      <c r="H59" s="53" t="s">
        <v>165</v>
      </c>
    </row>
    <row r="60" spans="2:194" x14ac:dyDescent="0.2">
      <c r="B60" s="53"/>
      <c r="C60" s="53"/>
      <c r="D60" s="74"/>
      <c r="E60" s="75"/>
      <c r="F60" s="53"/>
      <c r="G60" s="75">
        <f>tblData3[[#This Row],[Amount]]</f>
        <v>0</v>
      </c>
      <c r="H60" s="53" t="s">
        <v>165</v>
      </c>
    </row>
    <row r="61" spans="2:194" x14ac:dyDescent="0.2">
      <c r="B61" s="53"/>
      <c r="C61" s="53"/>
      <c r="D61" s="74"/>
      <c r="E61" s="75"/>
      <c r="F61" s="53"/>
      <c r="G61" s="75">
        <f>tblData3[[#This Row],[Amount]]</f>
        <v>0</v>
      </c>
      <c r="H61" s="53" t="s">
        <v>165</v>
      </c>
    </row>
    <row r="62" spans="2:194" x14ac:dyDescent="0.2">
      <c r="B62" s="53"/>
      <c r="C62" s="53"/>
      <c r="D62" s="74"/>
      <c r="E62" s="75"/>
      <c r="F62" s="53"/>
      <c r="G62" s="75">
        <f>tblData3[[#This Row],[Amount]]</f>
        <v>0</v>
      </c>
      <c r="H62" s="53" t="s">
        <v>165</v>
      </c>
    </row>
    <row r="63" spans="2:194" x14ac:dyDescent="0.2">
      <c r="B63" s="53"/>
      <c r="C63" s="53"/>
      <c r="D63" s="74"/>
      <c r="E63" s="75"/>
      <c r="F63" s="53"/>
      <c r="G63" s="75">
        <f>tblData3[[#This Row],[Amount]]</f>
        <v>0</v>
      </c>
      <c r="H63" s="53" t="s">
        <v>165</v>
      </c>
    </row>
    <row r="64" spans="2:194" x14ac:dyDescent="0.2">
      <c r="B64" s="53"/>
      <c r="C64" s="53"/>
      <c r="D64" s="74"/>
      <c r="E64" s="75"/>
      <c r="F64" s="53"/>
      <c r="G64" s="75">
        <f>tblData3[[#This Row],[Amount]]</f>
        <v>0</v>
      </c>
      <c r="H64" s="53" t="s">
        <v>165</v>
      </c>
    </row>
    <row r="65" spans="2:8" x14ac:dyDescent="0.2">
      <c r="B65" s="53"/>
      <c r="C65" s="53"/>
      <c r="D65" s="74"/>
      <c r="E65" s="75"/>
      <c r="F65" s="53"/>
      <c r="G65" s="75">
        <f>tblData3[[#This Row],[Amount]]</f>
        <v>0</v>
      </c>
      <c r="H65" s="53" t="s">
        <v>165</v>
      </c>
    </row>
    <row r="66" spans="2:8" x14ac:dyDescent="0.2">
      <c r="B66" s="53"/>
      <c r="C66" s="53"/>
      <c r="D66" s="74"/>
      <c r="E66" s="75"/>
      <c r="F66" s="53"/>
      <c r="G66" s="75">
        <f>tblData3[[#This Row],[Amount]]</f>
        <v>0</v>
      </c>
      <c r="H66" s="53" t="s">
        <v>165</v>
      </c>
    </row>
    <row r="67" spans="2:8" x14ac:dyDescent="0.2">
      <c r="B67" s="53"/>
      <c r="C67" s="53"/>
      <c r="D67" s="74"/>
      <c r="E67" s="75"/>
      <c r="F67" s="53"/>
      <c r="G67" s="75">
        <f>tblData3[[#This Row],[Amount]]</f>
        <v>0</v>
      </c>
      <c r="H67" s="53" t="s">
        <v>165</v>
      </c>
    </row>
    <row r="68" spans="2:8" x14ac:dyDescent="0.2">
      <c r="B68" s="53"/>
      <c r="C68" s="53"/>
      <c r="D68" s="74"/>
      <c r="E68" s="75"/>
      <c r="F68" s="53"/>
      <c r="G68" s="75">
        <f>tblData3[[#This Row],[Amount]]</f>
        <v>0</v>
      </c>
      <c r="H68" s="53" t="s">
        <v>165</v>
      </c>
    </row>
    <row r="69" spans="2:8" x14ac:dyDescent="0.2">
      <c r="B69" s="53"/>
      <c r="C69" s="53"/>
      <c r="D69" s="74"/>
      <c r="E69" s="75"/>
      <c r="F69" s="53"/>
      <c r="G69" s="75">
        <f>tblData3[[#This Row],[Amount]]</f>
        <v>0</v>
      </c>
      <c r="H69" s="53" t="s">
        <v>165</v>
      </c>
    </row>
    <row r="70" spans="2:8" x14ac:dyDescent="0.2">
      <c r="E70" s="21"/>
      <c r="G70" s="21">
        <f>tblData3[[#This Row],[Amount]]</f>
        <v>0</v>
      </c>
      <c r="H70" s="53" t="s">
        <v>165</v>
      </c>
    </row>
    <row r="71" spans="2:8" x14ac:dyDescent="0.2">
      <c r="E71" s="21"/>
      <c r="G71" s="21">
        <f>tblData3[[#This Row],[Amount]]</f>
        <v>0</v>
      </c>
      <c r="H71" s="53" t="s">
        <v>165</v>
      </c>
    </row>
    <row r="72" spans="2:8" x14ac:dyDescent="0.2">
      <c r="E72" s="21"/>
      <c r="G72" s="21">
        <f>tblData3[[#This Row],[Amount]]</f>
        <v>0</v>
      </c>
      <c r="H72" s="53" t="s">
        <v>165</v>
      </c>
    </row>
    <row r="73" spans="2:8" x14ac:dyDescent="0.2">
      <c r="E73" s="21"/>
      <c r="G73" s="21">
        <f>tblData3[[#This Row],[Amount]]</f>
        <v>0</v>
      </c>
      <c r="H73" s="53" t="s">
        <v>165</v>
      </c>
    </row>
    <row r="74" spans="2:8" x14ac:dyDescent="0.2">
      <c r="E74" s="21"/>
      <c r="G74" s="21">
        <f>tblData3[[#This Row],[Amount]]</f>
        <v>0</v>
      </c>
      <c r="H74" s="53" t="s">
        <v>165</v>
      </c>
    </row>
    <row r="75" spans="2:8" x14ac:dyDescent="0.2">
      <c r="E75" s="21"/>
      <c r="G75" s="21">
        <f>tblData3[[#This Row],[Amount]]</f>
        <v>0</v>
      </c>
      <c r="H75" s="53" t="s">
        <v>165</v>
      </c>
    </row>
    <row r="76" spans="2:8" x14ac:dyDescent="0.2">
      <c r="E76" s="21"/>
      <c r="G76" s="21">
        <f>tblData3[[#This Row],[Amount]]</f>
        <v>0</v>
      </c>
      <c r="H76" s="53" t="s">
        <v>165</v>
      </c>
    </row>
    <row r="77" spans="2:8" x14ac:dyDescent="0.2">
      <c r="E77" s="21"/>
      <c r="G77" s="21">
        <f>tblData3[[#This Row],[Amount]]</f>
        <v>0</v>
      </c>
      <c r="H77" s="53" t="s">
        <v>165</v>
      </c>
    </row>
    <row r="78" spans="2:8" x14ac:dyDescent="0.2">
      <c r="E78" s="21"/>
      <c r="G78" s="21">
        <f>tblData3[[#This Row],[Amount]]</f>
        <v>0</v>
      </c>
      <c r="H78" s="53" t="s">
        <v>165</v>
      </c>
    </row>
    <row r="79" spans="2:8" x14ac:dyDescent="0.2">
      <c r="E79" s="21"/>
      <c r="G79" s="21">
        <f>tblData3[[#This Row],[Amount]]</f>
        <v>0</v>
      </c>
      <c r="H79" s="53" t="s">
        <v>165</v>
      </c>
    </row>
    <row r="80" spans="2:8" x14ac:dyDescent="0.2">
      <c r="E80" s="21"/>
      <c r="G80" s="21">
        <f>tblData3[[#This Row],[Amount]]</f>
        <v>0</v>
      </c>
      <c r="H80" s="53" t="s">
        <v>165</v>
      </c>
    </row>
    <row r="81" spans="2:11" x14ac:dyDescent="0.2">
      <c r="E81" s="21"/>
      <c r="G81" s="21">
        <f>tblData3[[#This Row],[Amount]]</f>
        <v>0</v>
      </c>
      <c r="H81" s="53" t="s">
        <v>165</v>
      </c>
    </row>
    <row r="82" spans="2:11" x14ac:dyDescent="0.2">
      <c r="E82" s="21"/>
      <c r="G82" s="21">
        <f>tblData3[[#This Row],[Amount]]</f>
        <v>0</v>
      </c>
      <c r="H82" s="53" t="s">
        <v>165</v>
      </c>
    </row>
    <row r="83" spans="2:11" ht="14.25" customHeight="1" x14ac:dyDescent="0.2">
      <c r="E83" s="21"/>
      <c r="G83" s="21">
        <f>tblData3[[#This Row],[Amount]]</f>
        <v>0</v>
      </c>
      <c r="H83" s="53" t="s">
        <v>165</v>
      </c>
    </row>
    <row r="84" spans="2:11" x14ac:dyDescent="0.2">
      <c r="E84" s="21"/>
      <c r="G84" s="21">
        <f>tblData3[[#This Row],[Amount]]</f>
        <v>0</v>
      </c>
      <c r="H84" s="53" t="s">
        <v>165</v>
      </c>
    </row>
    <row r="85" spans="2:11" x14ac:dyDescent="0.2">
      <c r="E85" s="21"/>
      <c r="G85" s="21">
        <f>tblData3[[#This Row],[Amount]]</f>
        <v>0</v>
      </c>
      <c r="H85" s="53" t="s">
        <v>165</v>
      </c>
    </row>
    <row r="86" spans="2:11" x14ac:dyDescent="0.2">
      <c r="E86" s="21"/>
      <c r="G86" s="21">
        <f>tblData3[[#This Row],[Amount]]</f>
        <v>0</v>
      </c>
      <c r="H86" s="53" t="s">
        <v>165</v>
      </c>
    </row>
    <row r="87" spans="2:11" x14ac:dyDescent="0.2">
      <c r="B87" s="28" t="s">
        <v>17</v>
      </c>
      <c r="C87" s="28"/>
      <c r="D87" s="7"/>
      <c r="E87" s="29">
        <f>SUBTOTAL(109,tblData3[Amount])</f>
        <v>2926.3499999999995</v>
      </c>
      <c r="F87" s="29">
        <f>SUBTOTAL(109,tblData3[Receipt])</f>
        <v>0</v>
      </c>
      <c r="G87" s="29">
        <f>SUBTOTAL(109,tblData3[Total])</f>
        <v>2926.3499999999995</v>
      </c>
      <c r="H87" s="28"/>
    </row>
    <row r="88" spans="2:11" ht="15" x14ac:dyDescent="0.25">
      <c r="C88" s="1"/>
      <c r="D88" s="45"/>
      <c r="E88" s="1"/>
      <c r="F88" s="1"/>
      <c r="G88" s="1"/>
      <c r="H88" s="1"/>
      <c r="I88" s="8"/>
      <c r="J88" s="19"/>
      <c r="K88" s="18"/>
    </row>
    <row r="89" spans="2:11" ht="13.5" x14ac:dyDescent="0.25">
      <c r="B89" s="15"/>
      <c r="C89" s="82"/>
      <c r="D89" s="82"/>
      <c r="E89" s="82"/>
      <c r="F89" s="15"/>
      <c r="G89" s="82"/>
      <c r="H89" s="82"/>
      <c r="I89" s="56"/>
      <c r="J89" s="16"/>
      <c r="K89" s="17"/>
    </row>
    <row r="90" spans="2:11" ht="15" x14ac:dyDescent="0.25">
      <c r="B90" s="56"/>
      <c r="C90" s="82"/>
      <c r="D90" s="82"/>
      <c r="E90" s="82"/>
      <c r="F90" s="2"/>
      <c r="G90" s="82"/>
      <c r="H90" s="82"/>
      <c r="I90" s="56"/>
      <c r="J90" s="18"/>
      <c r="K90" s="18"/>
    </row>
    <row r="91" spans="2:11" ht="13.5" x14ac:dyDescent="0.25">
      <c r="B91" s="56"/>
      <c r="C91" s="56"/>
      <c r="D91" s="47"/>
      <c r="E91" s="56"/>
      <c r="F91" s="56"/>
      <c r="G91" s="56"/>
      <c r="H91" s="56"/>
      <c r="I91" s="13"/>
      <c r="J91" s="5"/>
    </row>
  </sheetData>
  <mergeCells count="10">
    <mergeCell ref="C89:E89"/>
    <mergeCell ref="G89:H89"/>
    <mergeCell ref="C90:E90"/>
    <mergeCell ref="G90:H90"/>
    <mergeCell ref="J1:K1"/>
    <mergeCell ref="C4:D4"/>
    <mergeCell ref="C7:D7"/>
    <mergeCell ref="J7:K7"/>
    <mergeCell ref="C8:D8"/>
    <mergeCell ref="J8:K8"/>
  </mergeCells>
  <hyperlinks>
    <hyperlink ref="F15" r:id="rId1"/>
    <hyperlink ref="F18" r:id="rId2"/>
    <hyperlink ref="F16" r:id="rId3"/>
    <hyperlink ref="F14" r:id="rId4"/>
    <hyperlink ref="F13" r:id="rId5"/>
    <hyperlink ref="F12" r:id="rId6"/>
    <hyperlink ref="F11" r:id="rId7"/>
    <hyperlink ref="F17" r:id="rId8"/>
    <hyperlink ref="F19" r:id="rId9"/>
    <hyperlink ref="F20" r:id="rId10"/>
    <hyperlink ref="F25" r:id="rId11"/>
    <hyperlink ref="F23" r:id="rId12"/>
    <hyperlink ref="F22" r:id="rId13"/>
    <hyperlink ref="F26" r:id="rId14"/>
    <hyperlink ref="F24" r:id="rId15"/>
    <hyperlink ref="F27" r:id="rId16"/>
    <hyperlink ref="F31" r:id="rId17"/>
    <hyperlink ref="F28" r:id="rId18"/>
    <hyperlink ref="F29" r:id="rId19"/>
    <hyperlink ref="F33" r:id="rId20"/>
    <hyperlink ref="F34" r:id="rId21"/>
    <hyperlink ref="F30" r:id="rId22"/>
    <hyperlink ref="F32" r:id="rId23"/>
    <hyperlink ref="F35" r:id="rId24"/>
    <hyperlink ref="F36" r:id="rId25"/>
    <hyperlink ref="F39" r:id="rId26"/>
    <hyperlink ref="F40" r:id="rId27"/>
    <hyperlink ref="F41" r:id="rId28"/>
    <hyperlink ref="F38" r:id="rId29"/>
    <hyperlink ref="F37" r:id="rId30"/>
    <hyperlink ref="F42" r:id="rId31"/>
    <hyperlink ref="F43" r:id="rId32"/>
    <hyperlink ref="F21" r:id="rId33"/>
    <hyperlink ref="F44" r:id="rId34"/>
    <hyperlink ref="F46" r:id="rId35"/>
    <hyperlink ref="F45" r:id="rId36"/>
    <hyperlink ref="F49" r:id="rId37"/>
    <hyperlink ref="F53" r:id="rId38"/>
    <hyperlink ref="F52" r:id="rId39"/>
    <hyperlink ref="F48" r:id="rId40"/>
    <hyperlink ref="F47" r:id="rId41"/>
    <hyperlink ref="F51" r:id="rId42"/>
    <hyperlink ref="F50" r:id="rId43"/>
    <hyperlink ref="F54" r:id="rId44"/>
    <hyperlink ref="F55" r:id="rId45"/>
    <hyperlink ref="F56" r:id="rId46"/>
    <hyperlink ref="F57" r:id="rId47"/>
  </hyperlinks>
  <pageMargins left="0.4" right="0.4" top="0.4" bottom="0.4" header="0.3" footer="0.3"/>
  <pageSetup orientation="landscape" horizontalDpi="4294967293" r:id="rId48"/>
  <headerFooter differentFirst="1">
    <oddFooter>Page &amp;P of &amp;N</oddFooter>
  </headerFooter>
  <tableParts count="1">
    <tablePart r:id="rId49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Lists!$B$2:$B$9</xm:f>
          </x14:formula1>
          <xm:sqref>H11:H86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autoPageBreaks="0"/>
  </sheetPr>
  <dimension ref="B1:O93"/>
  <sheetViews>
    <sheetView showGridLines="0" topLeftCell="A41" zoomScale="115" zoomScaleNormal="115" workbookViewId="0">
      <selection activeCell="I26" sqref="I26"/>
    </sheetView>
  </sheetViews>
  <sheetFormatPr defaultRowHeight="12.75" x14ac:dyDescent="0.2"/>
  <cols>
    <col min="1" max="1" width="1.7109375" customWidth="1"/>
    <col min="2" max="2" width="13.140625" style="34" customWidth="1"/>
    <col min="3" max="3" width="17" customWidth="1"/>
    <col min="4" max="4" width="37.5703125" customWidth="1"/>
    <col min="5" max="5" width="12.5703125" style="8" customWidth="1"/>
    <col min="6" max="6" width="16.28515625" style="8" customWidth="1"/>
    <col min="7" max="7" width="10.42578125" style="8" bestFit="1" customWidth="1"/>
    <col min="8" max="8" width="25.28515625" customWidth="1"/>
    <col min="9" max="9" width="18.42578125" customWidth="1"/>
    <col min="10" max="10" width="20.42578125" customWidth="1"/>
    <col min="11" max="11" width="18" customWidth="1"/>
  </cols>
  <sheetData>
    <row r="1" spans="2:15" ht="13.5" x14ac:dyDescent="0.25">
      <c r="J1" s="83" t="s">
        <v>0</v>
      </c>
      <c r="K1" s="84"/>
    </row>
    <row r="2" spans="2:15" ht="30.75" x14ac:dyDescent="0.4">
      <c r="B2" s="35" t="s">
        <v>1</v>
      </c>
      <c r="F2" s="56"/>
      <c r="G2" s="56"/>
    </row>
    <row r="3" spans="2:15" x14ac:dyDescent="0.2">
      <c r="F3" s="56"/>
      <c r="G3" s="56"/>
    </row>
    <row r="4" spans="2:15" ht="13.5" x14ac:dyDescent="0.25">
      <c r="B4" s="36" t="s">
        <v>2</v>
      </c>
      <c r="C4" s="89" t="s">
        <v>49</v>
      </c>
      <c r="D4" s="89"/>
      <c r="F4" s="15"/>
      <c r="G4" s="56"/>
      <c r="I4" s="3" t="s">
        <v>4</v>
      </c>
      <c r="J4" s="5" t="s">
        <v>5</v>
      </c>
      <c r="K4" s="6">
        <f>IF(COUNTA(tblData[Date])=0,"",MIN(tblData[Date]))</f>
        <v>41524</v>
      </c>
    </row>
    <row r="5" spans="2:15" ht="13.5" x14ac:dyDescent="0.25">
      <c r="J5" s="5" t="s">
        <v>6</v>
      </c>
      <c r="K5" s="6">
        <f ca="1">TODAY()</f>
        <v>41935</v>
      </c>
    </row>
    <row r="6" spans="2:15" x14ac:dyDescent="0.2">
      <c r="B6" s="36" t="s">
        <v>7</v>
      </c>
    </row>
    <row r="7" spans="2:15" ht="13.5" x14ac:dyDescent="0.25">
      <c r="B7" s="37" t="s">
        <v>8</v>
      </c>
      <c r="C7" s="89" t="s">
        <v>9</v>
      </c>
      <c r="D7" s="89"/>
      <c r="F7" s="43"/>
      <c r="G7" s="56"/>
      <c r="I7" s="12"/>
      <c r="J7" s="86"/>
      <c r="K7" s="86"/>
    </row>
    <row r="8" spans="2:15" ht="13.5" x14ac:dyDescent="0.25">
      <c r="B8" s="37" t="s">
        <v>10</v>
      </c>
      <c r="C8" s="88" t="s">
        <v>11</v>
      </c>
      <c r="D8" s="88"/>
      <c r="F8" s="44"/>
      <c r="G8" s="56"/>
      <c r="I8" s="12"/>
      <c r="J8" s="86"/>
      <c r="K8" s="86"/>
    </row>
    <row r="9" spans="2:15" x14ac:dyDescent="0.2">
      <c r="I9" s="13"/>
      <c r="J9" s="13"/>
      <c r="K9" s="13"/>
    </row>
    <row r="10" spans="2:15" x14ac:dyDescent="0.2">
      <c r="B10" s="38" t="s">
        <v>12</v>
      </c>
      <c r="C10" s="7" t="s">
        <v>13</v>
      </c>
      <c r="D10" s="7" t="s">
        <v>14</v>
      </c>
      <c r="E10" s="7" t="s">
        <v>15</v>
      </c>
      <c r="F10" s="7" t="s">
        <v>16</v>
      </c>
      <c r="G10" s="7" t="s">
        <v>17</v>
      </c>
      <c r="H10" s="46" t="s">
        <v>177</v>
      </c>
    </row>
    <row r="11" spans="2:15" x14ac:dyDescent="0.2">
      <c r="B11" s="39">
        <v>41524</v>
      </c>
      <c r="C11" s="31" t="s">
        <v>50</v>
      </c>
      <c r="D11" s="31" t="s">
        <v>51</v>
      </c>
      <c r="E11" s="9">
        <v>46.71</v>
      </c>
      <c r="F11" s="10" t="s">
        <v>20</v>
      </c>
      <c r="G11" s="20">
        <f>tblData[[#This Row],[Amount]]</f>
        <v>46.71</v>
      </c>
      <c r="H11" s="53" t="s">
        <v>178</v>
      </c>
    </row>
    <row r="12" spans="2:15" x14ac:dyDescent="0.2">
      <c r="B12" s="39">
        <v>41525</v>
      </c>
      <c r="C12" s="31" t="s">
        <v>50</v>
      </c>
      <c r="D12" s="31" t="s">
        <v>52</v>
      </c>
      <c r="E12" s="9">
        <v>43.81</v>
      </c>
      <c r="F12" s="10" t="s">
        <v>20</v>
      </c>
      <c r="G12" s="20">
        <f>tblData[[#This Row],[Amount]]</f>
        <v>43.81</v>
      </c>
      <c r="H12" s="53" t="s">
        <v>178</v>
      </c>
    </row>
    <row r="13" spans="2:15" x14ac:dyDescent="0.2">
      <c r="B13" s="39">
        <v>41573</v>
      </c>
      <c r="C13" s="31" t="s">
        <v>53</v>
      </c>
      <c r="D13" s="31" t="s">
        <v>54</v>
      </c>
      <c r="E13" s="20">
        <v>34.520000000000003</v>
      </c>
      <c r="F13" s="10" t="s">
        <v>20</v>
      </c>
      <c r="G13" s="20">
        <f>tblData[[#This Row],[Amount]]</f>
        <v>34.520000000000003</v>
      </c>
      <c r="H13" s="53" t="s">
        <v>165</v>
      </c>
    </row>
    <row r="14" spans="2:15" x14ac:dyDescent="0.2">
      <c r="B14" s="39">
        <v>41573</v>
      </c>
      <c r="C14" s="31" t="s">
        <v>53</v>
      </c>
      <c r="D14" s="31" t="s">
        <v>55</v>
      </c>
      <c r="E14" s="20">
        <v>5.53</v>
      </c>
      <c r="F14" s="10" t="s">
        <v>20</v>
      </c>
      <c r="G14" s="20">
        <f>tblData[[#This Row],[Amount]]</f>
        <v>5.53</v>
      </c>
      <c r="H14" s="53" t="s">
        <v>165</v>
      </c>
    </row>
    <row r="15" spans="2:15" x14ac:dyDescent="0.2">
      <c r="B15" s="39">
        <v>41573</v>
      </c>
      <c r="C15" s="31" t="s">
        <v>53</v>
      </c>
      <c r="D15" s="31" t="s">
        <v>56</v>
      </c>
      <c r="E15" s="20">
        <v>38.19</v>
      </c>
      <c r="F15" s="10" t="s">
        <v>20</v>
      </c>
      <c r="G15" s="20">
        <f>tblData[[#This Row],[Amount]]</f>
        <v>38.19</v>
      </c>
      <c r="H15" s="53" t="s">
        <v>165</v>
      </c>
      <c r="J15" s="13"/>
      <c r="K15" s="13"/>
      <c r="L15" s="13"/>
      <c r="M15" s="13"/>
      <c r="N15" s="13"/>
      <c r="O15" s="13"/>
    </row>
    <row r="16" spans="2:15" x14ac:dyDescent="0.2">
      <c r="B16" s="39">
        <v>41573</v>
      </c>
      <c r="C16" s="31" t="s">
        <v>53</v>
      </c>
      <c r="D16" s="31" t="s">
        <v>57</v>
      </c>
      <c r="E16" s="20">
        <v>200</v>
      </c>
      <c r="F16" s="9" t="s">
        <v>58</v>
      </c>
      <c r="G16" s="20">
        <f>tblData[[#This Row],[Amount]]</f>
        <v>200</v>
      </c>
      <c r="H16" s="53" t="s">
        <v>172</v>
      </c>
      <c r="J16" s="13"/>
      <c r="K16" s="13"/>
      <c r="L16" s="13"/>
      <c r="M16" s="13"/>
      <c r="N16" s="13"/>
      <c r="O16" s="13"/>
    </row>
    <row r="17" spans="2:15" x14ac:dyDescent="0.2">
      <c r="B17" s="39">
        <v>41586</v>
      </c>
      <c r="C17" s="31" t="s">
        <v>59</v>
      </c>
      <c r="D17" s="31" t="s">
        <v>60</v>
      </c>
      <c r="E17" s="20">
        <v>242.96</v>
      </c>
      <c r="F17" s="10" t="s">
        <v>20</v>
      </c>
      <c r="G17" s="20">
        <f>tblData[[#This Row],[Amount]]</f>
        <v>242.96</v>
      </c>
      <c r="H17" s="53" t="s">
        <v>165</v>
      </c>
      <c r="J17" s="13"/>
      <c r="K17" s="13"/>
      <c r="L17" s="13"/>
      <c r="M17" s="13"/>
      <c r="N17" s="13"/>
      <c r="O17" s="13"/>
    </row>
    <row r="18" spans="2:15" ht="13.5" thickBot="1" x14ac:dyDescent="0.25">
      <c r="B18" s="39">
        <v>41587</v>
      </c>
      <c r="C18" s="31" t="s">
        <v>59</v>
      </c>
      <c r="D18" s="31" t="s">
        <v>61</v>
      </c>
      <c r="E18" s="20">
        <v>37.24</v>
      </c>
      <c r="F18" s="10" t="s">
        <v>20</v>
      </c>
      <c r="G18" s="20">
        <f>tblData[[#This Row],[Amount]]</f>
        <v>37.24</v>
      </c>
      <c r="H18" s="53" t="s">
        <v>178</v>
      </c>
      <c r="J18" s="13"/>
      <c r="K18" s="13"/>
      <c r="L18" s="13"/>
      <c r="M18" s="13"/>
      <c r="N18" s="13"/>
      <c r="O18" s="13"/>
    </row>
    <row r="19" spans="2:15" x14ac:dyDescent="0.2">
      <c r="B19" s="39">
        <v>41591</v>
      </c>
      <c r="C19" s="31" t="s">
        <v>62</v>
      </c>
      <c r="D19" s="31" t="s">
        <v>63</v>
      </c>
      <c r="E19" s="9">
        <v>193.32</v>
      </c>
      <c r="F19" s="10" t="s">
        <v>20</v>
      </c>
      <c r="G19" s="20">
        <f>tblData[[#This Row],[Amount]]</f>
        <v>193.32</v>
      </c>
      <c r="H19" s="53" t="s">
        <v>149</v>
      </c>
      <c r="I19" s="24" t="s">
        <v>33</v>
      </c>
      <c r="J19" s="13"/>
      <c r="K19" s="13"/>
      <c r="L19" s="13"/>
      <c r="M19" s="13"/>
      <c r="N19" s="13"/>
      <c r="O19" s="13"/>
    </row>
    <row r="20" spans="2:15" ht="15" x14ac:dyDescent="0.25">
      <c r="B20" s="39">
        <v>41601</v>
      </c>
      <c r="C20" s="31" t="s">
        <v>21</v>
      </c>
      <c r="D20" s="31" t="s">
        <v>64</v>
      </c>
      <c r="E20" s="20">
        <v>123.1</v>
      </c>
      <c r="F20" s="10" t="s">
        <v>20</v>
      </c>
      <c r="G20" s="20">
        <f>tblData[[#This Row],[Amount]]</f>
        <v>123.1</v>
      </c>
      <c r="H20" s="53" t="s">
        <v>165</v>
      </c>
      <c r="I20" s="25" t="s">
        <v>35</v>
      </c>
      <c r="J20" s="13"/>
      <c r="K20" s="13"/>
      <c r="L20" s="13"/>
      <c r="M20" s="13"/>
      <c r="N20" s="13"/>
      <c r="O20" s="13"/>
    </row>
    <row r="21" spans="2:15" ht="13.5" thickBot="1" x14ac:dyDescent="0.25">
      <c r="B21" s="39">
        <v>41601</v>
      </c>
      <c r="C21" s="31" t="s">
        <v>59</v>
      </c>
      <c r="D21" s="31" t="s">
        <v>65</v>
      </c>
      <c r="E21" s="20">
        <v>27.91</v>
      </c>
      <c r="F21" s="11" t="s">
        <v>20</v>
      </c>
      <c r="G21" s="20">
        <f>tblData[[#This Row],[Amount]]</f>
        <v>27.91</v>
      </c>
      <c r="H21" s="53" t="s">
        <v>165</v>
      </c>
      <c r="I21" s="26" t="s">
        <v>37</v>
      </c>
      <c r="J21" s="13"/>
      <c r="K21" s="13"/>
      <c r="L21" s="13"/>
      <c r="M21" s="13"/>
      <c r="N21" s="13"/>
      <c r="O21" s="13"/>
    </row>
    <row r="22" spans="2:15" x14ac:dyDescent="0.2">
      <c r="B22" s="39">
        <v>41608</v>
      </c>
      <c r="C22" s="31" t="s">
        <v>59</v>
      </c>
      <c r="D22" s="31" t="s">
        <v>66</v>
      </c>
      <c r="E22" s="20">
        <v>107.53</v>
      </c>
      <c r="F22" s="10" t="s">
        <v>20</v>
      </c>
      <c r="G22" s="20">
        <f>tblData[[#This Row],[Amount]]</f>
        <v>107.53</v>
      </c>
      <c r="H22" s="53" t="s">
        <v>165</v>
      </c>
      <c r="J22" s="13"/>
      <c r="K22" s="13"/>
      <c r="L22" s="13"/>
      <c r="M22" s="13"/>
      <c r="N22" s="13"/>
      <c r="O22" s="13"/>
    </row>
    <row r="23" spans="2:15" x14ac:dyDescent="0.2">
      <c r="B23" s="39">
        <v>41608</v>
      </c>
      <c r="C23" s="31" t="s">
        <v>59</v>
      </c>
      <c r="D23" s="31" t="s">
        <v>67</v>
      </c>
      <c r="E23" s="20">
        <v>465.52</v>
      </c>
      <c r="F23" s="10" t="s">
        <v>20</v>
      </c>
      <c r="G23" s="20">
        <f>tblData[[#This Row],[Amount]]</f>
        <v>465.52</v>
      </c>
      <c r="H23" s="53" t="s">
        <v>165</v>
      </c>
      <c r="I23" t="s">
        <v>149</v>
      </c>
      <c r="J23" s="49">
        <f>G19+G26+G28+G30+G33+G32+G66</f>
        <v>682.83</v>
      </c>
      <c r="K23" s="13"/>
      <c r="L23" s="13"/>
      <c r="M23" s="13"/>
      <c r="N23" s="13"/>
      <c r="O23" s="13"/>
    </row>
    <row r="24" spans="2:15" x14ac:dyDescent="0.2">
      <c r="B24" s="39">
        <v>41608</v>
      </c>
      <c r="C24" s="31" t="s">
        <v>59</v>
      </c>
      <c r="D24" s="31" t="s">
        <v>68</v>
      </c>
      <c r="E24" s="20">
        <v>7.9</v>
      </c>
      <c r="F24" s="10" t="s">
        <v>20</v>
      </c>
      <c r="G24" s="20">
        <f>tblData[[#This Row],[Amount]]</f>
        <v>7.9</v>
      </c>
      <c r="H24" s="53" t="s">
        <v>165</v>
      </c>
      <c r="I24" t="s">
        <v>150</v>
      </c>
      <c r="J24" s="49">
        <f>G11+G12+G13+G55+G68+G71</f>
        <v>522.05000000000007</v>
      </c>
      <c r="K24" s="13"/>
      <c r="L24" s="13"/>
      <c r="M24" s="13"/>
      <c r="N24" s="13"/>
      <c r="O24" s="13"/>
    </row>
    <row r="25" spans="2:15" x14ac:dyDescent="0.2">
      <c r="B25" s="39">
        <v>41614</v>
      </c>
      <c r="C25" s="31" t="s">
        <v>53</v>
      </c>
      <c r="D25" s="31" t="s">
        <v>69</v>
      </c>
      <c r="E25" s="20">
        <v>5000</v>
      </c>
      <c r="F25" s="9" t="s">
        <v>58</v>
      </c>
      <c r="G25" s="20">
        <f>tblData[[#This Row],[Amount]]</f>
        <v>5000</v>
      </c>
      <c r="H25" s="53" t="s">
        <v>172</v>
      </c>
      <c r="J25" s="13"/>
      <c r="K25" s="13"/>
      <c r="L25" s="13"/>
      <c r="M25" s="13"/>
      <c r="N25" s="13"/>
      <c r="O25" s="13"/>
    </row>
    <row r="26" spans="2:15" x14ac:dyDescent="0.2">
      <c r="B26" s="39">
        <v>41615</v>
      </c>
      <c r="C26" s="31" t="s">
        <v>59</v>
      </c>
      <c r="D26" s="31" t="s">
        <v>70</v>
      </c>
      <c r="E26" s="20">
        <v>34.18</v>
      </c>
      <c r="F26" s="10" t="s">
        <v>20</v>
      </c>
      <c r="G26" s="20">
        <f>tblData[[#This Row],[Amount]]</f>
        <v>34.18</v>
      </c>
      <c r="H26" s="53" t="s">
        <v>165</v>
      </c>
      <c r="J26" s="13"/>
      <c r="K26" s="13"/>
      <c r="L26" s="13"/>
      <c r="M26" s="13"/>
      <c r="N26" s="13"/>
      <c r="O26" s="13"/>
    </row>
    <row r="27" spans="2:15" x14ac:dyDescent="0.2">
      <c r="B27" s="39">
        <v>41616</v>
      </c>
      <c r="C27" s="31" t="s">
        <v>59</v>
      </c>
      <c r="D27" s="31" t="s">
        <v>71</v>
      </c>
      <c r="E27" s="20">
        <v>315.19</v>
      </c>
      <c r="F27" s="10" t="s">
        <v>20</v>
      </c>
      <c r="G27" s="20">
        <f>tblData[[#This Row],[Amount]]</f>
        <v>315.19</v>
      </c>
      <c r="H27" s="53" t="s">
        <v>165</v>
      </c>
      <c r="J27" s="13"/>
      <c r="K27" s="13"/>
      <c r="L27" s="13"/>
      <c r="M27" s="13"/>
      <c r="N27" s="13"/>
      <c r="O27" s="13"/>
    </row>
    <row r="28" spans="2:15" x14ac:dyDescent="0.2">
      <c r="B28" s="39">
        <v>41616</v>
      </c>
      <c r="C28" s="31" t="s">
        <v>59</v>
      </c>
      <c r="D28" s="31" t="s">
        <v>72</v>
      </c>
      <c r="E28" s="20">
        <v>36.950000000000003</v>
      </c>
      <c r="F28" s="10" t="s">
        <v>20</v>
      </c>
      <c r="G28" s="20">
        <f>tblData[[#This Row],[Amount]]</f>
        <v>36.950000000000003</v>
      </c>
      <c r="H28" s="53" t="s">
        <v>149</v>
      </c>
      <c r="J28" s="13"/>
      <c r="K28" s="13"/>
      <c r="L28" s="13"/>
      <c r="M28" s="13"/>
      <c r="N28" s="13"/>
      <c r="O28" s="13"/>
    </row>
    <row r="29" spans="2:15" x14ac:dyDescent="0.2">
      <c r="B29" s="39">
        <v>41617</v>
      </c>
      <c r="C29" s="31" t="s">
        <v>59</v>
      </c>
      <c r="D29" s="31" t="s">
        <v>73</v>
      </c>
      <c r="E29" s="20">
        <v>322.49</v>
      </c>
      <c r="F29" s="10" t="s">
        <v>20</v>
      </c>
      <c r="G29" s="20">
        <f>tblData[[#This Row],[Amount]]</f>
        <v>322.49</v>
      </c>
      <c r="H29" s="53" t="s">
        <v>165</v>
      </c>
      <c r="J29" s="13"/>
      <c r="K29" s="13"/>
      <c r="L29" s="13"/>
      <c r="M29" s="13"/>
      <c r="N29" s="13"/>
      <c r="O29" s="13"/>
    </row>
    <row r="30" spans="2:15" x14ac:dyDescent="0.2">
      <c r="B30" s="39">
        <v>41618</v>
      </c>
      <c r="C30" s="31" t="s">
        <v>59</v>
      </c>
      <c r="D30" s="31" t="s">
        <v>74</v>
      </c>
      <c r="E30" s="20">
        <v>70.430000000000007</v>
      </c>
      <c r="F30" s="10" t="s">
        <v>20</v>
      </c>
      <c r="G30" s="20">
        <f>tblData[[#This Row],[Amount]]</f>
        <v>70.430000000000007</v>
      </c>
      <c r="H30" s="53" t="s">
        <v>149</v>
      </c>
      <c r="J30" s="13"/>
      <c r="K30" s="13"/>
      <c r="L30" s="13"/>
      <c r="M30" s="13"/>
      <c r="N30" s="13"/>
      <c r="O30" s="13"/>
    </row>
    <row r="31" spans="2:15" x14ac:dyDescent="0.2">
      <c r="B31" s="39">
        <v>41637</v>
      </c>
      <c r="C31" s="31" t="s">
        <v>59</v>
      </c>
      <c r="D31" s="31" t="s">
        <v>75</v>
      </c>
      <c r="E31" s="20">
        <v>16.149999999999999</v>
      </c>
      <c r="F31" s="10" t="s">
        <v>20</v>
      </c>
      <c r="G31" s="20">
        <f>tblData[[#This Row],[Amount]]</f>
        <v>16.149999999999999</v>
      </c>
      <c r="H31" s="53" t="s">
        <v>165</v>
      </c>
      <c r="J31" s="13"/>
      <c r="K31" s="13"/>
      <c r="L31" s="13"/>
      <c r="M31" s="13"/>
      <c r="N31" s="13"/>
      <c r="O31" s="13"/>
    </row>
    <row r="32" spans="2:15" x14ac:dyDescent="0.2">
      <c r="B32" s="39">
        <v>41646</v>
      </c>
      <c r="C32" s="31" t="s">
        <v>59</v>
      </c>
      <c r="D32" s="31" t="s">
        <v>76</v>
      </c>
      <c r="E32" s="20">
        <v>24.98</v>
      </c>
      <c r="F32" s="10" t="s">
        <v>20</v>
      </c>
      <c r="G32" s="20">
        <f>tblData[[#This Row],[Amount]]</f>
        <v>24.98</v>
      </c>
      <c r="H32" s="53" t="s">
        <v>149</v>
      </c>
    </row>
    <row r="33" spans="2:10" x14ac:dyDescent="0.2">
      <c r="B33" s="34">
        <v>41647</v>
      </c>
      <c r="C33" s="32" t="s">
        <v>21</v>
      </c>
      <c r="D33" s="32" t="s">
        <v>77</v>
      </c>
      <c r="E33" s="8">
        <v>186.71</v>
      </c>
      <c r="F33" s="11" t="s">
        <v>20</v>
      </c>
      <c r="G33" s="8">
        <f>tblData[[#This Row],[Amount]]</f>
        <v>186.71</v>
      </c>
      <c r="H33" s="53" t="s">
        <v>149</v>
      </c>
    </row>
    <row r="34" spans="2:10" x14ac:dyDescent="0.2">
      <c r="B34" s="34">
        <v>41648</v>
      </c>
      <c r="C34" t="s">
        <v>78</v>
      </c>
      <c r="D34" t="s">
        <v>79</v>
      </c>
      <c r="E34" s="8">
        <v>97.47</v>
      </c>
      <c r="F34" s="11" t="s">
        <v>20</v>
      </c>
      <c r="G34" s="8">
        <f>tblData[[#This Row],[Amount]]</f>
        <v>97.47</v>
      </c>
      <c r="H34" s="53" t="s">
        <v>165</v>
      </c>
    </row>
    <row r="35" spans="2:10" x14ac:dyDescent="0.2">
      <c r="B35" s="34">
        <v>41650</v>
      </c>
      <c r="C35" s="32" t="s">
        <v>59</v>
      </c>
      <c r="D35" s="32" t="s">
        <v>80</v>
      </c>
      <c r="E35" s="21">
        <v>821.29</v>
      </c>
      <c r="F35" s="11" t="s">
        <v>20</v>
      </c>
      <c r="G35" s="20">
        <f>tblData[[#This Row],[Amount]]</f>
        <v>821.29</v>
      </c>
      <c r="H35" s="53" t="s">
        <v>165</v>
      </c>
    </row>
    <row r="36" spans="2:10" x14ac:dyDescent="0.2">
      <c r="B36" s="34">
        <v>41650</v>
      </c>
      <c r="C36" s="32" t="s">
        <v>59</v>
      </c>
      <c r="D36" s="32" t="s">
        <v>81</v>
      </c>
      <c r="E36" s="21">
        <v>56.23</v>
      </c>
      <c r="F36" s="11" t="s">
        <v>20</v>
      </c>
      <c r="G36" s="20">
        <f>tblData[[#This Row],[Amount]]</f>
        <v>56.23</v>
      </c>
      <c r="H36" s="53" t="s">
        <v>165</v>
      </c>
    </row>
    <row r="37" spans="2:10" x14ac:dyDescent="0.2">
      <c r="B37" s="34">
        <v>41650</v>
      </c>
      <c r="C37" s="33" t="s">
        <v>59</v>
      </c>
      <c r="D37" s="32" t="s">
        <v>82</v>
      </c>
      <c r="E37" s="22">
        <v>277.12</v>
      </c>
      <c r="F37" s="23" t="s">
        <v>20</v>
      </c>
      <c r="G37" s="20">
        <f>tblData[[#This Row],[Amount]]</f>
        <v>277.12</v>
      </c>
      <c r="H37" s="53" t="s">
        <v>165</v>
      </c>
    </row>
    <row r="38" spans="2:10" x14ac:dyDescent="0.2">
      <c r="B38" s="34">
        <v>41650</v>
      </c>
      <c r="C38" s="32" t="s">
        <v>21</v>
      </c>
      <c r="D38" s="32" t="s">
        <v>83</v>
      </c>
      <c r="E38" s="8">
        <v>95.72</v>
      </c>
      <c r="F38" s="11" t="s">
        <v>20</v>
      </c>
      <c r="G38" s="8">
        <f>tblData[[#This Row],[Amount]]</f>
        <v>95.72</v>
      </c>
      <c r="H38" s="53" t="s">
        <v>165</v>
      </c>
    </row>
    <row r="39" spans="2:10" x14ac:dyDescent="0.2">
      <c r="B39" s="40">
        <v>41655</v>
      </c>
      <c r="C39" s="33" t="s">
        <v>59</v>
      </c>
      <c r="D39" s="33" t="s">
        <v>84</v>
      </c>
      <c r="E39" s="22">
        <v>152.11000000000001</v>
      </c>
      <c r="F39" s="23" t="s">
        <v>20</v>
      </c>
      <c r="G39" s="20">
        <f>tblData[[#This Row],[Amount]]</f>
        <v>152.11000000000001</v>
      </c>
      <c r="H39" s="53" t="s">
        <v>165</v>
      </c>
    </row>
    <row r="40" spans="2:10" x14ac:dyDescent="0.2">
      <c r="B40" s="40">
        <v>41656</v>
      </c>
      <c r="C40" s="33" t="s">
        <v>59</v>
      </c>
      <c r="D40" s="33" t="s">
        <v>85</v>
      </c>
      <c r="E40" s="22">
        <v>14.75</v>
      </c>
      <c r="F40" s="23" t="s">
        <v>20</v>
      </c>
      <c r="G40" s="20">
        <f>tblData[[#This Row],[Amount]]</f>
        <v>14.75</v>
      </c>
      <c r="H40" s="53" t="s">
        <v>165</v>
      </c>
    </row>
    <row r="41" spans="2:10" x14ac:dyDescent="0.2">
      <c r="B41" s="40">
        <v>41656</v>
      </c>
      <c r="C41" s="33" t="s">
        <v>59</v>
      </c>
      <c r="D41" s="33" t="s">
        <v>86</v>
      </c>
      <c r="E41" s="22">
        <v>243.3</v>
      </c>
      <c r="F41" s="23" t="s">
        <v>20</v>
      </c>
      <c r="G41" s="20">
        <f>tblData[[#This Row],[Amount]]</f>
        <v>243.3</v>
      </c>
      <c r="H41" s="53" t="s">
        <v>165</v>
      </c>
    </row>
    <row r="42" spans="2:10" x14ac:dyDescent="0.2">
      <c r="B42" s="34">
        <v>41657</v>
      </c>
      <c r="C42" s="32" t="s">
        <v>87</v>
      </c>
      <c r="D42" s="32" t="s">
        <v>88</v>
      </c>
      <c r="E42" s="8">
        <v>34.65</v>
      </c>
      <c r="F42" s="11" t="s">
        <v>20</v>
      </c>
      <c r="G42" s="8">
        <f>tblData[[#This Row],[Amount]]</f>
        <v>34.65</v>
      </c>
      <c r="H42" s="53" t="s">
        <v>165</v>
      </c>
      <c r="J42" s="30">
        <f>G38+G47+G71+G33</f>
        <v>630.71</v>
      </c>
    </row>
    <row r="43" spans="2:10" x14ac:dyDescent="0.2">
      <c r="B43" s="40">
        <v>41658</v>
      </c>
      <c r="C43" s="33" t="s">
        <v>59</v>
      </c>
      <c r="D43" s="33" t="s">
        <v>89</v>
      </c>
      <c r="E43" s="22">
        <v>614.19000000000005</v>
      </c>
      <c r="F43" s="23" t="s">
        <v>20</v>
      </c>
      <c r="G43" s="20">
        <f>tblData[[#This Row],[Amount]]</f>
        <v>614.19000000000005</v>
      </c>
      <c r="H43" s="53" t="s">
        <v>165</v>
      </c>
    </row>
    <row r="44" spans="2:10" x14ac:dyDescent="0.2">
      <c r="B44" s="40">
        <v>41661</v>
      </c>
      <c r="C44" s="33" t="s">
        <v>59</v>
      </c>
      <c r="D44" s="33" t="s">
        <v>90</v>
      </c>
      <c r="E44" s="22">
        <v>203.43</v>
      </c>
      <c r="F44" s="23" t="s">
        <v>20</v>
      </c>
      <c r="G44" s="20">
        <f>tblData[[#This Row],[Amount]]</f>
        <v>203.43</v>
      </c>
      <c r="H44" s="53" t="s">
        <v>165</v>
      </c>
    </row>
    <row r="45" spans="2:10" x14ac:dyDescent="0.2">
      <c r="B45" s="40">
        <v>41662</v>
      </c>
      <c r="C45" s="33" t="s">
        <v>59</v>
      </c>
      <c r="D45" s="33" t="s">
        <v>91</v>
      </c>
      <c r="E45" s="22">
        <v>196.38</v>
      </c>
      <c r="F45" s="23" t="s">
        <v>20</v>
      </c>
      <c r="G45" s="20">
        <f>tblData[[#This Row],[Amount]]</f>
        <v>196.38</v>
      </c>
      <c r="H45" s="53" t="s">
        <v>165</v>
      </c>
    </row>
    <row r="46" spans="2:10" x14ac:dyDescent="0.2">
      <c r="B46" s="40">
        <v>41663</v>
      </c>
      <c r="C46" s="33" t="s">
        <v>59</v>
      </c>
      <c r="D46" s="33" t="s">
        <v>92</v>
      </c>
      <c r="E46" s="22">
        <v>91.09</v>
      </c>
      <c r="F46" s="23" t="s">
        <v>20</v>
      </c>
      <c r="G46" s="20">
        <f>tblData[[#This Row],[Amount]]</f>
        <v>91.09</v>
      </c>
      <c r="H46" s="53" t="s">
        <v>165</v>
      </c>
    </row>
    <row r="47" spans="2:10" x14ac:dyDescent="0.2">
      <c r="B47" s="40">
        <v>41664</v>
      </c>
      <c r="C47" s="33" t="s">
        <v>59</v>
      </c>
      <c r="D47" s="33" t="s">
        <v>93</v>
      </c>
      <c r="E47" s="22">
        <v>274.75</v>
      </c>
      <c r="F47" s="23" t="s">
        <v>20</v>
      </c>
      <c r="G47" s="20">
        <f>tblData[[#This Row],[Amount]]</f>
        <v>274.75</v>
      </c>
      <c r="H47" s="53" t="s">
        <v>165</v>
      </c>
    </row>
    <row r="48" spans="2:10" x14ac:dyDescent="0.2">
      <c r="B48" s="34">
        <v>41667</v>
      </c>
      <c r="C48" s="32" t="s">
        <v>62</v>
      </c>
      <c r="D48" s="32" t="s">
        <v>94</v>
      </c>
      <c r="E48" s="8">
        <v>30.76</v>
      </c>
      <c r="F48" s="11" t="s">
        <v>20</v>
      </c>
      <c r="G48" s="8">
        <f>tblData[[#This Row],[Amount]]</f>
        <v>30.76</v>
      </c>
      <c r="H48" s="53" t="s">
        <v>165</v>
      </c>
      <c r="J48">
        <f>SUM(tblData[[#This Row],[Total]]+G64+G65+G69)</f>
        <v>240.60999999999999</v>
      </c>
    </row>
    <row r="49" spans="2:8" x14ac:dyDescent="0.2">
      <c r="B49" s="40">
        <v>41669</v>
      </c>
      <c r="C49" s="33" t="s">
        <v>59</v>
      </c>
      <c r="D49" s="33" t="s">
        <v>95</v>
      </c>
      <c r="E49" s="22">
        <v>298.77999999999997</v>
      </c>
      <c r="F49" s="23" t="s">
        <v>20</v>
      </c>
      <c r="G49" s="20">
        <f>tblData[[#This Row],[Amount]]</f>
        <v>298.77999999999997</v>
      </c>
      <c r="H49" s="53" t="s">
        <v>165</v>
      </c>
    </row>
    <row r="50" spans="2:8" x14ac:dyDescent="0.2">
      <c r="B50" s="40">
        <v>41670</v>
      </c>
      <c r="C50" s="33" t="s">
        <v>59</v>
      </c>
      <c r="D50" s="33" t="s">
        <v>96</v>
      </c>
      <c r="E50" s="22">
        <v>134.38</v>
      </c>
      <c r="F50" s="23" t="s">
        <v>20</v>
      </c>
      <c r="G50" s="20">
        <f>tblData[[#This Row],[Amount]]</f>
        <v>134.38</v>
      </c>
      <c r="H50" s="53" t="s">
        <v>165</v>
      </c>
    </row>
    <row r="51" spans="2:8" x14ac:dyDescent="0.2">
      <c r="B51" s="40">
        <v>41672</v>
      </c>
      <c r="C51" s="33" t="s">
        <v>59</v>
      </c>
      <c r="D51" s="33" t="s">
        <v>97</v>
      </c>
      <c r="E51" s="22">
        <v>277.45999999999998</v>
      </c>
      <c r="F51" s="23" t="s">
        <v>20</v>
      </c>
      <c r="G51" s="20">
        <f>tblData[[#This Row],[Amount]]</f>
        <v>277.45999999999998</v>
      </c>
      <c r="H51" s="53" t="s">
        <v>165</v>
      </c>
    </row>
    <row r="52" spans="2:8" x14ac:dyDescent="0.2">
      <c r="B52" s="40">
        <v>41672</v>
      </c>
      <c r="C52" s="33" t="s">
        <v>59</v>
      </c>
      <c r="D52" s="33" t="s">
        <v>98</v>
      </c>
      <c r="E52" s="22">
        <v>14.7</v>
      </c>
      <c r="F52" s="23" t="s">
        <v>20</v>
      </c>
      <c r="G52" s="20">
        <f>tblData[[#This Row],[Amount]]</f>
        <v>14.7</v>
      </c>
      <c r="H52" s="53" t="s">
        <v>165</v>
      </c>
    </row>
    <row r="53" spans="2:8" x14ac:dyDescent="0.2">
      <c r="B53" s="40">
        <v>41672</v>
      </c>
      <c r="C53" s="33" t="s">
        <v>59</v>
      </c>
      <c r="D53" s="33" t="s">
        <v>99</v>
      </c>
      <c r="E53" s="22">
        <v>83.84</v>
      </c>
      <c r="F53" s="23" t="s">
        <v>20</v>
      </c>
      <c r="G53" s="20">
        <f>tblData[[#This Row],[Amount]]</f>
        <v>83.84</v>
      </c>
      <c r="H53" s="53" t="s">
        <v>165</v>
      </c>
    </row>
    <row r="54" spans="2:8" x14ac:dyDescent="0.2">
      <c r="B54" s="40">
        <v>41672</v>
      </c>
      <c r="C54" s="33" t="s">
        <v>59</v>
      </c>
      <c r="D54" s="33" t="s">
        <v>100</v>
      </c>
      <c r="E54" s="22">
        <v>28.53</v>
      </c>
      <c r="F54" s="23" t="s">
        <v>20</v>
      </c>
      <c r="G54" s="20">
        <f>tblData[[#This Row],[Amount]]</f>
        <v>28.53</v>
      </c>
      <c r="H54" s="53" t="s">
        <v>165</v>
      </c>
    </row>
    <row r="55" spans="2:8" x14ac:dyDescent="0.2">
      <c r="B55" s="40">
        <v>41673</v>
      </c>
      <c r="C55" s="32" t="s">
        <v>59</v>
      </c>
      <c r="D55" s="32" t="s">
        <v>101</v>
      </c>
      <c r="E55" s="8">
        <v>87.48</v>
      </c>
      <c r="F55" s="11" t="s">
        <v>20</v>
      </c>
      <c r="G55" s="8">
        <f>tblData[[#This Row],[Amount]]</f>
        <v>87.48</v>
      </c>
      <c r="H55" s="53" t="s">
        <v>178</v>
      </c>
    </row>
    <row r="56" spans="2:8" x14ac:dyDescent="0.2">
      <c r="B56" s="40">
        <v>41676</v>
      </c>
      <c r="C56" s="33" t="s">
        <v>59</v>
      </c>
      <c r="D56" s="33" t="s">
        <v>102</v>
      </c>
      <c r="E56" s="22">
        <v>173.12</v>
      </c>
      <c r="F56" s="23" t="s">
        <v>20</v>
      </c>
      <c r="G56" s="20">
        <f>tblData[[#This Row],[Amount]]</f>
        <v>173.12</v>
      </c>
      <c r="H56" s="53" t="s">
        <v>167</v>
      </c>
    </row>
    <row r="57" spans="2:8" x14ac:dyDescent="0.2">
      <c r="B57" s="40">
        <v>41678</v>
      </c>
      <c r="C57" s="33" t="s">
        <v>59</v>
      </c>
      <c r="D57" s="33" t="s">
        <v>103</v>
      </c>
      <c r="E57" s="22">
        <v>59.38</v>
      </c>
      <c r="F57" s="23" t="s">
        <v>20</v>
      </c>
      <c r="G57" s="20">
        <f>tblData[[#This Row],[Amount]]</f>
        <v>59.38</v>
      </c>
      <c r="H57" s="53" t="s">
        <v>165</v>
      </c>
    </row>
    <row r="58" spans="2:8" x14ac:dyDescent="0.2">
      <c r="B58" s="40">
        <v>41679</v>
      </c>
      <c r="C58" s="33" t="s">
        <v>59</v>
      </c>
      <c r="D58" s="33" t="s">
        <v>104</v>
      </c>
      <c r="E58" s="22">
        <v>274.56</v>
      </c>
      <c r="F58" s="23" t="s">
        <v>20</v>
      </c>
      <c r="G58" s="20">
        <f>tblData[[#This Row],[Amount]]</f>
        <v>274.56</v>
      </c>
      <c r="H58" s="53" t="s">
        <v>165</v>
      </c>
    </row>
    <row r="59" spans="2:8" x14ac:dyDescent="0.2">
      <c r="B59" s="40">
        <v>41679</v>
      </c>
      <c r="C59" s="33" t="s">
        <v>59</v>
      </c>
      <c r="D59" s="33" t="s">
        <v>105</v>
      </c>
      <c r="E59" s="22">
        <v>35.799999999999997</v>
      </c>
      <c r="F59" s="23" t="s">
        <v>20</v>
      </c>
      <c r="G59" s="20">
        <f>tblData[[#This Row],[Amount]]</f>
        <v>35.799999999999997</v>
      </c>
      <c r="H59" s="53" t="s">
        <v>165</v>
      </c>
    </row>
    <row r="60" spans="2:8" x14ac:dyDescent="0.2">
      <c r="B60" s="40">
        <v>41679</v>
      </c>
      <c r="C60" s="33" t="s">
        <v>59</v>
      </c>
      <c r="D60" s="33" t="s">
        <v>106</v>
      </c>
      <c r="E60" s="22">
        <v>51.35</v>
      </c>
      <c r="F60" s="23" t="s">
        <v>20</v>
      </c>
      <c r="G60" s="20">
        <f>tblData[[#This Row],[Amount]]</f>
        <v>51.35</v>
      </c>
      <c r="H60" s="53" t="s">
        <v>167</v>
      </c>
    </row>
    <row r="61" spans="2:8" x14ac:dyDescent="0.2">
      <c r="B61" s="40">
        <v>41679</v>
      </c>
      <c r="C61" s="33" t="s">
        <v>59</v>
      </c>
      <c r="D61" s="33" t="s">
        <v>107</v>
      </c>
      <c r="E61" s="22">
        <v>27.22</v>
      </c>
      <c r="F61" s="23" t="s">
        <v>20</v>
      </c>
      <c r="G61" s="20">
        <f>tblData[[#This Row],[Amount]]</f>
        <v>27.22</v>
      </c>
      <c r="H61" s="53" t="s">
        <v>171</v>
      </c>
    </row>
    <row r="62" spans="2:8" x14ac:dyDescent="0.2">
      <c r="B62" s="40">
        <v>41679</v>
      </c>
      <c r="C62" s="33" t="s">
        <v>59</v>
      </c>
      <c r="D62" s="33" t="s">
        <v>108</v>
      </c>
      <c r="E62" s="22">
        <v>67.569999999999993</v>
      </c>
      <c r="F62" s="23" t="s">
        <v>20</v>
      </c>
      <c r="G62" s="20">
        <f>tblData[[#This Row],[Amount]]</f>
        <v>67.569999999999993</v>
      </c>
      <c r="H62" s="53" t="s">
        <v>165</v>
      </c>
    </row>
    <row r="63" spans="2:8" x14ac:dyDescent="0.2">
      <c r="B63" s="40">
        <v>41679</v>
      </c>
      <c r="C63" s="33"/>
      <c r="D63" s="33" t="s">
        <v>109</v>
      </c>
      <c r="E63" s="27">
        <v>-119.99</v>
      </c>
      <c r="F63" s="23"/>
      <c r="G63" s="20">
        <f>tblData[[#This Row],[Amount]]</f>
        <v>-119.99</v>
      </c>
      <c r="H63" s="53" t="s">
        <v>167</v>
      </c>
    </row>
    <row r="64" spans="2:8" x14ac:dyDescent="0.2">
      <c r="B64" s="34">
        <v>41684</v>
      </c>
      <c r="C64" s="32" t="s">
        <v>87</v>
      </c>
      <c r="D64" s="32" t="s">
        <v>110</v>
      </c>
      <c r="E64" s="8">
        <v>41.76</v>
      </c>
      <c r="F64" s="11" t="s">
        <v>20</v>
      </c>
      <c r="G64" s="8">
        <f>tblData[[#This Row],[Amount]]</f>
        <v>41.76</v>
      </c>
      <c r="H64" s="53" t="s">
        <v>149</v>
      </c>
    </row>
    <row r="65" spans="2:10" x14ac:dyDescent="0.2">
      <c r="B65" s="34">
        <v>41684</v>
      </c>
      <c r="C65" s="32" t="s">
        <v>87</v>
      </c>
      <c r="D65" s="32" t="s">
        <v>111</v>
      </c>
      <c r="E65" s="8">
        <v>37.93</v>
      </c>
      <c r="F65" s="11" t="s">
        <v>20</v>
      </c>
      <c r="G65" s="8">
        <f>tblData[[#This Row],[Amount]]</f>
        <v>37.93</v>
      </c>
      <c r="H65" s="53" t="s">
        <v>165</v>
      </c>
    </row>
    <row r="66" spans="2:10" x14ac:dyDescent="0.2">
      <c r="B66" s="40">
        <v>41686</v>
      </c>
      <c r="C66" s="33" t="s">
        <v>59</v>
      </c>
      <c r="D66" s="33" t="s">
        <v>112</v>
      </c>
      <c r="E66" s="22">
        <v>136.26</v>
      </c>
      <c r="F66" s="23" t="s">
        <v>20</v>
      </c>
      <c r="G66" s="20">
        <f>tblData[[#This Row],[Amount]]</f>
        <v>136.26</v>
      </c>
      <c r="H66" s="53" t="s">
        <v>165</v>
      </c>
    </row>
    <row r="67" spans="2:10" x14ac:dyDescent="0.2">
      <c r="B67" s="40">
        <v>41686</v>
      </c>
      <c r="C67" s="33" t="s">
        <v>59</v>
      </c>
      <c r="D67" s="33" t="s">
        <v>113</v>
      </c>
      <c r="E67" s="22">
        <v>41.55</v>
      </c>
      <c r="F67" s="23" t="s">
        <v>20</v>
      </c>
      <c r="G67" s="20">
        <f>tblData[[#This Row],[Amount]]</f>
        <v>41.55</v>
      </c>
      <c r="H67" s="53" t="s">
        <v>165</v>
      </c>
    </row>
    <row r="68" spans="2:10" x14ac:dyDescent="0.2">
      <c r="B68" s="40">
        <v>41687</v>
      </c>
      <c r="C68" s="33" t="s">
        <v>59</v>
      </c>
      <c r="D68" s="33" t="s">
        <v>114</v>
      </c>
      <c r="E68" s="22">
        <v>236</v>
      </c>
      <c r="F68" s="23" t="s">
        <v>20</v>
      </c>
      <c r="G68" s="20">
        <f>tblData[[#This Row],[Amount]]</f>
        <v>236</v>
      </c>
      <c r="H68" s="53" t="s">
        <v>178</v>
      </c>
    </row>
    <row r="69" spans="2:10" x14ac:dyDescent="0.2">
      <c r="B69" s="34">
        <v>41697</v>
      </c>
      <c r="C69" s="32" t="s">
        <v>87</v>
      </c>
      <c r="D69" s="32" t="s">
        <v>115</v>
      </c>
      <c r="E69" s="8">
        <v>130.16</v>
      </c>
      <c r="F69" s="11" t="s">
        <v>20</v>
      </c>
      <c r="G69" s="8">
        <f>tblData[[#This Row],[Amount]]</f>
        <v>130.16</v>
      </c>
      <c r="H69" s="53" t="s">
        <v>149</v>
      </c>
    </row>
    <row r="70" spans="2:10" x14ac:dyDescent="0.2">
      <c r="B70" s="34">
        <v>41697</v>
      </c>
      <c r="C70" s="32" t="s">
        <v>116</v>
      </c>
      <c r="D70" s="32" t="s">
        <v>117</v>
      </c>
      <c r="E70" s="8">
        <v>18</v>
      </c>
      <c r="F70" s="11" t="s">
        <v>20</v>
      </c>
      <c r="G70" s="8">
        <f>tblData[[#This Row],[Amount]]</f>
        <v>18</v>
      </c>
      <c r="H70" s="53" t="s">
        <v>165</v>
      </c>
    </row>
    <row r="71" spans="2:10" x14ac:dyDescent="0.2">
      <c r="B71" s="34">
        <v>41697</v>
      </c>
      <c r="C71" s="32" t="s">
        <v>21</v>
      </c>
      <c r="D71" s="32" t="s">
        <v>118</v>
      </c>
      <c r="E71" s="8">
        <v>73.53</v>
      </c>
      <c r="F71" s="11" t="s">
        <v>20</v>
      </c>
      <c r="G71" s="8">
        <f>tblData[[#This Row],[Amount]]</f>
        <v>73.53</v>
      </c>
      <c r="H71" s="53" t="s">
        <v>165</v>
      </c>
    </row>
    <row r="72" spans="2:10" x14ac:dyDescent="0.2">
      <c r="B72" s="40">
        <v>41706</v>
      </c>
      <c r="C72" s="33" t="s">
        <v>59</v>
      </c>
      <c r="D72" s="33" t="s">
        <v>119</v>
      </c>
      <c r="E72" s="22">
        <v>67.97</v>
      </c>
      <c r="F72" s="23" t="s">
        <v>20</v>
      </c>
      <c r="G72" s="20">
        <f>tblData[[#This Row],[Amount]]</f>
        <v>67.97</v>
      </c>
      <c r="H72" s="53" t="s">
        <v>165</v>
      </c>
    </row>
    <row r="73" spans="2:10" x14ac:dyDescent="0.2">
      <c r="B73" s="40">
        <v>41710</v>
      </c>
      <c r="C73" s="33" t="s">
        <v>59</v>
      </c>
      <c r="D73" s="33" t="s">
        <v>120</v>
      </c>
      <c r="E73" s="22">
        <v>265.63</v>
      </c>
      <c r="F73" s="23" t="s">
        <v>20</v>
      </c>
      <c r="G73" s="20">
        <f>tblData[[#This Row],[Amount]]</f>
        <v>265.63</v>
      </c>
      <c r="H73" s="53" t="s">
        <v>165</v>
      </c>
    </row>
    <row r="74" spans="2:10" x14ac:dyDescent="0.2">
      <c r="B74" s="40">
        <v>41710</v>
      </c>
      <c r="C74" s="33" t="s">
        <v>59</v>
      </c>
      <c r="D74" s="33" t="s">
        <v>121</v>
      </c>
      <c r="E74" s="22">
        <v>37.96</v>
      </c>
      <c r="F74" s="23" t="s">
        <v>20</v>
      </c>
      <c r="G74" s="20">
        <f>tblData[[#This Row],[Amount]]</f>
        <v>37.96</v>
      </c>
      <c r="H74" s="53" t="s">
        <v>165</v>
      </c>
      <c r="I74" s="48" t="s">
        <v>122</v>
      </c>
      <c r="J74" s="48" t="s">
        <v>15</v>
      </c>
    </row>
    <row r="75" spans="2:10" x14ac:dyDescent="0.2">
      <c r="B75" s="40">
        <v>41710</v>
      </c>
      <c r="C75" s="33" t="s">
        <v>59</v>
      </c>
      <c r="D75" s="33" t="s">
        <v>123</v>
      </c>
      <c r="E75" s="22">
        <v>33.51</v>
      </c>
      <c r="F75" s="23" t="s">
        <v>20</v>
      </c>
      <c r="G75" s="20">
        <f>tblData[[#This Row],[Amount]]</f>
        <v>33.51</v>
      </c>
      <c r="H75" s="53" t="s">
        <v>165</v>
      </c>
      <c r="I75" s="8" t="s">
        <v>124</v>
      </c>
      <c r="J75" s="21">
        <v>1500</v>
      </c>
    </row>
    <row r="76" spans="2:10" x14ac:dyDescent="0.2">
      <c r="B76" s="40">
        <v>41716</v>
      </c>
      <c r="C76" s="33" t="s">
        <v>59</v>
      </c>
      <c r="D76" s="33" t="s">
        <v>125</v>
      </c>
      <c r="E76" s="22">
        <v>34.950000000000003</v>
      </c>
      <c r="F76" s="23" t="s">
        <v>20</v>
      </c>
      <c r="G76" s="20">
        <f>tblData[[#This Row],[Amount]]</f>
        <v>34.950000000000003</v>
      </c>
      <c r="H76" s="53" t="s">
        <v>165</v>
      </c>
      <c r="J76" s="30"/>
    </row>
    <row r="77" spans="2:10" x14ac:dyDescent="0.2">
      <c r="B77" s="40">
        <v>41716</v>
      </c>
      <c r="C77" s="33" t="s">
        <v>59</v>
      </c>
      <c r="D77" s="33" t="s">
        <v>126</v>
      </c>
      <c r="E77" s="22">
        <v>12.89</v>
      </c>
      <c r="F77" s="23" t="s">
        <v>20</v>
      </c>
      <c r="G77" s="20">
        <f>tblData[[#This Row],[Amount]]</f>
        <v>12.89</v>
      </c>
      <c r="H77" s="53" t="s">
        <v>171</v>
      </c>
      <c r="J77" s="30"/>
    </row>
    <row r="78" spans="2:10" x14ac:dyDescent="0.2">
      <c r="B78" s="40">
        <v>41716</v>
      </c>
      <c r="C78" s="33" t="s">
        <v>59</v>
      </c>
      <c r="D78" s="33" t="s">
        <v>127</v>
      </c>
      <c r="E78" s="22">
        <v>142.31</v>
      </c>
      <c r="F78" s="23" t="s">
        <v>20</v>
      </c>
      <c r="G78" s="20">
        <f>tblData[[#This Row],[Amount]]</f>
        <v>142.31</v>
      </c>
      <c r="H78" s="53" t="s">
        <v>171</v>
      </c>
      <c r="J78" s="30"/>
    </row>
    <row r="79" spans="2:10" x14ac:dyDescent="0.2">
      <c r="B79" s="40">
        <v>41719</v>
      </c>
      <c r="C79" s="33" t="s">
        <v>59</v>
      </c>
      <c r="D79" s="33" t="s">
        <v>128</v>
      </c>
      <c r="E79" s="22">
        <v>69.78</v>
      </c>
      <c r="F79" s="23" t="s">
        <v>20</v>
      </c>
      <c r="G79" s="20">
        <f>tblData[[#This Row],[Amount]]</f>
        <v>69.78</v>
      </c>
      <c r="H79" s="53" t="s">
        <v>165</v>
      </c>
      <c r="J79" s="30"/>
    </row>
    <row r="80" spans="2:10" x14ac:dyDescent="0.2">
      <c r="B80" s="40">
        <v>41720</v>
      </c>
      <c r="C80" s="33" t="s">
        <v>59</v>
      </c>
      <c r="D80" s="33" t="s">
        <v>129</v>
      </c>
      <c r="E80" s="22">
        <v>130.62</v>
      </c>
      <c r="F80" s="23" t="s">
        <v>20</v>
      </c>
      <c r="G80" s="20">
        <f>tblData[[#This Row],[Amount]]</f>
        <v>130.62</v>
      </c>
      <c r="H80" s="53" t="s">
        <v>165</v>
      </c>
      <c r="J80" s="30"/>
    </row>
    <row r="81" spans="2:11" x14ac:dyDescent="0.2">
      <c r="B81" s="40">
        <v>41737</v>
      </c>
      <c r="C81" s="33" t="s">
        <v>59</v>
      </c>
      <c r="D81" s="33" t="s">
        <v>130</v>
      </c>
      <c r="E81" s="22">
        <v>24.87</v>
      </c>
      <c r="F81" s="23" t="s">
        <v>20</v>
      </c>
      <c r="G81" s="20">
        <f>tblData[[#This Row],[Amount]]</f>
        <v>24.87</v>
      </c>
      <c r="H81" s="53" t="s">
        <v>165</v>
      </c>
      <c r="J81" s="30"/>
    </row>
    <row r="82" spans="2:11" x14ac:dyDescent="0.2">
      <c r="B82" s="40"/>
      <c r="C82" s="33"/>
      <c r="D82" s="33"/>
      <c r="E82" s="22"/>
      <c r="F82" s="23"/>
      <c r="G82" s="20">
        <f>tblData[[#This Row],[Amount]]</f>
        <v>0</v>
      </c>
      <c r="H82" s="53" t="s">
        <v>165</v>
      </c>
      <c r="J82" s="30"/>
    </row>
    <row r="83" spans="2:11" x14ac:dyDescent="0.2">
      <c r="B83" s="40"/>
      <c r="C83" s="33"/>
      <c r="D83" s="33"/>
      <c r="E83" s="22"/>
      <c r="F83" s="23"/>
      <c r="G83" s="20">
        <f>tblData[[#This Row],[Amount]]</f>
        <v>0</v>
      </c>
      <c r="H83" s="53" t="s">
        <v>165</v>
      </c>
      <c r="J83" s="30"/>
    </row>
    <row r="84" spans="2:11" x14ac:dyDescent="0.2">
      <c r="B84" s="40"/>
      <c r="C84" s="33"/>
      <c r="D84" s="33"/>
      <c r="E84" s="22"/>
      <c r="F84" s="23"/>
      <c r="G84" s="20">
        <f>tblData[[#This Row],[Amount]]</f>
        <v>0</v>
      </c>
      <c r="H84" s="53" t="s">
        <v>165</v>
      </c>
      <c r="J84" s="30"/>
    </row>
    <row r="85" spans="2:11" x14ac:dyDescent="0.2">
      <c r="B85" s="40"/>
      <c r="C85" s="33"/>
      <c r="D85" s="33"/>
      <c r="E85" s="22"/>
      <c r="F85" s="23"/>
      <c r="G85" s="20">
        <f>tblData[[#This Row],[Amount]]</f>
        <v>0</v>
      </c>
      <c r="H85" s="53" t="s">
        <v>165</v>
      </c>
    </row>
    <row r="86" spans="2:11" x14ac:dyDescent="0.2">
      <c r="B86" s="40"/>
      <c r="C86" s="33"/>
      <c r="D86" s="33"/>
      <c r="E86" s="22"/>
      <c r="F86" s="23"/>
      <c r="G86" s="20">
        <f>tblData[[#This Row],[Amount]]</f>
        <v>0</v>
      </c>
      <c r="H86" s="53" t="s">
        <v>165</v>
      </c>
    </row>
    <row r="87" spans="2:11" x14ac:dyDescent="0.2">
      <c r="B87" s="40"/>
      <c r="C87" s="33"/>
      <c r="D87" s="33"/>
      <c r="E87" s="22"/>
      <c r="F87" s="23"/>
      <c r="G87" s="20">
        <f>tblData[[#This Row],[Amount]]</f>
        <v>0</v>
      </c>
      <c r="H87" s="53" t="s">
        <v>165</v>
      </c>
    </row>
    <row r="88" spans="2:11" x14ac:dyDescent="0.2">
      <c r="C88" s="32"/>
      <c r="D88" s="32"/>
      <c r="E88" s="21"/>
      <c r="G88" s="20">
        <f>tblData[[#This Row],[Amount]]</f>
        <v>0</v>
      </c>
      <c r="H88" s="53" t="s">
        <v>165</v>
      </c>
    </row>
    <row r="89" spans="2:11" x14ac:dyDescent="0.2">
      <c r="B89" s="90" t="s">
        <v>17</v>
      </c>
      <c r="C89" s="80"/>
      <c r="D89" s="80"/>
      <c r="E89" s="81">
        <f>SUBTOTAL(109,tblData[Amount])</f>
        <v>13814.419999999996</v>
      </c>
      <c r="F89" s="81">
        <f>SUBTOTAL(109,tblData[Receipt])</f>
        <v>0</v>
      </c>
      <c r="G89" s="81">
        <f>SUBTOTAL(109,tblData[Total])</f>
        <v>13814.419999999996</v>
      </c>
      <c r="H89" s="80"/>
    </row>
    <row r="90" spans="2:11" ht="15" x14ac:dyDescent="0.25">
      <c r="C90" s="1"/>
      <c r="D90" s="1"/>
      <c r="E90" s="1"/>
      <c r="F90" s="1"/>
      <c r="G90" s="1"/>
      <c r="H90" s="1"/>
      <c r="I90" s="8"/>
      <c r="J90" s="19"/>
      <c r="K90" s="18"/>
    </row>
    <row r="91" spans="2:11" ht="13.5" x14ac:dyDescent="0.25">
      <c r="B91" s="41"/>
      <c r="C91" s="82"/>
      <c r="D91" s="82"/>
      <c r="E91" s="82"/>
      <c r="F91" s="15"/>
      <c r="G91" s="82"/>
      <c r="H91" s="82"/>
      <c r="I91" s="56"/>
      <c r="J91" s="16"/>
      <c r="K91" s="17"/>
    </row>
    <row r="92" spans="2:11" ht="15" x14ac:dyDescent="0.25">
      <c r="B92" s="42"/>
      <c r="C92" s="82"/>
      <c r="D92" s="82"/>
      <c r="E92" s="82"/>
      <c r="F92" s="2"/>
      <c r="G92" s="82"/>
      <c r="H92" s="82"/>
      <c r="I92" s="56"/>
      <c r="J92" s="18"/>
      <c r="K92" s="18"/>
    </row>
    <row r="93" spans="2:11" ht="13.5" x14ac:dyDescent="0.25">
      <c r="B93" s="42"/>
      <c r="C93" s="13"/>
      <c r="D93" s="13"/>
      <c r="E93" s="56"/>
      <c r="F93" s="56"/>
      <c r="G93" s="56"/>
      <c r="H93" s="13"/>
      <c r="I93" s="13"/>
      <c r="J93" s="5"/>
    </row>
  </sheetData>
  <mergeCells count="10">
    <mergeCell ref="C4:D4"/>
    <mergeCell ref="J1:K1"/>
    <mergeCell ref="C7:D7"/>
    <mergeCell ref="J8:K8"/>
    <mergeCell ref="J7:K7"/>
    <mergeCell ref="C91:E91"/>
    <mergeCell ref="C92:E92"/>
    <mergeCell ref="G91:H91"/>
    <mergeCell ref="G92:H92"/>
    <mergeCell ref="C8:D8"/>
  </mergeCells>
  <hyperlinks>
    <hyperlink ref="F11" r:id="rId1"/>
    <hyperlink ref="F12" r:id="rId2"/>
    <hyperlink ref="F20" r:id="rId3"/>
    <hyperlink ref="F19" r:id="rId4"/>
    <hyperlink ref="F18" r:id="rId5"/>
    <hyperlink ref="F21" r:id="rId6"/>
    <hyperlink ref="F17" r:id="rId7"/>
    <hyperlink ref="F13" r:id="rId8"/>
    <hyperlink ref="F14" r:id="rId9"/>
    <hyperlink ref="F15" r:id="rId10"/>
    <hyperlink ref="F22" r:id="rId11"/>
    <hyperlink ref="F23" r:id="rId12"/>
    <hyperlink ref="F24" r:id="rId13"/>
    <hyperlink ref="F26" r:id="rId14"/>
    <hyperlink ref="F27" r:id="rId15"/>
    <hyperlink ref="F29" r:id="rId16"/>
    <hyperlink ref="F30" r:id="rId17"/>
    <hyperlink ref="F28" r:id="rId18"/>
    <hyperlink ref="F31" r:id="rId19"/>
    <hyperlink ref="F33" r:id="rId20"/>
    <hyperlink ref="F32" r:id="rId21"/>
    <hyperlink ref="F34" r:id="rId22"/>
    <hyperlink ref="F35" r:id="rId23"/>
    <hyperlink ref="F36" r:id="rId24"/>
    <hyperlink ref="F38" r:id="rId25"/>
    <hyperlink ref="F37" r:id="rId26"/>
    <hyperlink ref="F41" r:id="rId27"/>
    <hyperlink ref="F39" r:id="rId28"/>
    <hyperlink ref="F43" r:id="rId29"/>
    <hyperlink ref="F44" r:id="rId30"/>
    <hyperlink ref="F45" r:id="rId31"/>
    <hyperlink ref="F46" r:id="rId32"/>
    <hyperlink ref="F47" r:id="rId33"/>
    <hyperlink ref="F49" r:id="rId34"/>
    <hyperlink ref="F42" r:id="rId35"/>
    <hyperlink ref="F48" r:id="rId36"/>
    <hyperlink ref="F50" r:id="rId37"/>
    <hyperlink ref="F51" r:id="rId38"/>
    <hyperlink ref="F53" r:id="rId39"/>
    <hyperlink ref="F54" r:id="rId40"/>
    <hyperlink ref="F52" r:id="rId41"/>
    <hyperlink ref="F55" r:id="rId42"/>
    <hyperlink ref="F56" r:id="rId43"/>
    <hyperlink ref="F57" r:id="rId44"/>
    <hyperlink ref="F59" r:id="rId45"/>
    <hyperlink ref="F60" r:id="rId46"/>
    <hyperlink ref="F61" r:id="rId47"/>
    <hyperlink ref="F62" r:id="rId48"/>
    <hyperlink ref="F58" r:id="rId49"/>
    <hyperlink ref="F65" r:id="rId50"/>
    <hyperlink ref="F64" r:id="rId51"/>
    <hyperlink ref="F66" r:id="rId52"/>
    <hyperlink ref="F67" r:id="rId53"/>
    <hyperlink ref="F69" r:id="rId54"/>
    <hyperlink ref="F70" r:id="rId55"/>
    <hyperlink ref="F71" r:id="rId56"/>
    <hyperlink ref="F72" r:id="rId57"/>
    <hyperlink ref="F73" r:id="rId58"/>
    <hyperlink ref="F75" r:id="rId59"/>
    <hyperlink ref="F74" r:id="rId60"/>
    <hyperlink ref="F40" r:id="rId61"/>
    <hyperlink ref="F68" r:id="rId62"/>
    <hyperlink ref="F78" r:id="rId63"/>
    <hyperlink ref="F76" r:id="rId64"/>
    <hyperlink ref="F77" r:id="rId65"/>
    <hyperlink ref="F79" r:id="rId66"/>
    <hyperlink ref="F80" r:id="rId67"/>
    <hyperlink ref="F81" r:id="rId68"/>
  </hyperlinks>
  <pageMargins left="0.4" right="0.4" top="0.4" bottom="0.4" header="0.3" footer="0.3"/>
  <pageSetup orientation="landscape" horizontalDpi="4294967293" r:id="rId69"/>
  <headerFooter differentFirst="1">
    <oddFooter>Page &amp;P of &amp;N</oddFooter>
  </headerFooter>
  <legacyDrawing r:id="rId70"/>
  <tableParts count="1">
    <tablePart r:id="rId7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Lists!$B$2:$B$9</xm:f>
          </x14:formula1>
          <xm:sqref>H11:H88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/>
  </sheetPr>
  <dimension ref="B1:O76"/>
  <sheetViews>
    <sheetView showGridLines="0" topLeftCell="A4" zoomScale="115" zoomScaleNormal="115" workbookViewId="0">
      <selection activeCell="D30" sqref="D30"/>
    </sheetView>
  </sheetViews>
  <sheetFormatPr defaultRowHeight="12.75" x14ac:dyDescent="0.2"/>
  <cols>
    <col min="1" max="1" width="1.7109375" customWidth="1"/>
    <col min="2" max="2" width="13.140625" customWidth="1"/>
    <col min="3" max="3" width="17" customWidth="1"/>
    <col min="4" max="4" width="37.5703125" customWidth="1"/>
    <col min="5" max="5" width="12.5703125" style="8" customWidth="1"/>
    <col min="6" max="6" width="16.28515625" customWidth="1"/>
    <col min="7" max="8" width="12.5703125" customWidth="1"/>
    <col min="9" max="9" width="18.42578125" customWidth="1"/>
    <col min="10" max="10" width="12.5703125" customWidth="1"/>
    <col min="11" max="11" width="18" customWidth="1"/>
  </cols>
  <sheetData>
    <row r="1" spans="2:15" ht="13.5" x14ac:dyDescent="0.25">
      <c r="J1" s="83" t="s">
        <v>0</v>
      </c>
      <c r="K1" s="84"/>
    </row>
    <row r="2" spans="2:15" ht="30.75" x14ac:dyDescent="0.4">
      <c r="B2" s="4" t="s">
        <v>1</v>
      </c>
      <c r="F2" s="13"/>
      <c r="G2" s="13"/>
    </row>
    <row r="3" spans="2:15" x14ac:dyDescent="0.2">
      <c r="F3" s="13"/>
      <c r="G3" s="13"/>
    </row>
    <row r="4" spans="2:15" ht="13.5" x14ac:dyDescent="0.25">
      <c r="B4" s="3" t="s">
        <v>2</v>
      </c>
      <c r="C4" s="89" t="s">
        <v>3</v>
      </c>
      <c r="D4" s="89"/>
      <c r="F4" s="14"/>
      <c r="G4" s="57"/>
      <c r="I4" s="3" t="s">
        <v>4</v>
      </c>
      <c r="J4" s="5" t="s">
        <v>5</v>
      </c>
      <c r="K4" s="6" t="str">
        <f>IF(COUNTA(tblData34[Date])=0,"",MIN(tblData34[Date]))</f>
        <v/>
      </c>
    </row>
    <row r="5" spans="2:15" ht="13.5" x14ac:dyDescent="0.25">
      <c r="J5" s="5" t="s">
        <v>6</v>
      </c>
      <c r="K5" s="6"/>
    </row>
    <row r="6" spans="2:15" x14ac:dyDescent="0.2">
      <c r="B6" s="3" t="s">
        <v>7</v>
      </c>
    </row>
    <row r="7" spans="2:15" ht="13.5" x14ac:dyDescent="0.25">
      <c r="B7" s="5" t="s">
        <v>8</v>
      </c>
      <c r="C7" s="89" t="s">
        <v>9</v>
      </c>
      <c r="D7" s="89"/>
      <c r="F7" s="5"/>
      <c r="G7" s="57"/>
      <c r="I7" s="12"/>
      <c r="J7" s="86"/>
      <c r="K7" s="86"/>
    </row>
    <row r="8" spans="2:15" ht="13.5" x14ac:dyDescent="0.25">
      <c r="B8" s="5" t="s">
        <v>10</v>
      </c>
      <c r="C8" s="88" t="s">
        <v>11</v>
      </c>
      <c r="D8" s="88"/>
      <c r="F8" s="12"/>
      <c r="G8" s="57"/>
      <c r="I8" s="12"/>
      <c r="J8" s="86"/>
      <c r="K8" s="86"/>
    </row>
    <row r="9" spans="2:15" x14ac:dyDescent="0.2">
      <c r="I9" s="13"/>
      <c r="J9" s="13"/>
      <c r="K9" s="13"/>
    </row>
    <row r="10" spans="2:15" x14ac:dyDescent="0.2">
      <c r="B10" s="7" t="s">
        <v>12</v>
      </c>
      <c r="C10" s="7" t="s">
        <v>13</v>
      </c>
      <c r="D10" s="7" t="s">
        <v>14</v>
      </c>
      <c r="E10" s="7" t="s">
        <v>15</v>
      </c>
      <c r="F10" s="7" t="s">
        <v>16</v>
      </c>
      <c r="G10" s="7" t="s">
        <v>17</v>
      </c>
    </row>
    <row r="11" spans="2:15" x14ac:dyDescent="0.2">
      <c r="E11"/>
    </row>
    <row r="12" spans="2:15" x14ac:dyDescent="0.2">
      <c r="E12"/>
    </row>
    <row r="13" spans="2:15" x14ac:dyDescent="0.2">
      <c r="E13"/>
    </row>
    <row r="14" spans="2:15" x14ac:dyDescent="0.2">
      <c r="E14"/>
    </row>
    <row r="15" spans="2:15" x14ac:dyDescent="0.2">
      <c r="E15"/>
      <c r="J15" s="13"/>
      <c r="K15" s="13"/>
      <c r="L15" s="13"/>
      <c r="M15" s="13"/>
      <c r="N15" s="13"/>
      <c r="O15" s="13"/>
    </row>
    <row r="16" spans="2:15" x14ac:dyDescent="0.2">
      <c r="E16"/>
      <c r="J16" s="13"/>
      <c r="K16" s="13"/>
      <c r="L16" s="13"/>
      <c r="M16" s="13"/>
      <c r="N16" s="13"/>
      <c r="O16" s="13"/>
    </row>
    <row r="17" spans="5:15" x14ac:dyDescent="0.2">
      <c r="E17"/>
      <c r="J17" s="13"/>
      <c r="K17" s="13"/>
      <c r="L17" s="13"/>
      <c r="M17" s="13"/>
      <c r="N17" s="13"/>
      <c r="O17" s="13"/>
    </row>
    <row r="18" spans="5:15" ht="13.5" thickBot="1" x14ac:dyDescent="0.25">
      <c r="E18"/>
      <c r="J18" s="13"/>
      <c r="K18" s="13"/>
      <c r="L18" s="13"/>
      <c r="M18" s="13"/>
      <c r="N18" s="13"/>
      <c r="O18" s="13"/>
    </row>
    <row r="19" spans="5:15" x14ac:dyDescent="0.2">
      <c r="E19"/>
      <c r="I19" s="24" t="s">
        <v>33</v>
      </c>
      <c r="J19" s="13"/>
      <c r="K19" s="13"/>
      <c r="L19" s="13"/>
      <c r="M19" s="13"/>
      <c r="N19" s="13"/>
      <c r="O19" s="13"/>
    </row>
    <row r="20" spans="5:15" ht="15" x14ac:dyDescent="0.25">
      <c r="E20"/>
      <c r="I20" s="25" t="s">
        <v>35</v>
      </c>
      <c r="J20" s="13"/>
      <c r="K20" s="13"/>
      <c r="L20" s="13"/>
      <c r="M20" s="13"/>
      <c r="N20" s="13"/>
      <c r="O20" s="13"/>
    </row>
    <row r="21" spans="5:15" ht="13.5" thickBot="1" x14ac:dyDescent="0.25">
      <c r="E21"/>
      <c r="I21" s="26" t="s">
        <v>37</v>
      </c>
      <c r="J21" s="13"/>
      <c r="K21" s="13"/>
      <c r="L21" s="13"/>
      <c r="M21" s="13"/>
      <c r="N21" s="13"/>
      <c r="O21" s="13"/>
    </row>
    <row r="22" spans="5:15" x14ac:dyDescent="0.2">
      <c r="E22"/>
      <c r="J22" s="13"/>
      <c r="K22" s="13"/>
      <c r="L22" s="13"/>
      <c r="M22" s="13"/>
      <c r="N22" s="13"/>
      <c r="O22" s="13"/>
    </row>
    <row r="23" spans="5:15" x14ac:dyDescent="0.2">
      <c r="E23"/>
    </row>
    <row r="24" spans="5:15" x14ac:dyDescent="0.2">
      <c r="E24"/>
    </row>
    <row r="25" spans="5:15" x14ac:dyDescent="0.2">
      <c r="E25"/>
    </row>
    <row r="26" spans="5:15" x14ac:dyDescent="0.2">
      <c r="E26"/>
    </row>
    <row r="27" spans="5:15" x14ac:dyDescent="0.2">
      <c r="E27"/>
    </row>
    <row r="28" spans="5:15" x14ac:dyDescent="0.2">
      <c r="E28"/>
    </row>
    <row r="29" spans="5:15" x14ac:dyDescent="0.2">
      <c r="E29"/>
    </row>
    <row r="30" spans="5:15" x14ac:dyDescent="0.2">
      <c r="E30"/>
    </row>
    <row r="31" spans="5:15" x14ac:dyDescent="0.2">
      <c r="E31"/>
    </row>
    <row r="32" spans="5:15" x14ac:dyDescent="0.2">
      <c r="E32"/>
    </row>
    <row r="33" spans="5:5" x14ac:dyDescent="0.2">
      <c r="E33"/>
    </row>
    <row r="34" spans="5:5" x14ac:dyDescent="0.2">
      <c r="E34"/>
    </row>
    <row r="35" spans="5:5" x14ac:dyDescent="0.2">
      <c r="E35"/>
    </row>
    <row r="36" spans="5:5" x14ac:dyDescent="0.2">
      <c r="E36"/>
    </row>
    <row r="37" spans="5:5" x14ac:dyDescent="0.2">
      <c r="E37"/>
    </row>
    <row r="38" spans="5:5" x14ac:dyDescent="0.2">
      <c r="E38"/>
    </row>
    <row r="39" spans="5:5" x14ac:dyDescent="0.2">
      <c r="E39"/>
    </row>
    <row r="40" spans="5:5" x14ac:dyDescent="0.2">
      <c r="E40"/>
    </row>
    <row r="41" spans="5:5" x14ac:dyDescent="0.2">
      <c r="E41"/>
    </row>
    <row r="42" spans="5:5" x14ac:dyDescent="0.2">
      <c r="E42"/>
    </row>
    <row r="43" spans="5:5" x14ac:dyDescent="0.2">
      <c r="E43"/>
    </row>
    <row r="44" spans="5:5" x14ac:dyDescent="0.2">
      <c r="E44"/>
    </row>
    <row r="45" spans="5:5" x14ac:dyDescent="0.2">
      <c r="E45"/>
    </row>
    <row r="46" spans="5:5" x14ac:dyDescent="0.2">
      <c r="E46"/>
    </row>
    <row r="47" spans="5:5" x14ac:dyDescent="0.2">
      <c r="E47"/>
    </row>
    <row r="48" spans="5:5" x14ac:dyDescent="0.2">
      <c r="E48"/>
    </row>
    <row r="49" spans="5:5" x14ac:dyDescent="0.2">
      <c r="E49"/>
    </row>
    <row r="50" spans="5:5" x14ac:dyDescent="0.2">
      <c r="E50"/>
    </row>
    <row r="51" spans="5:5" x14ac:dyDescent="0.2">
      <c r="E51"/>
    </row>
    <row r="52" spans="5:5" x14ac:dyDescent="0.2">
      <c r="E52"/>
    </row>
    <row r="53" spans="5:5" x14ac:dyDescent="0.2">
      <c r="E53"/>
    </row>
    <row r="54" spans="5:5" x14ac:dyDescent="0.2">
      <c r="E54"/>
    </row>
    <row r="55" spans="5:5" x14ac:dyDescent="0.2">
      <c r="E55"/>
    </row>
    <row r="56" spans="5:5" x14ac:dyDescent="0.2">
      <c r="E56"/>
    </row>
    <row r="57" spans="5:5" x14ac:dyDescent="0.2">
      <c r="E57"/>
    </row>
    <row r="58" spans="5:5" x14ac:dyDescent="0.2">
      <c r="E58"/>
    </row>
    <row r="59" spans="5:5" x14ac:dyDescent="0.2">
      <c r="E59"/>
    </row>
    <row r="60" spans="5:5" x14ac:dyDescent="0.2">
      <c r="E60"/>
    </row>
    <row r="61" spans="5:5" x14ac:dyDescent="0.2">
      <c r="E61"/>
    </row>
    <row r="62" spans="5:5" x14ac:dyDescent="0.2">
      <c r="E62"/>
    </row>
    <row r="63" spans="5:5" x14ac:dyDescent="0.2">
      <c r="E63"/>
    </row>
    <row r="64" spans="5:5" x14ac:dyDescent="0.2">
      <c r="E64"/>
    </row>
    <row r="65" spans="2:11" x14ac:dyDescent="0.2">
      <c r="E65"/>
    </row>
    <row r="66" spans="2:11" x14ac:dyDescent="0.2">
      <c r="E66"/>
    </row>
    <row r="67" spans="2:11" x14ac:dyDescent="0.2">
      <c r="E67"/>
    </row>
    <row r="68" spans="2:11" ht="14.25" customHeight="1" x14ac:dyDescent="0.2">
      <c r="E68"/>
    </row>
    <row r="69" spans="2:11" x14ac:dyDescent="0.2">
      <c r="E69"/>
    </row>
    <row r="70" spans="2:11" x14ac:dyDescent="0.2">
      <c r="E70"/>
    </row>
    <row r="71" spans="2:11" x14ac:dyDescent="0.2">
      <c r="E71"/>
    </row>
    <row r="72" spans="2:11" x14ac:dyDescent="0.2">
      <c r="B72" s="28" t="s">
        <v>17</v>
      </c>
      <c r="C72" s="28"/>
      <c r="D72" s="28"/>
      <c r="E72" s="29">
        <f>SUBTOTAL(109,tblData34[Amount])</f>
        <v>0</v>
      </c>
      <c r="F72" s="29">
        <f>SUBTOTAL(109,tblData34[Receipt])</f>
        <v>0</v>
      </c>
      <c r="G72" s="29">
        <f>SUBTOTAL(109,tblData34[Total])</f>
        <v>0</v>
      </c>
    </row>
    <row r="73" spans="2:11" ht="15" x14ac:dyDescent="0.25">
      <c r="B73" s="8"/>
      <c r="C73" s="1"/>
      <c r="D73" s="1"/>
      <c r="E73" s="1"/>
      <c r="F73" s="1"/>
      <c r="G73" s="1"/>
      <c r="H73" s="1"/>
      <c r="I73" s="8"/>
      <c r="J73" s="19"/>
      <c r="K73" s="18"/>
    </row>
    <row r="74" spans="2:11" ht="13.5" x14ac:dyDescent="0.25">
      <c r="B74" s="15"/>
      <c r="C74" s="82"/>
      <c r="D74" s="82"/>
      <c r="E74" s="82"/>
      <c r="F74" s="15"/>
      <c r="G74" s="82"/>
      <c r="H74" s="82"/>
      <c r="I74" s="56"/>
      <c r="J74" s="16"/>
      <c r="K74" s="17"/>
    </row>
    <row r="75" spans="2:11" ht="15" x14ac:dyDescent="0.25">
      <c r="B75" s="56"/>
      <c r="C75" s="82"/>
      <c r="D75" s="82"/>
      <c r="E75" s="82"/>
      <c r="F75" s="2"/>
      <c r="G75" s="82"/>
      <c r="H75" s="82"/>
      <c r="I75" s="56"/>
      <c r="J75" s="18"/>
      <c r="K75" s="18"/>
    </row>
    <row r="76" spans="2:11" ht="13.5" x14ac:dyDescent="0.25">
      <c r="B76" s="13"/>
      <c r="C76" s="13"/>
      <c r="D76" s="13"/>
      <c r="E76" s="56"/>
      <c r="F76" s="13"/>
      <c r="G76" s="13"/>
      <c r="H76" s="13"/>
      <c r="I76" s="13"/>
      <c r="J76" s="5"/>
    </row>
  </sheetData>
  <mergeCells count="10">
    <mergeCell ref="C74:E74"/>
    <mergeCell ref="G74:H74"/>
    <mergeCell ref="C75:E75"/>
    <mergeCell ref="G75:H75"/>
    <mergeCell ref="J1:K1"/>
    <mergeCell ref="C4:D4"/>
    <mergeCell ref="C7:D7"/>
    <mergeCell ref="J7:K7"/>
    <mergeCell ref="C8:D8"/>
    <mergeCell ref="J8:K8"/>
  </mergeCells>
  <pageMargins left="0.4" right="0.4" top="0.4" bottom="0.4" header="0.3" footer="0.3"/>
  <pageSetup orientation="landscape" horizontalDpi="4294967293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B2" sqref="B2:B9"/>
    </sheetView>
  </sheetViews>
  <sheetFormatPr defaultRowHeight="12.75" x14ac:dyDescent="0.2"/>
  <cols>
    <col min="2" max="2" width="13.7109375" customWidth="1"/>
  </cols>
  <sheetData>
    <row r="2" spans="2:3" x14ac:dyDescent="0.2">
      <c r="B2" t="s">
        <v>165</v>
      </c>
      <c r="C2" t="s">
        <v>166</v>
      </c>
    </row>
    <row r="3" spans="2:3" x14ac:dyDescent="0.2">
      <c r="B3" t="s">
        <v>167</v>
      </c>
      <c r="C3" t="s">
        <v>168</v>
      </c>
    </row>
    <row r="4" spans="2:3" x14ac:dyDescent="0.2">
      <c r="B4" t="s">
        <v>171</v>
      </c>
      <c r="C4" t="s">
        <v>169</v>
      </c>
    </row>
    <row r="5" spans="2:3" x14ac:dyDescent="0.2">
      <c r="B5" t="s">
        <v>149</v>
      </c>
      <c r="C5" t="s">
        <v>170</v>
      </c>
    </row>
    <row r="6" spans="2:3" x14ac:dyDescent="0.2">
      <c r="B6" t="s">
        <v>172</v>
      </c>
    </row>
    <row r="7" spans="2:3" x14ac:dyDescent="0.2">
      <c r="B7" t="s">
        <v>173</v>
      </c>
      <c r="C7" t="s">
        <v>174</v>
      </c>
    </row>
    <row r="8" spans="2:3" x14ac:dyDescent="0.2">
      <c r="B8" t="s">
        <v>148</v>
      </c>
      <c r="C8" t="s">
        <v>175</v>
      </c>
    </row>
    <row r="9" spans="2:3" x14ac:dyDescent="0.2">
      <c r="B9" t="s">
        <v>178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3A66F296-93B1-4889-BEAE-435C2397EB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FY 2015</vt:lpstr>
      <vt:lpstr>FY 2014</vt:lpstr>
      <vt:lpstr>Blank</vt:lpstr>
      <vt:lpstr>Lists</vt:lpstr>
      <vt:lpstr>Blank!Advances</vt:lpstr>
      <vt:lpstr>'FY 2015'!Advances</vt:lpstr>
      <vt:lpstr>Advances</vt:lpstr>
      <vt:lpstr>Blank!Print_Titles</vt:lpstr>
      <vt:lpstr>'FY 2014'!Print_Titles</vt:lpstr>
      <vt:lpstr>'FY 2015'!Print_Titles</vt:lpstr>
      <vt:lpstr>Blank!Subtotal</vt:lpstr>
      <vt:lpstr>'FY 2015'!Subtotal</vt:lpstr>
      <vt:lpstr>Subtotal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Petor Cave</cp:lastModifiedBy>
  <dcterms:created xsi:type="dcterms:W3CDTF">2013-09-08T12:14:00Z</dcterms:created>
  <dcterms:modified xsi:type="dcterms:W3CDTF">2014-10-23T17:32:21Z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TC040992069991</vt:lpwstr>
  </property>
</Properties>
</file>