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manta\Hobby\CoVID\"/>
    </mc:Choice>
  </mc:AlternateContent>
  <xr:revisionPtr revIDLastSave="0" documentId="13_ncr:1_{A1E3CF15-2F62-4DF8-9F37-CF3F40AA7DEC}" xr6:coauthVersionLast="45" xr6:coauthVersionMax="45" xr10:uidLastSave="{00000000-0000-0000-0000-000000000000}"/>
  <bookViews>
    <workbookView xWindow="-120" yWindow="-120" windowWidth="20730" windowHeight="11160" xr2:uid="{125896A4-1FF6-49CC-A94A-E842872FC62D}"/>
  </bookViews>
  <sheets>
    <sheet name="NEWEST METHOD" sheetId="4" r:id="rId1"/>
    <sheet name="PA Cakung" sheetId="6" r:id="rId2"/>
    <sheet name="Sheet1" sheetId="1" r:id="rId3"/>
    <sheet name="Yoga Method" sheetId="5" r:id="rId4"/>
    <sheet name="Cured" sheetId="2" r:id="rId5"/>
    <sheet name="Mirror Metho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9" i="4" l="1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18" i="4"/>
  <c r="AY2" i="4"/>
  <c r="U34" i="4" l="1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AO2" i="4" l="1"/>
  <c r="AH2" i="4" l="1"/>
  <c r="AX2" i="4"/>
  <c r="AG2" i="4" l="1"/>
  <c r="AW2" i="4"/>
  <c r="L83" i="4"/>
  <c r="L84" i="4" s="1"/>
  <c r="AV2" i="4" l="1"/>
  <c r="AU2" i="4" l="1"/>
  <c r="Y4" i="4"/>
  <c r="Z4" i="4" l="1"/>
  <c r="G18" i="4"/>
  <c r="G25" i="4"/>
  <c r="G32" i="4"/>
  <c r="G39" i="4"/>
  <c r="G46" i="4"/>
  <c r="G53" i="4"/>
  <c r="G60" i="4"/>
  <c r="G67" i="4"/>
  <c r="G74" i="4"/>
  <c r="G81" i="4"/>
  <c r="G88" i="4"/>
  <c r="G95" i="4"/>
  <c r="G102" i="4"/>
  <c r="G109" i="4"/>
  <c r="G116" i="4"/>
  <c r="G123" i="4"/>
  <c r="G130" i="4"/>
  <c r="G137" i="4"/>
  <c r="G144" i="4"/>
  <c r="G151" i="4"/>
  <c r="G158" i="4"/>
  <c r="G165" i="4"/>
  <c r="G172" i="4"/>
  <c r="G179" i="4"/>
  <c r="G186" i="4"/>
  <c r="G193" i="4"/>
  <c r="G200" i="4"/>
  <c r="G207" i="4"/>
  <c r="G214" i="4"/>
  <c r="G221" i="4"/>
  <c r="G228" i="4"/>
  <c r="G235" i="4"/>
  <c r="G242" i="4"/>
  <c r="G249" i="4"/>
  <c r="G256" i="4"/>
  <c r="G263" i="4"/>
  <c r="G11" i="4"/>
  <c r="G4" i="4"/>
  <c r="F1" i="4" l="1"/>
  <c r="J1" i="4"/>
  <c r="I1" i="4"/>
  <c r="F2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7" i="4"/>
  <c r="AE1" i="4" l="1"/>
  <c r="L75" i="4" l="1"/>
  <c r="L1" i="4" l="1"/>
  <c r="E76" i="4"/>
  <c r="E75" i="4"/>
  <c r="E1" i="4" s="1"/>
  <c r="L2" i="4"/>
  <c r="E12" i="3" l="1"/>
  <c r="D13" i="3"/>
  <c r="C9" i="3" l="1"/>
  <c r="H52" i="4" l="1"/>
  <c r="H53" i="4"/>
  <c r="H54" i="4"/>
  <c r="H56" i="4"/>
  <c r="H26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5" i="4"/>
  <c r="H57" i="4"/>
  <c r="H58" i="4"/>
  <c r="H59" i="4"/>
  <c r="H60" i="4"/>
  <c r="H61" i="4"/>
  <c r="H62" i="4"/>
  <c r="H63" i="4"/>
  <c r="H64" i="4"/>
  <c r="H67" i="4"/>
  <c r="H68" i="4"/>
  <c r="H69" i="4"/>
  <c r="H71" i="4"/>
  <c r="H72" i="4"/>
  <c r="H73" i="4"/>
  <c r="H74" i="4"/>
  <c r="H75" i="4"/>
  <c r="H76" i="4"/>
  <c r="H77" i="4"/>
  <c r="E78" i="4"/>
  <c r="E79" i="4"/>
  <c r="H79" i="4" s="1"/>
  <c r="E80" i="4"/>
  <c r="H80" i="4" s="1"/>
  <c r="E81" i="4"/>
  <c r="E82" i="4"/>
  <c r="H82" i="4" s="1"/>
  <c r="E83" i="4"/>
  <c r="H83" i="4" s="1"/>
  <c r="E84" i="4"/>
  <c r="H84" i="4" s="1"/>
  <c r="E85" i="4"/>
  <c r="H85" i="4" s="1"/>
  <c r="E86" i="4"/>
  <c r="H86" i="4" s="1"/>
  <c r="E87" i="4"/>
  <c r="H87" i="4" s="1"/>
  <c r="E88" i="4"/>
  <c r="H88" i="4" s="1"/>
  <c r="E89" i="4"/>
  <c r="H89" i="4" s="1"/>
  <c r="E90" i="4"/>
  <c r="H90" i="4" s="1"/>
  <c r="E91" i="4"/>
  <c r="H91" i="4" s="1"/>
  <c r="E92" i="4"/>
  <c r="H92" i="4" s="1"/>
  <c r="E93" i="4"/>
  <c r="H93" i="4" s="1"/>
  <c r="E94" i="4"/>
  <c r="H94" i="4" s="1"/>
  <c r="E95" i="4"/>
  <c r="H95" i="4" s="1"/>
  <c r="E96" i="4"/>
  <c r="H96" i="4" s="1"/>
  <c r="E97" i="4"/>
  <c r="H97" i="4" s="1"/>
  <c r="E98" i="4"/>
  <c r="H98" i="4" s="1"/>
  <c r="E99" i="4"/>
  <c r="H99" i="4" s="1"/>
  <c r="E100" i="4"/>
  <c r="H100" i="4" s="1"/>
  <c r="E101" i="4"/>
  <c r="H101" i="4" s="1"/>
  <c r="E102" i="4"/>
  <c r="H102" i="4" s="1"/>
  <c r="E103" i="4"/>
  <c r="H103" i="4" s="1"/>
  <c r="E104" i="4"/>
  <c r="H104" i="4" s="1"/>
  <c r="E105" i="4"/>
  <c r="H105" i="4" s="1"/>
  <c r="E106" i="4"/>
  <c r="H106" i="4" s="1"/>
  <c r="E107" i="4"/>
  <c r="H107" i="4" s="1"/>
  <c r="E108" i="4"/>
  <c r="H108" i="4" s="1"/>
  <c r="E109" i="4"/>
  <c r="H109" i="4" s="1"/>
  <c r="E110" i="4"/>
  <c r="H110" i="4" s="1"/>
  <c r="E111" i="4"/>
  <c r="H111" i="4" s="1"/>
  <c r="E112" i="4"/>
  <c r="H112" i="4" s="1"/>
  <c r="E113" i="4"/>
  <c r="H113" i="4" s="1"/>
  <c r="E114" i="4"/>
  <c r="H114" i="4" s="1"/>
  <c r="E115" i="4"/>
  <c r="H115" i="4" s="1"/>
  <c r="E116" i="4"/>
  <c r="H116" i="4" s="1"/>
  <c r="E117" i="4"/>
  <c r="H117" i="4" s="1"/>
  <c r="E118" i="4"/>
  <c r="H118" i="4" s="1"/>
  <c r="E119" i="4"/>
  <c r="H119" i="4" s="1"/>
  <c r="E120" i="4"/>
  <c r="H120" i="4" s="1"/>
  <c r="E121" i="4"/>
  <c r="H121" i="4" s="1"/>
  <c r="E122" i="4"/>
  <c r="H122" i="4" s="1"/>
  <c r="E123" i="4"/>
  <c r="H123" i="4" s="1"/>
  <c r="E124" i="4"/>
  <c r="H124" i="4" s="1"/>
  <c r="E125" i="4"/>
  <c r="H125" i="4" s="1"/>
  <c r="E126" i="4"/>
  <c r="H126" i="4" s="1"/>
  <c r="E127" i="4"/>
  <c r="H127" i="4" s="1"/>
  <c r="E128" i="4"/>
  <c r="H128" i="4" s="1"/>
  <c r="E129" i="4"/>
  <c r="H129" i="4" s="1"/>
  <c r="E130" i="4"/>
  <c r="H130" i="4" s="1"/>
  <c r="E131" i="4"/>
  <c r="H131" i="4" s="1"/>
  <c r="E132" i="4"/>
  <c r="H132" i="4" s="1"/>
  <c r="E133" i="4"/>
  <c r="H133" i="4" s="1"/>
  <c r="E134" i="4"/>
  <c r="H134" i="4" s="1"/>
  <c r="E135" i="4"/>
  <c r="H135" i="4" s="1"/>
  <c r="E136" i="4"/>
  <c r="H136" i="4" s="1"/>
  <c r="E137" i="4"/>
  <c r="H137" i="4" s="1"/>
  <c r="E138" i="4"/>
  <c r="H138" i="4" s="1"/>
  <c r="E139" i="4"/>
  <c r="H139" i="4" s="1"/>
  <c r="E140" i="4"/>
  <c r="H140" i="4" s="1"/>
  <c r="E141" i="4"/>
  <c r="H141" i="4" s="1"/>
  <c r="E142" i="4"/>
  <c r="H142" i="4" s="1"/>
  <c r="E143" i="4"/>
  <c r="H143" i="4" s="1"/>
  <c r="E144" i="4"/>
  <c r="H144" i="4" s="1"/>
  <c r="E145" i="4"/>
  <c r="H145" i="4" s="1"/>
  <c r="E146" i="4"/>
  <c r="H146" i="4" s="1"/>
  <c r="E147" i="4"/>
  <c r="H147" i="4" s="1"/>
  <c r="E148" i="4"/>
  <c r="H148" i="4" s="1"/>
  <c r="E149" i="4"/>
  <c r="H149" i="4" s="1"/>
  <c r="E150" i="4"/>
  <c r="H150" i="4" s="1"/>
  <c r="E151" i="4"/>
  <c r="H151" i="4" s="1"/>
  <c r="E152" i="4"/>
  <c r="H152" i="4" s="1"/>
  <c r="E153" i="4"/>
  <c r="H153" i="4" s="1"/>
  <c r="E154" i="4"/>
  <c r="H154" i="4" s="1"/>
  <c r="E155" i="4"/>
  <c r="H155" i="4" s="1"/>
  <c r="E156" i="4"/>
  <c r="H156" i="4" s="1"/>
  <c r="E157" i="4"/>
  <c r="H157" i="4" s="1"/>
  <c r="E158" i="4"/>
  <c r="H158" i="4" s="1"/>
  <c r="E159" i="4"/>
  <c r="H159" i="4" s="1"/>
  <c r="E160" i="4"/>
  <c r="H160" i="4" s="1"/>
  <c r="E161" i="4"/>
  <c r="H161" i="4" s="1"/>
  <c r="E162" i="4"/>
  <c r="Y162" i="4" s="1"/>
  <c r="E163" i="4"/>
  <c r="Y163" i="4" s="1"/>
  <c r="E164" i="4"/>
  <c r="H164" i="4" s="1"/>
  <c r="E165" i="4"/>
  <c r="H165" i="4" s="1"/>
  <c r="E166" i="4"/>
  <c r="H166" i="4" s="1"/>
  <c r="E167" i="4"/>
  <c r="H167" i="4" s="1"/>
  <c r="E168" i="4"/>
  <c r="H168" i="4" s="1"/>
  <c r="E169" i="4"/>
  <c r="H169" i="4" s="1"/>
  <c r="E170" i="4"/>
  <c r="H170" i="4" s="1"/>
  <c r="E171" i="4"/>
  <c r="H171" i="4" s="1"/>
  <c r="E172" i="4"/>
  <c r="H172" i="4" s="1"/>
  <c r="E173" i="4"/>
  <c r="H173" i="4" s="1"/>
  <c r="E174" i="4"/>
  <c r="H174" i="4" s="1"/>
  <c r="E175" i="4"/>
  <c r="H175" i="4" s="1"/>
  <c r="E176" i="4"/>
  <c r="H176" i="4" s="1"/>
  <c r="E177" i="4"/>
  <c r="H177" i="4" s="1"/>
  <c r="E178" i="4"/>
  <c r="H178" i="4" s="1"/>
  <c r="E179" i="4"/>
  <c r="H179" i="4" s="1"/>
  <c r="E180" i="4"/>
  <c r="H180" i="4" s="1"/>
  <c r="E181" i="4"/>
  <c r="H181" i="4" s="1"/>
  <c r="E182" i="4"/>
  <c r="H182" i="4" s="1"/>
  <c r="E183" i="4"/>
  <c r="H183" i="4" s="1"/>
  <c r="E184" i="4"/>
  <c r="H184" i="4" s="1"/>
  <c r="E185" i="4"/>
  <c r="H185" i="4" s="1"/>
  <c r="E186" i="4"/>
  <c r="H186" i="4" s="1"/>
  <c r="E187" i="4"/>
  <c r="H187" i="4" s="1"/>
  <c r="E188" i="4"/>
  <c r="H188" i="4" s="1"/>
  <c r="E189" i="4"/>
  <c r="H189" i="4" s="1"/>
  <c r="E190" i="4"/>
  <c r="H190" i="4" s="1"/>
  <c r="E191" i="4"/>
  <c r="H191" i="4" s="1"/>
  <c r="E192" i="4"/>
  <c r="H192" i="4" s="1"/>
  <c r="E193" i="4"/>
  <c r="H193" i="4" s="1"/>
  <c r="E194" i="4"/>
  <c r="H194" i="4" s="1"/>
  <c r="E195" i="4"/>
  <c r="H195" i="4" s="1"/>
  <c r="E196" i="4"/>
  <c r="H196" i="4" s="1"/>
  <c r="E197" i="4"/>
  <c r="H197" i="4" s="1"/>
  <c r="E198" i="4"/>
  <c r="H198" i="4" s="1"/>
  <c r="E199" i="4"/>
  <c r="H199" i="4" s="1"/>
  <c r="E200" i="4"/>
  <c r="H200" i="4" s="1"/>
  <c r="E201" i="4"/>
  <c r="H201" i="4" s="1"/>
  <c r="E202" i="4"/>
  <c r="H202" i="4" s="1"/>
  <c r="E203" i="4"/>
  <c r="H203" i="4" s="1"/>
  <c r="E204" i="4"/>
  <c r="H204" i="4" s="1"/>
  <c r="E205" i="4"/>
  <c r="H205" i="4" s="1"/>
  <c r="E206" i="4"/>
  <c r="H206" i="4" s="1"/>
  <c r="E207" i="4"/>
  <c r="H207" i="4" s="1"/>
  <c r="E208" i="4"/>
  <c r="H208" i="4" s="1"/>
  <c r="E209" i="4"/>
  <c r="H209" i="4" s="1"/>
  <c r="E210" i="4"/>
  <c r="H210" i="4" s="1"/>
  <c r="E211" i="4"/>
  <c r="H211" i="4" s="1"/>
  <c r="E212" i="4"/>
  <c r="H212" i="4" s="1"/>
  <c r="E213" i="4"/>
  <c r="H213" i="4" s="1"/>
  <c r="E214" i="4"/>
  <c r="H214" i="4" s="1"/>
  <c r="E215" i="4"/>
  <c r="H215" i="4" s="1"/>
  <c r="E216" i="4"/>
  <c r="H216" i="4" s="1"/>
  <c r="E217" i="4"/>
  <c r="H217" i="4" s="1"/>
  <c r="E218" i="4"/>
  <c r="H218" i="4" s="1"/>
  <c r="E219" i="4"/>
  <c r="H219" i="4" s="1"/>
  <c r="E220" i="4"/>
  <c r="H220" i="4" s="1"/>
  <c r="E221" i="4"/>
  <c r="H221" i="4" s="1"/>
  <c r="E222" i="4"/>
  <c r="H222" i="4" s="1"/>
  <c r="E223" i="4"/>
  <c r="H223" i="4" s="1"/>
  <c r="E224" i="4"/>
  <c r="H224" i="4" s="1"/>
  <c r="E225" i="4"/>
  <c r="H225" i="4" s="1"/>
  <c r="H25" i="4"/>
  <c r="AC164" i="4" l="1"/>
  <c r="Y164" i="4"/>
  <c r="H81" i="4"/>
  <c r="H78" i="4"/>
  <c r="E2" i="4"/>
  <c r="H70" i="4"/>
  <c r="H162" i="4"/>
  <c r="AC162" i="4"/>
  <c r="H163" i="4"/>
  <c r="AC163" i="4"/>
  <c r="H66" i="4"/>
  <c r="H65" i="4"/>
  <c r="R10" i="5"/>
  <c r="R7" i="5"/>
  <c r="R11" i="5" s="1"/>
  <c r="H22" i="4" l="1"/>
  <c r="H27" i="4"/>
  <c r="H13" i="5"/>
  <c r="H15" i="5" s="1"/>
  <c r="H17" i="5" s="1"/>
  <c r="H19" i="5" s="1"/>
  <c r="H21" i="5" s="1"/>
  <c r="H23" i="5" s="1"/>
  <c r="H25" i="5" s="1"/>
  <c r="K12" i="5"/>
  <c r="L13" i="5" s="1"/>
  <c r="K10" i="5"/>
  <c r="K8" i="5"/>
  <c r="J9" i="5" s="1"/>
  <c r="F9" i="5"/>
  <c r="G10" i="5"/>
  <c r="G8" i="5"/>
  <c r="H24" i="4" l="1"/>
  <c r="H23" i="4"/>
  <c r="K14" i="5"/>
  <c r="K16" i="5" s="1"/>
  <c r="K18" i="5" s="1"/>
  <c r="K20" i="5" s="1"/>
  <c r="K22" i="5" s="1"/>
  <c r="I2" i="4"/>
  <c r="J2" i="4"/>
  <c r="H20" i="4" l="1"/>
  <c r="H19" i="4"/>
  <c r="H21" i="4"/>
  <c r="L15" i="5"/>
  <c r="L17" i="5" s="1"/>
  <c r="L19" i="5" s="1"/>
  <c r="L21" i="5" s="1"/>
  <c r="L23" i="5" s="1"/>
  <c r="L25" i="5" s="1"/>
  <c r="Q13" i="4"/>
  <c r="P4" i="4"/>
  <c r="Q14" i="4" l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AA4" i="4"/>
  <c r="H16" i="4"/>
  <c r="H18" i="4"/>
  <c r="H17" i="4"/>
  <c r="P5" i="4"/>
  <c r="M4" i="4"/>
  <c r="S4" i="4" s="1"/>
  <c r="AA5" i="4" l="1"/>
  <c r="AB5" i="4" s="1"/>
  <c r="P6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H15" i="4"/>
  <c r="H14" i="4"/>
  <c r="H13" i="4"/>
  <c r="Q55" i="4"/>
  <c r="Q56" i="4" s="1"/>
  <c r="Q57" i="4" s="1"/>
  <c r="Q58" i="4" s="1"/>
  <c r="Q59" i="4" s="1"/>
  <c r="Q60" i="4" s="1"/>
  <c r="Q61" i="4" s="1"/>
  <c r="M5" i="4"/>
  <c r="P72" i="4" l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71" i="4"/>
  <c r="AA6" i="4"/>
  <c r="H11" i="4"/>
  <c r="H10" i="4"/>
  <c r="H12" i="4"/>
  <c r="Q62" i="4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AA7" i="4"/>
  <c r="M6" i="4"/>
  <c r="S5" i="4"/>
  <c r="E20" i="3"/>
  <c r="G20" i="3"/>
  <c r="H20" i="3" s="1"/>
  <c r="E21" i="3"/>
  <c r="G21" i="3"/>
  <c r="H21" i="3" s="1"/>
  <c r="E22" i="3"/>
  <c r="G22" i="3"/>
  <c r="H22" i="3" s="1"/>
  <c r="E23" i="3"/>
  <c r="G23" i="3"/>
  <c r="H23" i="3" s="1"/>
  <c r="AB6" i="4" l="1"/>
  <c r="Q1" i="4"/>
  <c r="P1" i="4"/>
  <c r="V5" i="4"/>
  <c r="Y5" i="4" s="1"/>
  <c r="H9" i="4"/>
  <c r="H8" i="4"/>
  <c r="H7" i="4"/>
  <c r="Q149" i="4"/>
  <c r="AA8" i="4"/>
  <c r="AB7" i="4"/>
  <c r="AC7" i="4" s="1"/>
  <c r="M7" i="4"/>
  <c r="S6" i="4"/>
  <c r="V6" i="4" s="1"/>
  <c r="G4" i="3"/>
  <c r="H4" i="3" s="1"/>
  <c r="E4" i="3"/>
  <c r="G3" i="3" s="1"/>
  <c r="X6" i="4" l="1"/>
  <c r="Y6" i="4"/>
  <c r="Z6" i="4" s="1"/>
  <c r="Z5" i="4"/>
  <c r="X5" i="4"/>
  <c r="H5" i="4"/>
  <c r="AC5" i="4"/>
  <c r="AC4" i="4"/>
  <c r="H4" i="4"/>
  <c r="H6" i="4"/>
  <c r="AC6" i="4"/>
  <c r="Q150" i="4"/>
  <c r="AA9" i="4"/>
  <c r="AB8" i="4"/>
  <c r="AC8" i="4" s="1"/>
  <c r="M8" i="4"/>
  <c r="S7" i="4"/>
  <c r="V7" i="4" s="1"/>
  <c r="Y7" i="4" s="1"/>
  <c r="Z7" i="4" s="1"/>
  <c r="H3" i="3"/>
  <c r="G26" i="1"/>
  <c r="G28" i="1" s="1"/>
  <c r="G30" i="1" s="1"/>
  <c r="G32" i="1" s="1"/>
  <c r="G34" i="1" s="1"/>
  <c r="G36" i="1" s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64" i="1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H1" i="4" l="1"/>
  <c r="H2" i="4"/>
  <c r="N4" i="4"/>
  <c r="AD4" i="4"/>
  <c r="X7" i="4"/>
  <c r="Q151" i="4"/>
  <c r="AA10" i="4"/>
  <c r="AB9" i="4"/>
  <c r="AC9" i="4" s="1"/>
  <c r="M9" i="4"/>
  <c r="S8" i="4"/>
  <c r="V8" i="4" s="1"/>
  <c r="H8" i="1"/>
  <c r="I8" i="1" s="1"/>
  <c r="H10" i="1"/>
  <c r="I10" i="1" s="1"/>
  <c r="H12" i="1"/>
  <c r="H14" i="1"/>
  <c r="I14" i="1" s="1"/>
  <c r="H16" i="1"/>
  <c r="I16" i="1" s="1"/>
  <c r="H18" i="1"/>
  <c r="I18" i="1" s="1"/>
  <c r="H20" i="1"/>
  <c r="H22" i="1"/>
  <c r="H24" i="1"/>
  <c r="I24" i="1" s="1"/>
  <c r="H26" i="1"/>
  <c r="F26" i="1" s="1"/>
  <c r="H28" i="1"/>
  <c r="F28" i="1" s="1"/>
  <c r="H30" i="1"/>
  <c r="H32" i="1"/>
  <c r="H34" i="1"/>
  <c r="F34" i="1" s="1"/>
  <c r="H36" i="1"/>
  <c r="F36" i="1" s="1"/>
  <c r="H38" i="1"/>
  <c r="F38" i="1" s="1"/>
  <c r="H40" i="1"/>
  <c r="F40" i="1" s="1"/>
  <c r="H42" i="1"/>
  <c r="F42" i="1" s="1"/>
  <c r="I42" i="1" s="1"/>
  <c r="H44" i="1"/>
  <c r="F44" i="1" s="1"/>
  <c r="H46" i="1"/>
  <c r="F46" i="1" s="1"/>
  <c r="H48" i="1"/>
  <c r="F48" i="1" s="1"/>
  <c r="H50" i="1"/>
  <c r="F50" i="1" s="1"/>
  <c r="I50" i="1" s="1"/>
  <c r="H52" i="1"/>
  <c r="F52" i="1" s="1"/>
  <c r="H54" i="1"/>
  <c r="F54" i="1" s="1"/>
  <c r="H56" i="1"/>
  <c r="F56" i="1" s="1"/>
  <c r="H58" i="1"/>
  <c r="H60" i="1" s="1"/>
  <c r="H6" i="1"/>
  <c r="I6" i="1" s="1"/>
  <c r="H4" i="1"/>
  <c r="I4" i="1" s="1"/>
  <c r="L2" i="1"/>
  <c r="M2" i="1"/>
  <c r="B7" i="1"/>
  <c r="B9" i="1"/>
  <c r="B11" i="1"/>
  <c r="B13" i="1"/>
  <c r="B15" i="1"/>
  <c r="B17" i="1"/>
  <c r="B19" i="1"/>
  <c r="B21" i="1"/>
  <c r="B23" i="1"/>
  <c r="B5" i="1"/>
  <c r="I20" i="1"/>
  <c r="I22" i="1"/>
  <c r="F30" i="1"/>
  <c r="I12" i="1"/>
  <c r="X8" i="4" l="1"/>
  <c r="Y8" i="4"/>
  <c r="AD5" i="4"/>
  <c r="AD6" i="4" s="1"/>
  <c r="AD7" i="4" s="1"/>
  <c r="AD8" i="4" s="1"/>
  <c r="AD9" i="4" s="1"/>
  <c r="AF4" i="4"/>
  <c r="N5" i="4"/>
  <c r="F60" i="1"/>
  <c r="H62" i="1"/>
  <c r="M3" i="1"/>
  <c r="Q152" i="4"/>
  <c r="AA11" i="4"/>
  <c r="AB10" i="4"/>
  <c r="AC10" i="4" s="1"/>
  <c r="M10" i="4"/>
  <c r="S9" i="4"/>
  <c r="B2" i="1"/>
  <c r="A4" i="1" s="1"/>
  <c r="E26" i="1" s="1"/>
  <c r="I2" i="1"/>
  <c r="I52" i="1"/>
  <c r="I44" i="1"/>
  <c r="I36" i="1"/>
  <c r="I28" i="1"/>
  <c r="F32" i="1"/>
  <c r="I32" i="1" s="1"/>
  <c r="F58" i="1"/>
  <c r="I58" i="1" s="1"/>
  <c r="I56" i="1"/>
  <c r="I48" i="1"/>
  <c r="I40" i="1"/>
  <c r="I54" i="1"/>
  <c r="I46" i="1"/>
  <c r="I38" i="1"/>
  <c r="I34" i="1"/>
  <c r="I30" i="1"/>
  <c r="I26" i="1"/>
  <c r="N6" i="1"/>
  <c r="Z8" i="4" l="1"/>
  <c r="V9" i="4"/>
  <c r="Y9" i="4" s="1"/>
  <c r="AD10" i="4"/>
  <c r="N6" i="4"/>
  <c r="O5" i="4"/>
  <c r="AF5" i="4"/>
  <c r="H64" i="1"/>
  <c r="F62" i="1"/>
  <c r="Q153" i="4"/>
  <c r="AA12" i="4"/>
  <c r="AB11" i="4"/>
  <c r="AC11" i="4" s="1"/>
  <c r="M11" i="4"/>
  <c r="S10" i="4"/>
  <c r="V10" i="4" s="1"/>
  <c r="B25" i="1"/>
  <c r="E28" i="1"/>
  <c r="X10" i="4" l="1"/>
  <c r="Y10" i="4"/>
  <c r="X9" i="4"/>
  <c r="Z9" i="4"/>
  <c r="AD11" i="4"/>
  <c r="N7" i="4"/>
  <c r="O6" i="4"/>
  <c r="AF6" i="4"/>
  <c r="H66" i="1"/>
  <c r="F64" i="1"/>
  <c r="W4" i="4"/>
  <c r="Q154" i="4"/>
  <c r="AA13" i="4"/>
  <c r="AB12" i="4"/>
  <c r="AC12" i="4" s="1"/>
  <c r="M12" i="4"/>
  <c r="S11" i="4"/>
  <c r="V11" i="4" s="1"/>
  <c r="Y11" i="4" s="1"/>
  <c r="B27" i="1"/>
  <c r="E30" i="1"/>
  <c r="Z10" i="4" l="1"/>
  <c r="Z11" i="4" s="1"/>
  <c r="AD12" i="4"/>
  <c r="N8" i="4"/>
  <c r="O7" i="4"/>
  <c r="AF7" i="4"/>
  <c r="G66" i="1"/>
  <c r="F66" i="1"/>
  <c r="H68" i="1"/>
  <c r="X11" i="4"/>
  <c r="Q155" i="4"/>
  <c r="AA14" i="4"/>
  <c r="AB13" i="4"/>
  <c r="AC13" i="4" s="1"/>
  <c r="AD13" i="4" s="1"/>
  <c r="M13" i="4"/>
  <c r="S12" i="4"/>
  <c r="V12" i="4" s="1"/>
  <c r="B29" i="1"/>
  <c r="E32" i="1"/>
  <c r="X12" i="4" l="1"/>
  <c r="Y12" i="4"/>
  <c r="Z12" i="4" s="1"/>
  <c r="Z13" i="4" s="1"/>
  <c r="O8" i="4"/>
  <c r="N9" i="4"/>
  <c r="AF8" i="4"/>
  <c r="H70" i="1"/>
  <c r="F68" i="1"/>
  <c r="Q156" i="4"/>
  <c r="AA15" i="4"/>
  <c r="AB14" i="4"/>
  <c r="AC14" i="4" s="1"/>
  <c r="M14" i="4"/>
  <c r="S13" i="4"/>
  <c r="V13" i="4" s="1"/>
  <c r="Y13" i="4" s="1"/>
  <c r="E34" i="1"/>
  <c r="B31" i="1"/>
  <c r="AD14" i="4" l="1"/>
  <c r="O9" i="4"/>
  <c r="N10" i="4"/>
  <c r="AF9" i="4"/>
  <c r="H72" i="1"/>
  <c r="F70" i="1"/>
  <c r="X13" i="4"/>
  <c r="Q157" i="4"/>
  <c r="AA16" i="4"/>
  <c r="AB15" i="4"/>
  <c r="AC15" i="4" s="1"/>
  <c r="AD15" i="4" s="1"/>
  <c r="M15" i="4"/>
  <c r="S14" i="4"/>
  <c r="V14" i="4" s="1"/>
  <c r="B33" i="1"/>
  <c r="E36" i="1"/>
  <c r="X14" i="4" l="1"/>
  <c r="Y14" i="4"/>
  <c r="Z14" i="4" s="1"/>
  <c r="O10" i="4"/>
  <c r="N11" i="4"/>
  <c r="AF10" i="4"/>
  <c r="H74" i="1"/>
  <c r="F72" i="1"/>
  <c r="Q158" i="4"/>
  <c r="AA17" i="4"/>
  <c r="AB16" i="4"/>
  <c r="AC16" i="4" s="1"/>
  <c r="AD16" i="4" s="1"/>
  <c r="M16" i="4"/>
  <c r="S15" i="4"/>
  <c r="V15" i="4" s="1"/>
  <c r="Y15" i="4" s="1"/>
  <c r="E38" i="1"/>
  <c r="B35" i="1"/>
  <c r="Z15" i="4" l="1"/>
  <c r="O11" i="4"/>
  <c r="N12" i="4"/>
  <c r="AF11" i="4"/>
  <c r="H76" i="1"/>
  <c r="F74" i="1"/>
  <c r="X15" i="4"/>
  <c r="Q159" i="4"/>
  <c r="AA18" i="4"/>
  <c r="AB17" i="4"/>
  <c r="AC17" i="4" s="1"/>
  <c r="AD17" i="4" s="1"/>
  <c r="M17" i="4"/>
  <c r="S16" i="4"/>
  <c r="V16" i="4" s="1"/>
  <c r="B37" i="1"/>
  <c r="E40" i="1"/>
  <c r="X16" i="4" l="1"/>
  <c r="Y16" i="4"/>
  <c r="Z16" i="4" s="1"/>
  <c r="Z17" i="4" s="1"/>
  <c r="N13" i="4"/>
  <c r="O12" i="4"/>
  <c r="AF12" i="4"/>
  <c r="H78" i="1"/>
  <c r="F76" i="1"/>
  <c r="Q160" i="4"/>
  <c r="AA19" i="4"/>
  <c r="AB18" i="4"/>
  <c r="AC18" i="4" s="1"/>
  <c r="AD18" i="4" s="1"/>
  <c r="M18" i="4"/>
  <c r="S17" i="4"/>
  <c r="V17" i="4" s="1"/>
  <c r="Y17" i="4" s="1"/>
  <c r="E42" i="1"/>
  <c r="B39" i="1"/>
  <c r="O13" i="4" l="1"/>
  <c r="N14" i="4"/>
  <c r="AF13" i="4"/>
  <c r="H80" i="1"/>
  <c r="F78" i="1"/>
  <c r="X17" i="4"/>
  <c r="W11" i="4"/>
  <c r="Q161" i="4"/>
  <c r="Q2" i="4" s="1"/>
  <c r="AA20" i="4"/>
  <c r="AB19" i="4"/>
  <c r="AC19" i="4" s="1"/>
  <c r="M19" i="4"/>
  <c r="S18" i="4"/>
  <c r="B41" i="1"/>
  <c r="E44" i="1"/>
  <c r="V18" i="4" l="1"/>
  <c r="Y18" i="4" s="1"/>
  <c r="Z18" i="4" s="1"/>
  <c r="O14" i="4"/>
  <c r="N15" i="4"/>
  <c r="AF14" i="4"/>
  <c r="H82" i="1"/>
  <c r="F80" i="1"/>
  <c r="AD19" i="4"/>
  <c r="AA21" i="4"/>
  <c r="AB20" i="4"/>
  <c r="AC20" i="4" s="1"/>
  <c r="M20" i="4"/>
  <c r="S19" i="4"/>
  <c r="E46" i="1"/>
  <c r="B43" i="1"/>
  <c r="X18" i="4" l="1"/>
  <c r="V19" i="4"/>
  <c r="O15" i="4"/>
  <c r="N16" i="4"/>
  <c r="AF15" i="4"/>
  <c r="AD20" i="4"/>
  <c r="H84" i="1"/>
  <c r="F82" i="1"/>
  <c r="AA22" i="4"/>
  <c r="AB21" i="4"/>
  <c r="AC21" i="4" s="1"/>
  <c r="M21" i="4"/>
  <c r="S20" i="4"/>
  <c r="B45" i="1"/>
  <c r="E48" i="1"/>
  <c r="V20" i="4" l="1"/>
  <c r="X19" i="4"/>
  <c r="Y19" i="4"/>
  <c r="Z19" i="4" s="1"/>
  <c r="N17" i="4"/>
  <c r="O16" i="4"/>
  <c r="AF16" i="4"/>
  <c r="H86" i="1"/>
  <c r="F84" i="1"/>
  <c r="AD21" i="4"/>
  <c r="AA23" i="4"/>
  <c r="AB22" i="4"/>
  <c r="AC22" i="4" s="1"/>
  <c r="M22" i="4"/>
  <c r="S21" i="4"/>
  <c r="E50" i="1"/>
  <c r="B47" i="1"/>
  <c r="V21" i="4" l="1"/>
  <c r="X20" i="4"/>
  <c r="Y20" i="4"/>
  <c r="Z20" i="4"/>
  <c r="N18" i="4"/>
  <c r="O17" i="4"/>
  <c r="AF17" i="4"/>
  <c r="AD22" i="4"/>
  <c r="H88" i="1"/>
  <c r="F86" i="1"/>
  <c r="AA24" i="4"/>
  <c r="AB23" i="4"/>
  <c r="AC23" i="4" s="1"/>
  <c r="M23" i="4"/>
  <c r="S22" i="4"/>
  <c r="B49" i="1"/>
  <c r="E52" i="1"/>
  <c r="X21" i="4" l="1"/>
  <c r="Y21" i="4"/>
  <c r="Z21" i="4" s="1"/>
  <c r="V22" i="4"/>
  <c r="N19" i="4"/>
  <c r="O18" i="4"/>
  <c r="AF18" i="4"/>
  <c r="H90" i="1"/>
  <c r="F88" i="1"/>
  <c r="AD23" i="4"/>
  <c r="AA25" i="4"/>
  <c r="AB24" i="4"/>
  <c r="AC24" i="4" s="1"/>
  <c r="M24" i="4"/>
  <c r="S23" i="4"/>
  <c r="E54" i="1"/>
  <c r="B51" i="1"/>
  <c r="Z22" i="4" l="1"/>
  <c r="X22" i="4"/>
  <c r="Y22" i="4"/>
  <c r="V23" i="4"/>
  <c r="N20" i="4"/>
  <c r="O19" i="4"/>
  <c r="AF19" i="4"/>
  <c r="H92" i="1"/>
  <c r="F90" i="1"/>
  <c r="AD24" i="4"/>
  <c r="AA26" i="4"/>
  <c r="AB25" i="4"/>
  <c r="AC25" i="4" s="1"/>
  <c r="M25" i="4"/>
  <c r="S24" i="4"/>
  <c r="B53" i="1"/>
  <c r="E56" i="1"/>
  <c r="X23" i="4" l="1"/>
  <c r="Y23" i="4"/>
  <c r="Z23" i="4" s="1"/>
  <c r="Z24" i="4" s="1"/>
  <c r="V24" i="4"/>
  <c r="Y24" i="4" s="1"/>
  <c r="N21" i="4"/>
  <c r="N2" i="4" s="1"/>
  <c r="O20" i="4"/>
  <c r="AF20" i="4"/>
  <c r="AD25" i="4"/>
  <c r="H94" i="1"/>
  <c r="F92" i="1"/>
  <c r="X24" i="4"/>
  <c r="W18" i="4"/>
  <c r="AA27" i="4"/>
  <c r="AB26" i="4"/>
  <c r="AC26" i="4" s="1"/>
  <c r="M26" i="4"/>
  <c r="S25" i="4"/>
  <c r="E58" i="1"/>
  <c r="N2" i="1" s="1"/>
  <c r="B55" i="1"/>
  <c r="V25" i="4" l="1"/>
  <c r="Y25" i="4" s="1"/>
  <c r="Z25" i="4" s="1"/>
  <c r="N22" i="4"/>
  <c r="O21" i="4"/>
  <c r="O2" i="4" s="1"/>
  <c r="AF21" i="4"/>
  <c r="H96" i="1"/>
  <c r="F94" i="1"/>
  <c r="AD26" i="4"/>
  <c r="X25" i="4"/>
  <c r="AA28" i="4"/>
  <c r="AB27" i="4"/>
  <c r="AC27" i="4" s="1"/>
  <c r="M27" i="4"/>
  <c r="S26" i="4"/>
  <c r="E60" i="1"/>
  <c r="E62" i="1" s="1"/>
  <c r="B57" i="1"/>
  <c r="V26" i="4" l="1"/>
  <c r="N23" i="4"/>
  <c r="O22" i="4"/>
  <c r="AF22" i="4"/>
  <c r="AD27" i="4"/>
  <c r="H98" i="1"/>
  <c r="F96" i="1"/>
  <c r="AA29" i="4"/>
  <c r="AB28" i="4"/>
  <c r="AC28" i="4" s="1"/>
  <c r="M28" i="4"/>
  <c r="S27" i="4"/>
  <c r="B61" i="1"/>
  <c r="E64" i="1"/>
  <c r="B59" i="1"/>
  <c r="X26" i="4" l="1"/>
  <c r="Y26" i="4"/>
  <c r="Z26" i="4" s="1"/>
  <c r="V27" i="4"/>
  <c r="O23" i="4"/>
  <c r="N24" i="4"/>
  <c r="AF23" i="4"/>
  <c r="H100" i="1"/>
  <c r="F98" i="1"/>
  <c r="AD28" i="4"/>
  <c r="AA30" i="4"/>
  <c r="AB29" i="4"/>
  <c r="AC29" i="4" s="1"/>
  <c r="M29" i="4"/>
  <c r="S28" i="4"/>
  <c r="E66" i="1"/>
  <c r="B63" i="1"/>
  <c r="N3" i="1"/>
  <c r="N4" i="1" s="1"/>
  <c r="X27" i="4" l="1"/>
  <c r="Y27" i="4"/>
  <c r="V28" i="4"/>
  <c r="Z27" i="4"/>
  <c r="O24" i="4"/>
  <c r="N25" i="4"/>
  <c r="AF24" i="4"/>
  <c r="H102" i="1"/>
  <c r="F100" i="1"/>
  <c r="AD29" i="4"/>
  <c r="AA31" i="4"/>
  <c r="AB30" i="4"/>
  <c r="AC30" i="4" s="1"/>
  <c r="M30" i="4"/>
  <c r="S29" i="4"/>
  <c r="E68" i="1"/>
  <c r="B65" i="1"/>
  <c r="N5" i="1"/>
  <c r="V29" i="4" l="1"/>
  <c r="X28" i="4"/>
  <c r="Y28" i="4"/>
  <c r="Z28" i="4" s="1"/>
  <c r="O25" i="4"/>
  <c r="N26" i="4"/>
  <c r="AF25" i="4"/>
  <c r="AD30" i="4"/>
  <c r="H104" i="1"/>
  <c r="F102" i="1"/>
  <c r="AA32" i="4"/>
  <c r="AB31" i="4"/>
  <c r="AC31" i="4" s="1"/>
  <c r="M31" i="4"/>
  <c r="S30" i="4"/>
  <c r="B67" i="1"/>
  <c r="E70" i="1"/>
  <c r="V30" i="4" l="1"/>
  <c r="X29" i="4"/>
  <c r="Y29" i="4"/>
  <c r="Z29" i="4" s="1"/>
  <c r="N27" i="4"/>
  <c r="O26" i="4"/>
  <c r="AF26" i="4"/>
  <c r="AD31" i="4"/>
  <c r="H106" i="1"/>
  <c r="F104" i="1"/>
  <c r="AA33" i="4"/>
  <c r="AB32" i="4"/>
  <c r="AC32" i="4" s="1"/>
  <c r="M32" i="4"/>
  <c r="S31" i="4"/>
  <c r="B69" i="1"/>
  <c r="E72" i="1"/>
  <c r="X30" i="4" l="1"/>
  <c r="Y30" i="4"/>
  <c r="Z30" i="4" s="1"/>
  <c r="Z31" i="4" s="1"/>
  <c r="V31" i="4"/>
  <c r="Y31" i="4" s="1"/>
  <c r="N28" i="4"/>
  <c r="O27" i="4"/>
  <c r="AF27" i="4"/>
  <c r="H108" i="1"/>
  <c r="F106" i="1"/>
  <c r="AD32" i="4"/>
  <c r="X31" i="4"/>
  <c r="AA34" i="4"/>
  <c r="AB33" i="4"/>
  <c r="AC33" i="4" s="1"/>
  <c r="M33" i="4"/>
  <c r="S32" i="4"/>
  <c r="E74" i="1"/>
  <c r="B71" i="1"/>
  <c r="V32" i="4" l="1"/>
  <c r="Y32" i="4" s="1"/>
  <c r="Z32" i="4" s="1"/>
  <c r="W25" i="4"/>
  <c r="O28" i="4"/>
  <c r="N29" i="4"/>
  <c r="AF28" i="4"/>
  <c r="AD33" i="4"/>
  <c r="H110" i="1"/>
  <c r="F108" i="1"/>
  <c r="X32" i="4"/>
  <c r="AA35" i="4"/>
  <c r="AB34" i="4"/>
  <c r="AC34" i="4" s="1"/>
  <c r="M34" i="4"/>
  <c r="S33" i="4"/>
  <c r="E76" i="1"/>
  <c r="B73" i="1"/>
  <c r="V33" i="4" l="1"/>
  <c r="O29" i="4"/>
  <c r="N30" i="4"/>
  <c r="AF29" i="4"/>
  <c r="H112" i="1"/>
  <c r="F112" i="1" s="1"/>
  <c r="F110" i="1"/>
  <c r="AD34" i="4"/>
  <c r="AA36" i="4"/>
  <c r="AB35" i="4"/>
  <c r="AC35" i="4" s="1"/>
  <c r="M35" i="4"/>
  <c r="S34" i="4"/>
  <c r="B75" i="1"/>
  <c r="E78" i="1"/>
  <c r="X33" i="4" l="1"/>
  <c r="Y33" i="4"/>
  <c r="Z33" i="4" s="1"/>
  <c r="V34" i="4"/>
  <c r="N31" i="4"/>
  <c r="O30" i="4"/>
  <c r="AF30" i="4"/>
  <c r="AD35" i="4"/>
  <c r="AA37" i="4"/>
  <c r="AB36" i="4"/>
  <c r="AC36" i="4" s="1"/>
  <c r="M36" i="4"/>
  <c r="S35" i="4"/>
  <c r="B77" i="1"/>
  <c r="E80" i="1"/>
  <c r="V35" i="4" l="1"/>
  <c r="X34" i="4"/>
  <c r="Y34" i="4"/>
  <c r="Z34" i="4" s="1"/>
  <c r="N32" i="4"/>
  <c r="O31" i="4"/>
  <c r="AF31" i="4"/>
  <c r="AD36" i="4"/>
  <c r="AA38" i="4"/>
  <c r="AB37" i="4"/>
  <c r="AC37" i="4" s="1"/>
  <c r="M37" i="4"/>
  <c r="S36" i="4"/>
  <c r="E82" i="1"/>
  <c r="B79" i="1"/>
  <c r="V36" i="4" l="1"/>
  <c r="X35" i="4"/>
  <c r="Y35" i="4"/>
  <c r="Z35" i="4" s="1"/>
  <c r="O32" i="4"/>
  <c r="N33" i="4"/>
  <c r="AF32" i="4"/>
  <c r="AD37" i="4"/>
  <c r="AA39" i="4"/>
  <c r="AB38" i="4"/>
  <c r="AC38" i="4" s="1"/>
  <c r="M38" i="4"/>
  <c r="S37" i="4"/>
  <c r="E84" i="1"/>
  <c r="B81" i="1"/>
  <c r="X36" i="4" l="1"/>
  <c r="Y36" i="4"/>
  <c r="Z36" i="4" s="1"/>
  <c r="V37" i="4"/>
  <c r="O33" i="4"/>
  <c r="N34" i="4"/>
  <c r="AF33" i="4"/>
  <c r="AD38" i="4"/>
  <c r="AA40" i="4"/>
  <c r="AB39" i="4"/>
  <c r="AC39" i="4" s="1"/>
  <c r="M39" i="4"/>
  <c r="S38" i="4"/>
  <c r="B83" i="1"/>
  <c r="E86" i="1"/>
  <c r="X37" i="4" l="1"/>
  <c r="Y37" i="4"/>
  <c r="Z37" i="4" s="1"/>
  <c r="Z38" i="4" s="1"/>
  <c r="V38" i="4"/>
  <c r="Y38" i="4" s="1"/>
  <c r="O34" i="4"/>
  <c r="N35" i="4"/>
  <c r="AF34" i="4"/>
  <c r="AD39" i="4"/>
  <c r="AA41" i="4"/>
  <c r="AB40" i="4"/>
  <c r="AC40" i="4" s="1"/>
  <c r="M40" i="4"/>
  <c r="S39" i="4"/>
  <c r="B85" i="1"/>
  <c r="E88" i="1"/>
  <c r="W32" i="4" l="1"/>
  <c r="X38" i="4"/>
  <c r="V39" i="4"/>
  <c r="Y39" i="4" s="1"/>
  <c r="Z39" i="4" s="1"/>
  <c r="N36" i="4"/>
  <c r="O35" i="4"/>
  <c r="AF35" i="4"/>
  <c r="AD40" i="4"/>
  <c r="AA42" i="4"/>
  <c r="AB41" i="4"/>
  <c r="AC41" i="4" s="1"/>
  <c r="M41" i="4"/>
  <c r="S40" i="4"/>
  <c r="E90" i="1"/>
  <c r="B87" i="1"/>
  <c r="V40" i="4" l="1"/>
  <c r="X39" i="4"/>
  <c r="N37" i="4"/>
  <c r="O36" i="4"/>
  <c r="AF36" i="4"/>
  <c r="AD41" i="4"/>
  <c r="AA43" i="4"/>
  <c r="AB42" i="4"/>
  <c r="AC42" i="4" s="1"/>
  <c r="M42" i="4"/>
  <c r="S41" i="4"/>
  <c r="E92" i="1"/>
  <c r="B89" i="1"/>
  <c r="V41" i="4" l="1"/>
  <c r="X40" i="4"/>
  <c r="Y40" i="4"/>
  <c r="Z40" i="4" s="1"/>
  <c r="N38" i="4"/>
  <c r="O37" i="4"/>
  <c r="AF37" i="4"/>
  <c r="AD42" i="4"/>
  <c r="AA44" i="4"/>
  <c r="AB43" i="4"/>
  <c r="AC43" i="4" s="1"/>
  <c r="M43" i="4"/>
  <c r="S42" i="4"/>
  <c r="B91" i="1"/>
  <c r="E94" i="1"/>
  <c r="V42" i="4" l="1"/>
  <c r="X41" i="4"/>
  <c r="Y41" i="4"/>
  <c r="Z41" i="4" s="1"/>
  <c r="O38" i="4"/>
  <c r="N39" i="4"/>
  <c r="AF38" i="4"/>
  <c r="AD43" i="4"/>
  <c r="AA45" i="4"/>
  <c r="AB44" i="4"/>
  <c r="AC44" i="4" s="1"/>
  <c r="M44" i="4"/>
  <c r="S43" i="4"/>
  <c r="B93" i="1"/>
  <c r="E96" i="1"/>
  <c r="X42" i="4" l="1"/>
  <c r="Y42" i="4"/>
  <c r="Z42" i="4" s="1"/>
  <c r="V43" i="4"/>
  <c r="O39" i="4"/>
  <c r="N40" i="4"/>
  <c r="AF39" i="4"/>
  <c r="AD44" i="4"/>
  <c r="AA46" i="4"/>
  <c r="AB45" i="4"/>
  <c r="AC45" i="4" s="1"/>
  <c r="M45" i="4"/>
  <c r="S44" i="4"/>
  <c r="E98" i="1"/>
  <c r="B95" i="1"/>
  <c r="X43" i="4" l="1"/>
  <c r="Y43" i="4"/>
  <c r="Z43" i="4" s="1"/>
  <c r="V44" i="4"/>
  <c r="N41" i="4"/>
  <c r="O40" i="4"/>
  <c r="AF40" i="4"/>
  <c r="AD45" i="4"/>
  <c r="AA47" i="4"/>
  <c r="AB46" i="4"/>
  <c r="AC46" i="4" s="1"/>
  <c r="M46" i="4"/>
  <c r="S45" i="4"/>
  <c r="E100" i="1"/>
  <c r="B97" i="1"/>
  <c r="X44" i="4" l="1"/>
  <c r="Y44" i="4"/>
  <c r="Z44" i="4" s="1"/>
  <c r="Z45" i="4" s="1"/>
  <c r="V45" i="4"/>
  <c r="Y45" i="4" s="1"/>
  <c r="O41" i="4"/>
  <c r="N42" i="4"/>
  <c r="AF41" i="4"/>
  <c r="AD46" i="4"/>
  <c r="W39" i="4"/>
  <c r="AA48" i="4"/>
  <c r="AB47" i="4"/>
  <c r="AC47" i="4" s="1"/>
  <c r="M47" i="4"/>
  <c r="S46" i="4"/>
  <c r="B99" i="1"/>
  <c r="E102" i="1"/>
  <c r="V46" i="4" l="1"/>
  <c r="Y46" i="4" s="1"/>
  <c r="Z46" i="4" s="1"/>
  <c r="X45" i="4"/>
  <c r="N43" i="4"/>
  <c r="O42" i="4"/>
  <c r="AF42" i="4"/>
  <c r="AD47" i="4"/>
  <c r="AA49" i="4"/>
  <c r="AB48" i="4"/>
  <c r="AC48" i="4" s="1"/>
  <c r="M48" i="4"/>
  <c r="S47" i="4"/>
  <c r="B101" i="1"/>
  <c r="E104" i="1"/>
  <c r="V47" i="4" l="1"/>
  <c r="X46" i="4"/>
  <c r="O43" i="4"/>
  <c r="N44" i="4"/>
  <c r="AF43" i="4"/>
  <c r="AD48" i="4"/>
  <c r="AA50" i="4"/>
  <c r="AB49" i="4"/>
  <c r="AC49" i="4" s="1"/>
  <c r="M49" i="4"/>
  <c r="S48" i="4"/>
  <c r="E106" i="1"/>
  <c r="B103" i="1"/>
  <c r="V48" i="4" l="1"/>
  <c r="X47" i="4"/>
  <c r="Y47" i="4"/>
  <c r="Z47" i="4" s="1"/>
  <c r="O44" i="4"/>
  <c r="N45" i="4"/>
  <c r="AF44" i="4"/>
  <c r="AD49" i="4"/>
  <c r="AA51" i="4"/>
  <c r="AB50" i="4"/>
  <c r="AC50" i="4" s="1"/>
  <c r="M50" i="4"/>
  <c r="S49" i="4"/>
  <c r="E108" i="1"/>
  <c r="B105" i="1"/>
  <c r="V49" i="4" l="1"/>
  <c r="Z48" i="4"/>
  <c r="X48" i="4"/>
  <c r="Y48" i="4"/>
  <c r="O45" i="4"/>
  <c r="N46" i="4"/>
  <c r="AF45" i="4"/>
  <c r="AD50" i="4"/>
  <c r="AA52" i="4"/>
  <c r="AB51" i="4"/>
  <c r="AC51" i="4" s="1"/>
  <c r="M51" i="4"/>
  <c r="S50" i="4"/>
  <c r="B107" i="1"/>
  <c r="E110" i="1"/>
  <c r="V50" i="4" l="1"/>
  <c r="X49" i="4"/>
  <c r="Y49" i="4"/>
  <c r="Z49" i="4" s="1"/>
  <c r="O46" i="4"/>
  <c r="N47" i="4"/>
  <c r="AF46" i="4"/>
  <c r="AD51" i="4"/>
  <c r="AB52" i="4"/>
  <c r="AC52" i="4" s="1"/>
  <c r="AA53" i="4"/>
  <c r="M52" i="4"/>
  <c r="S51" i="4"/>
  <c r="B109" i="1"/>
  <c r="E112" i="1"/>
  <c r="O2" i="1" s="1"/>
  <c r="O3" i="1" s="1"/>
  <c r="X50" i="4" l="1"/>
  <c r="Y50" i="4"/>
  <c r="Z50" i="4" s="1"/>
  <c r="V51" i="4"/>
  <c r="N48" i="4"/>
  <c r="O47" i="4"/>
  <c r="AF47" i="4"/>
  <c r="AD52" i="4"/>
  <c r="AA54" i="4"/>
  <c r="AB53" i="4"/>
  <c r="AC53" i="4" s="1"/>
  <c r="S52" i="4"/>
  <c r="M53" i="4"/>
  <c r="O5" i="1"/>
  <c r="O4" i="1"/>
  <c r="V52" i="4" l="1"/>
  <c r="Y52" i="4" s="1"/>
  <c r="X51" i="4"/>
  <c r="Y51" i="4"/>
  <c r="Z51" i="4" s="1"/>
  <c r="Z52" i="4" s="1"/>
  <c r="N49" i="4"/>
  <c r="O48" i="4"/>
  <c r="AF48" i="4"/>
  <c r="AD53" i="4"/>
  <c r="X52" i="4"/>
  <c r="W46" i="4"/>
  <c r="M54" i="4"/>
  <c r="M55" i="4" s="1"/>
  <c r="S53" i="4"/>
  <c r="AA55" i="4"/>
  <c r="AB54" i="4"/>
  <c r="AC54" i="4" s="1"/>
  <c r="V53" i="4" l="1"/>
  <c r="Y53" i="4" s="1"/>
  <c r="Z53" i="4" s="1"/>
  <c r="O49" i="4"/>
  <c r="N50" i="4"/>
  <c r="AF49" i="4"/>
  <c r="AD54" i="4"/>
  <c r="S55" i="4"/>
  <c r="AA56" i="4"/>
  <c r="AB55" i="4"/>
  <c r="AC55" i="4" s="1"/>
  <c r="S54" i="4"/>
  <c r="V54" i="4" l="1"/>
  <c r="X53" i="4"/>
  <c r="N51" i="4"/>
  <c r="O50" i="4"/>
  <c r="AF50" i="4"/>
  <c r="AD55" i="4"/>
  <c r="M56" i="4"/>
  <c r="V55" i="4"/>
  <c r="AB56" i="4"/>
  <c r="AC56" i="4" s="1"/>
  <c r="AA57" i="4"/>
  <c r="X55" i="4" l="1"/>
  <c r="Y55" i="4"/>
  <c r="X54" i="4"/>
  <c r="Y54" i="4"/>
  <c r="Z54" i="4" s="1"/>
  <c r="Z55" i="4" s="1"/>
  <c r="O51" i="4"/>
  <c r="N52" i="4"/>
  <c r="AF51" i="4"/>
  <c r="AD56" i="4"/>
  <c r="AB57" i="4"/>
  <c r="AC57" i="4" s="1"/>
  <c r="AA58" i="4"/>
  <c r="M57" i="4"/>
  <c r="S56" i="4"/>
  <c r="V56" i="4" l="1"/>
  <c r="N53" i="4"/>
  <c r="O52" i="4"/>
  <c r="AF52" i="4"/>
  <c r="AD57" i="4"/>
  <c r="M58" i="4"/>
  <c r="S57" i="4"/>
  <c r="AA59" i="4"/>
  <c r="AB58" i="4"/>
  <c r="AC58" i="4" s="1"/>
  <c r="V57" i="4" l="1"/>
  <c r="X56" i="4"/>
  <c r="Y56" i="4"/>
  <c r="Z56" i="4" s="1"/>
  <c r="O53" i="4"/>
  <c r="N54" i="4"/>
  <c r="AF53" i="4"/>
  <c r="AD58" i="4"/>
  <c r="AB59" i="4"/>
  <c r="AC59" i="4" s="1"/>
  <c r="AA60" i="4"/>
  <c r="M59" i="4"/>
  <c r="S58" i="4"/>
  <c r="V58" i="4" l="1"/>
  <c r="X57" i="4"/>
  <c r="Y57" i="4"/>
  <c r="Z57" i="4" s="1"/>
  <c r="N55" i="4"/>
  <c r="O54" i="4"/>
  <c r="AF54" i="4"/>
  <c r="AD59" i="4"/>
  <c r="M60" i="4"/>
  <c r="S59" i="4"/>
  <c r="AB60" i="4"/>
  <c r="AC60" i="4" s="1"/>
  <c r="V59" i="4" l="1"/>
  <c r="Y59" i="4" s="1"/>
  <c r="X58" i="4"/>
  <c r="Y58" i="4"/>
  <c r="Z58" i="4" s="1"/>
  <c r="Z59" i="4" s="1"/>
  <c r="O55" i="4"/>
  <c r="N56" i="4"/>
  <c r="AF55" i="4"/>
  <c r="AD60" i="4"/>
  <c r="X59" i="4"/>
  <c r="W53" i="4"/>
  <c r="AA61" i="4"/>
  <c r="AB61" i="4" s="1"/>
  <c r="AC61" i="4" s="1"/>
  <c r="AA62" i="4"/>
  <c r="M61" i="4"/>
  <c r="S60" i="4"/>
  <c r="V60" i="4" l="1"/>
  <c r="N57" i="4"/>
  <c r="O56" i="4"/>
  <c r="AF56" i="4"/>
  <c r="AD61" i="4"/>
  <c r="M62" i="4"/>
  <c r="S61" i="4"/>
  <c r="AB62" i="4"/>
  <c r="AC62" i="4" s="1"/>
  <c r="AA63" i="4"/>
  <c r="X60" i="4" l="1"/>
  <c r="Y60" i="4"/>
  <c r="Z60" i="4" s="1"/>
  <c r="O57" i="4"/>
  <c r="N58" i="4"/>
  <c r="AF57" i="4"/>
  <c r="AD62" i="4"/>
  <c r="V61" i="4"/>
  <c r="Y61" i="4" s="1"/>
  <c r="AB63" i="4"/>
  <c r="AC63" i="4" s="1"/>
  <c r="AC2" i="4" s="1"/>
  <c r="AA64" i="4"/>
  <c r="M63" i="4"/>
  <c r="S62" i="4"/>
  <c r="V62" i="4" l="1"/>
  <c r="Z61" i="4"/>
  <c r="O58" i="4"/>
  <c r="N59" i="4"/>
  <c r="AF58" i="4"/>
  <c r="AD63" i="4"/>
  <c r="X61" i="4"/>
  <c r="AB64" i="4"/>
  <c r="AC64" i="4" s="1"/>
  <c r="M64" i="4"/>
  <c r="S63" i="4"/>
  <c r="X62" i="4" l="1"/>
  <c r="Y62" i="4"/>
  <c r="Z62" i="4" s="1"/>
  <c r="Z63" i="4" s="1"/>
  <c r="O59" i="4"/>
  <c r="N60" i="4"/>
  <c r="AF59" i="4"/>
  <c r="AD64" i="4"/>
  <c r="AA65" i="4"/>
  <c r="AB65" i="4" s="1"/>
  <c r="AC65" i="4" s="1"/>
  <c r="V63" i="4"/>
  <c r="Y63" i="4" s="1"/>
  <c r="M65" i="4"/>
  <c r="S64" i="4"/>
  <c r="AA66" i="4"/>
  <c r="Z64" i="4" l="1"/>
  <c r="V64" i="4"/>
  <c r="Y64" i="4" s="1"/>
  <c r="N61" i="4"/>
  <c r="O60" i="4"/>
  <c r="AF60" i="4"/>
  <c r="AD65" i="4"/>
  <c r="X64" i="4"/>
  <c r="X63" i="4"/>
  <c r="AA67" i="4"/>
  <c r="AB66" i="4"/>
  <c r="AC66" i="4" s="1"/>
  <c r="M66" i="4"/>
  <c r="S65" i="4"/>
  <c r="O61" i="4" l="1"/>
  <c r="N62" i="4"/>
  <c r="AF61" i="4"/>
  <c r="AD66" i="4"/>
  <c r="V65" i="4"/>
  <c r="Y65" i="4" s="1"/>
  <c r="Z65" i="4" s="1"/>
  <c r="M67" i="4"/>
  <c r="S66" i="4"/>
  <c r="AB67" i="4"/>
  <c r="AC67" i="4" s="1"/>
  <c r="AA68" i="4"/>
  <c r="V66" i="4" l="1"/>
  <c r="Y66" i="4" s="1"/>
  <c r="Z66" i="4" s="1"/>
  <c r="N63" i="4"/>
  <c r="O62" i="4"/>
  <c r="AF62" i="4"/>
  <c r="AD67" i="4"/>
  <c r="W60" i="4"/>
  <c r="X66" i="4"/>
  <c r="X65" i="4"/>
  <c r="AA69" i="4"/>
  <c r="AB68" i="4"/>
  <c r="AC68" i="4" s="1"/>
  <c r="M68" i="4"/>
  <c r="S67" i="4"/>
  <c r="O63" i="4" l="1"/>
  <c r="N64" i="4"/>
  <c r="AF63" i="4"/>
  <c r="AD68" i="4"/>
  <c r="V67" i="4"/>
  <c r="Y67" i="4" s="1"/>
  <c r="Z67" i="4" s="1"/>
  <c r="M69" i="4"/>
  <c r="S68" i="4"/>
  <c r="AB69" i="4"/>
  <c r="AC69" i="4" s="1"/>
  <c r="AA70" i="4"/>
  <c r="Z68" i="4" l="1"/>
  <c r="V68" i="4"/>
  <c r="Y68" i="4" s="1"/>
  <c r="N65" i="4"/>
  <c r="O64" i="4"/>
  <c r="AF64" i="4"/>
  <c r="AD69" i="4"/>
  <c r="X68" i="4"/>
  <c r="X67" i="4"/>
  <c r="AA71" i="4"/>
  <c r="AB70" i="4"/>
  <c r="AC70" i="4" s="1"/>
  <c r="M70" i="4"/>
  <c r="S69" i="4"/>
  <c r="N66" i="4" l="1"/>
  <c r="O65" i="4"/>
  <c r="AF65" i="4"/>
  <c r="AD70" i="4"/>
  <c r="V69" i="4"/>
  <c r="Y69" i="4" s="1"/>
  <c r="Z69" i="4" s="1"/>
  <c r="M71" i="4"/>
  <c r="S70" i="4"/>
  <c r="AB71" i="4"/>
  <c r="AC71" i="4" s="1"/>
  <c r="AA72" i="4"/>
  <c r="V70" i="4" l="1"/>
  <c r="Y70" i="4" s="1"/>
  <c r="Z70" i="4" s="1"/>
  <c r="N67" i="4"/>
  <c r="O66" i="4"/>
  <c r="AF66" i="4"/>
  <c r="W67" i="4"/>
  <c r="AD71" i="4"/>
  <c r="X69" i="4"/>
  <c r="AB72" i="4"/>
  <c r="AC72" i="4" s="1"/>
  <c r="AA73" i="4"/>
  <c r="M72" i="4"/>
  <c r="S71" i="4"/>
  <c r="X70" i="4" l="1"/>
  <c r="O67" i="4"/>
  <c r="N68" i="4"/>
  <c r="AF67" i="4"/>
  <c r="V71" i="4"/>
  <c r="AD72" i="4"/>
  <c r="M73" i="4"/>
  <c r="S72" i="4"/>
  <c r="AB73" i="4"/>
  <c r="AC73" i="4" s="1"/>
  <c r="AA74" i="4"/>
  <c r="X71" i="4" l="1"/>
  <c r="Y71" i="4"/>
  <c r="Z71" i="4" s="1"/>
  <c r="V72" i="4"/>
  <c r="Y72" i="4" s="1"/>
  <c r="N69" i="4"/>
  <c r="O68" i="4"/>
  <c r="AF68" i="4"/>
  <c r="AD73" i="4"/>
  <c r="AA75" i="4"/>
  <c r="AB74" i="4"/>
  <c r="AC74" i="4" s="1"/>
  <c r="M74" i="4"/>
  <c r="S73" i="4"/>
  <c r="X72" i="4" l="1"/>
  <c r="Z72" i="4"/>
  <c r="N70" i="4"/>
  <c r="O69" i="4"/>
  <c r="AF69" i="4"/>
  <c r="V73" i="4"/>
  <c r="AD74" i="4"/>
  <c r="M75" i="4"/>
  <c r="S74" i="4"/>
  <c r="AB75" i="4"/>
  <c r="AC75" i="4" s="1"/>
  <c r="AA76" i="4"/>
  <c r="AA1" i="4" s="1"/>
  <c r="V74" i="4" l="1"/>
  <c r="Y74" i="4" s="1"/>
  <c r="X73" i="4"/>
  <c r="Y73" i="4"/>
  <c r="Z73" i="4" s="1"/>
  <c r="Z74" i="4" s="1"/>
  <c r="N71" i="4"/>
  <c r="O70" i="4"/>
  <c r="AF70" i="4"/>
  <c r="AD75" i="4"/>
  <c r="X74" i="4"/>
  <c r="AA77" i="4"/>
  <c r="AB76" i="4"/>
  <c r="M76" i="4"/>
  <c r="S75" i="4"/>
  <c r="AC76" i="4" l="1"/>
  <c r="AC1" i="4" s="1"/>
  <c r="AB1" i="4"/>
  <c r="V75" i="4"/>
  <c r="Y75" i="4" s="1"/>
  <c r="Z75" i="4" s="1"/>
  <c r="O71" i="4"/>
  <c r="N72" i="4"/>
  <c r="AF71" i="4"/>
  <c r="AD76" i="4"/>
  <c r="AD1" i="4" s="1"/>
  <c r="M77" i="4"/>
  <c r="S76" i="4"/>
  <c r="AB77" i="4"/>
  <c r="AC77" i="4" s="1"/>
  <c r="AA78" i="4"/>
  <c r="V76" i="4" l="1"/>
  <c r="Y76" i="4" s="1"/>
  <c r="Y1" i="4" s="1"/>
  <c r="X75" i="4"/>
  <c r="N73" i="4"/>
  <c r="O72" i="4"/>
  <c r="AF72" i="4"/>
  <c r="X76" i="4"/>
  <c r="X1" i="4" s="1"/>
  <c r="AD77" i="4"/>
  <c r="AA79" i="4"/>
  <c r="AB78" i="4"/>
  <c r="AC78" i="4" s="1"/>
  <c r="M78" i="4"/>
  <c r="M1" i="4" s="1"/>
  <c r="S77" i="4"/>
  <c r="V77" i="4" l="1"/>
  <c r="Y77" i="4" s="1"/>
  <c r="Z76" i="4"/>
  <c r="O73" i="4"/>
  <c r="N74" i="4"/>
  <c r="AF73" i="4"/>
  <c r="X77" i="4"/>
  <c r="AD78" i="4"/>
  <c r="M79" i="4"/>
  <c r="S78" i="4"/>
  <c r="AB79" i="4"/>
  <c r="AC79" i="4" s="1"/>
  <c r="AA80" i="4"/>
  <c r="Z77" i="4" l="1"/>
  <c r="Z1" i="4"/>
  <c r="V78" i="4"/>
  <c r="Y78" i="4" s="1"/>
  <c r="S1" i="4"/>
  <c r="N75" i="4"/>
  <c r="O74" i="4"/>
  <c r="AF74" i="4"/>
  <c r="W74" i="4"/>
  <c r="W1" i="4" s="1"/>
  <c r="AD79" i="4"/>
  <c r="AA81" i="4"/>
  <c r="AB80" i="4"/>
  <c r="AC80" i="4" s="1"/>
  <c r="M80" i="4"/>
  <c r="S79" i="4"/>
  <c r="V79" i="4" l="1"/>
  <c r="Z78" i="4"/>
  <c r="X78" i="4"/>
  <c r="V1" i="4"/>
  <c r="N76" i="4"/>
  <c r="O75" i="4"/>
  <c r="AF75" i="4"/>
  <c r="AF1" i="4" s="1"/>
  <c r="AD80" i="4"/>
  <c r="M81" i="4"/>
  <c r="S80" i="4"/>
  <c r="AB81" i="4"/>
  <c r="AC81" i="4" s="1"/>
  <c r="AA82" i="4"/>
  <c r="V80" i="4" l="1"/>
  <c r="Y80" i="4" s="1"/>
  <c r="X79" i="4"/>
  <c r="Y79" i="4"/>
  <c r="Z79" i="4" s="1"/>
  <c r="Z80" i="4" s="1"/>
  <c r="O76" i="4"/>
  <c r="O1" i="4" s="1"/>
  <c r="N77" i="4"/>
  <c r="N1" i="4" s="1"/>
  <c r="AF76" i="4"/>
  <c r="AD81" i="4"/>
  <c r="X80" i="4"/>
  <c r="AA83" i="4"/>
  <c r="AB82" i="4"/>
  <c r="AC82" i="4" s="1"/>
  <c r="M82" i="4"/>
  <c r="S81" i="4"/>
  <c r="V81" i="4" l="1"/>
  <c r="Y81" i="4" s="1"/>
  <c r="Z81" i="4" s="1"/>
  <c r="O77" i="4"/>
  <c r="N78" i="4"/>
  <c r="AF77" i="4"/>
  <c r="AD82" i="4"/>
  <c r="X81" i="4"/>
  <c r="M83" i="4"/>
  <c r="S82" i="4"/>
  <c r="AB83" i="4"/>
  <c r="AC83" i="4" s="1"/>
  <c r="AA84" i="4"/>
  <c r="V82" i="4" l="1"/>
  <c r="X82" i="4" s="1"/>
  <c r="N79" i="4"/>
  <c r="O78" i="4"/>
  <c r="AF78" i="4"/>
  <c r="AD83" i="4"/>
  <c r="AA85" i="4"/>
  <c r="AB84" i="4"/>
  <c r="AC84" i="4" s="1"/>
  <c r="M84" i="4"/>
  <c r="S83" i="4"/>
  <c r="V83" i="4" l="1"/>
  <c r="Y83" i="4" s="1"/>
  <c r="Y82" i="4"/>
  <c r="Z82" i="4" s="1"/>
  <c r="X83" i="4"/>
  <c r="N80" i="4"/>
  <c r="O79" i="4"/>
  <c r="AF79" i="4"/>
  <c r="AD84" i="4"/>
  <c r="M85" i="4"/>
  <c r="S84" i="4"/>
  <c r="AB85" i="4"/>
  <c r="AC85" i="4" s="1"/>
  <c r="AA86" i="4"/>
  <c r="V84" i="4" l="1"/>
  <c r="Y84" i="4" s="1"/>
  <c r="Z83" i="4"/>
  <c r="Z84" i="4" s="1"/>
  <c r="N81" i="4"/>
  <c r="O80" i="4"/>
  <c r="AF80" i="4"/>
  <c r="AD85" i="4"/>
  <c r="AA87" i="4"/>
  <c r="AB86" i="4"/>
  <c r="AC86" i="4" s="1"/>
  <c r="M86" i="4"/>
  <c r="S85" i="4"/>
  <c r="U85" i="4" s="1"/>
  <c r="V85" i="4" l="1"/>
  <c r="X85" i="4" s="1"/>
  <c r="X84" i="4"/>
  <c r="N82" i="4"/>
  <c r="O81" i="4"/>
  <c r="AF81" i="4"/>
  <c r="AD86" i="4"/>
  <c r="M87" i="4"/>
  <c r="S86" i="4"/>
  <c r="U86" i="4" s="1"/>
  <c r="AB87" i="4"/>
  <c r="AC87" i="4" s="1"/>
  <c r="AA88" i="4"/>
  <c r="Y85" i="4" l="1"/>
  <c r="Z85" i="4" s="1"/>
  <c r="V86" i="4"/>
  <c r="X86" i="4" s="1"/>
  <c r="O82" i="4"/>
  <c r="N83" i="4"/>
  <c r="AF82" i="4"/>
  <c r="AD87" i="4"/>
  <c r="AB88" i="4"/>
  <c r="AC88" i="4" s="1"/>
  <c r="AA89" i="4"/>
  <c r="M88" i="4"/>
  <c r="S87" i="4"/>
  <c r="U87" i="4" l="1"/>
  <c r="T87" i="4"/>
  <c r="Y86" i="4"/>
  <c r="Y2" i="4" s="1"/>
  <c r="V87" i="4"/>
  <c r="Y87" i="4" s="1"/>
  <c r="N84" i="4"/>
  <c r="O83" i="4"/>
  <c r="AF83" i="4"/>
  <c r="AD88" i="4"/>
  <c r="M89" i="4"/>
  <c r="S88" i="4"/>
  <c r="AB89" i="4"/>
  <c r="AC89" i="4" s="1"/>
  <c r="AA90" i="4"/>
  <c r="U88" i="4" l="1"/>
  <c r="T88" i="4"/>
  <c r="Z86" i="4"/>
  <c r="Z87" i="4" s="1"/>
  <c r="W81" i="4"/>
  <c r="X87" i="4"/>
  <c r="V88" i="4"/>
  <c r="Y88" i="4" s="1"/>
  <c r="N85" i="4"/>
  <c r="O84" i="4"/>
  <c r="AF84" i="4"/>
  <c r="AD89" i="4"/>
  <c r="AA91" i="4"/>
  <c r="AB90" i="4"/>
  <c r="AC90" i="4" s="1"/>
  <c r="M90" i="4"/>
  <c r="S89" i="4"/>
  <c r="U89" i="4" l="1"/>
  <c r="T89" i="4"/>
  <c r="Z2" i="4"/>
  <c r="Z88" i="4"/>
  <c r="V89" i="4"/>
  <c r="X89" i="4" s="1"/>
  <c r="X88" i="4"/>
  <c r="N86" i="4"/>
  <c r="O85" i="4"/>
  <c r="AF85" i="4"/>
  <c r="AD90" i="4"/>
  <c r="M91" i="4"/>
  <c r="S90" i="4"/>
  <c r="AB91" i="4"/>
  <c r="AC91" i="4" s="1"/>
  <c r="AA92" i="4"/>
  <c r="U90" i="4" l="1"/>
  <c r="T90" i="4"/>
  <c r="Y89" i="4"/>
  <c r="Z89" i="4" s="1"/>
  <c r="V90" i="4"/>
  <c r="X90" i="4" s="1"/>
  <c r="O86" i="4"/>
  <c r="N87" i="4"/>
  <c r="AF86" i="4"/>
  <c r="AD91" i="4"/>
  <c r="AA93" i="4"/>
  <c r="AB92" i="4"/>
  <c r="AC92" i="4" s="1"/>
  <c r="M92" i="4"/>
  <c r="S91" i="4"/>
  <c r="U91" i="4" l="1"/>
  <c r="T91" i="4"/>
  <c r="V91" i="4"/>
  <c r="X91" i="4" s="1"/>
  <c r="Y90" i="4"/>
  <c r="Z90" i="4" s="1"/>
  <c r="N88" i="4"/>
  <c r="O87" i="4"/>
  <c r="AF87" i="4"/>
  <c r="AD92" i="4"/>
  <c r="M93" i="4"/>
  <c r="S92" i="4"/>
  <c r="AB93" i="4"/>
  <c r="AC93" i="4" s="1"/>
  <c r="AA94" i="4"/>
  <c r="U92" i="4" l="1"/>
  <c r="T92" i="4"/>
  <c r="Y91" i="4"/>
  <c r="Z91" i="4" s="1"/>
  <c r="V92" i="4"/>
  <c r="X92" i="4" s="1"/>
  <c r="N89" i="4"/>
  <c r="O88" i="4"/>
  <c r="AF88" i="4"/>
  <c r="AD93" i="4"/>
  <c r="AA95" i="4"/>
  <c r="AB94" i="4"/>
  <c r="AC94" i="4" s="1"/>
  <c r="M94" i="4"/>
  <c r="S93" i="4"/>
  <c r="U93" i="4" l="1"/>
  <c r="T93" i="4"/>
  <c r="Y92" i="4"/>
  <c r="Z92" i="4" s="1"/>
  <c r="V93" i="4"/>
  <c r="Y93" i="4" s="1"/>
  <c r="O89" i="4"/>
  <c r="N90" i="4"/>
  <c r="AF89" i="4"/>
  <c r="AD94" i="4"/>
  <c r="M95" i="4"/>
  <c r="S94" i="4"/>
  <c r="AB95" i="4"/>
  <c r="AC95" i="4" s="1"/>
  <c r="AA96" i="4"/>
  <c r="U94" i="4" l="1"/>
  <c r="T94" i="4"/>
  <c r="Z93" i="4"/>
  <c r="X93" i="4"/>
  <c r="V94" i="4"/>
  <c r="Y94" i="4" s="1"/>
  <c r="N91" i="4"/>
  <c r="O90" i="4"/>
  <c r="AF90" i="4"/>
  <c r="AD95" i="4"/>
  <c r="AB96" i="4"/>
  <c r="AC96" i="4" s="1"/>
  <c r="AA97" i="4"/>
  <c r="M96" i="4"/>
  <c r="S95" i="4"/>
  <c r="U95" i="4" l="1"/>
  <c r="T95" i="4"/>
  <c r="Z94" i="4"/>
  <c r="W88" i="4"/>
  <c r="X94" i="4"/>
  <c r="V95" i="4"/>
  <c r="Y95" i="4" s="1"/>
  <c r="N92" i="4"/>
  <c r="O91" i="4"/>
  <c r="AF91" i="4"/>
  <c r="AD96" i="4"/>
  <c r="AB97" i="4"/>
  <c r="AC97" i="4" s="1"/>
  <c r="AA98" i="4"/>
  <c r="M97" i="4"/>
  <c r="S96" i="4"/>
  <c r="U96" i="4" l="1"/>
  <c r="T96" i="4"/>
  <c r="Z95" i="4"/>
  <c r="X95" i="4"/>
  <c r="V96" i="4"/>
  <c r="X96" i="4" s="1"/>
  <c r="O92" i="4"/>
  <c r="N93" i="4"/>
  <c r="AF92" i="4"/>
  <c r="AD97" i="4"/>
  <c r="AA99" i="4"/>
  <c r="AB98" i="4"/>
  <c r="AC98" i="4" s="1"/>
  <c r="M98" i="4"/>
  <c r="S97" i="4"/>
  <c r="U97" i="4" l="1"/>
  <c r="T97" i="4"/>
  <c r="Y96" i="4"/>
  <c r="Z96" i="4" s="1"/>
  <c r="V97" i="4"/>
  <c r="X97" i="4" s="1"/>
  <c r="O93" i="4"/>
  <c r="N94" i="4"/>
  <c r="AF93" i="4"/>
  <c r="AD98" i="4"/>
  <c r="M99" i="4"/>
  <c r="S98" i="4"/>
  <c r="AB99" i="4"/>
  <c r="AC99" i="4" s="1"/>
  <c r="AA100" i="4"/>
  <c r="U98" i="4" l="1"/>
  <c r="T98" i="4"/>
  <c r="Y97" i="4"/>
  <c r="Z97" i="4" s="1"/>
  <c r="V98" i="4"/>
  <c r="X98" i="4" s="1"/>
  <c r="O94" i="4"/>
  <c r="N95" i="4"/>
  <c r="AF94" i="4"/>
  <c r="AD99" i="4"/>
  <c r="AB100" i="4"/>
  <c r="AC100" i="4" s="1"/>
  <c r="AA101" i="4"/>
  <c r="M100" i="4"/>
  <c r="S99" i="4"/>
  <c r="U99" i="4" l="1"/>
  <c r="T99" i="4"/>
  <c r="Y98" i="4"/>
  <c r="Z98" i="4" s="1"/>
  <c r="V99" i="4"/>
  <c r="Y99" i="4" s="1"/>
  <c r="N96" i="4"/>
  <c r="O95" i="4"/>
  <c r="AF95" i="4"/>
  <c r="AD100" i="4"/>
  <c r="M101" i="4"/>
  <c r="S100" i="4"/>
  <c r="AB101" i="4"/>
  <c r="AC101" i="4" s="1"/>
  <c r="AA102" i="4"/>
  <c r="U100" i="4" l="1"/>
  <c r="T100" i="4"/>
  <c r="Z99" i="4"/>
  <c r="X99" i="4"/>
  <c r="V100" i="4"/>
  <c r="X100" i="4" s="1"/>
  <c r="N97" i="4"/>
  <c r="O96" i="4"/>
  <c r="AF96" i="4"/>
  <c r="AD101" i="4"/>
  <c r="AA103" i="4"/>
  <c r="AB102" i="4"/>
  <c r="AC102" i="4" s="1"/>
  <c r="M102" i="4"/>
  <c r="S101" i="4"/>
  <c r="U101" i="4" l="1"/>
  <c r="T101" i="4"/>
  <c r="V101" i="4"/>
  <c r="Y101" i="4" s="1"/>
  <c r="Y100" i="4"/>
  <c r="Z100" i="4" s="1"/>
  <c r="O97" i="4"/>
  <c r="N98" i="4"/>
  <c r="AF97" i="4"/>
  <c r="AD102" i="4"/>
  <c r="M103" i="4"/>
  <c r="S102" i="4"/>
  <c r="AB103" i="4"/>
  <c r="AC103" i="4" s="1"/>
  <c r="AA104" i="4"/>
  <c r="U102" i="4" l="1"/>
  <c r="T102" i="4"/>
  <c r="X101" i="4"/>
  <c r="Z101" i="4"/>
  <c r="V102" i="4"/>
  <c r="Y102" i="4" s="1"/>
  <c r="W95" i="4"/>
  <c r="N99" i="4"/>
  <c r="O98" i="4"/>
  <c r="AF98" i="4"/>
  <c r="AD103" i="4"/>
  <c r="AB104" i="4"/>
  <c r="AC104" i="4" s="1"/>
  <c r="AA105" i="4"/>
  <c r="M104" i="4"/>
  <c r="S103" i="4"/>
  <c r="U103" i="4" l="1"/>
  <c r="T103" i="4"/>
  <c r="Z102" i="4"/>
  <c r="X102" i="4"/>
  <c r="V103" i="4"/>
  <c r="X103" i="4" s="1"/>
  <c r="N100" i="4"/>
  <c r="O99" i="4"/>
  <c r="AF99" i="4"/>
  <c r="AD104" i="4"/>
  <c r="M105" i="4"/>
  <c r="S104" i="4"/>
  <c r="AA106" i="4"/>
  <c r="AB105" i="4"/>
  <c r="AC105" i="4" s="1"/>
  <c r="U104" i="4" l="1"/>
  <c r="T104" i="4"/>
  <c r="Y103" i="4"/>
  <c r="Z103" i="4" s="1"/>
  <c r="V104" i="4"/>
  <c r="X104" i="4" s="1"/>
  <c r="N101" i="4"/>
  <c r="O100" i="4"/>
  <c r="AF100" i="4"/>
  <c r="AD105" i="4"/>
  <c r="AB106" i="4"/>
  <c r="AC106" i="4" s="1"/>
  <c r="AA107" i="4"/>
  <c r="M106" i="4"/>
  <c r="S105" i="4"/>
  <c r="U105" i="4" l="1"/>
  <c r="T105" i="4"/>
  <c r="Y104" i="4"/>
  <c r="Z104" i="4" s="1"/>
  <c r="V105" i="4"/>
  <c r="Y105" i="4" s="1"/>
  <c r="O101" i="4"/>
  <c r="N102" i="4"/>
  <c r="AF101" i="4"/>
  <c r="AD106" i="4"/>
  <c r="M107" i="4"/>
  <c r="S106" i="4"/>
  <c r="AB107" i="4"/>
  <c r="AC107" i="4" s="1"/>
  <c r="AA108" i="4"/>
  <c r="U106" i="4" l="1"/>
  <c r="T106" i="4"/>
  <c r="Z105" i="4"/>
  <c r="X105" i="4"/>
  <c r="V106" i="4"/>
  <c r="X106" i="4" s="1"/>
  <c r="O102" i="4"/>
  <c r="N103" i="4"/>
  <c r="AF102" i="4"/>
  <c r="AD107" i="4"/>
  <c r="AA109" i="4"/>
  <c r="AB108" i="4"/>
  <c r="AC108" i="4" s="1"/>
  <c r="M108" i="4"/>
  <c r="S107" i="4"/>
  <c r="U107" i="4" l="1"/>
  <c r="T107" i="4"/>
  <c r="Y106" i="4"/>
  <c r="Z106" i="4" s="1"/>
  <c r="V107" i="4"/>
  <c r="X107" i="4" s="1"/>
  <c r="O103" i="4"/>
  <c r="N104" i="4"/>
  <c r="AF103" i="4"/>
  <c r="AD108" i="4"/>
  <c r="M109" i="4"/>
  <c r="S108" i="4"/>
  <c r="AB109" i="4"/>
  <c r="AC109" i="4" s="1"/>
  <c r="AA110" i="4"/>
  <c r="U108" i="4" l="1"/>
  <c r="T108" i="4"/>
  <c r="Y107" i="4"/>
  <c r="Z107" i="4" s="1"/>
  <c r="V108" i="4"/>
  <c r="X108" i="4" s="1"/>
  <c r="O104" i="4"/>
  <c r="N105" i="4"/>
  <c r="AF104" i="4"/>
  <c r="AD109" i="4"/>
  <c r="AA111" i="4"/>
  <c r="AB110" i="4"/>
  <c r="AC110" i="4" s="1"/>
  <c r="M110" i="4"/>
  <c r="S109" i="4"/>
  <c r="U109" i="4" l="1"/>
  <c r="T109" i="4"/>
  <c r="W102" i="4"/>
  <c r="Y108" i="4"/>
  <c r="Z108" i="4" s="1"/>
  <c r="V109" i="4"/>
  <c r="Y109" i="4" s="1"/>
  <c r="N106" i="4"/>
  <c r="O105" i="4"/>
  <c r="AF105" i="4"/>
  <c r="AD110" i="4"/>
  <c r="M111" i="4"/>
  <c r="S110" i="4"/>
  <c r="AB111" i="4"/>
  <c r="AC111" i="4" s="1"/>
  <c r="AA112" i="4"/>
  <c r="U110" i="4" l="1"/>
  <c r="T110" i="4"/>
  <c r="X109" i="4"/>
  <c r="Z109" i="4"/>
  <c r="V110" i="4"/>
  <c r="X110" i="4" s="1"/>
  <c r="N107" i="4"/>
  <c r="O106" i="4"/>
  <c r="AF106" i="4"/>
  <c r="AD111" i="4"/>
  <c r="AB112" i="4"/>
  <c r="AC112" i="4" s="1"/>
  <c r="AA113" i="4"/>
  <c r="M112" i="4"/>
  <c r="S111" i="4"/>
  <c r="U111" i="4" l="1"/>
  <c r="T111" i="4"/>
  <c r="Y110" i="4"/>
  <c r="Z110" i="4" s="1"/>
  <c r="V111" i="4"/>
  <c r="Y111" i="4" s="1"/>
  <c r="Z111" i="4" s="1"/>
  <c r="O107" i="4"/>
  <c r="N108" i="4"/>
  <c r="AF107" i="4"/>
  <c r="AD112" i="4"/>
  <c r="AB113" i="4"/>
  <c r="AC113" i="4" s="1"/>
  <c r="AA114" i="4"/>
  <c r="M113" i="4"/>
  <c r="S112" i="4"/>
  <c r="U112" i="4" l="1"/>
  <c r="T112" i="4"/>
  <c r="X111" i="4"/>
  <c r="V112" i="4"/>
  <c r="Y112" i="4" s="1"/>
  <c r="Z112" i="4" s="1"/>
  <c r="O108" i="4"/>
  <c r="N109" i="4"/>
  <c r="AF108" i="4"/>
  <c r="AD113" i="4"/>
  <c r="AB114" i="4"/>
  <c r="AC114" i="4" s="1"/>
  <c r="AA115" i="4"/>
  <c r="M114" i="4"/>
  <c r="S113" i="4"/>
  <c r="U113" i="4" l="1"/>
  <c r="T113" i="4"/>
  <c r="X112" i="4"/>
  <c r="V113" i="4"/>
  <c r="X113" i="4" s="1"/>
  <c r="O109" i="4"/>
  <c r="N110" i="4"/>
  <c r="AF109" i="4"/>
  <c r="AD114" i="4"/>
  <c r="M115" i="4"/>
  <c r="S114" i="4"/>
  <c r="AB115" i="4"/>
  <c r="AC115" i="4" s="1"/>
  <c r="AA116" i="4"/>
  <c r="U114" i="4" l="1"/>
  <c r="T114" i="4"/>
  <c r="Y113" i="4"/>
  <c r="Z113" i="4" s="1"/>
  <c r="V114" i="4"/>
  <c r="X114" i="4" s="1"/>
  <c r="N111" i="4"/>
  <c r="O110" i="4"/>
  <c r="AF110" i="4"/>
  <c r="AD115" i="4"/>
  <c r="AB116" i="4"/>
  <c r="AC116" i="4" s="1"/>
  <c r="AA117" i="4"/>
  <c r="M116" i="4"/>
  <c r="S115" i="4"/>
  <c r="U115" i="4" l="1"/>
  <c r="T115" i="4"/>
  <c r="Y114" i="4"/>
  <c r="Z114" i="4" s="1"/>
  <c r="V115" i="4"/>
  <c r="X115" i="4" s="1"/>
  <c r="N112" i="4"/>
  <c r="O111" i="4"/>
  <c r="AF111" i="4"/>
  <c r="AD116" i="4"/>
  <c r="AB117" i="4"/>
  <c r="AC117" i="4" s="1"/>
  <c r="AA118" i="4"/>
  <c r="M117" i="4"/>
  <c r="S116" i="4"/>
  <c r="U116" i="4" l="1"/>
  <c r="T116" i="4"/>
  <c r="W109" i="4"/>
  <c r="Y115" i="4"/>
  <c r="Z115" i="4" s="1"/>
  <c r="V116" i="4"/>
  <c r="Y116" i="4" s="1"/>
  <c r="O112" i="4"/>
  <c r="N113" i="4"/>
  <c r="AF112" i="4"/>
  <c r="AD117" i="4"/>
  <c r="AB118" i="4"/>
  <c r="AC118" i="4" s="1"/>
  <c r="AA119" i="4"/>
  <c r="M118" i="4"/>
  <c r="S117" i="4"/>
  <c r="U117" i="4" l="1"/>
  <c r="T117" i="4"/>
  <c r="Z116" i="4"/>
  <c r="X116" i="4"/>
  <c r="V117" i="4"/>
  <c r="X117" i="4" s="1"/>
  <c r="N114" i="4"/>
  <c r="O113" i="4"/>
  <c r="AF113" i="4"/>
  <c r="AD118" i="4"/>
  <c r="M119" i="4"/>
  <c r="S118" i="4"/>
  <c r="AB119" i="4"/>
  <c r="AC119" i="4" s="1"/>
  <c r="AA120" i="4"/>
  <c r="U118" i="4" l="1"/>
  <c r="T118" i="4"/>
  <c r="Y117" i="4"/>
  <c r="Z117" i="4" s="1"/>
  <c r="V118" i="4"/>
  <c r="Y118" i="4" s="1"/>
  <c r="O114" i="4"/>
  <c r="N115" i="4"/>
  <c r="AF114" i="4"/>
  <c r="AD119" i="4"/>
  <c r="AB120" i="4"/>
  <c r="AC120" i="4" s="1"/>
  <c r="AA121" i="4"/>
  <c r="M120" i="4"/>
  <c r="S119" i="4"/>
  <c r="U119" i="4" l="1"/>
  <c r="T119" i="4"/>
  <c r="Z118" i="4"/>
  <c r="X118" i="4"/>
  <c r="V119" i="4"/>
  <c r="X119" i="4" s="1"/>
  <c r="N116" i="4"/>
  <c r="O115" i="4"/>
  <c r="AF115" i="4"/>
  <c r="AD120" i="4"/>
  <c r="M121" i="4"/>
  <c r="S120" i="4"/>
  <c r="AA122" i="4"/>
  <c r="AB121" i="4"/>
  <c r="AC121" i="4" s="1"/>
  <c r="U120" i="4" l="1"/>
  <c r="T120" i="4"/>
  <c r="Y119" i="4"/>
  <c r="Z119" i="4" s="1"/>
  <c r="V120" i="4"/>
  <c r="X120" i="4" s="1"/>
  <c r="N117" i="4"/>
  <c r="O116" i="4"/>
  <c r="AF116" i="4"/>
  <c r="AD121" i="4"/>
  <c r="AB122" i="4"/>
  <c r="AC122" i="4" s="1"/>
  <c r="AA123" i="4"/>
  <c r="M122" i="4"/>
  <c r="S121" i="4"/>
  <c r="U121" i="4" l="1"/>
  <c r="T121" i="4"/>
  <c r="Y120" i="4"/>
  <c r="Z120" i="4" s="1"/>
  <c r="V121" i="4"/>
  <c r="X121" i="4" s="1"/>
  <c r="N118" i="4"/>
  <c r="O117" i="4"/>
  <c r="AF117" i="4"/>
  <c r="AD122" i="4"/>
  <c r="AB123" i="4"/>
  <c r="AC123" i="4" s="1"/>
  <c r="AA124" i="4"/>
  <c r="M123" i="4"/>
  <c r="S122" i="4"/>
  <c r="U122" i="4" l="1"/>
  <c r="T122" i="4"/>
  <c r="Y121" i="4"/>
  <c r="Z121" i="4" s="1"/>
  <c r="V122" i="4"/>
  <c r="Y122" i="4" s="1"/>
  <c r="O118" i="4"/>
  <c r="N119" i="4"/>
  <c r="AF118" i="4"/>
  <c r="AD123" i="4"/>
  <c r="M124" i="4"/>
  <c r="S123" i="4"/>
  <c r="AB124" i="4"/>
  <c r="AC124" i="4" s="1"/>
  <c r="AA125" i="4"/>
  <c r="U123" i="4" l="1"/>
  <c r="T123" i="4"/>
  <c r="W116" i="4"/>
  <c r="X122" i="4"/>
  <c r="Z122" i="4"/>
  <c r="V123" i="4"/>
  <c r="Y123" i="4" s="1"/>
  <c r="N120" i="4"/>
  <c r="O119" i="4"/>
  <c r="AF119" i="4"/>
  <c r="AD124" i="4"/>
  <c r="AB125" i="4"/>
  <c r="AC125" i="4" s="1"/>
  <c r="AA126" i="4"/>
  <c r="M125" i="4"/>
  <c r="S124" i="4"/>
  <c r="U124" i="4" l="1"/>
  <c r="T124" i="4"/>
  <c r="X123" i="4"/>
  <c r="Z123" i="4"/>
  <c r="V124" i="4"/>
  <c r="Y124" i="4" s="1"/>
  <c r="O120" i="4"/>
  <c r="N121" i="4"/>
  <c r="AF120" i="4"/>
  <c r="AD125" i="4"/>
  <c r="AB126" i="4"/>
  <c r="AC126" i="4" s="1"/>
  <c r="AA127" i="4"/>
  <c r="M126" i="4"/>
  <c r="S125" i="4"/>
  <c r="U125" i="4" l="1"/>
  <c r="T125" i="4"/>
  <c r="Z124" i="4"/>
  <c r="X124" i="4"/>
  <c r="V125" i="4"/>
  <c r="X125" i="4" s="1"/>
  <c r="O121" i="4"/>
  <c r="N122" i="4"/>
  <c r="AF121" i="4"/>
  <c r="AD126" i="4"/>
  <c r="AB127" i="4"/>
  <c r="AC127" i="4" s="1"/>
  <c r="AA128" i="4"/>
  <c r="M127" i="4"/>
  <c r="S126" i="4"/>
  <c r="U126" i="4" l="1"/>
  <c r="T126" i="4"/>
  <c r="Y125" i="4"/>
  <c r="Z125" i="4" s="1"/>
  <c r="V126" i="4"/>
  <c r="Y126" i="4" s="1"/>
  <c r="N123" i="4"/>
  <c r="O122" i="4"/>
  <c r="AF122" i="4"/>
  <c r="AD127" i="4"/>
  <c r="AB128" i="4"/>
  <c r="AC128" i="4" s="1"/>
  <c r="AA129" i="4"/>
  <c r="M128" i="4"/>
  <c r="S127" i="4"/>
  <c r="U127" i="4" l="1"/>
  <c r="T127" i="4"/>
  <c r="Z126" i="4"/>
  <c r="X126" i="4"/>
  <c r="V127" i="4"/>
  <c r="X127" i="4" s="1"/>
  <c r="N124" i="4"/>
  <c r="O123" i="4"/>
  <c r="AF123" i="4"/>
  <c r="AD128" i="4"/>
  <c r="M129" i="4"/>
  <c r="S128" i="4"/>
  <c r="AB129" i="4"/>
  <c r="AC129" i="4" s="1"/>
  <c r="AA130" i="4"/>
  <c r="U128" i="4" l="1"/>
  <c r="T128" i="4"/>
  <c r="Y127" i="4"/>
  <c r="Z127" i="4" s="1"/>
  <c r="V128" i="4"/>
  <c r="X128" i="4" s="1"/>
  <c r="N125" i="4"/>
  <c r="O124" i="4"/>
  <c r="AF124" i="4"/>
  <c r="AD129" i="4"/>
  <c r="AB130" i="4"/>
  <c r="AC130" i="4" s="1"/>
  <c r="AA131" i="4"/>
  <c r="M130" i="4"/>
  <c r="S129" i="4"/>
  <c r="U129" i="4" l="1"/>
  <c r="T129" i="4"/>
  <c r="Y128" i="4"/>
  <c r="Z128" i="4" s="1"/>
  <c r="V129" i="4"/>
  <c r="Y129" i="4" s="1"/>
  <c r="O125" i="4"/>
  <c r="N126" i="4"/>
  <c r="AF125" i="4"/>
  <c r="AD130" i="4"/>
  <c r="AA132" i="4"/>
  <c r="AB131" i="4"/>
  <c r="AC131" i="4" s="1"/>
  <c r="M131" i="4"/>
  <c r="S130" i="4"/>
  <c r="U130" i="4" l="1"/>
  <c r="T130" i="4"/>
  <c r="W123" i="4"/>
  <c r="Z129" i="4"/>
  <c r="X129" i="4"/>
  <c r="V130" i="4"/>
  <c r="Y130" i="4" s="1"/>
  <c r="O126" i="4"/>
  <c r="N127" i="4"/>
  <c r="AF126" i="4"/>
  <c r="AD131" i="4"/>
  <c r="M132" i="4"/>
  <c r="S131" i="4"/>
  <c r="AB132" i="4"/>
  <c r="AC132" i="4" s="1"/>
  <c r="U131" i="4" l="1"/>
  <c r="T131" i="4"/>
  <c r="Z130" i="4"/>
  <c r="X130" i="4"/>
  <c r="V131" i="4"/>
  <c r="X131" i="4" s="1"/>
  <c r="N128" i="4"/>
  <c r="O127" i="4"/>
  <c r="AF127" i="4"/>
  <c r="AD132" i="4"/>
  <c r="AA134" i="4"/>
  <c r="AA133" i="4"/>
  <c r="AB133" i="4" s="1"/>
  <c r="AC133" i="4" s="1"/>
  <c r="M133" i="4"/>
  <c r="S132" i="4"/>
  <c r="T132" i="4" s="1"/>
  <c r="U162" i="4" l="1"/>
  <c r="U132" i="4"/>
  <c r="Y131" i="4"/>
  <c r="Z131" i="4" s="1"/>
  <c r="V132" i="4"/>
  <c r="Y132" i="4" s="1"/>
  <c r="N129" i="4"/>
  <c r="O128" i="4"/>
  <c r="AF128" i="4"/>
  <c r="AD133" i="4"/>
  <c r="AA135" i="4"/>
  <c r="AB135" i="4" s="1"/>
  <c r="AC135" i="4" s="1"/>
  <c r="AB134" i="4"/>
  <c r="AC134" i="4" s="1"/>
  <c r="S133" i="4"/>
  <c r="T133" i="4" s="1"/>
  <c r="M134" i="4"/>
  <c r="U133" i="4" l="1"/>
  <c r="U163" i="4"/>
  <c r="Z132" i="4"/>
  <c r="X132" i="4"/>
  <c r="V133" i="4"/>
  <c r="X133" i="4" s="1"/>
  <c r="N130" i="4"/>
  <c r="O129" i="4"/>
  <c r="AF129" i="4"/>
  <c r="AD134" i="4"/>
  <c r="AA136" i="4"/>
  <c r="AB136" i="4" s="1"/>
  <c r="AC136" i="4" s="1"/>
  <c r="M135" i="4"/>
  <c r="S134" i="4"/>
  <c r="T134" i="4" s="1"/>
  <c r="U134" i="4" l="1"/>
  <c r="U164" i="4"/>
  <c r="Y133" i="4"/>
  <c r="Z133" i="4" s="1"/>
  <c r="V134" i="4"/>
  <c r="X134" i="4" s="1"/>
  <c r="N131" i="4"/>
  <c r="O130" i="4"/>
  <c r="AF130" i="4"/>
  <c r="AD135" i="4"/>
  <c r="AA137" i="4"/>
  <c r="AB137" i="4" s="1"/>
  <c r="AC137" i="4" s="1"/>
  <c r="S135" i="4"/>
  <c r="M136" i="4"/>
  <c r="U135" i="4" l="1"/>
  <c r="T135" i="4"/>
  <c r="Y134" i="4"/>
  <c r="Z134" i="4" s="1"/>
  <c r="V135" i="4"/>
  <c r="X135" i="4" s="1"/>
  <c r="N132" i="4"/>
  <c r="O131" i="4"/>
  <c r="AF131" i="4"/>
  <c r="AD136" i="4"/>
  <c r="AA138" i="4"/>
  <c r="AB138" i="4" s="1"/>
  <c r="AC138" i="4" s="1"/>
  <c r="S136" i="4"/>
  <c r="M137" i="4"/>
  <c r="U136" i="4" l="1"/>
  <c r="T136" i="4"/>
  <c r="Y135" i="4"/>
  <c r="Z135" i="4" s="1"/>
  <c r="V136" i="4"/>
  <c r="Y136" i="4" s="1"/>
  <c r="N133" i="4"/>
  <c r="O132" i="4"/>
  <c r="AF132" i="4"/>
  <c r="AD137" i="4"/>
  <c r="AA139" i="4"/>
  <c r="AB139" i="4" s="1"/>
  <c r="AC139" i="4" s="1"/>
  <c r="M138" i="4"/>
  <c r="S137" i="4"/>
  <c r="U137" i="4" l="1"/>
  <c r="T137" i="4"/>
  <c r="Z136" i="4"/>
  <c r="W130" i="4"/>
  <c r="X136" i="4"/>
  <c r="V137" i="4"/>
  <c r="Y137" i="4" s="1"/>
  <c r="N134" i="4"/>
  <c r="O133" i="4"/>
  <c r="AF133" i="4"/>
  <c r="AD138" i="4"/>
  <c r="AA140" i="4"/>
  <c r="AB140" i="4" s="1"/>
  <c r="AC140" i="4" s="1"/>
  <c r="S138" i="4"/>
  <c r="M139" i="4"/>
  <c r="Z137" i="4" l="1"/>
  <c r="U138" i="4"/>
  <c r="T138" i="4"/>
  <c r="X137" i="4"/>
  <c r="V138" i="4"/>
  <c r="X138" i="4" s="1"/>
  <c r="O134" i="4"/>
  <c r="N135" i="4"/>
  <c r="AF134" i="4"/>
  <c r="AD139" i="4"/>
  <c r="AA141" i="4"/>
  <c r="AB141" i="4" s="1"/>
  <c r="AC141" i="4" s="1"/>
  <c r="S139" i="4"/>
  <c r="M140" i="4"/>
  <c r="U139" i="4" l="1"/>
  <c r="T139" i="4"/>
  <c r="Y138" i="4"/>
  <c r="Z138" i="4" s="1"/>
  <c r="V139" i="4"/>
  <c r="X139" i="4" s="1"/>
  <c r="N136" i="4"/>
  <c r="O135" i="4"/>
  <c r="AF135" i="4"/>
  <c r="AD140" i="4"/>
  <c r="AA142" i="4"/>
  <c r="AB142" i="4" s="1"/>
  <c r="AC142" i="4" s="1"/>
  <c r="S140" i="4"/>
  <c r="M141" i="4"/>
  <c r="U140" i="4" l="1"/>
  <c r="T140" i="4"/>
  <c r="Y139" i="4"/>
  <c r="Z139" i="4" s="1"/>
  <c r="V140" i="4"/>
  <c r="X140" i="4" s="1"/>
  <c r="O136" i="4"/>
  <c r="N137" i="4"/>
  <c r="AF136" i="4"/>
  <c r="AD141" i="4"/>
  <c r="AA143" i="4"/>
  <c r="AB143" i="4" s="1"/>
  <c r="AC143" i="4" s="1"/>
  <c r="S141" i="4"/>
  <c r="M142" i="4"/>
  <c r="U141" i="4" l="1"/>
  <c r="T141" i="4"/>
  <c r="Y140" i="4"/>
  <c r="Z140" i="4" s="1"/>
  <c r="V141" i="4"/>
  <c r="X141" i="4" s="1"/>
  <c r="O137" i="4"/>
  <c r="N138" i="4"/>
  <c r="AF137" i="4"/>
  <c r="AD142" i="4"/>
  <c r="AA144" i="4"/>
  <c r="AB144" i="4" s="1"/>
  <c r="AC144" i="4" s="1"/>
  <c r="M143" i="4"/>
  <c r="S142" i="4"/>
  <c r="U142" i="4" l="1"/>
  <c r="T142" i="4"/>
  <c r="Y141" i="4"/>
  <c r="Z141" i="4" s="1"/>
  <c r="V142" i="4"/>
  <c r="X142" i="4" s="1"/>
  <c r="N139" i="4"/>
  <c r="O138" i="4"/>
  <c r="AF138" i="4"/>
  <c r="AD143" i="4"/>
  <c r="AA145" i="4"/>
  <c r="AB145" i="4" s="1"/>
  <c r="AC145" i="4" s="1"/>
  <c r="M144" i="4"/>
  <c r="S143" i="4"/>
  <c r="U143" i="4" l="1"/>
  <c r="T143" i="4"/>
  <c r="Y142" i="4"/>
  <c r="Z142" i="4" s="1"/>
  <c r="V143" i="4"/>
  <c r="Y143" i="4" s="1"/>
  <c r="Z143" i="4" s="1"/>
  <c r="O139" i="4"/>
  <c r="N140" i="4"/>
  <c r="AF139" i="4"/>
  <c r="AD144" i="4"/>
  <c r="AA146" i="4"/>
  <c r="AB146" i="4" s="1"/>
  <c r="AC146" i="4" s="1"/>
  <c r="M145" i="4"/>
  <c r="S144" i="4"/>
  <c r="U144" i="4" l="1"/>
  <c r="T144" i="4"/>
  <c r="W137" i="4"/>
  <c r="X143" i="4"/>
  <c r="V144" i="4"/>
  <c r="Y144" i="4" s="1"/>
  <c r="Z144" i="4" s="1"/>
  <c r="N141" i="4"/>
  <c r="O140" i="4"/>
  <c r="AF140" i="4"/>
  <c r="AD145" i="4"/>
  <c r="AA147" i="4"/>
  <c r="AB147" i="4" s="1"/>
  <c r="AC147" i="4" s="1"/>
  <c r="M146" i="4"/>
  <c r="S145" i="4"/>
  <c r="U145" i="4" l="1"/>
  <c r="T145" i="4"/>
  <c r="X144" i="4"/>
  <c r="V145" i="4"/>
  <c r="Y145" i="4" s="1"/>
  <c r="Z145" i="4" s="1"/>
  <c r="N142" i="4"/>
  <c r="O141" i="4"/>
  <c r="AF141" i="4"/>
  <c r="AD146" i="4"/>
  <c r="AA148" i="4"/>
  <c r="AB148" i="4" s="1"/>
  <c r="AC148" i="4" s="1"/>
  <c r="M147" i="4"/>
  <c r="S146" i="4"/>
  <c r="U146" i="4" l="1"/>
  <c r="T146" i="4"/>
  <c r="X145" i="4"/>
  <c r="V146" i="4"/>
  <c r="X146" i="4" s="1"/>
  <c r="O142" i="4"/>
  <c r="N143" i="4"/>
  <c r="AF142" i="4"/>
  <c r="AD147" i="4"/>
  <c r="AA149" i="4"/>
  <c r="AB149" i="4" s="1"/>
  <c r="AC149" i="4" s="1"/>
  <c r="M148" i="4"/>
  <c r="S147" i="4"/>
  <c r="U147" i="4" l="1"/>
  <c r="T147" i="4"/>
  <c r="Y146" i="4"/>
  <c r="Z146" i="4" s="1"/>
  <c r="V147" i="4"/>
  <c r="X147" i="4" s="1"/>
  <c r="O143" i="4"/>
  <c r="N144" i="4"/>
  <c r="AF143" i="4"/>
  <c r="AD148" i="4"/>
  <c r="AA150" i="4"/>
  <c r="AB150" i="4" s="1"/>
  <c r="AC150" i="4" s="1"/>
  <c r="M149" i="4"/>
  <c r="S148" i="4"/>
  <c r="U148" i="4" l="1"/>
  <c r="T148" i="4"/>
  <c r="T162" i="4"/>
  <c r="Y147" i="4"/>
  <c r="Z147" i="4" s="1"/>
  <c r="V148" i="4"/>
  <c r="Y148" i="4" s="1"/>
  <c r="X148" i="4"/>
  <c r="N145" i="4"/>
  <c r="O144" i="4"/>
  <c r="AF144" i="4"/>
  <c r="AD149" i="4"/>
  <c r="AA151" i="4"/>
  <c r="AB151" i="4" s="1"/>
  <c r="AC151" i="4" s="1"/>
  <c r="M150" i="4"/>
  <c r="S149" i="4"/>
  <c r="U149" i="4" l="1"/>
  <c r="T163" i="4"/>
  <c r="T149" i="4"/>
  <c r="Z148" i="4"/>
  <c r="V149" i="4"/>
  <c r="Y149" i="4" s="1"/>
  <c r="N146" i="4"/>
  <c r="O145" i="4"/>
  <c r="AF145" i="4"/>
  <c r="AD150" i="4"/>
  <c r="P153" i="4"/>
  <c r="AA152" i="4"/>
  <c r="AB152" i="4" s="1"/>
  <c r="AC152" i="4" s="1"/>
  <c r="M151" i="4"/>
  <c r="S150" i="4"/>
  <c r="U150" i="4" l="1"/>
  <c r="T164" i="4"/>
  <c r="T150" i="4"/>
  <c r="Z149" i="4"/>
  <c r="X149" i="4"/>
  <c r="V150" i="4"/>
  <c r="Y150" i="4" s="1"/>
  <c r="N147" i="4"/>
  <c r="O146" i="4"/>
  <c r="AF146" i="4"/>
  <c r="AD151" i="4"/>
  <c r="P154" i="4"/>
  <c r="AA153" i="4"/>
  <c r="AB153" i="4" s="1"/>
  <c r="AC153" i="4" s="1"/>
  <c r="M152" i="4"/>
  <c r="S151" i="4"/>
  <c r="U151" i="4" l="1"/>
  <c r="T151" i="4"/>
  <c r="Z150" i="4"/>
  <c r="W144" i="4"/>
  <c r="X150" i="4"/>
  <c r="V151" i="4"/>
  <c r="Y151" i="4" s="1"/>
  <c r="N148" i="4"/>
  <c r="O147" i="4"/>
  <c r="AF147" i="4"/>
  <c r="AD152" i="4"/>
  <c r="P155" i="4"/>
  <c r="AA154" i="4"/>
  <c r="AB154" i="4" s="1"/>
  <c r="AC154" i="4" s="1"/>
  <c r="M153" i="4"/>
  <c r="S152" i="4"/>
  <c r="U152" i="4" l="1"/>
  <c r="T152" i="4"/>
  <c r="Z151" i="4"/>
  <c r="X151" i="4"/>
  <c r="V152" i="4"/>
  <c r="Y152" i="4" s="1"/>
  <c r="N149" i="4"/>
  <c r="O148" i="4"/>
  <c r="AF148" i="4"/>
  <c r="AD153" i="4"/>
  <c r="P156" i="4"/>
  <c r="AA155" i="4"/>
  <c r="AB155" i="4" s="1"/>
  <c r="AC155" i="4" s="1"/>
  <c r="M154" i="4"/>
  <c r="S153" i="4"/>
  <c r="U153" i="4" l="1"/>
  <c r="T153" i="4"/>
  <c r="Z152" i="4"/>
  <c r="X152" i="4"/>
  <c r="V153" i="4"/>
  <c r="X153" i="4" s="1"/>
  <c r="O149" i="4"/>
  <c r="N150" i="4"/>
  <c r="AF149" i="4"/>
  <c r="AD154" i="4"/>
  <c r="P157" i="4"/>
  <c r="AA156" i="4"/>
  <c r="AB156" i="4" s="1"/>
  <c r="AC156" i="4" s="1"/>
  <c r="M155" i="4"/>
  <c r="S154" i="4"/>
  <c r="U154" i="4" l="1"/>
  <c r="T154" i="4"/>
  <c r="Y153" i="4"/>
  <c r="Z153" i="4" s="1"/>
  <c r="V154" i="4"/>
  <c r="X154" i="4" s="1"/>
  <c r="O150" i="4"/>
  <c r="N151" i="4"/>
  <c r="AF150" i="4"/>
  <c r="AD155" i="4"/>
  <c r="P158" i="4"/>
  <c r="AA157" i="4"/>
  <c r="AB157" i="4" s="1"/>
  <c r="AC157" i="4" s="1"/>
  <c r="M156" i="4"/>
  <c r="S155" i="4"/>
  <c r="U155" i="4" l="1"/>
  <c r="T155" i="4"/>
  <c r="Y154" i="4"/>
  <c r="Z154" i="4" s="1"/>
  <c r="V155" i="4"/>
  <c r="X155" i="4" s="1"/>
  <c r="O151" i="4"/>
  <c r="N152" i="4"/>
  <c r="AF151" i="4"/>
  <c r="AD156" i="4"/>
  <c r="P159" i="4"/>
  <c r="AA158" i="4"/>
  <c r="AB158" i="4" s="1"/>
  <c r="AC158" i="4" s="1"/>
  <c r="M157" i="4"/>
  <c r="S156" i="4"/>
  <c r="U156" i="4" l="1"/>
  <c r="T156" i="4"/>
  <c r="Y155" i="4"/>
  <c r="Z155" i="4" s="1"/>
  <c r="V156" i="4"/>
  <c r="X156" i="4" s="1"/>
  <c r="N153" i="4"/>
  <c r="O152" i="4"/>
  <c r="AF152" i="4"/>
  <c r="AD157" i="4"/>
  <c r="P160" i="4"/>
  <c r="AA159" i="4"/>
  <c r="AB159" i="4" s="1"/>
  <c r="AC159" i="4" s="1"/>
  <c r="M158" i="4"/>
  <c r="S157" i="4"/>
  <c r="U157" i="4" l="1"/>
  <c r="T157" i="4"/>
  <c r="Y156" i="4"/>
  <c r="Z156" i="4" s="1"/>
  <c r="V157" i="4"/>
  <c r="Y157" i="4" s="1"/>
  <c r="O153" i="4"/>
  <c r="N154" i="4"/>
  <c r="AF153" i="4"/>
  <c r="AD158" i="4"/>
  <c r="P161" i="4"/>
  <c r="AA160" i="4"/>
  <c r="AB160" i="4" s="1"/>
  <c r="AC160" i="4" s="1"/>
  <c r="M159" i="4"/>
  <c r="S158" i="4"/>
  <c r="U158" i="4" l="1"/>
  <c r="T158" i="4"/>
  <c r="W151" i="4"/>
  <c r="X157" i="4"/>
  <c r="Z157" i="4"/>
  <c r="V158" i="4"/>
  <c r="Y158" i="4" s="1"/>
  <c r="O154" i="4"/>
  <c r="N155" i="4"/>
  <c r="AF154" i="4"/>
  <c r="AD159" i="4"/>
  <c r="AA161" i="4"/>
  <c r="AA2" i="4" s="1"/>
  <c r="P2" i="4"/>
  <c r="M160" i="4"/>
  <c r="S159" i="4"/>
  <c r="U159" i="4" l="1"/>
  <c r="T159" i="4"/>
  <c r="Z158" i="4"/>
  <c r="X158" i="4"/>
  <c r="V159" i="4"/>
  <c r="X159" i="4" s="1"/>
  <c r="N156" i="4"/>
  <c r="O155" i="4"/>
  <c r="AF155" i="4"/>
  <c r="AD160" i="4"/>
  <c r="AB161" i="4"/>
  <c r="M161" i="4"/>
  <c r="S160" i="4"/>
  <c r="U160" i="4" l="1"/>
  <c r="T160" i="4"/>
  <c r="Y159" i="4"/>
  <c r="Z159" i="4" s="1"/>
  <c r="V160" i="4"/>
  <c r="X160" i="4" s="1"/>
  <c r="N157" i="4"/>
  <c r="O156" i="4"/>
  <c r="AF156" i="4"/>
  <c r="AB2" i="4"/>
  <c r="AC161" i="4"/>
  <c r="AD161" i="4" s="1"/>
  <c r="S161" i="4"/>
  <c r="M2" i="4"/>
  <c r="U161" i="4" l="1"/>
  <c r="T161" i="4"/>
  <c r="Y160" i="4"/>
  <c r="Z160" i="4" s="1"/>
  <c r="S2" i="4"/>
  <c r="N158" i="4"/>
  <c r="O157" i="4"/>
  <c r="AF157" i="4"/>
  <c r="AD162" i="4"/>
  <c r="V161" i="4"/>
  <c r="X161" i="4" l="1"/>
  <c r="X2" i="4" s="1"/>
  <c r="Y161" i="4"/>
  <c r="Z161" i="4" s="1"/>
  <c r="Z162" i="4" s="1"/>
  <c r="Z163" i="4" s="1"/>
  <c r="Z164" i="4" s="1"/>
  <c r="V2" i="4"/>
  <c r="O158" i="4"/>
  <c r="N159" i="4"/>
  <c r="AF158" i="4"/>
  <c r="AD163" i="4"/>
  <c r="AF162" i="4"/>
  <c r="W158" i="4"/>
  <c r="W2" i="4" s="1"/>
  <c r="N160" i="4" l="1"/>
  <c r="O159" i="4"/>
  <c r="AF159" i="4"/>
  <c r="AF163" i="4"/>
  <c r="AD164" i="4"/>
  <c r="AF164" i="4" s="1"/>
  <c r="N161" i="4" l="1"/>
  <c r="O160" i="4"/>
  <c r="AF160" i="4"/>
  <c r="O161" i="4" l="1"/>
  <c r="AF161" i="4"/>
</calcChain>
</file>

<file path=xl/sharedStrings.xml><?xml version="1.0" encoding="utf-8"?>
<sst xmlns="http://schemas.openxmlformats.org/spreadsheetml/2006/main" count="106" uniqueCount="99">
  <si>
    <t>Date</t>
  </si>
  <si>
    <t>Ideal Power</t>
  </si>
  <si>
    <t>No</t>
  </si>
  <si>
    <t>delta Power</t>
  </si>
  <si>
    <t>START</t>
  </si>
  <si>
    <t>PEAK</t>
  </si>
  <si>
    <t>END</t>
  </si>
  <si>
    <t>days to go</t>
  </si>
  <si>
    <t>TODAY</t>
  </si>
  <si>
    <t>date</t>
  </si>
  <si>
    <t>source:</t>
  </si>
  <si>
    <t>date; N of Cases</t>
  </si>
  <si>
    <t>https://en.wikipedia.org/wiki/2020_coronavirus_pandemic_in_Indonesia</t>
  </si>
  <si>
    <t>rounded up</t>
  </si>
  <si>
    <t>Selisih of date</t>
  </si>
  <si>
    <t>weeks to go</t>
  </si>
  <si>
    <t>num of sick</t>
  </si>
  <si>
    <t>months to go</t>
  </si>
  <si>
    <t>N of Cases</t>
  </si>
  <si>
    <t>cured</t>
  </si>
  <si>
    <t>total</t>
  </si>
  <si>
    <t>N of Cured</t>
  </si>
  <si>
    <t>y=ax-b</t>
  </si>
  <si>
    <t>a=</t>
  </si>
  <si>
    <t>b=</t>
  </si>
  <si>
    <t>No Case</t>
  </si>
  <si>
    <t>No Cure</t>
  </si>
  <si>
    <t>Start</t>
  </si>
  <si>
    <t>Today</t>
  </si>
  <si>
    <t>Grad Peak</t>
  </si>
  <si>
    <t>CEK TROS!</t>
  </si>
  <si>
    <t>INDONESIA</t>
  </si>
  <si>
    <t>SINGAPORE</t>
  </si>
  <si>
    <t>https://en.wikipedia.org/wiki/2020_coronavirus_pandemic_in_Singapore#Statistics</t>
  </si>
  <si>
    <t>MALAYSIA</t>
  </si>
  <si>
    <t>https://en.wikipedia.org/wiki/2020_coronavirus_pandemic_in_Malaysia</t>
  </si>
  <si>
    <t>THAILAND</t>
  </si>
  <si>
    <t>https://en.wikipedia.org/wiki/2020_coronavirus_pandemic_in_the_Philippines#Statistics</t>
  </si>
  <si>
    <t>PHILLIPINES</t>
  </si>
  <si>
    <t>https://en.wikipedia.org/wiki/2020_coronavirus_pandemic_in_Thailand</t>
  </si>
  <si>
    <t>https://en.wikipedia.org/wiki/2020_coronavirus_pandemic_in_Indonesia#Statistics</t>
  </si>
  <si>
    <t>Total Case</t>
  </si>
  <si>
    <t>Sick Case</t>
  </si>
  <si>
    <t>Total Cured</t>
  </si>
  <si>
    <t>Total Death</t>
  </si>
  <si>
    <t>End (Predicted)</t>
  </si>
  <si>
    <t>Peak (Pred.)</t>
  </si>
  <si>
    <t>Total Solved</t>
  </si>
  <si>
    <t>New Sick Per Day</t>
  </si>
  <si>
    <t>New Solved Per Day</t>
  </si>
  <si>
    <t>New Case Per Day</t>
  </si>
  <si>
    <t>Cured Per Day</t>
  </si>
  <si>
    <t>Died Per Day</t>
  </si>
  <si>
    <t>Delta New Sick Per Day</t>
  </si>
  <si>
    <t>Mean per Week</t>
  </si>
  <si>
    <t>w</t>
  </si>
  <si>
    <t>pred ke</t>
  </si>
  <si>
    <t>peak</t>
  </si>
  <si>
    <t>end</t>
  </si>
  <si>
    <t>Metode Keluhan Yoga</t>
  </si>
  <si>
    <t>dod</t>
  </si>
  <si>
    <t>d</t>
  </si>
  <si>
    <t>d o d : delta of delta;    d: delta</t>
  </si>
  <si>
    <t>Test Per Day</t>
  </si>
  <si>
    <t>Total Test</t>
  </si>
  <si>
    <t>New per Test %</t>
  </si>
  <si>
    <t>Total Test / Case Ratio</t>
  </si>
  <si>
    <t>Delta Ratio Test / Case per Day</t>
  </si>
  <si>
    <t>Solved / Test (%)</t>
  </si>
  <si>
    <t>Total Solved / Test</t>
  </si>
  <si>
    <t>covid power</t>
  </si>
  <si>
    <t>Negara yang bisa kita bilang udh  kelar dari covid</t>
  </si>
  <si>
    <t>China</t>
  </si>
  <si>
    <t>Vietnam</t>
  </si>
  <si>
    <t>https://en.wikipedia.org/wiki/COVID-19_pandemic_in_Vietnam</t>
  </si>
  <si>
    <t>Australia</t>
  </si>
  <si>
    <t>https://en.wikipedia.org/wiki/COVID-19_pandemic_in_Australia</t>
  </si>
  <si>
    <t>S. Korea</t>
  </si>
  <si>
    <t>https://en.wikipedia.org/wiki/COVID-19_pandemic_in_South_Korea</t>
  </si>
  <si>
    <t>https://en.wikipedia.org/wiki/COVID-19_pandemic_in_mainland_China</t>
  </si>
  <si>
    <t>%</t>
  </si>
  <si>
    <t>Activ</t>
  </si>
  <si>
    <t>Conf</t>
  </si>
  <si>
    <t>https://www.symbolab.com/solver/step-by-step/0%3D-0.1745x%5E%7B2%7D%2B38.864x-213.89</t>
  </si>
  <si>
    <t>Yoga</t>
  </si>
  <si>
    <t>Kita</t>
  </si>
  <si>
    <t>Machine Learning</t>
  </si>
  <si>
    <t>Human Learning</t>
  </si>
  <si>
    <t>Sick per Test %</t>
  </si>
  <si>
    <t>Total of S P T %</t>
  </si>
  <si>
    <t>18/05</t>
  </si>
  <si>
    <t>19/05</t>
  </si>
  <si>
    <t>20/05</t>
  </si>
  <si>
    <t>21/05</t>
  </si>
  <si>
    <t>R0 kita</t>
  </si>
  <si>
    <t>23/05</t>
  </si>
  <si>
    <t>R0 14</t>
  </si>
  <si>
    <t>m</t>
  </si>
  <si>
    <t>N C P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</si>
</sst>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[$-409]mmmm\ d\,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rgb="FF009242"/>
      <name val="Calibri"/>
      <family val="2"/>
      <scheme val="minor"/>
    </font>
    <font>
      <b/>
      <i/>
      <sz val="12"/>
      <color rgb="FF0092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C8C8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0">
    <xf numFmtId="0" fontId="0" fillId="0" borderId="0" xfId="0"/>
    <xf numFmtId="164" fontId="0" fillId="0" borderId="0" xfId="0" applyNumberFormat="1"/>
    <xf numFmtId="0" fontId="0" fillId="0" borderId="4" xfId="0" applyBorder="1"/>
    <xf numFmtId="1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64" fontId="0" fillId="0" borderId="0" xfId="1" applyNumberFormat="1" applyFont="1" applyBorder="1"/>
    <xf numFmtId="0" fontId="2" fillId="0" borderId="6" xfId="0" applyFont="1" applyBorder="1"/>
    <xf numFmtId="0" fontId="3" fillId="0" borderId="0" xfId="0" applyFont="1"/>
    <xf numFmtId="0" fontId="2" fillId="0" borderId="4" xfId="0" applyFont="1" applyBorder="1"/>
    <xf numFmtId="164" fontId="2" fillId="0" borderId="7" xfId="0" applyNumberFormat="1" applyFont="1" applyBorder="1"/>
    <xf numFmtId="0" fontId="2" fillId="0" borderId="0" xfId="0" applyFont="1" applyFill="1" applyBorder="1"/>
    <xf numFmtId="0" fontId="4" fillId="0" borderId="0" xfId="2"/>
    <xf numFmtId="164" fontId="0" fillId="2" borderId="0" xfId="1" applyNumberFormat="1" applyFont="1" applyFill="1" applyBorder="1"/>
    <xf numFmtId="165" fontId="0" fillId="0" borderId="0" xfId="0" applyNumberFormat="1" applyBorder="1"/>
    <xf numFmtId="0" fontId="3" fillId="0" borderId="4" xfId="0" applyFont="1" applyBorder="1"/>
    <xf numFmtId="0" fontId="0" fillId="0" borderId="11" xfId="0" applyBorder="1" applyAlignment="1">
      <alignment horizontal="center" vertical="center" wrapText="1"/>
    </xf>
    <xf numFmtId="165" fontId="0" fillId="3" borderId="12" xfId="0" applyNumberFormat="1" applyFill="1" applyBorder="1"/>
    <xf numFmtId="0" fontId="0" fillId="3" borderId="12" xfId="0" applyFill="1" applyBorder="1"/>
    <xf numFmtId="164" fontId="0" fillId="0" borderId="5" xfId="0" applyNumberFormat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/>
    </xf>
    <xf numFmtId="0" fontId="2" fillId="3" borderId="1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2" fillId="0" borderId="9" xfId="0" applyFont="1" applyBorder="1"/>
    <xf numFmtId="0" fontId="0" fillId="0" borderId="13" xfId="0" applyFont="1" applyBorder="1"/>
    <xf numFmtId="165" fontId="0" fillId="0" borderId="13" xfId="0" applyNumberFormat="1" applyFont="1" applyBorder="1"/>
    <xf numFmtId="165" fontId="0" fillId="0" borderId="10" xfId="0" applyNumberFormat="1" applyFont="1" applyBorder="1"/>
    <xf numFmtId="166" fontId="6" fillId="0" borderId="0" xfId="0" applyNumberFormat="1" applyFont="1" applyBorder="1"/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6" fontId="7" fillId="0" borderId="0" xfId="0" applyNumberFormat="1" applyFont="1" applyBorder="1"/>
    <xf numFmtId="0" fontId="9" fillId="0" borderId="3" xfId="0" applyFont="1" applyBorder="1" applyAlignment="1">
      <alignment horizontal="center"/>
    </xf>
    <xf numFmtId="166" fontId="10" fillId="0" borderId="5" xfId="0" applyNumberFormat="1" applyFont="1" applyBorder="1"/>
    <xf numFmtId="14" fontId="0" fillId="0" borderId="0" xfId="0" applyNumberFormat="1"/>
    <xf numFmtId="0" fontId="0" fillId="0" borderId="0" xfId="0" applyFill="1" applyBorder="1"/>
    <xf numFmtId="14" fontId="2" fillId="2" borderId="0" xfId="0" applyNumberFormat="1" applyFont="1" applyFill="1"/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0" fontId="2" fillId="2" borderId="0" xfId="0" applyFont="1" applyFill="1"/>
    <xf numFmtId="0" fontId="2" fillId="0" borderId="2" xfId="0" applyFont="1" applyBorder="1" applyAlignment="1">
      <alignment horizontal="center" wrapText="1"/>
    </xf>
    <xf numFmtId="14" fontId="2" fillId="0" borderId="0" xfId="0" applyNumberFormat="1" applyFont="1"/>
    <xf numFmtId="166" fontId="0" fillId="0" borderId="0" xfId="0" applyNumberFormat="1" applyAlignment="1">
      <alignment horizontal="left"/>
    </xf>
    <xf numFmtId="0" fontId="11" fillId="0" borderId="0" xfId="0" applyFont="1"/>
    <xf numFmtId="0" fontId="12" fillId="0" borderId="0" xfId="0" applyFont="1"/>
    <xf numFmtId="14" fontId="11" fillId="0" borderId="0" xfId="0" applyNumberFormat="1" applyFont="1"/>
    <xf numFmtId="166" fontId="1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/>
    <xf numFmtId="0" fontId="0" fillId="5" borderId="14" xfId="0" applyFill="1" applyBorder="1" applyAlignment="1">
      <alignment horizontal="center" vertical="center" wrapText="1"/>
    </xf>
    <xf numFmtId="0" fontId="0" fillId="5" borderId="14" xfId="0" applyFill="1" applyBorder="1"/>
    <xf numFmtId="0" fontId="0" fillId="6" borderId="0" xfId="0" applyFill="1" applyBorder="1"/>
    <xf numFmtId="0" fontId="0" fillId="8" borderId="14" xfId="0" applyFill="1" applyBorder="1" applyAlignment="1">
      <alignment horizontal="center" vertical="center" wrapText="1"/>
    </xf>
    <xf numFmtId="0" fontId="0" fillId="8" borderId="14" xfId="0" applyFill="1" applyBorder="1"/>
    <xf numFmtId="0" fontId="0" fillId="7" borderId="14" xfId="0" applyFill="1" applyBorder="1" applyAlignment="1">
      <alignment horizontal="center" vertical="center" wrapText="1"/>
    </xf>
    <xf numFmtId="0" fontId="0" fillId="7" borderId="14" xfId="0" applyFill="1" applyBorder="1"/>
    <xf numFmtId="0" fontId="0" fillId="9" borderId="14" xfId="0" applyFill="1" applyBorder="1" applyAlignment="1">
      <alignment horizontal="center" vertical="center" wrapText="1"/>
    </xf>
    <xf numFmtId="0" fontId="0" fillId="9" borderId="14" xfId="0" applyFill="1" applyBorder="1"/>
    <xf numFmtId="0" fontId="0" fillId="10" borderId="15" xfId="0" applyFill="1" applyBorder="1"/>
    <xf numFmtId="0" fontId="0" fillId="0" borderId="14" xfId="0" applyBorder="1" applyAlignment="1">
      <alignment horizontal="center" vertical="center" wrapText="1"/>
    </xf>
    <xf numFmtId="0" fontId="0" fillId="0" borderId="14" xfId="0" applyBorder="1"/>
    <xf numFmtId="0" fontId="0" fillId="2" borderId="14" xfId="0" applyFill="1" applyBorder="1"/>
    <xf numFmtId="0" fontId="14" fillId="2" borderId="14" xfId="0" applyFont="1" applyFill="1" applyBorder="1"/>
    <xf numFmtId="0" fontId="14" fillId="6" borderId="14" xfId="0" applyFont="1" applyFill="1" applyBorder="1"/>
    <xf numFmtId="0" fontId="0" fillId="11" borderId="0" xfId="0" applyFill="1"/>
    <xf numFmtId="0" fontId="0" fillId="11" borderId="14" xfId="0" applyFill="1" applyBorder="1"/>
    <xf numFmtId="0" fontId="0" fillId="0" borderId="15" xfId="0" applyBorder="1"/>
    <xf numFmtId="0" fontId="0" fillId="4" borderId="15" xfId="0" applyFill="1" applyBorder="1"/>
    <xf numFmtId="14" fontId="0" fillId="0" borderId="14" xfId="0" applyNumberFormat="1" applyBorder="1"/>
    <xf numFmtId="14" fontId="0" fillId="2" borderId="14" xfId="0" applyNumberFormat="1" applyFont="1" applyFill="1" applyBorder="1"/>
    <xf numFmtId="0" fontId="0" fillId="2" borderId="14" xfId="0" applyFont="1" applyFill="1" applyBorder="1"/>
    <xf numFmtId="0" fontId="0" fillId="2" borderId="0" xfId="0" applyFont="1" applyFill="1"/>
    <xf numFmtId="14" fontId="0" fillId="2" borderId="14" xfId="0" applyNumberFormat="1" applyFill="1" applyBorder="1"/>
    <xf numFmtId="0" fontId="2" fillId="2" borderId="14" xfId="0" applyFont="1" applyFill="1" applyBorder="1"/>
    <xf numFmtId="14" fontId="2" fillId="2" borderId="14" xfId="0" applyNumberFormat="1" applyFont="1" applyFill="1" applyBorder="1"/>
    <xf numFmtId="0" fontId="13" fillId="2" borderId="14" xfId="0" applyFont="1" applyFill="1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4" borderId="19" xfId="0" applyFill="1" applyBorder="1"/>
    <xf numFmtId="0" fontId="0" fillId="5" borderId="17" xfId="0" applyFill="1" applyBorder="1"/>
    <xf numFmtId="0" fontId="0" fillId="8" borderId="17" xfId="0" applyFill="1" applyBorder="1"/>
    <xf numFmtId="0" fontId="0" fillId="4" borderId="17" xfId="0" applyFill="1" applyBorder="1"/>
    <xf numFmtId="0" fontId="0" fillId="7" borderId="17" xfId="0" applyFill="1" applyBorder="1"/>
    <xf numFmtId="0" fontId="0" fillId="6" borderId="14" xfId="0" applyFill="1" applyBorder="1" applyAlignment="1">
      <alignment horizontal="center" vertical="center" wrapText="1"/>
    </xf>
    <xf numFmtId="0" fontId="0" fillId="6" borderId="14" xfId="0" applyFill="1" applyBorder="1"/>
    <xf numFmtId="0" fontId="2" fillId="6" borderId="14" xfId="0" applyFont="1" applyFill="1" applyBorder="1"/>
    <xf numFmtId="164" fontId="0" fillId="0" borderId="14" xfId="1" applyNumberFormat="1" applyFont="1" applyBorder="1"/>
    <xf numFmtId="164" fontId="0" fillId="0" borderId="14" xfId="1" applyNumberFormat="1" applyFont="1" applyBorder="1" applyAlignment="1">
      <alignment horizontal="center" vertical="center" wrapText="1"/>
    </xf>
    <xf numFmtId="164" fontId="0" fillId="0" borderId="19" xfId="1" applyNumberFormat="1" applyFont="1" applyBorder="1"/>
    <xf numFmtId="164" fontId="0" fillId="0" borderId="15" xfId="1" applyNumberFormat="1" applyFont="1" applyBorder="1"/>
    <xf numFmtId="0" fontId="14" fillId="6" borderId="20" xfId="0" applyFont="1" applyFill="1" applyBorder="1"/>
    <xf numFmtId="0" fontId="0" fillId="9" borderId="17" xfId="0" applyFill="1" applyBorder="1"/>
    <xf numFmtId="0" fontId="0" fillId="10" borderId="19" xfId="0" applyFill="1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/>
    <xf numFmtId="43" fontId="0" fillId="9" borderId="14" xfId="0" applyNumberFormat="1" applyFill="1" applyBorder="1"/>
    <xf numFmtId="0" fontId="0" fillId="9" borderId="19" xfId="0" applyFill="1" applyBorder="1"/>
    <xf numFmtId="0" fontId="0" fillId="9" borderId="15" xfId="0" applyFill="1" applyBorder="1"/>
    <xf numFmtId="164" fontId="0" fillId="9" borderId="14" xfId="1" applyNumberFormat="1" applyFont="1" applyFill="1" applyBorder="1" applyAlignment="1">
      <alignment horizontal="center" vertical="center" wrapText="1"/>
    </xf>
    <xf numFmtId="164" fontId="0" fillId="9" borderId="14" xfId="1" applyNumberFormat="1" applyFont="1" applyFill="1" applyBorder="1"/>
    <xf numFmtId="164" fontId="2" fillId="9" borderId="14" xfId="1" applyNumberFormat="1" applyFont="1" applyFill="1" applyBorder="1"/>
    <xf numFmtId="164" fontId="0" fillId="9" borderId="0" xfId="1" applyNumberFormat="1" applyFont="1" applyFill="1" applyBorder="1"/>
    <xf numFmtId="43" fontId="0" fillId="6" borderId="14" xfId="0" applyNumberFormat="1" applyFill="1" applyBorder="1"/>
    <xf numFmtId="0" fontId="0" fillId="6" borderId="17" xfId="0" applyFill="1" applyBorder="1"/>
    <xf numFmtId="0" fontId="14" fillId="2" borderId="0" xfId="0" applyFont="1" applyFill="1" applyBorder="1"/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/>
    <xf numFmtId="164" fontId="14" fillId="2" borderId="14" xfId="0" applyNumberFormat="1" applyFont="1" applyFill="1" applyBorder="1"/>
    <xf numFmtId="0" fontId="0" fillId="0" borderId="0" xfId="0" applyAlignment="1">
      <alignment horizontal="center" vertical="center"/>
    </xf>
    <xf numFmtId="0" fontId="2" fillId="0" borderId="14" xfId="0" applyFont="1" applyBorder="1"/>
    <xf numFmtId="0" fontId="2" fillId="0" borderId="14" xfId="0" applyFont="1" applyBorder="1" applyAlignment="1">
      <alignment horizontal="center" vertical="center" wrapText="1"/>
    </xf>
    <xf numFmtId="43" fontId="14" fillId="2" borderId="14" xfId="0" applyNumberFormat="1" applyFont="1" applyFill="1" applyBorder="1"/>
    <xf numFmtId="0" fontId="4" fillId="0" borderId="0" xfId="2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4" fontId="0" fillId="2" borderId="14" xfId="1" applyNumberFormat="1" applyFont="1" applyFill="1" applyBorder="1"/>
    <xf numFmtId="43" fontId="0" fillId="2" borderId="14" xfId="0" applyNumberFormat="1" applyFill="1" applyBorder="1"/>
    <xf numFmtId="164" fontId="0" fillId="2" borderId="0" xfId="0" applyNumberFormat="1" applyFill="1" applyBorder="1"/>
    <xf numFmtId="0" fontId="0" fillId="6" borderId="0" xfId="0" applyFill="1"/>
    <xf numFmtId="0" fontId="0" fillId="0" borderId="0" xfId="0" applyNumberFormat="1"/>
    <xf numFmtId="164" fontId="0" fillId="2" borderId="15" xfId="1" applyNumberFormat="1" applyFont="1" applyFill="1" applyBorder="1"/>
    <xf numFmtId="0" fontId="0" fillId="2" borderId="15" xfId="0" applyFill="1" applyBorder="1"/>
    <xf numFmtId="0" fontId="0" fillId="2" borderId="0" xfId="0" applyFill="1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1" fontId="14" fillId="2" borderId="14" xfId="0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43" fontId="0" fillId="0" borderId="14" xfId="0" applyNumberFormat="1" applyBorder="1"/>
    <xf numFmtId="164" fontId="2" fillId="2" borderId="14" xfId="1" applyNumberFormat="1" applyFont="1" applyFill="1" applyBorder="1"/>
    <xf numFmtId="43" fontId="2" fillId="2" borderId="14" xfId="0" applyNumberFormat="1" applyFont="1" applyFill="1" applyBorder="1"/>
    <xf numFmtId="164" fontId="2" fillId="2" borderId="0" xfId="0" applyNumberFormat="1" applyFont="1" applyFill="1" applyBorder="1"/>
    <xf numFmtId="0" fontId="2" fillId="0" borderId="17" xfId="0" applyFont="1" applyBorder="1"/>
    <xf numFmtId="0" fontId="2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1" fontId="13" fillId="2" borderId="14" xfId="0" applyNumberFormat="1" applyFont="1" applyFill="1" applyBorder="1" applyAlignment="1">
      <alignment horizontal="center" vertical="center"/>
    </xf>
    <xf numFmtId="1" fontId="0" fillId="4" borderId="16" xfId="0" applyNumberFormat="1" applyFill="1" applyBorder="1" applyAlignment="1">
      <alignment horizontal="center" vertical="center"/>
    </xf>
    <xf numFmtId="1" fontId="0" fillId="4" borderId="21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F3F"/>
      <color rgb="FFFEC8C8"/>
      <color rgb="FFFF2020"/>
      <color rgb="FF009242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2831583326824272E-2"/>
                  <c:y val="-2.3633333333333333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METHOD'!$A$10:$A$86</c:f>
              <c:numCache>
                <c:formatCode>General</c:formatCode>
                <c:ptCount val="7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</c:numCache>
            </c:numRef>
          </c:xVal>
          <c:yVal>
            <c:numRef>
              <c:f>'NEWEST METHOD'!$AA$10:$AA$86</c:f>
              <c:numCache>
                <c:formatCode>General</c:formatCode>
                <c:ptCount val="7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30</c:v>
                </c:pt>
                <c:pt idx="11">
                  <c:v>40</c:v>
                </c:pt>
                <c:pt idx="12">
                  <c:v>49</c:v>
                </c:pt>
                <c:pt idx="13">
                  <c:v>58</c:v>
                </c:pt>
                <c:pt idx="14">
                  <c:v>77</c:v>
                </c:pt>
                <c:pt idx="15">
                  <c:v>78</c:v>
                </c:pt>
                <c:pt idx="16">
                  <c:v>84</c:v>
                </c:pt>
                <c:pt idx="17">
                  <c:v>88</c:v>
                </c:pt>
                <c:pt idx="18">
                  <c:v>112</c:v>
                </c:pt>
                <c:pt idx="19">
                  <c:v>132</c:v>
                </c:pt>
                <c:pt idx="20">
                  <c:v>160</c:v>
                </c:pt>
                <c:pt idx="21">
                  <c:v>177</c:v>
                </c:pt>
                <c:pt idx="22">
                  <c:v>196</c:v>
                </c:pt>
                <c:pt idx="23">
                  <c:v>216</c:v>
                </c:pt>
                <c:pt idx="24">
                  <c:v>259</c:v>
                </c:pt>
                <c:pt idx="25">
                  <c:v>281</c:v>
                </c:pt>
                <c:pt idx="26">
                  <c:v>314</c:v>
                </c:pt>
                <c:pt idx="27">
                  <c:v>340</c:v>
                </c:pt>
                <c:pt idx="28">
                  <c:v>361</c:v>
                </c:pt>
                <c:pt idx="29">
                  <c:v>400</c:v>
                </c:pt>
                <c:pt idx="30">
                  <c:v>424</c:v>
                </c:pt>
                <c:pt idx="31">
                  <c:v>461</c:v>
                </c:pt>
                <c:pt idx="32">
                  <c:v>531</c:v>
                </c:pt>
                <c:pt idx="33">
                  <c:v>587</c:v>
                </c:pt>
                <c:pt idx="34">
                  <c:v>612</c:v>
                </c:pt>
                <c:pt idx="35">
                  <c:v>731</c:v>
                </c:pt>
                <c:pt idx="36">
                  <c:v>778</c:v>
                </c:pt>
                <c:pt idx="37">
                  <c:v>884</c:v>
                </c:pt>
                <c:pt idx="38">
                  <c:v>914</c:v>
                </c:pt>
                <c:pt idx="39">
                  <c:v>1043</c:v>
                </c:pt>
                <c:pt idx="40">
                  <c:v>1126</c:v>
                </c:pt>
                <c:pt idx="41">
                  <c:v>1165</c:v>
                </c:pt>
                <c:pt idx="42">
                  <c:v>1267</c:v>
                </c:pt>
                <c:pt idx="43">
                  <c:v>1336</c:v>
                </c:pt>
                <c:pt idx="44">
                  <c:v>1457</c:v>
                </c:pt>
                <c:pt idx="45">
                  <c:v>1547</c:v>
                </c:pt>
                <c:pt idx="46">
                  <c:v>1605</c:v>
                </c:pt>
                <c:pt idx="47">
                  <c:v>1689</c:v>
                </c:pt>
                <c:pt idx="48">
                  <c:v>1760</c:v>
                </c:pt>
                <c:pt idx="49">
                  <c:v>1848</c:v>
                </c:pt>
                <c:pt idx="50">
                  <c:v>1914</c:v>
                </c:pt>
                <c:pt idx="51">
                  <c:v>2025</c:v>
                </c:pt>
                <c:pt idx="52">
                  <c:v>2173</c:v>
                </c:pt>
                <c:pt idx="53">
                  <c:v>2312</c:v>
                </c:pt>
                <c:pt idx="54">
                  <c:v>2389</c:v>
                </c:pt>
                <c:pt idx="55">
                  <c:v>2494</c:v>
                </c:pt>
                <c:pt idx="56">
                  <c:v>2729</c:v>
                </c:pt>
                <c:pt idx="57">
                  <c:v>2826</c:v>
                </c:pt>
                <c:pt idx="58">
                  <c:v>3077</c:v>
                </c:pt>
                <c:pt idx="59">
                  <c:v>3220</c:v>
                </c:pt>
                <c:pt idx="60">
                  <c:v>3319</c:v>
                </c:pt>
                <c:pt idx="61">
                  <c:v>3445</c:v>
                </c:pt>
                <c:pt idx="62">
                  <c:v>3574</c:v>
                </c:pt>
                <c:pt idx="63">
                  <c:v>3679</c:v>
                </c:pt>
                <c:pt idx="64">
                  <c:v>3880</c:v>
                </c:pt>
                <c:pt idx="65">
                  <c:v>4078</c:v>
                </c:pt>
                <c:pt idx="66">
                  <c:v>4323</c:v>
                </c:pt>
                <c:pt idx="67">
                  <c:v>4569</c:v>
                </c:pt>
                <c:pt idx="68">
                  <c:v>4887</c:v>
                </c:pt>
                <c:pt idx="69">
                  <c:v>5008</c:v>
                </c:pt>
                <c:pt idx="70">
                  <c:v>5285</c:v>
                </c:pt>
                <c:pt idx="71">
                  <c:v>5528</c:v>
                </c:pt>
                <c:pt idx="72">
                  <c:v>5701</c:v>
                </c:pt>
                <c:pt idx="73">
                  <c:v>5830</c:v>
                </c:pt>
                <c:pt idx="74">
                  <c:v>6129</c:v>
                </c:pt>
                <c:pt idx="75">
                  <c:v>6396</c:v>
                </c:pt>
                <c:pt idx="76">
                  <c:v>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E8D-B42B-7B74554C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28184"/>
        <c:axId val="585223592"/>
      </c:scatterChart>
      <c:valAx>
        <c:axId val="58522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</a:t>
                </a:r>
                <a:r>
                  <a:rPr lang="en-US" baseline="0"/>
                  <a:t> ke-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23592"/>
        <c:crosses val="autoZero"/>
        <c:crossBetween val="midCat"/>
      </c:valAx>
      <c:valAx>
        <c:axId val="5852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2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00B05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METHOD'!$A$10:$A$85</c:f>
              <c:numCache>
                <c:formatCode>General</c:formatCode>
                <c:ptCount val="7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</c:numCache>
            </c:numRef>
          </c:xVal>
          <c:yVal>
            <c:numRef>
              <c:f>'NEWEST METHOD'!$AD$10:$AD$85</c:f>
              <c:numCache>
                <c:formatCode>_(* #,##0_);_(* \(#,##0\);_(* "-"??_);_(@_)</c:formatCode>
                <c:ptCount val="76"/>
                <c:pt idx="0">
                  <c:v>6.8965517241379306</c:v>
                </c:pt>
                <c:pt idx="1">
                  <c:v>6.8965517241379306</c:v>
                </c:pt>
                <c:pt idx="2">
                  <c:v>6.8965517241379306</c:v>
                </c:pt>
                <c:pt idx="3">
                  <c:v>7.906652734238941</c:v>
                </c:pt>
                <c:pt idx="4">
                  <c:v>7.906652734238941</c:v>
                </c:pt>
                <c:pt idx="5">
                  <c:v>11.610356437942645</c:v>
                </c:pt>
                <c:pt idx="6">
                  <c:v>15.181785009371216</c:v>
                </c:pt>
                <c:pt idx="7">
                  <c:v>15.181785009371216</c:v>
                </c:pt>
                <c:pt idx="8">
                  <c:v>15.181785009371216</c:v>
                </c:pt>
                <c:pt idx="9">
                  <c:v>17.813363956739636</c:v>
                </c:pt>
                <c:pt idx="10">
                  <c:v>38.066528513701662</c:v>
                </c:pt>
                <c:pt idx="11">
                  <c:v>42.611983059156209</c:v>
                </c:pt>
                <c:pt idx="12">
                  <c:v>45.553159529744441</c:v>
                </c:pt>
                <c:pt idx="13">
                  <c:v>52.476236452821368</c:v>
                </c:pt>
                <c:pt idx="14">
                  <c:v>57.110382794284781</c:v>
                </c:pt>
                <c:pt idx="15">
                  <c:v>57.424848203089816</c:v>
                </c:pt>
                <c:pt idx="16">
                  <c:v>58.46651486975648</c:v>
                </c:pt>
                <c:pt idx="17">
                  <c:v>59.282841400368724</c:v>
                </c:pt>
                <c:pt idx="18">
                  <c:v>63.952102100757827</c:v>
                </c:pt>
                <c:pt idx="19">
                  <c:v>65.361545370666207</c:v>
                </c:pt>
                <c:pt idx="20">
                  <c:v>70.840997425460728</c:v>
                </c:pt>
                <c:pt idx="21">
                  <c:v>77.184281007550283</c:v>
                </c:pt>
                <c:pt idx="22">
                  <c:v>91.912963178092923</c:v>
                </c:pt>
                <c:pt idx="23">
                  <c:v>109.45682282721573</c:v>
                </c:pt>
                <c:pt idx="24">
                  <c:v>119.7933612887542</c:v>
                </c:pt>
                <c:pt idx="25">
                  <c:v>129.27611990944385</c:v>
                </c:pt>
                <c:pt idx="26">
                  <c:v>135.88934636234967</c:v>
                </c:pt>
                <c:pt idx="27">
                  <c:v>137.34348506481052</c:v>
                </c:pt>
                <c:pt idx="28">
                  <c:v>138.71603408441837</c:v>
                </c:pt>
                <c:pt idx="29">
                  <c:v>140.72220692392455</c:v>
                </c:pt>
                <c:pt idx="30">
                  <c:v>142.50130255031448</c:v>
                </c:pt>
                <c:pt idx="31">
                  <c:v>144.37377218594202</c:v>
                </c:pt>
                <c:pt idx="32">
                  <c:v>150.36692287087351</c:v>
                </c:pt>
                <c:pt idx="33">
                  <c:v>153.52541130854976</c:v>
                </c:pt>
                <c:pt idx="34">
                  <c:v>158.40822380854976</c:v>
                </c:pt>
                <c:pt idx="35">
                  <c:v>160.08168745641927</c:v>
                </c:pt>
                <c:pt idx="36">
                  <c:v>165.4347626272621</c:v>
                </c:pt>
                <c:pt idx="37">
                  <c:v>168.3191163687587</c:v>
                </c:pt>
                <c:pt idx="38">
                  <c:v>170.50411272709809</c:v>
                </c:pt>
                <c:pt idx="39">
                  <c:v>177.03906713439292</c:v>
                </c:pt>
                <c:pt idx="40">
                  <c:v>180.88343952902005</c:v>
                </c:pt>
                <c:pt idx="41">
                  <c:v>181.65040118093745</c:v>
                </c:pt>
                <c:pt idx="42">
                  <c:v>188.31706784760411</c:v>
                </c:pt>
                <c:pt idx="43">
                  <c:v>192.55279528775145</c:v>
                </c:pt>
                <c:pt idx="44">
                  <c:v>207.77292107391497</c:v>
                </c:pt>
                <c:pt idx="45">
                  <c:v>215.34867864967254</c:v>
                </c:pt>
                <c:pt idx="46">
                  <c:v>219.85878751436928</c:v>
                </c:pt>
                <c:pt idx="47">
                  <c:v>224.24292112606031</c:v>
                </c:pt>
                <c:pt idx="48">
                  <c:v>227.83240545366394</c:v>
                </c:pt>
                <c:pt idx="49">
                  <c:v>229.81751711619495</c:v>
                </c:pt>
                <c:pt idx="50">
                  <c:v>232.52798939545573</c:v>
                </c:pt>
                <c:pt idx="51">
                  <c:v>236.06865925191505</c:v>
                </c:pt>
                <c:pt idx="52">
                  <c:v>238.89308673283108</c:v>
                </c:pt>
                <c:pt idx="53">
                  <c:v>241.93666019462219</c:v>
                </c:pt>
                <c:pt idx="54">
                  <c:v>243.77568574991238</c:v>
                </c:pt>
                <c:pt idx="55">
                  <c:v>246.92883890306553</c:v>
                </c:pt>
                <c:pt idx="56">
                  <c:v>254.40339361044465</c:v>
                </c:pt>
                <c:pt idx="57">
                  <c:v>257.5847645517369</c:v>
                </c:pt>
                <c:pt idx="58">
                  <c:v>266.35179214517035</c:v>
                </c:pt>
                <c:pt idx="59">
                  <c:v>269.88091356669059</c:v>
                </c:pt>
                <c:pt idx="60">
                  <c:v>272.52726480967374</c:v>
                </c:pt>
                <c:pt idx="61">
                  <c:v>274.4237127326117</c:v>
                </c:pt>
                <c:pt idx="62">
                  <c:v>276.84034817659824</c:v>
                </c:pt>
                <c:pt idx="63">
                  <c:v>279.0494792517087</c:v>
                </c:pt>
                <c:pt idx="64">
                  <c:v>285.96620327097918</c:v>
                </c:pt>
                <c:pt idx="65">
                  <c:v>291.84157419086046</c:v>
                </c:pt>
                <c:pt idx="66">
                  <c:v>298.21514338961174</c:v>
                </c:pt>
                <c:pt idx="67">
                  <c:v>304.01566213519061</c:v>
                </c:pt>
                <c:pt idx="68">
                  <c:v>311.5033004681315</c:v>
                </c:pt>
                <c:pt idx="69">
                  <c:v>314.80390057724225</c:v>
                </c:pt>
                <c:pt idx="70">
                  <c:v>320.63916495474382</c:v>
                </c:pt>
                <c:pt idx="71">
                  <c:v>330.12394247230822</c:v>
                </c:pt>
                <c:pt idx="72">
                  <c:v>333.7553446553477</c:v>
                </c:pt>
                <c:pt idx="73">
                  <c:v>335.79004497080513</c:v>
                </c:pt>
                <c:pt idx="74">
                  <c:v>340.58555419293822</c:v>
                </c:pt>
                <c:pt idx="75">
                  <c:v>343.69201143552112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A-4149-9DAF-74FF7493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02848"/>
        <c:axId val="601102520"/>
      </c:scatterChart>
      <c:valAx>
        <c:axId val="6011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02520"/>
        <c:crosses val="autoZero"/>
        <c:crossBetween val="midCat"/>
      </c:valAx>
      <c:valAx>
        <c:axId val="6011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New Solved  /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215845660801834"/>
                  <c:y val="-1.6404928550597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'NEWEST METHOD'!$N$4:$N$84</c:f>
              <c:numCache>
                <c:formatCode>_(* #,##0.00_);_(* \(#,##0.00\);_(* "-"??_);_(@_)</c:formatCode>
                <c:ptCount val="81"/>
                <c:pt idx="0">
                  <c:v>33.333333333333329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33.333333333333329</c:v>
                </c:pt>
                <c:pt idx="4">
                  <c:v>36.559139784946233</c:v>
                </c:pt>
                <c:pt idx="5">
                  <c:v>36.559139784946233</c:v>
                </c:pt>
                <c:pt idx="6">
                  <c:v>43.455691509084161</c:v>
                </c:pt>
                <c:pt idx="7">
                  <c:v>65.122358175750833</c:v>
                </c:pt>
                <c:pt idx="8">
                  <c:v>70.420371420783951</c:v>
                </c:pt>
                <c:pt idx="9">
                  <c:v>77.491078491491024</c:v>
                </c:pt>
                <c:pt idx="10">
                  <c:v>77.491078491491024</c:v>
                </c:pt>
                <c:pt idx="11">
                  <c:v>109.89848589889843</c:v>
                </c:pt>
                <c:pt idx="12">
                  <c:v>125.969914470327</c:v>
                </c:pt>
                <c:pt idx="13">
                  <c:v>160.96991447032701</c:v>
                </c:pt>
                <c:pt idx="14">
                  <c:v>192.54886183874805</c:v>
                </c:pt>
                <c:pt idx="15">
                  <c:v>292.54886183874805</c:v>
                </c:pt>
                <c:pt idx="16">
                  <c:v>362.16911500330502</c:v>
                </c:pt>
                <c:pt idx="17">
                  <c:v>398.98729682148684</c:v>
                </c:pt>
                <c:pt idx="18">
                  <c:v>418.92193734436268</c:v>
                </c:pt>
                <c:pt idx="19">
                  <c:v>481.229629652055</c:v>
                </c:pt>
                <c:pt idx="20">
                  <c:v>496.83938574961599</c:v>
                </c:pt>
                <c:pt idx="21">
                  <c:v>517.27963732194303</c:v>
                </c:pt>
                <c:pt idx="22">
                  <c:v>535.85602621083194</c:v>
                </c:pt>
                <c:pt idx="23">
                  <c:v>557.08051600675026</c:v>
                </c:pt>
                <c:pt idx="24">
                  <c:v>577.11942651258687</c:v>
                </c:pt>
                <c:pt idx="25">
                  <c:v>587.90166752738605</c:v>
                </c:pt>
                <c:pt idx="26">
                  <c:v>609.23239159783611</c:v>
                </c:pt>
                <c:pt idx="27">
                  <c:v>657.73985428440324</c:v>
                </c:pt>
                <c:pt idx="28">
                  <c:v>757.73985428440324</c:v>
                </c:pt>
                <c:pt idx="29">
                  <c:v>857.73985428440324</c:v>
                </c:pt>
                <c:pt idx="30">
                  <c:v>893.55716197671097</c:v>
                </c:pt>
                <c:pt idx="31">
                  <c:v>942.26405852843516</c:v>
                </c:pt>
                <c:pt idx="32">
                  <c:v>981.54261564266358</c:v>
                </c:pt>
                <c:pt idx="33">
                  <c:v>987.47102727577317</c:v>
                </c:pt>
                <c:pt idx="34">
                  <c:v>999.30109263525026</c:v>
                </c:pt>
                <c:pt idx="35">
                  <c:v>1010.5150844047976</c:v>
                </c:pt>
                <c:pt idx="36">
                  <c:v>1028.8249435597272</c:v>
                </c:pt>
                <c:pt idx="37">
                  <c:v>1039.8573322236948</c:v>
                </c:pt>
                <c:pt idx="38">
                  <c:v>1068.7100719497223</c:v>
                </c:pt>
                <c:pt idx="39">
                  <c:v>1081.0620178042063</c:v>
                </c:pt>
                <c:pt idx="40">
                  <c:v>1145.5151428042063</c:v>
                </c:pt>
                <c:pt idx="41">
                  <c:v>1151.1261679764746</c:v>
                </c:pt>
                <c:pt idx="42">
                  <c:v>1187.1170563591625</c:v>
                </c:pt>
                <c:pt idx="43">
                  <c:v>1194.7905257469176</c:v>
                </c:pt>
                <c:pt idx="44">
                  <c:v>1216.4219896944778</c:v>
                </c:pt>
                <c:pt idx="45">
                  <c:v>1235.6722429872843</c:v>
                </c:pt>
                <c:pt idx="46">
                  <c:v>1254.5235630428656</c:v>
                </c:pt>
                <c:pt idx="47">
                  <c:v>1260.9149101421772</c:v>
                </c:pt>
                <c:pt idx="48">
                  <c:v>1282.2874591617849</c:v>
                </c:pt>
                <c:pt idx="49">
                  <c:v>1293.6441196897163</c:v>
                </c:pt>
                <c:pt idx="50">
                  <c:v>1340.8139310104709</c:v>
                </c:pt>
                <c:pt idx="51">
                  <c:v>1364.6354798320197</c:v>
                </c:pt>
                <c:pt idx="52">
                  <c:v>1392.3959774992047</c:v>
                </c:pt>
                <c:pt idx="53">
                  <c:v>1415.1517186265535</c:v>
                </c:pt>
                <c:pt idx="54">
                  <c:v>1435.1719410734695</c:v>
                </c:pt>
                <c:pt idx="55">
                  <c:v>1441.375415018879</c:v>
                </c:pt>
                <c:pt idx="56">
                  <c:v>1450.1639160455732</c:v>
                </c:pt>
                <c:pt idx="57">
                  <c:v>1463.4015555990022</c:v>
                </c:pt>
                <c:pt idx="58">
                  <c:v>1468.3633876600709</c:v>
                </c:pt>
                <c:pt idx="59">
                  <c:v>1475.9613732085711</c:v>
                </c:pt>
                <c:pt idx="60">
                  <c:v>1486.3029065259821</c:v>
                </c:pt>
                <c:pt idx="61">
                  <c:v>1495.0716752947508</c:v>
                </c:pt>
                <c:pt idx="62">
                  <c:v>1506.1721842006032</c:v>
                </c:pt>
                <c:pt idx="63">
                  <c:v>1519.1272514357622</c:v>
                </c:pt>
                <c:pt idx="64">
                  <c:v>1536.0325954804705</c:v>
                </c:pt>
                <c:pt idx="65">
                  <c:v>1545.0898511566797</c:v>
                </c:pt>
                <c:pt idx="66">
                  <c:v>1554.1248685317132</c:v>
                </c:pt>
                <c:pt idx="67">
                  <c:v>1559.1820629928811</c:v>
                </c:pt>
                <c:pt idx="68">
                  <c:v>1569.1670761064067</c:v>
                </c:pt>
                <c:pt idx="69">
                  <c:v>1577.3093020689566</c:v>
                </c:pt>
                <c:pt idx="70">
                  <c:v>1585.3271960813447</c:v>
                </c:pt>
                <c:pt idx="71">
                  <c:v>1599.6892138854989</c:v>
                </c:pt>
                <c:pt idx="72">
                  <c:v>1617.613251346477</c:v>
                </c:pt>
                <c:pt idx="73">
                  <c:v>1631.0063190191956</c:v>
                </c:pt>
                <c:pt idx="74">
                  <c:v>1642.5438749410228</c:v>
                </c:pt>
                <c:pt idx="75">
                  <c:v>1656.9737712858127</c:v>
                </c:pt>
                <c:pt idx="76">
                  <c:v>1667.4014097943445</c:v>
                </c:pt>
                <c:pt idx="77">
                  <c:v>1686.7612848919246</c:v>
                </c:pt>
                <c:pt idx="78">
                  <c:v>1696.9627962269371</c:v>
                </c:pt>
                <c:pt idx="79">
                  <c:v>1707.8933955960224</c:v>
                </c:pt>
                <c:pt idx="80">
                  <c:v>1723.4988486834322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F-4CF8-9C62-1CA2E1C2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03504"/>
        <c:axId val="170703872"/>
      </c:scatterChart>
      <c:valAx>
        <c:axId val="6011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3872"/>
        <c:crosses val="autoZero"/>
        <c:crossBetween val="midCat"/>
      </c:valAx>
      <c:valAx>
        <c:axId val="1707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New /</a:t>
                </a:r>
                <a:r>
                  <a:rPr lang="en-US" baseline="0"/>
                  <a:t> Test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METHOD'!$F$3</c:f>
              <c:strCache>
                <c:ptCount val="1"/>
                <c:pt idx="0">
                  <c:v>New Case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'NEWEST METHOD'!$F$4:$F$86</c:f>
              <c:numCache>
                <c:formatCode>General</c:formatCode>
                <c:ptCount val="8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18</c:v>
                </c:pt>
                <c:pt idx="15">
                  <c:v>38</c:v>
                </c:pt>
                <c:pt idx="16">
                  <c:v>55</c:v>
                </c:pt>
                <c:pt idx="17">
                  <c:v>81</c:v>
                </c:pt>
                <c:pt idx="18">
                  <c:v>61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107</c:v>
                </c:pt>
                <c:pt idx="23">
                  <c:v>104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495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0-4BD6-BED8-358D6ED37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32749104"/>
        <c:axId val="506172064"/>
      </c:barChart>
      <c:catAx>
        <c:axId val="2327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72064"/>
        <c:crosses val="autoZero"/>
        <c:auto val="1"/>
        <c:lblAlgn val="ctr"/>
        <c:lblOffset val="100"/>
        <c:noMultiLvlLbl val="0"/>
      </c:catAx>
      <c:valAx>
        <c:axId val="5061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 Per Day before Titik Balik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'NEWEST METHOD'!$F$3</c:f>
              <c:strCache>
                <c:ptCount val="1"/>
                <c:pt idx="0">
                  <c:v>New Case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39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57099619304343"/>
                  <c:y val="-7.0669578711420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'NEWEST METHOD'!$F$4:$F$86</c:f>
              <c:numCache>
                <c:formatCode>General</c:formatCode>
                <c:ptCount val="8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18</c:v>
                </c:pt>
                <c:pt idx="15">
                  <c:v>38</c:v>
                </c:pt>
                <c:pt idx="16">
                  <c:v>55</c:v>
                </c:pt>
                <c:pt idx="17">
                  <c:v>81</c:v>
                </c:pt>
                <c:pt idx="18">
                  <c:v>61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107</c:v>
                </c:pt>
                <c:pt idx="23">
                  <c:v>104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495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8-4686-8F78-003D74E8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49104"/>
        <c:axId val="506172064"/>
      </c:lineChart>
      <c:catAx>
        <c:axId val="2327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72064"/>
        <c:crosses val="autoZero"/>
        <c:auto val="1"/>
        <c:lblAlgn val="ctr"/>
        <c:lblOffset val="100"/>
        <c:noMultiLvlLbl val="0"/>
      </c:catAx>
      <c:valAx>
        <c:axId val="50617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New Positive Case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'NEWEST METHOD'!$G$3</c:f>
              <c:strCache>
                <c:ptCount val="1"/>
                <c:pt idx="0">
                  <c:v>N C P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539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'NEWEST METHOD'!$B$4:$B$94</c:f>
              <c:numCache>
                <c:formatCode>General</c:formatCode>
                <c:ptCount val="91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8">
                  <c:v>5</c:v>
                </c:pt>
                <c:pt idx="35">
                  <c:v>6</c:v>
                </c:pt>
                <c:pt idx="42">
                  <c:v>7</c:v>
                </c:pt>
                <c:pt idx="49">
                  <c:v>8</c:v>
                </c:pt>
                <c:pt idx="56">
                  <c:v>9</c:v>
                </c:pt>
                <c:pt idx="63">
                  <c:v>10</c:v>
                </c:pt>
                <c:pt idx="70">
                  <c:v>11</c:v>
                </c:pt>
                <c:pt idx="77">
                  <c:v>12</c:v>
                </c:pt>
                <c:pt idx="84">
                  <c:v>13</c:v>
                </c:pt>
              </c:numCache>
            </c:numRef>
          </c:xVal>
          <c:yVal>
            <c:numRef>
              <c:f>'NEWEST METHOD'!$G$4:$G$94</c:f>
              <c:numCache>
                <c:formatCode>0</c:formatCode>
                <c:ptCount val="91"/>
                <c:pt idx="0">
                  <c:v>0.8571428571428571</c:v>
                </c:pt>
                <c:pt idx="7">
                  <c:v>15.857142857142858</c:v>
                </c:pt>
                <c:pt idx="14">
                  <c:v>56.857142857142854</c:v>
                </c:pt>
                <c:pt idx="21">
                  <c:v>110.14285714285714</c:v>
                </c:pt>
                <c:pt idx="28">
                  <c:v>141.14285714285714</c:v>
                </c:pt>
                <c:pt idx="35">
                  <c:v>281.14285714285717</c:v>
                </c:pt>
                <c:pt idx="42">
                  <c:v>333.42857142857144</c:v>
                </c:pt>
                <c:pt idx="49">
                  <c:v>329.57142857142856</c:v>
                </c:pt>
                <c:pt idx="56">
                  <c:v>330</c:v>
                </c:pt>
                <c:pt idx="63">
                  <c:v>405.71428571428572</c:v>
                </c:pt>
                <c:pt idx="70">
                  <c:v>498.28571428571428</c:v>
                </c:pt>
                <c:pt idx="77">
                  <c:v>679.57142857142856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4-45E2-976A-8AAAC9FA15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5390024"/>
        <c:axId val="545388712"/>
      </c:scatterChart>
      <c:valAx>
        <c:axId val="54539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88712"/>
        <c:crosses val="autoZero"/>
        <c:crossBetween val="midCat"/>
      </c:valAx>
      <c:valAx>
        <c:axId val="5453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New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'NEWEST METHOD'!$Z$3</c:f>
              <c:strCache>
                <c:ptCount val="1"/>
                <c:pt idx="0">
                  <c:v>Total of S P 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2866822855196794E-2"/>
                  <c:y val="-5.2994251956898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'NEWEST METHOD'!$Z$4:$Z$86</c:f>
              <c:numCache>
                <c:formatCode>_(* #,##0.00_);_(* \(#,##0.00\);_(* "-"??_);_(@_)</c:formatCode>
                <c:ptCount val="83"/>
                <c:pt idx="0">
                  <c:v>33.333333333333329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33.333333333333329</c:v>
                </c:pt>
                <c:pt idx="4">
                  <c:v>36.559139784946233</c:v>
                </c:pt>
                <c:pt idx="5">
                  <c:v>36.559139784946233</c:v>
                </c:pt>
                <c:pt idx="6">
                  <c:v>36.559139784946233</c:v>
                </c:pt>
                <c:pt idx="7">
                  <c:v>58.225806451612897</c:v>
                </c:pt>
                <c:pt idx="8">
                  <c:v>63.523819696646008</c:v>
                </c:pt>
                <c:pt idx="9">
                  <c:v>69.584425757252063</c:v>
                </c:pt>
                <c:pt idx="10">
                  <c:v>69.584425757252063</c:v>
                </c:pt>
                <c:pt idx="11">
                  <c:v>98.288129460955759</c:v>
                </c:pt>
                <c:pt idx="12">
                  <c:v>110.78812946095576</c:v>
                </c:pt>
                <c:pt idx="13">
                  <c:v>145.78812946095576</c:v>
                </c:pt>
                <c:pt idx="14">
                  <c:v>177.3670768293768</c:v>
                </c:pt>
                <c:pt idx="15">
                  <c:v>274.73549788200836</c:v>
                </c:pt>
                <c:pt idx="16">
                  <c:v>324.10258648960331</c:v>
                </c:pt>
                <c:pt idx="17">
                  <c:v>356.37531376233056</c:v>
                </c:pt>
                <c:pt idx="18">
                  <c:v>373.36877781461817</c:v>
                </c:pt>
                <c:pt idx="19">
                  <c:v>428.75339319923353</c:v>
                </c:pt>
                <c:pt idx="20">
                  <c:v>439.72900295533111</c:v>
                </c:pt>
                <c:pt idx="21">
                  <c:v>459.85478911885315</c:v>
                </c:pt>
                <c:pt idx="22">
                  <c:v>477.38951134107538</c:v>
                </c:pt>
                <c:pt idx="23">
                  <c:v>497.79767460638152</c:v>
                </c:pt>
                <c:pt idx="24">
                  <c:v>513.16732441182899</c:v>
                </c:pt>
                <c:pt idx="25">
                  <c:v>522.5401221567198</c:v>
                </c:pt>
                <c:pt idx="26">
                  <c:v>538.39139417237539</c:v>
                </c:pt>
                <c:pt idx="27">
                  <c:v>580.55557327685301</c:v>
                </c:pt>
                <c:pt idx="28">
                  <c:v>665.82689110631031</c:v>
                </c:pt>
                <c:pt idx="29">
                  <c:v>748.28303145718746</c:v>
                </c:pt>
                <c:pt idx="30">
                  <c:v>773.76380068795675</c:v>
                </c:pt>
                <c:pt idx="31">
                  <c:v>812.98793861899128</c:v>
                </c:pt>
                <c:pt idx="32">
                  <c:v>845.65326928031391</c:v>
                </c:pt>
                <c:pt idx="33">
                  <c:v>850.1275422109627</c:v>
                </c:pt>
                <c:pt idx="34">
                  <c:v>860.58505855083195</c:v>
                </c:pt>
                <c:pt idx="35">
                  <c:v>869.79287748087313</c:v>
                </c:pt>
                <c:pt idx="36">
                  <c:v>886.32364100941277</c:v>
                </c:pt>
                <c:pt idx="37">
                  <c:v>895.4835600377528</c:v>
                </c:pt>
                <c:pt idx="38">
                  <c:v>918.34314907884868</c:v>
                </c:pt>
                <c:pt idx="39">
                  <c:v>927.53660649565632</c:v>
                </c:pt>
                <c:pt idx="40">
                  <c:v>987.10691899565632</c:v>
                </c:pt>
                <c:pt idx="41">
                  <c:v>991.04448052005512</c:v>
                </c:pt>
                <c:pt idx="42">
                  <c:v>1021.6822937319002</c:v>
                </c:pt>
                <c:pt idx="43">
                  <c:v>1026.4714093781588</c:v>
                </c:pt>
                <c:pt idx="44">
                  <c:v>1045.9178769673795</c:v>
                </c:pt>
                <c:pt idx="45">
                  <c:v>1058.6331758528911</c:v>
                </c:pt>
                <c:pt idx="46">
                  <c:v>1073.6401235138453</c:v>
                </c:pt>
                <c:pt idx="47">
                  <c:v>1079.2645089612397</c:v>
                </c:pt>
                <c:pt idx="48">
                  <c:v>1093.9703913141809</c:v>
                </c:pt>
                <c:pt idx="49">
                  <c:v>1101.0913244019648</c:v>
                </c:pt>
                <c:pt idx="50">
                  <c:v>1133.0410099365561</c:v>
                </c:pt>
                <c:pt idx="51">
                  <c:v>1149.2868011823473</c:v>
                </c:pt>
                <c:pt idx="52">
                  <c:v>1172.5371899848355</c:v>
                </c:pt>
                <c:pt idx="53">
                  <c:v>1190.9087975004932</c:v>
                </c:pt>
                <c:pt idx="54">
                  <c:v>1207.3395356198057</c:v>
                </c:pt>
                <c:pt idx="55">
                  <c:v>1211.5578979026841</c:v>
                </c:pt>
                <c:pt idx="56">
                  <c:v>1217.6359266501174</c:v>
                </c:pt>
                <c:pt idx="57">
                  <c:v>1227.3328963470872</c:v>
                </c:pt>
                <c:pt idx="58">
                  <c:v>1229.4703009272398</c:v>
                </c:pt>
                <c:pt idx="59">
                  <c:v>1234.0247130139487</c:v>
                </c:pt>
                <c:pt idx="60">
                  <c:v>1242.5272207760695</c:v>
                </c:pt>
                <c:pt idx="61">
                  <c:v>1248.142836391685</c:v>
                </c:pt>
                <c:pt idx="62">
                  <c:v>1251.7687905901582</c:v>
                </c:pt>
                <c:pt idx="63">
                  <c:v>1261.542486884025</c:v>
                </c:pt>
                <c:pt idx="64">
                  <c:v>1269.6808033353</c:v>
                </c:pt>
                <c:pt idx="65">
                  <c:v>1275.2089375899891</c:v>
                </c:pt>
                <c:pt idx="66">
                  <c:v>1281.5976037220394</c:v>
                </c:pt>
                <c:pt idx="67">
                  <c:v>1284.7583502602693</c:v>
                </c:pt>
                <c:pt idx="68">
                  <c:v>1292.3267279298084</c:v>
                </c:pt>
                <c:pt idx="69">
                  <c:v>1298.2598228172478</c:v>
                </c:pt>
                <c:pt idx="70">
                  <c:v>1299.3609928103656</c:v>
                </c:pt>
                <c:pt idx="71">
                  <c:v>1307.8476396946385</c:v>
                </c:pt>
                <c:pt idx="72">
                  <c:v>1319.3981079568653</c:v>
                </c:pt>
                <c:pt idx="73">
                  <c:v>1326.9906568840051</c:v>
                </c:pt>
                <c:pt idx="74">
                  <c:v>1331.0405744728914</c:v>
                </c:pt>
                <c:pt idx="75">
                  <c:v>1342.1698707085707</c:v>
                </c:pt>
                <c:pt idx="76">
                  <c:v>1346.7622448396007</c:v>
                </c:pt>
                <c:pt idx="77">
                  <c:v>1356.6373424196163</c:v>
                </c:pt>
                <c:pt idx="78">
                  <c:v>1363.2074515715894</c:v>
                </c:pt>
                <c:pt idx="79">
                  <c:v>1372.1033506252172</c:v>
                </c:pt>
                <c:pt idx="80">
                  <c:v>1382.9132944904939</c:v>
                </c:pt>
                <c:pt idx="81">
                  <c:v>1387.1832188651304</c:v>
                </c:pt>
                <c:pt idx="82">
                  <c:v>1397.5163639808841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2-4A9E-A691-B9E6BCD0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7616"/>
        <c:axId val="519152040"/>
      </c:scatterChart>
      <c:valAx>
        <c:axId val="5191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ke-n</a:t>
                </a:r>
                <a:r>
                  <a:rPr lang="en-US" baseline="0"/>
                  <a:t> COVID berjaye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2040"/>
        <c:crosses val="autoZero"/>
        <c:crossBetween val="midCat"/>
      </c:valAx>
      <c:valAx>
        <c:axId val="5191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Positive /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'NEWEST METHOD'!$Y$3</c:f>
              <c:strCache>
                <c:ptCount val="1"/>
                <c:pt idx="0">
                  <c:v>Sick per Test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490110816920486E-2"/>
                  <c:y val="-9.3679413446055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'NEWEST METHOD'!$Y$4:$Y$86</c:f>
              <c:numCache>
                <c:formatCode>_(* #,##0.00_);_(* \(#,##0.00\);_(* "-"??_);_(@_)</c:formatCode>
                <c:ptCount val="83"/>
                <c:pt idx="0">
                  <c:v>33.333333333333329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3.225806451612903</c:v>
                </c:pt>
                <c:pt idx="5">
                  <c:v>0</c:v>
                </c:pt>
                <c:pt idx="6">
                  <c:v>0</c:v>
                </c:pt>
                <c:pt idx="7">
                  <c:v>21.666666666666668</c:v>
                </c:pt>
                <c:pt idx="8">
                  <c:v>5.298013245033113</c:v>
                </c:pt>
                <c:pt idx="9">
                  <c:v>6.0606060606060606</c:v>
                </c:pt>
                <c:pt idx="10">
                  <c:v>0</c:v>
                </c:pt>
                <c:pt idx="11">
                  <c:v>28.703703703703702</c:v>
                </c:pt>
                <c:pt idx="12">
                  <c:v>12.5</c:v>
                </c:pt>
                <c:pt idx="13">
                  <c:v>35</c:v>
                </c:pt>
                <c:pt idx="14">
                  <c:v>31.578947368421051</c:v>
                </c:pt>
                <c:pt idx="15">
                  <c:v>97.368421052631575</c:v>
                </c:pt>
                <c:pt idx="16">
                  <c:v>49.367088607594937</c:v>
                </c:pt>
                <c:pt idx="17">
                  <c:v>32.272727272727273</c:v>
                </c:pt>
                <c:pt idx="18">
                  <c:v>16.993464052287582</c:v>
                </c:pt>
                <c:pt idx="19">
                  <c:v>55.384615384615387</c:v>
                </c:pt>
                <c:pt idx="20">
                  <c:v>10.975609756097562</c:v>
                </c:pt>
                <c:pt idx="21">
                  <c:v>20.125786163522015</c:v>
                </c:pt>
                <c:pt idx="22">
                  <c:v>17.534722222222221</c:v>
                </c:pt>
                <c:pt idx="23">
                  <c:v>20.408163265306122</c:v>
                </c:pt>
                <c:pt idx="24">
                  <c:v>15.369649805447471</c:v>
                </c:pt>
                <c:pt idx="25">
                  <c:v>9.372797744890768</c:v>
                </c:pt>
                <c:pt idx="26">
                  <c:v>15.851272015655576</c:v>
                </c:pt>
                <c:pt idx="27">
                  <c:v>42.164179104477611</c:v>
                </c:pt>
                <c:pt idx="28">
                  <c:v>85.271317829457359</c:v>
                </c:pt>
                <c:pt idx="29">
                  <c:v>82.456140350877192</c:v>
                </c:pt>
                <c:pt idx="30">
                  <c:v>25.48076923076923</c:v>
                </c:pt>
                <c:pt idx="31">
                  <c:v>39.224137931034484</c:v>
                </c:pt>
                <c:pt idx="32">
                  <c:v>32.665330661322642</c:v>
                </c:pt>
                <c:pt idx="33">
                  <c:v>4.4742729306487696</c:v>
                </c:pt>
                <c:pt idx="34">
                  <c:v>10.457516339869281</c:v>
                </c:pt>
                <c:pt idx="35">
                  <c:v>9.2078189300411513</c:v>
                </c:pt>
                <c:pt idx="36">
                  <c:v>16.530763528539659</c:v>
                </c:pt>
                <c:pt idx="37">
                  <c:v>9.1599190283400809</c:v>
                </c:pt>
                <c:pt idx="38">
                  <c:v>22.859589041095891</c:v>
                </c:pt>
                <c:pt idx="39">
                  <c:v>9.1934574168076715</c:v>
                </c:pt>
                <c:pt idx="40">
                  <c:v>59.5703125</c:v>
                </c:pt>
                <c:pt idx="41">
                  <c:v>3.9375615243988187</c:v>
                </c:pt>
                <c:pt idx="42">
                  <c:v>30.637813211845106</c:v>
                </c:pt>
                <c:pt idx="43">
                  <c:v>4.7891156462585034</c:v>
                </c:pt>
                <c:pt idx="44">
                  <c:v>19.446467589220685</c:v>
                </c:pt>
                <c:pt idx="45">
                  <c:v>12.715298885511652</c:v>
                </c:pt>
                <c:pt idx="46">
                  <c:v>15.006947660954145</c:v>
                </c:pt>
                <c:pt idx="47">
                  <c:v>5.6243854473942969</c:v>
                </c:pt>
                <c:pt idx="48">
                  <c:v>14.705882352941178</c:v>
                </c:pt>
                <c:pt idx="49">
                  <c:v>7.1209330877839161</c:v>
                </c:pt>
                <c:pt idx="50">
                  <c:v>31.949685534591193</c:v>
                </c:pt>
                <c:pt idx="51">
                  <c:v>16.245791245791246</c:v>
                </c:pt>
                <c:pt idx="52">
                  <c:v>23.250388802488338</c:v>
                </c:pt>
                <c:pt idx="53">
                  <c:v>18.371607515657619</c:v>
                </c:pt>
                <c:pt idx="54">
                  <c:v>16.430738119312437</c:v>
                </c:pt>
                <c:pt idx="55">
                  <c:v>4.2183622828784122</c:v>
                </c:pt>
                <c:pt idx="56">
                  <c:v>6.0780287474332653</c:v>
                </c:pt>
                <c:pt idx="57">
                  <c:v>9.6969696969696972</c:v>
                </c:pt>
                <c:pt idx="58">
                  <c:v>2.1374045801526718</c:v>
                </c:pt>
                <c:pt idx="59">
                  <c:v>4.5544120867089992</c:v>
                </c:pt>
                <c:pt idx="60">
                  <c:v>8.5025077621208514</c:v>
                </c:pt>
                <c:pt idx="61">
                  <c:v>5.6156156156156154</c:v>
                </c:pt>
                <c:pt idx="62">
                  <c:v>3.6259541984732824</c:v>
                </c:pt>
                <c:pt idx="63">
                  <c:v>9.7736962938668412</c:v>
                </c:pt>
                <c:pt idx="64">
                  <c:v>8.1383164512748873</c:v>
                </c:pt>
                <c:pt idx="65">
                  <c:v>5.5281342546890428</c:v>
                </c:pt>
                <c:pt idx="66">
                  <c:v>6.388666132050254</c:v>
                </c:pt>
                <c:pt idx="67">
                  <c:v>3.160746538229982</c:v>
                </c:pt>
                <c:pt idx="68">
                  <c:v>7.5683776695391529</c:v>
                </c:pt>
                <c:pt idx="69">
                  <c:v>5.9330948874395117</c:v>
                </c:pt>
                <c:pt idx="70">
                  <c:v>1.1011699931176875</c:v>
                </c:pt>
                <c:pt idx="71">
                  <c:v>8.4866468842729965</c:v>
                </c:pt>
                <c:pt idx="72">
                  <c:v>11.550468262226847</c:v>
                </c:pt>
                <c:pt idx="73">
                  <c:v>7.5925489271398252</c:v>
                </c:pt>
                <c:pt idx="74">
                  <c:v>4.0499175888862728</c:v>
                </c:pt>
                <c:pt idx="75">
                  <c:v>11.129296235679215</c:v>
                </c:pt>
                <c:pt idx="76">
                  <c:v>4.592374131030124</c:v>
                </c:pt>
                <c:pt idx="77">
                  <c:v>9.8750975800156127</c:v>
                </c:pt>
                <c:pt idx="78">
                  <c:v>6.5701091519731314</c:v>
                </c:pt>
                <c:pt idx="79">
                  <c:v>8.89589905362776</c:v>
                </c:pt>
                <c:pt idx="80">
                  <c:v>10.809943865276663</c:v>
                </c:pt>
                <c:pt idx="81">
                  <c:v>4.2699243746364166</c:v>
                </c:pt>
                <c:pt idx="82">
                  <c:v>10.333145115753812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E-492A-AB97-6E7A1FEC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1384"/>
        <c:axId val="519156304"/>
      </c:scatterChart>
      <c:valAx>
        <c:axId val="51915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ke-n COVID berjaye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304"/>
        <c:crosses val="autoZero"/>
        <c:crossBetween val="midCat"/>
      </c:valAx>
      <c:valAx>
        <c:axId val="519156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Tests / Sick Daily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'NEWEST METHOD'!$A$74:$A$87</c:f>
              <c:numCache>
                <c:formatCode>General</c:formatCode>
                <c:ptCount val="14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</c:numCache>
            </c:numRef>
          </c:cat>
          <c:val>
            <c:numRef>
              <c:f>'NEWEST METHOD'!$T$74:$T$87</c:f>
              <c:numCache>
                <c:formatCode>General</c:formatCode>
                <c:ptCount val="14"/>
                <c:pt idx="0">
                  <c:v>1.4459139635249896</c:v>
                </c:pt>
                <c:pt idx="1">
                  <c:v>1.4254040336583411</c:v>
                </c:pt>
                <c:pt idx="2">
                  <c:v>1.4628240557968153</c:v>
                </c:pt>
                <c:pt idx="3">
                  <c:v>1.4650954271807353</c:v>
                </c:pt>
                <c:pt idx="4">
                  <c:v>1.4222712238147739</c:v>
                </c:pt>
                <c:pt idx="5">
                  <c:v>1.4392814371257485</c:v>
                </c:pt>
                <c:pt idx="6">
                  <c:v>1.4456521739130435</c:v>
                </c:pt>
                <c:pt idx="7">
                  <c:v>1.4253595069618807</c:v>
                </c:pt>
                <c:pt idx="8">
                  <c:v>1.4232351306281268</c:v>
                </c:pt>
                <c:pt idx="9">
                  <c:v>1.4498318689662653</c:v>
                </c:pt>
                <c:pt idx="10">
                  <c:v>1.4844576020300275</c:v>
                </c:pt>
                <c:pt idx="11">
                  <c:v>1.4901737691352916</c:v>
                </c:pt>
                <c:pt idx="12">
                  <c:v>1.5030778395552025</c:v>
                </c:pt>
                <c:pt idx="13">
                  <c:v>1.4961367587405834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2-4944-9DF2-3B0F5C209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761120"/>
        <c:axId val="144760464"/>
      </c:barChart>
      <c:catAx>
        <c:axId val="1447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ke-n</a:t>
                </a:r>
                <a:r>
                  <a:rPr lang="en-US" baseline="0"/>
                  <a:t> COVID ada di Indonesia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0464"/>
        <c:crosses val="autoZero"/>
        <c:auto val="1"/>
        <c:lblAlgn val="ctr"/>
        <c:lblOffset val="100"/>
        <c:noMultiLvlLbl val="0"/>
      </c:catAx>
      <c:valAx>
        <c:axId val="1447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Akumulasi Kasus</a:t>
            </a:r>
            <a:r>
              <a:rPr lang="en-US" baseline="0"/>
              <a:t> COVID sampai tanggal 16/05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METHOD'!$M$3</c:f>
              <c:strCache>
                <c:ptCount val="1"/>
                <c:pt idx="0">
                  <c:v>Total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'NEWEST METHOD'!$A$4:$A$77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'NEWEST METHOD'!$M$4:$M$77</c:f>
              <c:numCache>
                <c:formatCode>General</c:formatCode>
                <c:ptCount val="7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  <c:pt idx="17">
                  <c:v>309</c:v>
                </c:pt>
                <c:pt idx="18">
                  <c:v>370</c:v>
                </c:pt>
                <c:pt idx="19">
                  <c:v>451</c:v>
                </c:pt>
                <c:pt idx="20">
                  <c:v>515</c:v>
                </c:pt>
                <c:pt idx="21">
                  <c:v>580</c:v>
                </c:pt>
                <c:pt idx="22">
                  <c:v>687</c:v>
                </c:pt>
                <c:pt idx="23">
                  <c:v>791</c:v>
                </c:pt>
                <c:pt idx="24">
                  <c:v>894</c:v>
                </c:pt>
                <c:pt idx="25">
                  <c:v>1047</c:v>
                </c:pt>
                <c:pt idx="26">
                  <c:v>1156</c:v>
                </c:pt>
                <c:pt idx="27">
                  <c:v>1286</c:v>
                </c:pt>
                <c:pt idx="28">
                  <c:v>1415</c:v>
                </c:pt>
                <c:pt idx="29">
                  <c:v>1529</c:v>
                </c:pt>
                <c:pt idx="30">
                  <c:v>1678</c:v>
                </c:pt>
                <c:pt idx="31">
                  <c:v>1791</c:v>
                </c:pt>
                <c:pt idx="32">
                  <c:v>1987</c:v>
                </c:pt>
                <c:pt idx="33">
                  <c:v>2093</c:v>
                </c:pt>
                <c:pt idx="34">
                  <c:v>2274</c:v>
                </c:pt>
                <c:pt idx="35">
                  <c:v>2492</c:v>
                </c:pt>
                <c:pt idx="36">
                  <c:v>2739</c:v>
                </c:pt>
                <c:pt idx="37">
                  <c:v>2957</c:v>
                </c:pt>
                <c:pt idx="38">
                  <c:v>3294</c:v>
                </c:pt>
                <c:pt idx="39">
                  <c:v>3513</c:v>
                </c:pt>
                <c:pt idx="40">
                  <c:v>3843</c:v>
                </c:pt>
                <c:pt idx="41">
                  <c:v>4242</c:v>
                </c:pt>
                <c:pt idx="42">
                  <c:v>4558</c:v>
                </c:pt>
                <c:pt idx="43">
                  <c:v>4840</c:v>
                </c:pt>
                <c:pt idx="44">
                  <c:v>5137</c:v>
                </c:pt>
                <c:pt idx="45">
                  <c:v>5517</c:v>
                </c:pt>
                <c:pt idx="46">
                  <c:v>5924</c:v>
                </c:pt>
                <c:pt idx="47">
                  <c:v>6249</c:v>
                </c:pt>
                <c:pt idx="48">
                  <c:v>6576</c:v>
                </c:pt>
                <c:pt idx="49">
                  <c:v>6761</c:v>
                </c:pt>
                <c:pt idx="50">
                  <c:v>7136</c:v>
                </c:pt>
                <c:pt idx="51">
                  <c:v>7419</c:v>
                </c:pt>
                <c:pt idx="52">
                  <c:v>7776</c:v>
                </c:pt>
                <c:pt idx="53">
                  <c:v>8212</c:v>
                </c:pt>
                <c:pt idx="54">
                  <c:v>8608</c:v>
                </c:pt>
                <c:pt idx="55">
                  <c:v>8883</c:v>
                </c:pt>
                <c:pt idx="56">
                  <c:v>9097</c:v>
                </c:pt>
                <c:pt idx="57">
                  <c:v>9512</c:v>
                </c:pt>
                <c:pt idx="58">
                  <c:v>9772</c:v>
                </c:pt>
                <c:pt idx="59">
                  <c:v>10119</c:v>
                </c:pt>
                <c:pt idx="60">
                  <c:v>10552</c:v>
                </c:pt>
                <c:pt idx="61">
                  <c:v>10844</c:v>
                </c:pt>
                <c:pt idx="62">
                  <c:v>11193</c:v>
                </c:pt>
                <c:pt idx="63">
                  <c:v>11588</c:v>
                </c:pt>
                <c:pt idx="64">
                  <c:v>12072</c:v>
                </c:pt>
                <c:pt idx="65">
                  <c:v>12439</c:v>
                </c:pt>
                <c:pt idx="66">
                  <c:v>12777</c:v>
                </c:pt>
                <c:pt idx="67">
                  <c:v>13113</c:v>
                </c:pt>
                <c:pt idx="68">
                  <c:v>13646</c:v>
                </c:pt>
                <c:pt idx="69">
                  <c:v>14033</c:v>
                </c:pt>
                <c:pt idx="70">
                  <c:v>14266</c:v>
                </c:pt>
                <c:pt idx="71">
                  <c:v>14750</c:v>
                </c:pt>
                <c:pt idx="72">
                  <c:v>15439</c:v>
                </c:pt>
                <c:pt idx="73">
                  <c:v>16007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8-40F4-A1F6-11BDA79A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347064"/>
        <c:axId val="231349688"/>
      </c:barChart>
      <c:catAx>
        <c:axId val="23134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9688"/>
        <c:crosses val="autoZero"/>
        <c:auto val="1"/>
        <c:lblAlgn val="ctr"/>
        <c:lblOffset val="100"/>
        <c:noMultiLvlLbl val="0"/>
      </c:catAx>
      <c:valAx>
        <c:axId val="2313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 of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Sheet1!$E$4:$E$112</c:f>
              <c:numCache>
                <c:formatCode>_(* #,##0_);_(* \(#,##0\);_(* "-"??_);_(@_)</c:formatCode>
                <c:ptCount val="109"/>
                <c:pt idx="0" formatCode="m/d/yyyy">
                  <c:v>43892</c:v>
                </c:pt>
                <c:pt idx="2" formatCode="m/d/yyyy">
                  <c:v>43896</c:v>
                </c:pt>
                <c:pt idx="4" formatCode="m/d/yyyy">
                  <c:v>43898</c:v>
                </c:pt>
                <c:pt idx="6" formatCode="m/d/yyyy">
                  <c:v>43899</c:v>
                </c:pt>
                <c:pt idx="8" formatCode="m/d/yyyy">
                  <c:v>43901</c:v>
                </c:pt>
                <c:pt idx="10" formatCode="m/d/yyyy">
                  <c:v>43903</c:v>
                </c:pt>
                <c:pt idx="12" formatCode="m/d/yyyy">
                  <c:v>43906</c:v>
                </c:pt>
                <c:pt idx="14" formatCode="m/d/yyyy">
                  <c:v>43908</c:v>
                </c:pt>
                <c:pt idx="16" formatCode="m/d/yyyy">
                  <c:v>43910</c:v>
                </c:pt>
                <c:pt idx="18" formatCode="m/d/yyyy">
                  <c:v>43917</c:v>
                </c:pt>
                <c:pt idx="20" formatCode="m/d/yyyy">
                  <c:v>43925</c:v>
                </c:pt>
                <c:pt idx="22" formatCode="m/d/yyyy">
                  <c:v>43929</c:v>
                </c:pt>
                <c:pt idx="24" formatCode="m/d/yyyy">
                  <c:v>43933</c:v>
                </c:pt>
                <c:pt idx="26" formatCode="m/d/yyyy">
                  <c:v>43937</c:v>
                </c:pt>
                <c:pt idx="28" formatCode="m/d/yyyy">
                  <c:v>43941</c:v>
                </c:pt>
                <c:pt idx="30" formatCode="m/d/yyyy">
                  <c:v>43945</c:v>
                </c:pt>
                <c:pt idx="32" formatCode="m/d/yyyy">
                  <c:v>43949</c:v>
                </c:pt>
                <c:pt idx="34" formatCode="m/d/yyyy">
                  <c:v>43953</c:v>
                </c:pt>
                <c:pt idx="36" formatCode="m/d/yyyy">
                  <c:v>43957</c:v>
                </c:pt>
                <c:pt idx="38" formatCode="m/d/yyyy">
                  <c:v>43961</c:v>
                </c:pt>
                <c:pt idx="40" formatCode="m/d/yyyy">
                  <c:v>43965</c:v>
                </c:pt>
                <c:pt idx="42" formatCode="m/d/yyyy">
                  <c:v>43969</c:v>
                </c:pt>
                <c:pt idx="44" formatCode="m/d/yyyy">
                  <c:v>43973</c:v>
                </c:pt>
                <c:pt idx="46" formatCode="m/d/yyyy">
                  <c:v>43977</c:v>
                </c:pt>
                <c:pt idx="48" formatCode="m/d/yyyy">
                  <c:v>43981</c:v>
                </c:pt>
                <c:pt idx="50" formatCode="m/d/yyyy">
                  <c:v>43985</c:v>
                </c:pt>
                <c:pt idx="52" formatCode="m/d/yyyy">
                  <c:v>43989</c:v>
                </c:pt>
                <c:pt idx="54" formatCode="m/d/yyyy">
                  <c:v>43993</c:v>
                </c:pt>
                <c:pt idx="56" formatCode="m/d/yyyy">
                  <c:v>43997</c:v>
                </c:pt>
                <c:pt idx="58" formatCode="m/d/yyyy">
                  <c:v>44001</c:v>
                </c:pt>
                <c:pt idx="60" formatCode="m/d/yyyy">
                  <c:v>44005</c:v>
                </c:pt>
                <c:pt idx="62" formatCode="m/d/yyyy">
                  <c:v>44009</c:v>
                </c:pt>
                <c:pt idx="64" formatCode="m/d/yyyy">
                  <c:v>44013</c:v>
                </c:pt>
                <c:pt idx="66" formatCode="m/d/yyyy">
                  <c:v>44017</c:v>
                </c:pt>
                <c:pt idx="68" formatCode="m/d/yyyy">
                  <c:v>44021</c:v>
                </c:pt>
                <c:pt idx="70" formatCode="m/d/yyyy">
                  <c:v>44025</c:v>
                </c:pt>
                <c:pt idx="72" formatCode="m/d/yyyy">
                  <c:v>44029</c:v>
                </c:pt>
                <c:pt idx="74" formatCode="m/d/yyyy">
                  <c:v>44033</c:v>
                </c:pt>
                <c:pt idx="76" formatCode="m/d/yyyy">
                  <c:v>44037</c:v>
                </c:pt>
                <c:pt idx="78" formatCode="m/d/yyyy">
                  <c:v>44041</c:v>
                </c:pt>
                <c:pt idx="80" formatCode="m/d/yyyy">
                  <c:v>44045</c:v>
                </c:pt>
                <c:pt idx="82" formatCode="m/d/yyyy">
                  <c:v>44049</c:v>
                </c:pt>
                <c:pt idx="84" formatCode="m/d/yyyy">
                  <c:v>44053</c:v>
                </c:pt>
                <c:pt idx="86" formatCode="m/d/yyyy">
                  <c:v>44057</c:v>
                </c:pt>
                <c:pt idx="88" formatCode="m/d/yyyy">
                  <c:v>44061</c:v>
                </c:pt>
                <c:pt idx="90" formatCode="m/d/yyyy">
                  <c:v>44065</c:v>
                </c:pt>
                <c:pt idx="92" formatCode="m/d/yyyy">
                  <c:v>44069</c:v>
                </c:pt>
                <c:pt idx="94" formatCode="m/d/yyyy">
                  <c:v>44073</c:v>
                </c:pt>
                <c:pt idx="96" formatCode="m/d/yyyy">
                  <c:v>44077</c:v>
                </c:pt>
                <c:pt idx="98" formatCode="m/d/yyyy">
                  <c:v>44081</c:v>
                </c:pt>
                <c:pt idx="100" formatCode="m/d/yyyy">
                  <c:v>44085</c:v>
                </c:pt>
                <c:pt idx="102" formatCode="m/d/yyyy">
                  <c:v>44089</c:v>
                </c:pt>
                <c:pt idx="104" formatCode="m/d/yyyy">
                  <c:v>44093</c:v>
                </c:pt>
                <c:pt idx="106" formatCode="m/d/yyyy">
                  <c:v>44097</c:v>
                </c:pt>
                <c:pt idx="108" formatCode="m/d/yyyy">
                  <c:v>44101</c:v>
                </c:pt>
              </c:numCache>
            </c:numRef>
          </c:cat>
          <c:val>
            <c:numRef>
              <c:f>Sheet1!$F$4:$F$112</c:f>
              <c:numCache>
                <c:formatCode>General</c:formatCode>
                <c:ptCount val="109"/>
                <c:pt idx="0">
                  <c:v>2</c:v>
                </c:pt>
                <c:pt idx="2">
                  <c:v>4</c:v>
                </c:pt>
                <c:pt idx="4">
                  <c:v>6</c:v>
                </c:pt>
                <c:pt idx="6">
                  <c:v>19</c:v>
                </c:pt>
                <c:pt idx="8">
                  <c:v>34</c:v>
                </c:pt>
                <c:pt idx="10">
                  <c:v>69</c:v>
                </c:pt>
                <c:pt idx="12">
                  <c:v>134</c:v>
                </c:pt>
                <c:pt idx="14">
                  <c:v>227</c:v>
                </c:pt>
                <c:pt idx="16">
                  <c:v>514</c:v>
                </c:pt>
                <c:pt idx="18">
                  <c:v>1046</c:v>
                </c:pt>
                <c:pt idx="20">
                  <c:v>2092</c:v>
                </c:pt>
                <c:pt idx="22" formatCode="_(* #,##0_);_(* \(#,##0\);_(* &quot;-&quot;??_);_(@_)">
                  <c:v>4096</c:v>
                </c:pt>
                <c:pt idx="24" formatCode="_(* #,##0_);_(* \(#,##0\);_(* &quot;-&quot;??_);_(@_)">
                  <c:v>8192</c:v>
                </c:pt>
                <c:pt idx="26" formatCode="_(* #,##0_);_(* \(#,##0\);_(* &quot;-&quot;??_);_(@_)">
                  <c:v>16384</c:v>
                </c:pt>
                <c:pt idx="28" formatCode="_(* #,##0_);_(* \(#,##0\);_(* &quot;-&quot;??_);_(@_)">
                  <c:v>32768</c:v>
                </c:pt>
                <c:pt idx="30" formatCode="_(* #,##0_);_(* \(#,##0\);_(* &quot;-&quot;??_);_(@_)">
                  <c:v>65536</c:v>
                </c:pt>
                <c:pt idx="32" formatCode="_(* #,##0_);_(* \(#,##0\);_(* &quot;-&quot;??_);_(@_)">
                  <c:v>131072</c:v>
                </c:pt>
                <c:pt idx="34" formatCode="_(* #,##0_);_(* \(#,##0\);_(* &quot;-&quot;??_);_(@_)">
                  <c:v>262144</c:v>
                </c:pt>
                <c:pt idx="36" formatCode="_(* #,##0_);_(* \(#,##0\);_(* &quot;-&quot;??_);_(@_)">
                  <c:v>524288</c:v>
                </c:pt>
                <c:pt idx="38" formatCode="_(* #,##0_);_(* \(#,##0\);_(* &quot;-&quot;??_);_(@_)">
                  <c:v>1048576</c:v>
                </c:pt>
                <c:pt idx="40" formatCode="_(* #,##0_);_(* \(#,##0\);_(* &quot;-&quot;??_);_(@_)">
                  <c:v>2097152</c:v>
                </c:pt>
                <c:pt idx="42" formatCode="_(* #,##0_);_(* \(#,##0\);_(* &quot;-&quot;??_);_(@_)">
                  <c:v>4194304</c:v>
                </c:pt>
                <c:pt idx="44" formatCode="_(* #,##0_);_(* \(#,##0\);_(* &quot;-&quot;??_);_(@_)">
                  <c:v>8388608</c:v>
                </c:pt>
                <c:pt idx="46" formatCode="_(* #,##0_);_(* \(#,##0\);_(* &quot;-&quot;??_);_(@_)">
                  <c:v>16777216</c:v>
                </c:pt>
                <c:pt idx="48" formatCode="_(* #,##0_);_(* \(#,##0\);_(* &quot;-&quot;??_);_(@_)">
                  <c:v>33554432</c:v>
                </c:pt>
                <c:pt idx="50" formatCode="_(* #,##0_);_(* \(#,##0\);_(* &quot;-&quot;??_);_(@_)">
                  <c:v>67108864</c:v>
                </c:pt>
                <c:pt idx="52" formatCode="_(* #,##0_);_(* \(#,##0\);_(* &quot;-&quot;??_);_(@_)">
                  <c:v>134217728</c:v>
                </c:pt>
                <c:pt idx="54" formatCode="_(* #,##0_);_(* \(#,##0\);_(* &quot;-&quot;??_);_(@_)">
                  <c:v>268435456</c:v>
                </c:pt>
                <c:pt idx="56" formatCode="_(* #,##0_);_(* \(#,##0\);_(* &quot;-&quot;??_);_(@_)">
                  <c:v>268435456</c:v>
                </c:pt>
                <c:pt idx="58" formatCode="_(* #,##0_);_(* \(#,##0\);_(* &quot;-&quot;??_);_(@_)">
                  <c:v>268435456</c:v>
                </c:pt>
                <c:pt idx="60" formatCode="_(* #,##0_);_(* \(#,##0\);_(* &quot;-&quot;??_);_(@_)">
                  <c:v>268435456</c:v>
                </c:pt>
                <c:pt idx="62" formatCode="_(* #,##0_);_(* \(#,##0\);_(* &quot;-&quot;??_);_(@_)">
                  <c:v>268435456</c:v>
                </c:pt>
                <c:pt idx="64" formatCode="_(* #,##0_);_(* \(#,##0\);_(* &quot;-&quot;??_);_(@_)">
                  <c:v>268435456</c:v>
                </c:pt>
                <c:pt idx="66" formatCode="_(* #,##0_);_(* \(#,##0\);_(* &quot;-&quot;??_);_(@_)">
                  <c:v>268435456</c:v>
                </c:pt>
                <c:pt idx="68" formatCode="_(* #,##0_);_(* \(#,##0\);_(* &quot;-&quot;??_);_(@_)">
                  <c:v>268435456</c:v>
                </c:pt>
                <c:pt idx="70" formatCode="_(* #,##0_);_(* \(#,##0\);_(* &quot;-&quot;??_);_(@_)">
                  <c:v>268435456</c:v>
                </c:pt>
                <c:pt idx="72" formatCode="_(* #,##0_);_(* \(#,##0\);_(* &quot;-&quot;??_);_(@_)">
                  <c:v>268435456</c:v>
                </c:pt>
                <c:pt idx="74" formatCode="_(* #,##0_);_(* \(#,##0\);_(* &quot;-&quot;??_);_(@_)">
                  <c:v>268435456</c:v>
                </c:pt>
                <c:pt idx="76" formatCode="_(* #,##0_);_(* \(#,##0\);_(* &quot;-&quot;??_);_(@_)">
                  <c:v>268435456</c:v>
                </c:pt>
                <c:pt idx="78" formatCode="_(* #,##0_);_(* \(#,##0\);_(* &quot;-&quot;??_);_(@_)">
                  <c:v>268435456</c:v>
                </c:pt>
                <c:pt idx="80" formatCode="_(* #,##0_);_(* \(#,##0\);_(* &quot;-&quot;??_);_(@_)">
                  <c:v>268435456</c:v>
                </c:pt>
                <c:pt idx="82" formatCode="_(* #,##0_);_(* \(#,##0\);_(* &quot;-&quot;??_);_(@_)">
                  <c:v>268435456</c:v>
                </c:pt>
                <c:pt idx="84" formatCode="_(* #,##0_);_(* \(#,##0\);_(* &quot;-&quot;??_);_(@_)">
                  <c:v>268435456</c:v>
                </c:pt>
                <c:pt idx="86" formatCode="_(* #,##0_);_(* \(#,##0\);_(* &quot;-&quot;??_);_(@_)">
                  <c:v>268435456</c:v>
                </c:pt>
                <c:pt idx="88" formatCode="_(* #,##0_);_(* \(#,##0\);_(* &quot;-&quot;??_);_(@_)">
                  <c:v>268435456</c:v>
                </c:pt>
                <c:pt idx="90" formatCode="_(* #,##0_);_(* \(#,##0\);_(* &quot;-&quot;??_);_(@_)">
                  <c:v>268435456</c:v>
                </c:pt>
                <c:pt idx="92" formatCode="_(* #,##0_);_(* \(#,##0\);_(* &quot;-&quot;??_);_(@_)">
                  <c:v>268435456</c:v>
                </c:pt>
                <c:pt idx="94" formatCode="_(* #,##0_);_(* \(#,##0\);_(* &quot;-&quot;??_);_(@_)">
                  <c:v>268435456</c:v>
                </c:pt>
                <c:pt idx="96" formatCode="_(* #,##0_);_(* \(#,##0\);_(* &quot;-&quot;??_);_(@_)">
                  <c:v>268435456</c:v>
                </c:pt>
                <c:pt idx="98" formatCode="_(* #,##0_);_(* \(#,##0\);_(* &quot;-&quot;??_);_(@_)">
                  <c:v>268435456</c:v>
                </c:pt>
                <c:pt idx="100" formatCode="_(* #,##0_);_(* \(#,##0\);_(* &quot;-&quot;??_);_(@_)">
                  <c:v>268435456</c:v>
                </c:pt>
                <c:pt idx="102" formatCode="_(* #,##0_);_(* \(#,##0\);_(* &quot;-&quot;??_);_(@_)">
                  <c:v>268435456</c:v>
                </c:pt>
                <c:pt idx="104" formatCode="_(* #,##0_);_(* \(#,##0\);_(* &quot;-&quot;??_);_(@_)">
                  <c:v>268435456</c:v>
                </c:pt>
                <c:pt idx="106" formatCode="_(* #,##0_);_(* \(#,##0\);_(* &quot;-&quot;??_);_(@_)">
                  <c:v>268435456</c:v>
                </c:pt>
                <c:pt idx="108" formatCode="_(* #,##0_);_(* \(#,##0\);_(* &quot;-&quot;??_);_(@_)">
                  <c:v>268435456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1-41BB-8C7B-4DB369345F0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 of Cured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Sheet1!$E$4:$E$112</c:f>
              <c:numCache>
                <c:formatCode>_(* #,##0_);_(* \(#,##0\);_(* "-"??_);_(@_)</c:formatCode>
                <c:ptCount val="109"/>
                <c:pt idx="0" formatCode="m/d/yyyy">
                  <c:v>43892</c:v>
                </c:pt>
                <c:pt idx="2" formatCode="m/d/yyyy">
                  <c:v>43896</c:v>
                </c:pt>
                <c:pt idx="4" formatCode="m/d/yyyy">
                  <c:v>43898</c:v>
                </c:pt>
                <c:pt idx="6" formatCode="m/d/yyyy">
                  <c:v>43899</c:v>
                </c:pt>
                <c:pt idx="8" formatCode="m/d/yyyy">
                  <c:v>43901</c:v>
                </c:pt>
                <c:pt idx="10" formatCode="m/d/yyyy">
                  <c:v>43903</c:v>
                </c:pt>
                <c:pt idx="12" formatCode="m/d/yyyy">
                  <c:v>43906</c:v>
                </c:pt>
                <c:pt idx="14" formatCode="m/d/yyyy">
                  <c:v>43908</c:v>
                </c:pt>
                <c:pt idx="16" formatCode="m/d/yyyy">
                  <c:v>43910</c:v>
                </c:pt>
                <c:pt idx="18" formatCode="m/d/yyyy">
                  <c:v>43917</c:v>
                </c:pt>
                <c:pt idx="20" formatCode="m/d/yyyy">
                  <c:v>43925</c:v>
                </c:pt>
                <c:pt idx="22" formatCode="m/d/yyyy">
                  <c:v>43929</c:v>
                </c:pt>
                <c:pt idx="24" formatCode="m/d/yyyy">
                  <c:v>43933</c:v>
                </c:pt>
                <c:pt idx="26" formatCode="m/d/yyyy">
                  <c:v>43937</c:v>
                </c:pt>
                <c:pt idx="28" formatCode="m/d/yyyy">
                  <c:v>43941</c:v>
                </c:pt>
                <c:pt idx="30" formatCode="m/d/yyyy">
                  <c:v>43945</c:v>
                </c:pt>
                <c:pt idx="32" formatCode="m/d/yyyy">
                  <c:v>43949</c:v>
                </c:pt>
                <c:pt idx="34" formatCode="m/d/yyyy">
                  <c:v>43953</c:v>
                </c:pt>
                <c:pt idx="36" formatCode="m/d/yyyy">
                  <c:v>43957</c:v>
                </c:pt>
                <c:pt idx="38" formatCode="m/d/yyyy">
                  <c:v>43961</c:v>
                </c:pt>
                <c:pt idx="40" formatCode="m/d/yyyy">
                  <c:v>43965</c:v>
                </c:pt>
                <c:pt idx="42" formatCode="m/d/yyyy">
                  <c:v>43969</c:v>
                </c:pt>
                <c:pt idx="44" formatCode="m/d/yyyy">
                  <c:v>43973</c:v>
                </c:pt>
                <c:pt idx="46" formatCode="m/d/yyyy">
                  <c:v>43977</c:v>
                </c:pt>
                <c:pt idx="48" formatCode="m/d/yyyy">
                  <c:v>43981</c:v>
                </c:pt>
                <c:pt idx="50" formatCode="m/d/yyyy">
                  <c:v>43985</c:v>
                </c:pt>
                <c:pt idx="52" formatCode="m/d/yyyy">
                  <c:v>43989</c:v>
                </c:pt>
                <c:pt idx="54" formatCode="m/d/yyyy">
                  <c:v>43993</c:v>
                </c:pt>
                <c:pt idx="56" formatCode="m/d/yyyy">
                  <c:v>43997</c:v>
                </c:pt>
                <c:pt idx="58" formatCode="m/d/yyyy">
                  <c:v>44001</c:v>
                </c:pt>
                <c:pt idx="60" formatCode="m/d/yyyy">
                  <c:v>44005</c:v>
                </c:pt>
                <c:pt idx="62" formatCode="m/d/yyyy">
                  <c:v>44009</c:v>
                </c:pt>
                <c:pt idx="64" formatCode="m/d/yyyy">
                  <c:v>44013</c:v>
                </c:pt>
                <c:pt idx="66" formatCode="m/d/yyyy">
                  <c:v>44017</c:v>
                </c:pt>
                <c:pt idx="68" formatCode="m/d/yyyy">
                  <c:v>44021</c:v>
                </c:pt>
                <c:pt idx="70" formatCode="m/d/yyyy">
                  <c:v>44025</c:v>
                </c:pt>
                <c:pt idx="72" formatCode="m/d/yyyy">
                  <c:v>44029</c:v>
                </c:pt>
                <c:pt idx="74" formatCode="m/d/yyyy">
                  <c:v>44033</c:v>
                </c:pt>
                <c:pt idx="76" formatCode="m/d/yyyy">
                  <c:v>44037</c:v>
                </c:pt>
                <c:pt idx="78" formatCode="m/d/yyyy">
                  <c:v>44041</c:v>
                </c:pt>
                <c:pt idx="80" formatCode="m/d/yyyy">
                  <c:v>44045</c:v>
                </c:pt>
                <c:pt idx="82" formatCode="m/d/yyyy">
                  <c:v>44049</c:v>
                </c:pt>
                <c:pt idx="84" formatCode="m/d/yyyy">
                  <c:v>44053</c:v>
                </c:pt>
                <c:pt idx="86" formatCode="m/d/yyyy">
                  <c:v>44057</c:v>
                </c:pt>
                <c:pt idx="88" formatCode="m/d/yyyy">
                  <c:v>44061</c:v>
                </c:pt>
                <c:pt idx="90" formatCode="m/d/yyyy">
                  <c:v>44065</c:v>
                </c:pt>
                <c:pt idx="92" formatCode="m/d/yyyy">
                  <c:v>44069</c:v>
                </c:pt>
                <c:pt idx="94" formatCode="m/d/yyyy">
                  <c:v>44073</c:v>
                </c:pt>
                <c:pt idx="96" formatCode="m/d/yyyy">
                  <c:v>44077</c:v>
                </c:pt>
                <c:pt idx="98" formatCode="m/d/yyyy">
                  <c:v>44081</c:v>
                </c:pt>
                <c:pt idx="100" formatCode="m/d/yyyy">
                  <c:v>44085</c:v>
                </c:pt>
                <c:pt idx="102" formatCode="m/d/yyyy">
                  <c:v>44089</c:v>
                </c:pt>
                <c:pt idx="104" formatCode="m/d/yyyy">
                  <c:v>44093</c:v>
                </c:pt>
                <c:pt idx="106" formatCode="m/d/yyyy">
                  <c:v>44097</c:v>
                </c:pt>
                <c:pt idx="108" formatCode="m/d/yyyy">
                  <c:v>44101</c:v>
                </c:pt>
              </c:numCache>
            </c:numRef>
          </c:cat>
          <c:val>
            <c:numRef>
              <c:f>Sheet1!$G$4:$G$112</c:f>
              <c:numCache>
                <c:formatCode>General</c:formatCode>
                <c:ptCount val="109"/>
                <c:pt idx="0">
                  <c:v>0</c:v>
                </c:pt>
                <c:pt idx="2">
                  <c:v>0</c:v>
                </c:pt>
                <c:pt idx="4">
                  <c:v>2</c:v>
                </c:pt>
                <c:pt idx="6">
                  <c:v>2</c:v>
                </c:pt>
                <c:pt idx="8">
                  <c:v>2</c:v>
                </c:pt>
                <c:pt idx="10">
                  <c:v>3</c:v>
                </c:pt>
                <c:pt idx="12">
                  <c:v>8</c:v>
                </c:pt>
                <c:pt idx="14">
                  <c:v>11</c:v>
                </c:pt>
                <c:pt idx="16">
                  <c:v>17</c:v>
                </c:pt>
                <c:pt idx="18">
                  <c:v>45</c:v>
                </c:pt>
                <c:pt idx="20">
                  <c:v>149</c:v>
                </c:pt>
                <c:pt idx="22" formatCode="_(* #,##0_);_(* \(#,##0\);_(* &quot;-&quot;??_);_(@_)">
                  <c:v>298</c:v>
                </c:pt>
                <c:pt idx="24" formatCode="_(* #,##0_);_(* \(#,##0\);_(* &quot;-&quot;??_);_(@_)">
                  <c:v>596</c:v>
                </c:pt>
                <c:pt idx="26" formatCode="_(* #,##0_);_(* \(#,##0\);_(* &quot;-&quot;??_);_(@_)">
                  <c:v>1192</c:v>
                </c:pt>
                <c:pt idx="28" formatCode="_(* #,##0_);_(* \(#,##0\);_(* &quot;-&quot;??_);_(@_)">
                  <c:v>2384</c:v>
                </c:pt>
                <c:pt idx="30" formatCode="_(* #,##0_);_(* \(#,##0\);_(* &quot;-&quot;??_);_(@_)">
                  <c:v>4768</c:v>
                </c:pt>
                <c:pt idx="32" formatCode="_(* #,##0_);_(* \(#,##0\);_(* &quot;-&quot;??_);_(@_)">
                  <c:v>9536</c:v>
                </c:pt>
                <c:pt idx="34" formatCode="_(* #,##0_);_(* \(#,##0\);_(* &quot;-&quot;??_);_(@_)">
                  <c:v>19072</c:v>
                </c:pt>
                <c:pt idx="36" formatCode="_(* #,##0_);_(* \(#,##0\);_(* &quot;-&quot;??_);_(@_)">
                  <c:v>38144</c:v>
                </c:pt>
                <c:pt idx="38" formatCode="_(* #,##0_);_(* \(#,##0\);_(* &quot;-&quot;??_);_(@_)">
                  <c:v>76288</c:v>
                </c:pt>
                <c:pt idx="40" formatCode="_(* #,##0_);_(* \(#,##0\);_(* &quot;-&quot;??_);_(@_)">
                  <c:v>152576</c:v>
                </c:pt>
                <c:pt idx="42" formatCode="_(* #,##0_);_(* \(#,##0\);_(* &quot;-&quot;??_);_(@_)">
                  <c:v>305152</c:v>
                </c:pt>
                <c:pt idx="44" formatCode="_(* #,##0_);_(* \(#,##0\);_(* &quot;-&quot;??_);_(@_)">
                  <c:v>610304</c:v>
                </c:pt>
                <c:pt idx="46" formatCode="_(* #,##0_);_(* \(#,##0\);_(* &quot;-&quot;??_);_(@_)">
                  <c:v>1220608</c:v>
                </c:pt>
                <c:pt idx="48" formatCode="_(* #,##0_);_(* \(#,##0\);_(* &quot;-&quot;??_);_(@_)">
                  <c:v>2441216</c:v>
                </c:pt>
                <c:pt idx="50" formatCode="_(* #,##0_);_(* \(#,##0\);_(* &quot;-&quot;??_);_(@_)">
                  <c:v>4882432</c:v>
                </c:pt>
                <c:pt idx="52" formatCode="_(* #,##0_);_(* \(#,##0\);_(* &quot;-&quot;??_);_(@_)">
                  <c:v>9764864</c:v>
                </c:pt>
                <c:pt idx="54" formatCode="_(* #,##0_);_(* \(#,##0\);_(* &quot;-&quot;??_);_(@_)">
                  <c:v>19529728</c:v>
                </c:pt>
                <c:pt idx="56" formatCode="_(* #,##0_);_(* \(#,##0\);_(* &quot;-&quot;??_);_(@_)">
                  <c:v>39059456</c:v>
                </c:pt>
                <c:pt idx="58" formatCode="_(* #,##0_);_(* \(#,##0\);_(* &quot;-&quot;??_);_(@_)">
                  <c:v>78118912</c:v>
                </c:pt>
                <c:pt idx="60" formatCode="_(* #,##0_);_(* \(#,##0\);_(* &quot;-&quot;??_);_(@_)">
                  <c:v>156237824</c:v>
                </c:pt>
                <c:pt idx="62" formatCode="_(* #,##0_);_(* \(#,##0\);_(* &quot;-&quot;??_);_(@_)">
                  <c:v>268435456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2F3-926F-FADAF2CB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09776"/>
        <c:axId val="838141600"/>
      </c:lineChart>
      <c:dateAx>
        <c:axId val="59970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1600"/>
        <c:crosses val="autoZero"/>
        <c:auto val="1"/>
        <c:lblOffset val="100"/>
        <c:baseTimeUnit val="days"/>
      </c:dateAx>
      <c:valAx>
        <c:axId val="8381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97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</a:t>
            </a:r>
          </a:p>
        </c:rich>
      </c:tx>
      <c:layout>
        <c:manualLayout>
          <c:xMode val="edge"/>
          <c:yMode val="edge"/>
          <c:x val="0.37969230769230772"/>
          <c:y val="3.6387257010686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1998223299010695E-2"/>
                  <c:y val="-2.0479184804367043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'NEWEST METHOD'!$M$4:$M$86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  <c:pt idx="17">
                  <c:v>309</c:v>
                </c:pt>
                <c:pt idx="18">
                  <c:v>370</c:v>
                </c:pt>
                <c:pt idx="19">
                  <c:v>451</c:v>
                </c:pt>
                <c:pt idx="20">
                  <c:v>515</c:v>
                </c:pt>
                <c:pt idx="21">
                  <c:v>580</c:v>
                </c:pt>
                <c:pt idx="22">
                  <c:v>687</c:v>
                </c:pt>
                <c:pt idx="23">
                  <c:v>791</c:v>
                </c:pt>
                <c:pt idx="24">
                  <c:v>894</c:v>
                </c:pt>
                <c:pt idx="25">
                  <c:v>1047</c:v>
                </c:pt>
                <c:pt idx="26">
                  <c:v>1156</c:v>
                </c:pt>
                <c:pt idx="27">
                  <c:v>1286</c:v>
                </c:pt>
                <c:pt idx="28">
                  <c:v>1415</c:v>
                </c:pt>
                <c:pt idx="29">
                  <c:v>1529</c:v>
                </c:pt>
                <c:pt idx="30">
                  <c:v>1678</c:v>
                </c:pt>
                <c:pt idx="31">
                  <c:v>1791</c:v>
                </c:pt>
                <c:pt idx="32">
                  <c:v>1987</c:v>
                </c:pt>
                <c:pt idx="33">
                  <c:v>2093</c:v>
                </c:pt>
                <c:pt idx="34">
                  <c:v>2274</c:v>
                </c:pt>
                <c:pt idx="35">
                  <c:v>2492</c:v>
                </c:pt>
                <c:pt idx="36">
                  <c:v>2739</c:v>
                </c:pt>
                <c:pt idx="37">
                  <c:v>2957</c:v>
                </c:pt>
                <c:pt idx="38">
                  <c:v>3294</c:v>
                </c:pt>
                <c:pt idx="39">
                  <c:v>3513</c:v>
                </c:pt>
                <c:pt idx="40">
                  <c:v>3843</c:v>
                </c:pt>
                <c:pt idx="41">
                  <c:v>4242</c:v>
                </c:pt>
                <c:pt idx="42">
                  <c:v>4558</c:v>
                </c:pt>
                <c:pt idx="43">
                  <c:v>4840</c:v>
                </c:pt>
                <c:pt idx="44">
                  <c:v>5137</c:v>
                </c:pt>
                <c:pt idx="45">
                  <c:v>5517</c:v>
                </c:pt>
                <c:pt idx="46">
                  <c:v>5924</c:v>
                </c:pt>
                <c:pt idx="47">
                  <c:v>6249</c:v>
                </c:pt>
                <c:pt idx="48">
                  <c:v>6576</c:v>
                </c:pt>
                <c:pt idx="49">
                  <c:v>6761</c:v>
                </c:pt>
                <c:pt idx="50">
                  <c:v>7136</c:v>
                </c:pt>
                <c:pt idx="51">
                  <c:v>7419</c:v>
                </c:pt>
                <c:pt idx="52">
                  <c:v>7776</c:v>
                </c:pt>
                <c:pt idx="53">
                  <c:v>8212</c:v>
                </c:pt>
                <c:pt idx="54">
                  <c:v>8608</c:v>
                </c:pt>
                <c:pt idx="55">
                  <c:v>8883</c:v>
                </c:pt>
                <c:pt idx="56">
                  <c:v>9097</c:v>
                </c:pt>
                <c:pt idx="57">
                  <c:v>9512</c:v>
                </c:pt>
                <c:pt idx="58">
                  <c:v>9772</c:v>
                </c:pt>
                <c:pt idx="59">
                  <c:v>10119</c:v>
                </c:pt>
                <c:pt idx="60">
                  <c:v>10552</c:v>
                </c:pt>
                <c:pt idx="61">
                  <c:v>10844</c:v>
                </c:pt>
                <c:pt idx="62">
                  <c:v>11193</c:v>
                </c:pt>
                <c:pt idx="63">
                  <c:v>11588</c:v>
                </c:pt>
                <c:pt idx="64">
                  <c:v>12072</c:v>
                </c:pt>
                <c:pt idx="65">
                  <c:v>12439</c:v>
                </c:pt>
                <c:pt idx="66">
                  <c:v>12777</c:v>
                </c:pt>
                <c:pt idx="67">
                  <c:v>13113</c:v>
                </c:pt>
                <c:pt idx="68">
                  <c:v>13646</c:v>
                </c:pt>
                <c:pt idx="69">
                  <c:v>14033</c:v>
                </c:pt>
                <c:pt idx="70">
                  <c:v>14266</c:v>
                </c:pt>
                <c:pt idx="71">
                  <c:v>14750</c:v>
                </c:pt>
                <c:pt idx="72">
                  <c:v>15439</c:v>
                </c:pt>
                <c:pt idx="73">
                  <c:v>16007</c:v>
                </c:pt>
                <c:pt idx="74">
                  <c:v>16497</c:v>
                </c:pt>
                <c:pt idx="75">
                  <c:v>17026</c:v>
                </c:pt>
                <c:pt idx="76">
                  <c:v>17521</c:v>
                </c:pt>
                <c:pt idx="77">
                  <c:v>18017</c:v>
                </c:pt>
                <c:pt idx="78">
                  <c:v>18503</c:v>
                </c:pt>
                <c:pt idx="79">
                  <c:v>19196</c:v>
                </c:pt>
                <c:pt idx="80">
                  <c:v>20169</c:v>
                </c:pt>
                <c:pt idx="81">
                  <c:v>20803</c:v>
                </c:pt>
                <c:pt idx="82">
                  <c:v>21752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E-452E-885E-961D6DE6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9608"/>
        <c:axId val="627354856"/>
      </c:scatterChart>
      <c:valAx>
        <c:axId val="6273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</a:t>
                </a:r>
                <a:r>
                  <a:rPr lang="en-US" baseline="0"/>
                  <a:t> ke-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4856"/>
        <c:crosses val="autoZero"/>
        <c:crossBetween val="midCat"/>
      </c:valAx>
      <c:valAx>
        <c:axId val="6273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Cured!$D$1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Cured!$A$2:$A$37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Cured!$D$2:$D$37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15</c:v>
                </c:pt>
                <c:pt idx="18">
                  <c:v>17</c:v>
                </c:pt>
                <c:pt idx="19">
                  <c:v>20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34</c:v>
                </c:pt>
                <c:pt idx="25">
                  <c:v>45</c:v>
                </c:pt>
                <c:pt idx="26">
                  <c:v>58</c:v>
                </c:pt>
                <c:pt idx="27">
                  <c:v>63</c:v>
                </c:pt>
                <c:pt idx="28">
                  <c:v>74</c:v>
                </c:pt>
                <c:pt idx="29">
                  <c:v>80</c:v>
                </c:pt>
                <c:pt idx="30">
                  <c:v>102</c:v>
                </c:pt>
                <c:pt idx="31">
                  <c:v>111</c:v>
                </c:pt>
                <c:pt idx="32">
                  <c:v>133</c:v>
                </c:pt>
                <c:pt idx="33">
                  <c:v>149</c:v>
                </c:pt>
                <c:pt idx="34">
                  <c:v>163</c:v>
                </c:pt>
                <c:pt idx="3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0-477C-9B40-97595872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89280"/>
        <c:axId val="508092560"/>
      </c:scatterChart>
      <c:valAx>
        <c:axId val="5080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92560"/>
        <c:crosses val="autoZero"/>
        <c:crossBetween val="midCat"/>
      </c:valAx>
      <c:valAx>
        <c:axId val="508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8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Masih Sick = Cases -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METHOD'!$A$4:$A$87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'NEWEST METHOD'!$S$4:$S$87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31</c:v>
                </c:pt>
                <c:pt idx="11">
                  <c:v>62</c:v>
                </c:pt>
                <c:pt idx="12">
                  <c:v>83</c:v>
                </c:pt>
                <c:pt idx="13">
                  <c:v>104</c:v>
                </c:pt>
                <c:pt idx="14">
                  <c:v>122</c:v>
                </c:pt>
                <c:pt idx="15">
                  <c:v>159</c:v>
                </c:pt>
                <c:pt idx="16">
                  <c:v>198</c:v>
                </c:pt>
                <c:pt idx="17">
                  <c:v>269</c:v>
                </c:pt>
                <c:pt idx="18">
                  <c:v>321</c:v>
                </c:pt>
                <c:pt idx="19">
                  <c:v>393</c:v>
                </c:pt>
                <c:pt idx="20">
                  <c:v>438</c:v>
                </c:pt>
                <c:pt idx="21">
                  <c:v>502</c:v>
                </c:pt>
                <c:pt idx="22">
                  <c:v>603</c:v>
                </c:pt>
                <c:pt idx="23">
                  <c:v>703</c:v>
                </c:pt>
                <c:pt idx="24">
                  <c:v>782</c:v>
                </c:pt>
                <c:pt idx="25">
                  <c:v>915</c:v>
                </c:pt>
                <c:pt idx="26">
                  <c:v>996</c:v>
                </c:pt>
                <c:pt idx="27">
                  <c:v>1109</c:v>
                </c:pt>
                <c:pt idx="28">
                  <c:v>1219</c:v>
                </c:pt>
                <c:pt idx="29">
                  <c:v>1313</c:v>
                </c:pt>
                <c:pt idx="30">
                  <c:v>1419</c:v>
                </c:pt>
                <c:pt idx="31">
                  <c:v>1510</c:v>
                </c:pt>
                <c:pt idx="32">
                  <c:v>1673</c:v>
                </c:pt>
                <c:pt idx="33">
                  <c:v>1753</c:v>
                </c:pt>
                <c:pt idx="34">
                  <c:v>1913</c:v>
                </c:pt>
                <c:pt idx="35">
                  <c:v>2092</c:v>
                </c:pt>
                <c:pt idx="36">
                  <c:v>2315</c:v>
                </c:pt>
                <c:pt idx="37">
                  <c:v>2496</c:v>
                </c:pt>
                <c:pt idx="38">
                  <c:v>2763</c:v>
                </c:pt>
                <c:pt idx="39">
                  <c:v>2926</c:v>
                </c:pt>
                <c:pt idx="40">
                  <c:v>3231</c:v>
                </c:pt>
                <c:pt idx="41">
                  <c:v>3511</c:v>
                </c:pt>
                <c:pt idx="42">
                  <c:v>3780</c:v>
                </c:pt>
                <c:pt idx="43">
                  <c:v>3956</c:v>
                </c:pt>
                <c:pt idx="44">
                  <c:v>4223</c:v>
                </c:pt>
                <c:pt idx="45">
                  <c:v>4474</c:v>
                </c:pt>
                <c:pt idx="46">
                  <c:v>4798</c:v>
                </c:pt>
                <c:pt idx="47">
                  <c:v>5084</c:v>
                </c:pt>
                <c:pt idx="48">
                  <c:v>5309</c:v>
                </c:pt>
                <c:pt idx="49">
                  <c:v>5425</c:v>
                </c:pt>
                <c:pt idx="50">
                  <c:v>5679</c:v>
                </c:pt>
                <c:pt idx="51">
                  <c:v>5872</c:v>
                </c:pt>
                <c:pt idx="52">
                  <c:v>6171</c:v>
                </c:pt>
                <c:pt idx="53">
                  <c:v>6523</c:v>
                </c:pt>
                <c:pt idx="54">
                  <c:v>6848</c:v>
                </c:pt>
                <c:pt idx="55">
                  <c:v>7035</c:v>
                </c:pt>
                <c:pt idx="56">
                  <c:v>7183</c:v>
                </c:pt>
                <c:pt idx="57">
                  <c:v>7487</c:v>
                </c:pt>
                <c:pt idx="58">
                  <c:v>7599</c:v>
                </c:pt>
                <c:pt idx="59">
                  <c:v>7807</c:v>
                </c:pt>
                <c:pt idx="60">
                  <c:v>8163</c:v>
                </c:pt>
                <c:pt idx="61">
                  <c:v>8350</c:v>
                </c:pt>
                <c:pt idx="62">
                  <c:v>8464</c:v>
                </c:pt>
                <c:pt idx="63">
                  <c:v>8762</c:v>
                </c:pt>
                <c:pt idx="64">
                  <c:v>8995</c:v>
                </c:pt>
                <c:pt idx="65">
                  <c:v>9219</c:v>
                </c:pt>
                <c:pt idx="66">
                  <c:v>9458</c:v>
                </c:pt>
                <c:pt idx="67">
                  <c:v>9668</c:v>
                </c:pt>
                <c:pt idx="68">
                  <c:v>10072</c:v>
                </c:pt>
                <c:pt idx="69">
                  <c:v>10354</c:v>
                </c:pt>
                <c:pt idx="70">
                  <c:v>10386</c:v>
                </c:pt>
                <c:pt idx="71">
                  <c:v>10672</c:v>
                </c:pt>
                <c:pt idx="72">
                  <c:v>11116</c:v>
                </c:pt>
                <c:pt idx="73">
                  <c:v>11438</c:v>
                </c:pt>
                <c:pt idx="74">
                  <c:v>11610</c:v>
                </c:pt>
                <c:pt idx="75">
                  <c:v>12018</c:v>
                </c:pt>
                <c:pt idx="76">
                  <c:v>12236</c:v>
                </c:pt>
                <c:pt idx="77">
                  <c:v>12489</c:v>
                </c:pt>
                <c:pt idx="78">
                  <c:v>12802</c:v>
                </c:pt>
                <c:pt idx="79">
                  <c:v>13366</c:v>
                </c:pt>
                <c:pt idx="80">
                  <c:v>14040</c:v>
                </c:pt>
                <c:pt idx="81">
                  <c:v>14407</c:v>
                </c:pt>
                <c:pt idx="82">
                  <c:v>15139</c:v>
                </c:pt>
                <c:pt idx="83">
                  <c:v>15491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6-4407-BF95-E37E0B28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95184"/>
        <c:axId val="233494200"/>
      </c:scatterChart>
      <c:valAx>
        <c:axId val="2334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94200"/>
        <c:crosses val="autoZero"/>
        <c:crossBetween val="midCat"/>
      </c:valAx>
      <c:valAx>
        <c:axId val="2334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Sick per</a:t>
            </a:r>
            <a:r>
              <a:rPr lang="en-US" baseline="0"/>
              <a:t> Day before Titik Balik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7-46DE-85DD-5698626F8C42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4D7-46DE-85DD-5698626F8C42}"/>
              </c:ext>
            </c:extLst>
          </c:dPt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788057742782126E-2"/>
                  <c:y val="-0.11795713035870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'NEWEST METHOD'!$V$4:$V$86</c:f>
              <c:numCache>
                <c:formatCode>General</c:formatCode>
                <c:ptCount val="8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0</c:v>
                </c:pt>
                <c:pt idx="11">
                  <c:v>31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71</c:v>
                </c:pt>
                <c:pt idx="18">
                  <c:v>52</c:v>
                </c:pt>
                <c:pt idx="19">
                  <c:v>72</c:v>
                </c:pt>
                <c:pt idx="20">
                  <c:v>45</c:v>
                </c:pt>
                <c:pt idx="21">
                  <c:v>64</c:v>
                </c:pt>
                <c:pt idx="22">
                  <c:v>101</c:v>
                </c:pt>
                <c:pt idx="23">
                  <c:v>100</c:v>
                </c:pt>
                <c:pt idx="24">
                  <c:v>79</c:v>
                </c:pt>
                <c:pt idx="25">
                  <c:v>133</c:v>
                </c:pt>
                <c:pt idx="26">
                  <c:v>81</c:v>
                </c:pt>
                <c:pt idx="27">
                  <c:v>113</c:v>
                </c:pt>
                <c:pt idx="28">
                  <c:v>110</c:v>
                </c:pt>
                <c:pt idx="29">
                  <c:v>94</c:v>
                </c:pt>
                <c:pt idx="30">
                  <c:v>106</c:v>
                </c:pt>
                <c:pt idx="31">
                  <c:v>91</c:v>
                </c:pt>
                <c:pt idx="32">
                  <c:v>163</c:v>
                </c:pt>
                <c:pt idx="33">
                  <c:v>80</c:v>
                </c:pt>
                <c:pt idx="34">
                  <c:v>160</c:v>
                </c:pt>
                <c:pt idx="35">
                  <c:v>179</c:v>
                </c:pt>
                <c:pt idx="36">
                  <c:v>223</c:v>
                </c:pt>
                <c:pt idx="37">
                  <c:v>181</c:v>
                </c:pt>
                <c:pt idx="38">
                  <c:v>267</c:v>
                </c:pt>
                <c:pt idx="39">
                  <c:v>163</c:v>
                </c:pt>
                <c:pt idx="40">
                  <c:v>305</c:v>
                </c:pt>
                <c:pt idx="41">
                  <c:v>280</c:v>
                </c:pt>
                <c:pt idx="42">
                  <c:v>269</c:v>
                </c:pt>
                <c:pt idx="43">
                  <c:v>176</c:v>
                </c:pt>
                <c:pt idx="44">
                  <c:v>267</c:v>
                </c:pt>
                <c:pt idx="45">
                  <c:v>251</c:v>
                </c:pt>
                <c:pt idx="46">
                  <c:v>324</c:v>
                </c:pt>
                <c:pt idx="47">
                  <c:v>286</c:v>
                </c:pt>
                <c:pt idx="48">
                  <c:v>225</c:v>
                </c:pt>
                <c:pt idx="49">
                  <c:v>116</c:v>
                </c:pt>
                <c:pt idx="50">
                  <c:v>254</c:v>
                </c:pt>
                <c:pt idx="51">
                  <c:v>193</c:v>
                </c:pt>
                <c:pt idx="52">
                  <c:v>299</c:v>
                </c:pt>
                <c:pt idx="53">
                  <c:v>352</c:v>
                </c:pt>
                <c:pt idx="54">
                  <c:v>325</c:v>
                </c:pt>
                <c:pt idx="55">
                  <c:v>187</c:v>
                </c:pt>
                <c:pt idx="56">
                  <c:v>148</c:v>
                </c:pt>
                <c:pt idx="57">
                  <c:v>304</c:v>
                </c:pt>
                <c:pt idx="58">
                  <c:v>112</c:v>
                </c:pt>
                <c:pt idx="59">
                  <c:v>208</c:v>
                </c:pt>
                <c:pt idx="60">
                  <c:v>356</c:v>
                </c:pt>
                <c:pt idx="61">
                  <c:v>187</c:v>
                </c:pt>
                <c:pt idx="62">
                  <c:v>114</c:v>
                </c:pt>
                <c:pt idx="63">
                  <c:v>298</c:v>
                </c:pt>
                <c:pt idx="64">
                  <c:v>233</c:v>
                </c:pt>
                <c:pt idx="65">
                  <c:v>224</c:v>
                </c:pt>
                <c:pt idx="66">
                  <c:v>239</c:v>
                </c:pt>
                <c:pt idx="67">
                  <c:v>210</c:v>
                </c:pt>
                <c:pt idx="68">
                  <c:v>404</c:v>
                </c:pt>
                <c:pt idx="69">
                  <c:v>282</c:v>
                </c:pt>
                <c:pt idx="70">
                  <c:v>32</c:v>
                </c:pt>
                <c:pt idx="71">
                  <c:v>286</c:v>
                </c:pt>
                <c:pt idx="72">
                  <c:v>444</c:v>
                </c:pt>
                <c:pt idx="73">
                  <c:v>322</c:v>
                </c:pt>
                <c:pt idx="74">
                  <c:v>172</c:v>
                </c:pt>
                <c:pt idx="75">
                  <c:v>408</c:v>
                </c:pt>
                <c:pt idx="76">
                  <c:v>218</c:v>
                </c:pt>
                <c:pt idx="77">
                  <c:v>253</c:v>
                </c:pt>
                <c:pt idx="78">
                  <c:v>313</c:v>
                </c:pt>
                <c:pt idx="79">
                  <c:v>564</c:v>
                </c:pt>
                <c:pt idx="80">
                  <c:v>674</c:v>
                </c:pt>
                <c:pt idx="81">
                  <c:v>367</c:v>
                </c:pt>
                <c:pt idx="82">
                  <c:v>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7-46DE-85DD-5698626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57000"/>
        <c:axId val="501155032"/>
      </c:scatterChart>
      <c:valAx>
        <c:axId val="50115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5032"/>
        <c:crosses val="autoZero"/>
        <c:crossBetween val="midCat"/>
      </c:valAx>
      <c:valAx>
        <c:axId val="501155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Sick per Day after titik balik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166666666666669"/>
                  <c:y val="-0.18230898221055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METHOD'!$A$86:$A$87</c:f>
              <c:numCache>
                <c:formatCode>General</c:formatCode>
                <c:ptCount val="2"/>
                <c:pt idx="0">
                  <c:v>83</c:v>
                </c:pt>
                <c:pt idx="1">
                  <c:v>84</c:v>
                </c:pt>
              </c:numCache>
            </c:numRef>
          </c:xVal>
          <c:yVal>
            <c:numRef>
              <c:f>'NEWEST METHOD'!$V$86:$V$87</c:f>
              <c:numCache>
                <c:formatCode>General</c:formatCode>
                <c:ptCount val="2"/>
                <c:pt idx="0">
                  <c:v>732</c:v>
                </c:pt>
                <c:pt idx="1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C-4CEC-BE49-1A90CE82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70360"/>
        <c:axId val="507410336"/>
      </c:scatterChart>
      <c:valAx>
        <c:axId val="219270360"/>
        <c:scaling>
          <c:orientation val="minMax"/>
          <c:max val="11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hari 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10336"/>
        <c:crosses val="autoZero"/>
        <c:crossBetween val="midCat"/>
      </c:valAx>
      <c:valAx>
        <c:axId val="5074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New Sick per Week</a:t>
            </a:r>
            <a:endParaRPr lang="en-US"/>
          </a:p>
        </c:rich>
      </c:tx>
      <c:layout>
        <c:manualLayout>
          <c:xMode val="edge"/>
          <c:yMode val="edge"/>
          <c:x val="0.30514583268804535"/>
          <c:y val="6.4798913275103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'NEWEST METHOD'!$B$4:$B$94</c:f>
              <c:numCache>
                <c:formatCode>General</c:formatCode>
                <c:ptCount val="91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8">
                  <c:v>5</c:v>
                </c:pt>
                <c:pt idx="35">
                  <c:v>6</c:v>
                </c:pt>
                <c:pt idx="42">
                  <c:v>7</c:v>
                </c:pt>
                <c:pt idx="49">
                  <c:v>8</c:v>
                </c:pt>
                <c:pt idx="56">
                  <c:v>9</c:v>
                </c:pt>
                <c:pt idx="63">
                  <c:v>10</c:v>
                </c:pt>
                <c:pt idx="70">
                  <c:v>11</c:v>
                </c:pt>
                <c:pt idx="77">
                  <c:v>12</c:v>
                </c:pt>
                <c:pt idx="84">
                  <c:v>13</c:v>
                </c:pt>
              </c:numCache>
            </c:numRef>
          </c:xVal>
          <c:yVal>
            <c:numRef>
              <c:f>'NEWEST METHOD'!$W$4:$W$94</c:f>
              <c:numCache>
                <c:formatCode>0</c:formatCode>
                <c:ptCount val="91"/>
                <c:pt idx="0">
                  <c:v>0.5714285714285714</c:v>
                </c:pt>
                <c:pt idx="7">
                  <c:v>14.285714285714286</c:v>
                </c:pt>
                <c:pt idx="14">
                  <c:v>47.714285714285715</c:v>
                </c:pt>
                <c:pt idx="21">
                  <c:v>95.857142857142861</c:v>
                </c:pt>
                <c:pt idx="28">
                  <c:v>114.85714285714286</c:v>
                </c:pt>
                <c:pt idx="35">
                  <c:v>228.28571428571428</c:v>
                </c:pt>
                <c:pt idx="42">
                  <c:v>256.85714285714283</c:v>
                </c:pt>
                <c:pt idx="49">
                  <c:v>246.57142857142858</c:v>
                </c:pt>
                <c:pt idx="56">
                  <c:v>204.14285714285714</c:v>
                </c:pt>
                <c:pt idx="63">
                  <c:v>248.5</c:v>
                </c:pt>
                <c:pt idx="70">
                  <c:v>251.2</c:v>
                </c:pt>
                <c:pt idx="77">
                  <c:v>465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6-44DB-95FE-04040E5F60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0460584"/>
        <c:axId val="630463536"/>
      </c:scatterChart>
      <c:valAx>
        <c:axId val="63046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63536"/>
        <c:crosses val="autoZero"/>
        <c:crossBetween val="midCat"/>
      </c:valAx>
      <c:valAx>
        <c:axId val="630463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New Sick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6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of 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'NEWEST METHOD'!$M$4:$M$87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  <c:pt idx="17">
                  <c:v>309</c:v>
                </c:pt>
                <c:pt idx="18">
                  <c:v>370</c:v>
                </c:pt>
                <c:pt idx="19">
                  <c:v>451</c:v>
                </c:pt>
                <c:pt idx="20">
                  <c:v>515</c:v>
                </c:pt>
                <c:pt idx="21">
                  <c:v>580</c:v>
                </c:pt>
                <c:pt idx="22">
                  <c:v>687</c:v>
                </c:pt>
                <c:pt idx="23">
                  <c:v>791</c:v>
                </c:pt>
                <c:pt idx="24">
                  <c:v>894</c:v>
                </c:pt>
                <c:pt idx="25">
                  <c:v>1047</c:v>
                </c:pt>
                <c:pt idx="26">
                  <c:v>1156</c:v>
                </c:pt>
                <c:pt idx="27">
                  <c:v>1286</c:v>
                </c:pt>
                <c:pt idx="28">
                  <c:v>1415</c:v>
                </c:pt>
                <c:pt idx="29">
                  <c:v>1529</c:v>
                </c:pt>
                <c:pt idx="30">
                  <c:v>1678</c:v>
                </c:pt>
                <c:pt idx="31">
                  <c:v>1791</c:v>
                </c:pt>
                <c:pt idx="32">
                  <c:v>1987</c:v>
                </c:pt>
                <c:pt idx="33">
                  <c:v>2093</c:v>
                </c:pt>
                <c:pt idx="34">
                  <c:v>2274</c:v>
                </c:pt>
                <c:pt idx="35">
                  <c:v>2492</c:v>
                </c:pt>
                <c:pt idx="36">
                  <c:v>2739</c:v>
                </c:pt>
                <c:pt idx="37">
                  <c:v>2957</c:v>
                </c:pt>
                <c:pt idx="38">
                  <c:v>3294</c:v>
                </c:pt>
                <c:pt idx="39">
                  <c:v>3513</c:v>
                </c:pt>
                <c:pt idx="40">
                  <c:v>3843</c:v>
                </c:pt>
                <c:pt idx="41">
                  <c:v>4242</c:v>
                </c:pt>
                <c:pt idx="42">
                  <c:v>4558</c:v>
                </c:pt>
                <c:pt idx="43">
                  <c:v>4840</c:v>
                </c:pt>
                <c:pt idx="44">
                  <c:v>5137</c:v>
                </c:pt>
                <c:pt idx="45">
                  <c:v>5517</c:v>
                </c:pt>
                <c:pt idx="46">
                  <c:v>5924</c:v>
                </c:pt>
                <c:pt idx="47">
                  <c:v>6249</c:v>
                </c:pt>
                <c:pt idx="48">
                  <c:v>6576</c:v>
                </c:pt>
                <c:pt idx="49">
                  <c:v>6761</c:v>
                </c:pt>
                <c:pt idx="50">
                  <c:v>7136</c:v>
                </c:pt>
                <c:pt idx="51">
                  <c:v>7419</c:v>
                </c:pt>
                <c:pt idx="52">
                  <c:v>7776</c:v>
                </c:pt>
                <c:pt idx="53">
                  <c:v>8212</c:v>
                </c:pt>
                <c:pt idx="54">
                  <c:v>8608</c:v>
                </c:pt>
                <c:pt idx="55">
                  <c:v>8883</c:v>
                </c:pt>
                <c:pt idx="56">
                  <c:v>9097</c:v>
                </c:pt>
                <c:pt idx="57">
                  <c:v>9512</c:v>
                </c:pt>
                <c:pt idx="58">
                  <c:v>9772</c:v>
                </c:pt>
                <c:pt idx="59">
                  <c:v>10119</c:v>
                </c:pt>
                <c:pt idx="60">
                  <c:v>10552</c:v>
                </c:pt>
                <c:pt idx="61">
                  <c:v>10844</c:v>
                </c:pt>
                <c:pt idx="62">
                  <c:v>11193</c:v>
                </c:pt>
                <c:pt idx="63">
                  <c:v>11588</c:v>
                </c:pt>
                <c:pt idx="64">
                  <c:v>12072</c:v>
                </c:pt>
                <c:pt idx="65">
                  <c:v>12439</c:v>
                </c:pt>
                <c:pt idx="66">
                  <c:v>12777</c:v>
                </c:pt>
                <c:pt idx="67">
                  <c:v>13113</c:v>
                </c:pt>
                <c:pt idx="68">
                  <c:v>13646</c:v>
                </c:pt>
                <c:pt idx="69">
                  <c:v>14033</c:v>
                </c:pt>
                <c:pt idx="70">
                  <c:v>14266</c:v>
                </c:pt>
                <c:pt idx="71">
                  <c:v>14750</c:v>
                </c:pt>
                <c:pt idx="72">
                  <c:v>15439</c:v>
                </c:pt>
                <c:pt idx="73">
                  <c:v>16007</c:v>
                </c:pt>
                <c:pt idx="74">
                  <c:v>16497</c:v>
                </c:pt>
                <c:pt idx="75">
                  <c:v>17026</c:v>
                </c:pt>
                <c:pt idx="76">
                  <c:v>17521</c:v>
                </c:pt>
                <c:pt idx="77">
                  <c:v>18017</c:v>
                </c:pt>
                <c:pt idx="78">
                  <c:v>18503</c:v>
                </c:pt>
                <c:pt idx="79">
                  <c:v>19196</c:v>
                </c:pt>
                <c:pt idx="80">
                  <c:v>20169</c:v>
                </c:pt>
                <c:pt idx="81">
                  <c:v>20803</c:v>
                </c:pt>
                <c:pt idx="82">
                  <c:v>21752</c:v>
                </c:pt>
                <c:pt idx="83">
                  <c:v>22278</c:v>
                </c:pt>
              </c:numCache>
            </c:numRef>
          </c:xVal>
          <c:yVal>
            <c:numRef>
              <c:f>'NEWEST METHOD'!$S$4:$S$87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31</c:v>
                </c:pt>
                <c:pt idx="11">
                  <c:v>62</c:v>
                </c:pt>
                <c:pt idx="12">
                  <c:v>83</c:v>
                </c:pt>
                <c:pt idx="13">
                  <c:v>104</c:v>
                </c:pt>
                <c:pt idx="14">
                  <c:v>122</c:v>
                </c:pt>
                <c:pt idx="15">
                  <c:v>159</c:v>
                </c:pt>
                <c:pt idx="16">
                  <c:v>198</c:v>
                </c:pt>
                <c:pt idx="17">
                  <c:v>269</c:v>
                </c:pt>
                <c:pt idx="18">
                  <c:v>321</c:v>
                </c:pt>
                <c:pt idx="19">
                  <c:v>393</c:v>
                </c:pt>
                <c:pt idx="20">
                  <c:v>438</c:v>
                </c:pt>
                <c:pt idx="21">
                  <c:v>502</c:v>
                </c:pt>
                <c:pt idx="22">
                  <c:v>603</c:v>
                </c:pt>
                <c:pt idx="23">
                  <c:v>703</c:v>
                </c:pt>
                <c:pt idx="24">
                  <c:v>782</c:v>
                </c:pt>
                <c:pt idx="25">
                  <c:v>915</c:v>
                </c:pt>
                <c:pt idx="26">
                  <c:v>996</c:v>
                </c:pt>
                <c:pt idx="27">
                  <c:v>1109</c:v>
                </c:pt>
                <c:pt idx="28">
                  <c:v>1219</c:v>
                </c:pt>
                <c:pt idx="29">
                  <c:v>1313</c:v>
                </c:pt>
                <c:pt idx="30">
                  <c:v>1419</c:v>
                </c:pt>
                <c:pt idx="31">
                  <c:v>1510</c:v>
                </c:pt>
                <c:pt idx="32">
                  <c:v>1673</c:v>
                </c:pt>
                <c:pt idx="33">
                  <c:v>1753</c:v>
                </c:pt>
                <c:pt idx="34">
                  <c:v>1913</c:v>
                </c:pt>
                <c:pt idx="35">
                  <c:v>2092</c:v>
                </c:pt>
                <c:pt idx="36">
                  <c:v>2315</c:v>
                </c:pt>
                <c:pt idx="37">
                  <c:v>2496</c:v>
                </c:pt>
                <c:pt idx="38">
                  <c:v>2763</c:v>
                </c:pt>
                <c:pt idx="39">
                  <c:v>2926</c:v>
                </c:pt>
                <c:pt idx="40">
                  <c:v>3231</c:v>
                </c:pt>
                <c:pt idx="41">
                  <c:v>3511</c:v>
                </c:pt>
                <c:pt idx="42">
                  <c:v>3780</c:v>
                </c:pt>
                <c:pt idx="43">
                  <c:v>3956</c:v>
                </c:pt>
                <c:pt idx="44">
                  <c:v>4223</c:v>
                </c:pt>
                <c:pt idx="45">
                  <c:v>4474</c:v>
                </c:pt>
                <c:pt idx="46">
                  <c:v>4798</c:v>
                </c:pt>
                <c:pt idx="47">
                  <c:v>5084</c:v>
                </c:pt>
                <c:pt idx="48">
                  <c:v>5309</c:v>
                </c:pt>
                <c:pt idx="49">
                  <c:v>5425</c:v>
                </c:pt>
                <c:pt idx="50">
                  <c:v>5679</c:v>
                </c:pt>
                <c:pt idx="51">
                  <c:v>5872</c:v>
                </c:pt>
                <c:pt idx="52">
                  <c:v>6171</c:v>
                </c:pt>
                <c:pt idx="53">
                  <c:v>6523</c:v>
                </c:pt>
                <c:pt idx="54">
                  <c:v>6848</c:v>
                </c:pt>
                <c:pt idx="55">
                  <c:v>7035</c:v>
                </c:pt>
                <c:pt idx="56">
                  <c:v>7183</c:v>
                </c:pt>
                <c:pt idx="57">
                  <c:v>7487</c:v>
                </c:pt>
                <c:pt idx="58">
                  <c:v>7599</c:v>
                </c:pt>
                <c:pt idx="59">
                  <c:v>7807</c:v>
                </c:pt>
                <c:pt idx="60">
                  <c:v>8163</c:v>
                </c:pt>
                <c:pt idx="61">
                  <c:v>8350</c:v>
                </c:pt>
                <c:pt idx="62">
                  <c:v>8464</c:v>
                </c:pt>
                <c:pt idx="63">
                  <c:v>8762</c:v>
                </c:pt>
                <c:pt idx="64">
                  <c:v>8995</c:v>
                </c:pt>
                <c:pt idx="65">
                  <c:v>9219</c:v>
                </c:pt>
                <c:pt idx="66">
                  <c:v>9458</c:v>
                </c:pt>
                <c:pt idx="67">
                  <c:v>9668</c:v>
                </c:pt>
                <c:pt idx="68">
                  <c:v>10072</c:v>
                </c:pt>
                <c:pt idx="69">
                  <c:v>10354</c:v>
                </c:pt>
                <c:pt idx="70">
                  <c:v>10386</c:v>
                </c:pt>
                <c:pt idx="71">
                  <c:v>10672</c:v>
                </c:pt>
                <c:pt idx="72">
                  <c:v>11116</c:v>
                </c:pt>
                <c:pt idx="73">
                  <c:v>11438</c:v>
                </c:pt>
                <c:pt idx="74">
                  <c:v>11610</c:v>
                </c:pt>
                <c:pt idx="75">
                  <c:v>12018</c:v>
                </c:pt>
                <c:pt idx="76">
                  <c:v>12236</c:v>
                </c:pt>
                <c:pt idx="77">
                  <c:v>12489</c:v>
                </c:pt>
                <c:pt idx="78">
                  <c:v>12802</c:v>
                </c:pt>
                <c:pt idx="79">
                  <c:v>13366</c:v>
                </c:pt>
                <c:pt idx="80">
                  <c:v>14040</c:v>
                </c:pt>
                <c:pt idx="81">
                  <c:v>14407</c:v>
                </c:pt>
                <c:pt idx="82">
                  <c:v>15139</c:v>
                </c:pt>
                <c:pt idx="83">
                  <c:v>15491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1-46FF-9C00-65BB58D2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60544"/>
        <c:axId val="632368088"/>
      </c:scatterChart>
      <c:valAx>
        <c:axId val="6323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8088"/>
        <c:crosses val="autoZero"/>
        <c:crossBetween val="midCat"/>
      </c:valAx>
      <c:valAx>
        <c:axId val="6323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Sick (Active)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METHOD'!$V$3</c:f>
              <c:strCache>
                <c:ptCount val="1"/>
                <c:pt idx="0">
                  <c:v>New Sick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'NEWEST METHOD'!$V$4:$V$86</c:f>
              <c:numCache>
                <c:formatCode>General</c:formatCode>
                <c:ptCount val="8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0</c:v>
                </c:pt>
                <c:pt idx="11">
                  <c:v>31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71</c:v>
                </c:pt>
                <c:pt idx="18">
                  <c:v>52</c:v>
                </c:pt>
                <c:pt idx="19">
                  <c:v>72</c:v>
                </c:pt>
                <c:pt idx="20">
                  <c:v>45</c:v>
                </c:pt>
                <c:pt idx="21">
                  <c:v>64</c:v>
                </c:pt>
                <c:pt idx="22">
                  <c:v>101</c:v>
                </c:pt>
                <c:pt idx="23">
                  <c:v>100</c:v>
                </c:pt>
                <c:pt idx="24">
                  <c:v>79</c:v>
                </c:pt>
                <c:pt idx="25">
                  <c:v>133</c:v>
                </c:pt>
                <c:pt idx="26">
                  <c:v>81</c:v>
                </c:pt>
                <c:pt idx="27">
                  <c:v>113</c:v>
                </c:pt>
                <c:pt idx="28">
                  <c:v>110</c:v>
                </c:pt>
                <c:pt idx="29">
                  <c:v>94</c:v>
                </c:pt>
                <c:pt idx="30">
                  <c:v>106</c:v>
                </c:pt>
                <c:pt idx="31">
                  <c:v>91</c:v>
                </c:pt>
                <c:pt idx="32">
                  <c:v>163</c:v>
                </c:pt>
                <c:pt idx="33">
                  <c:v>80</c:v>
                </c:pt>
                <c:pt idx="34">
                  <c:v>160</c:v>
                </c:pt>
                <c:pt idx="35">
                  <c:v>179</c:v>
                </c:pt>
                <c:pt idx="36">
                  <c:v>223</c:v>
                </c:pt>
                <c:pt idx="37">
                  <c:v>181</c:v>
                </c:pt>
                <c:pt idx="38">
                  <c:v>267</c:v>
                </c:pt>
                <c:pt idx="39">
                  <c:v>163</c:v>
                </c:pt>
                <c:pt idx="40">
                  <c:v>305</c:v>
                </c:pt>
                <c:pt idx="41">
                  <c:v>280</c:v>
                </c:pt>
                <c:pt idx="42">
                  <c:v>269</c:v>
                </c:pt>
                <c:pt idx="43">
                  <c:v>176</c:v>
                </c:pt>
                <c:pt idx="44">
                  <c:v>267</c:v>
                </c:pt>
                <c:pt idx="45">
                  <c:v>251</c:v>
                </c:pt>
                <c:pt idx="46">
                  <c:v>324</c:v>
                </c:pt>
                <c:pt idx="47">
                  <c:v>286</c:v>
                </c:pt>
                <c:pt idx="48">
                  <c:v>225</c:v>
                </c:pt>
                <c:pt idx="49">
                  <c:v>116</c:v>
                </c:pt>
                <c:pt idx="50">
                  <c:v>254</c:v>
                </c:pt>
                <c:pt idx="51">
                  <c:v>193</c:v>
                </c:pt>
                <c:pt idx="52">
                  <c:v>299</c:v>
                </c:pt>
                <c:pt idx="53">
                  <c:v>352</c:v>
                </c:pt>
                <c:pt idx="54">
                  <c:v>325</c:v>
                </c:pt>
                <c:pt idx="55">
                  <c:v>187</c:v>
                </c:pt>
                <c:pt idx="56">
                  <c:v>148</c:v>
                </c:pt>
                <c:pt idx="57">
                  <c:v>304</c:v>
                </c:pt>
                <c:pt idx="58">
                  <c:v>112</c:v>
                </c:pt>
                <c:pt idx="59">
                  <c:v>208</c:v>
                </c:pt>
                <c:pt idx="60">
                  <c:v>356</c:v>
                </c:pt>
                <c:pt idx="61">
                  <c:v>187</c:v>
                </c:pt>
                <c:pt idx="62">
                  <c:v>114</c:v>
                </c:pt>
                <c:pt idx="63">
                  <c:v>298</c:v>
                </c:pt>
                <c:pt idx="64">
                  <c:v>233</c:v>
                </c:pt>
                <c:pt idx="65">
                  <c:v>224</c:v>
                </c:pt>
                <c:pt idx="66">
                  <c:v>239</c:v>
                </c:pt>
                <c:pt idx="67">
                  <c:v>210</c:v>
                </c:pt>
                <c:pt idx="68">
                  <c:v>404</c:v>
                </c:pt>
                <c:pt idx="69">
                  <c:v>282</c:v>
                </c:pt>
                <c:pt idx="70">
                  <c:v>32</c:v>
                </c:pt>
                <c:pt idx="71">
                  <c:v>286</c:v>
                </c:pt>
                <c:pt idx="72">
                  <c:v>444</c:v>
                </c:pt>
                <c:pt idx="73">
                  <c:v>322</c:v>
                </c:pt>
                <c:pt idx="74">
                  <c:v>172</c:v>
                </c:pt>
                <c:pt idx="75">
                  <c:v>408</c:v>
                </c:pt>
                <c:pt idx="76">
                  <c:v>218</c:v>
                </c:pt>
                <c:pt idx="77">
                  <c:v>253</c:v>
                </c:pt>
                <c:pt idx="78">
                  <c:v>313</c:v>
                </c:pt>
                <c:pt idx="79">
                  <c:v>564</c:v>
                </c:pt>
                <c:pt idx="80">
                  <c:v>674</c:v>
                </c:pt>
                <c:pt idx="81">
                  <c:v>367</c:v>
                </c:pt>
                <c:pt idx="82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A-43B0-BD5C-EBCF0CBD7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2796528"/>
        <c:axId val="172806696"/>
      </c:barChart>
      <c:catAx>
        <c:axId val="1727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6696"/>
        <c:crosses val="autoZero"/>
        <c:auto val="1"/>
        <c:lblAlgn val="ctr"/>
        <c:lblOffset val="100"/>
        <c:noMultiLvlLbl val="0"/>
      </c:catAx>
      <c:valAx>
        <c:axId val="1728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852894569671423E-2"/>
                  <c:y val="0.25448652691500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'NEWEST METHOD'!$H$4:$H$86</c:f>
              <c:numCache>
                <c:formatCode>_(* #,##0.00_);_(* \(#,##0.00\);_(* "-"??_);_(@_)</c:formatCode>
                <c:ptCount val="83"/>
                <c:pt idx="0">
                  <c:v>33.333333333333329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3.225806451612903</c:v>
                </c:pt>
                <c:pt idx="5">
                  <c:v>0</c:v>
                </c:pt>
                <c:pt idx="6">
                  <c:v>6.8965517241379306</c:v>
                </c:pt>
                <c:pt idx="7">
                  <c:v>21.666666666666668</c:v>
                </c:pt>
                <c:pt idx="8">
                  <c:v>5.298013245033113</c:v>
                </c:pt>
                <c:pt idx="9">
                  <c:v>7.0707070707070701</c:v>
                </c:pt>
                <c:pt idx="10">
                  <c:v>0</c:v>
                </c:pt>
                <c:pt idx="11">
                  <c:v>32.407407407407405</c:v>
                </c:pt>
                <c:pt idx="12">
                  <c:v>16.071428571428573</c:v>
                </c:pt>
                <c:pt idx="13">
                  <c:v>35</c:v>
                </c:pt>
                <c:pt idx="14">
                  <c:v>31.578947368421051</c:v>
                </c:pt>
                <c:pt idx="15">
                  <c:v>100</c:v>
                </c:pt>
                <c:pt idx="16">
                  <c:v>69.620253164556971</c:v>
                </c:pt>
                <c:pt idx="17">
                  <c:v>36.818181818181813</c:v>
                </c:pt>
                <c:pt idx="18">
                  <c:v>19.934640522875817</c:v>
                </c:pt>
                <c:pt idx="19">
                  <c:v>62.307692307692307</c:v>
                </c:pt>
                <c:pt idx="20">
                  <c:v>15.609756097560975</c:v>
                </c:pt>
                <c:pt idx="21">
                  <c:v>20.440251572327046</c:v>
                </c:pt>
                <c:pt idx="22">
                  <c:v>18.576388888888889</c:v>
                </c:pt>
                <c:pt idx="23">
                  <c:v>21.224489795918366</c:v>
                </c:pt>
                <c:pt idx="24">
                  <c:v>20.038910505836576</c:v>
                </c:pt>
                <c:pt idx="25">
                  <c:v>10.782241014799155</c:v>
                </c:pt>
                <c:pt idx="26">
                  <c:v>21.330724070450096</c:v>
                </c:pt>
                <c:pt idx="27">
                  <c:v>48.507462686567166</c:v>
                </c:pt>
                <c:pt idx="28">
                  <c:v>100</c:v>
                </c:pt>
                <c:pt idx="29">
                  <c:v>100</c:v>
                </c:pt>
                <c:pt idx="30">
                  <c:v>35.817307692307693</c:v>
                </c:pt>
                <c:pt idx="31">
                  <c:v>48.706896551724135</c:v>
                </c:pt>
                <c:pt idx="32">
                  <c:v>39.278557114228455</c:v>
                </c:pt>
                <c:pt idx="33">
                  <c:v>5.9284116331096195</c:v>
                </c:pt>
                <c:pt idx="34">
                  <c:v>11.830065359477123</c:v>
                </c:pt>
                <c:pt idx="35">
                  <c:v>11.213991769547325</c:v>
                </c:pt>
                <c:pt idx="36">
                  <c:v>18.30985915492958</c:v>
                </c:pt>
                <c:pt idx="37">
                  <c:v>11.032388663967611</c:v>
                </c:pt>
                <c:pt idx="38">
                  <c:v>28.852739726027398</c:v>
                </c:pt>
                <c:pt idx="39">
                  <c:v>12.351945854483926</c:v>
                </c:pt>
                <c:pt idx="40">
                  <c:v>64.453125</c:v>
                </c:pt>
                <c:pt idx="41">
                  <c:v>5.6110251722683167</c:v>
                </c:pt>
                <c:pt idx="42">
                  <c:v>35.990888382687928</c:v>
                </c:pt>
                <c:pt idx="43">
                  <c:v>7.6734693877551026</c:v>
                </c:pt>
                <c:pt idx="44">
                  <c:v>21.631463947560086</c:v>
                </c:pt>
                <c:pt idx="45">
                  <c:v>19.250253292806484</c:v>
                </c:pt>
                <c:pt idx="46">
                  <c:v>18.85132005558129</c:v>
                </c:pt>
                <c:pt idx="47">
                  <c:v>6.3913470993117008</c:v>
                </c:pt>
                <c:pt idx="48">
                  <c:v>21.372549019607842</c:v>
                </c:pt>
                <c:pt idx="49">
                  <c:v>11.356660527931247</c:v>
                </c:pt>
                <c:pt idx="50">
                  <c:v>47.169811320754718</c:v>
                </c:pt>
                <c:pt idx="51">
                  <c:v>23.82154882154882</c:v>
                </c:pt>
                <c:pt idx="52">
                  <c:v>27.760497667185071</c:v>
                </c:pt>
                <c:pt idx="53">
                  <c:v>22.755741127348646</c:v>
                </c:pt>
                <c:pt idx="54">
                  <c:v>20.020222446916076</c:v>
                </c:pt>
                <c:pt idx="55">
                  <c:v>6.2034739454094296</c:v>
                </c:pt>
                <c:pt idx="56">
                  <c:v>8.7885010266940462</c:v>
                </c:pt>
                <c:pt idx="57">
                  <c:v>13.237639553429027</c:v>
                </c:pt>
                <c:pt idx="58">
                  <c:v>4.9618320610687023</c:v>
                </c:pt>
                <c:pt idx="59">
                  <c:v>7.5979855485001098</c:v>
                </c:pt>
                <c:pt idx="60">
                  <c:v>10.341533317411034</c:v>
                </c:pt>
                <c:pt idx="61">
                  <c:v>8.7687687687687692</c:v>
                </c:pt>
                <c:pt idx="62">
                  <c:v>11.100508905852417</c:v>
                </c:pt>
                <c:pt idx="63">
                  <c:v>12.955067235159067</c:v>
                </c:pt>
                <c:pt idx="64">
                  <c:v>16.905344044708347</c:v>
                </c:pt>
                <c:pt idx="65">
                  <c:v>9.0572556762092784</c:v>
                </c:pt>
                <c:pt idx="66">
                  <c:v>9.035017375033414</c:v>
                </c:pt>
                <c:pt idx="67">
                  <c:v>5.0571944611679713</c:v>
                </c:pt>
                <c:pt idx="68">
                  <c:v>9.9850131135256639</c:v>
                </c:pt>
                <c:pt idx="69">
                  <c:v>8.1422259625499684</c:v>
                </c:pt>
                <c:pt idx="70">
                  <c:v>8.0178940123881617</c:v>
                </c:pt>
                <c:pt idx="71">
                  <c:v>14.362017804154304</c:v>
                </c:pt>
                <c:pt idx="72">
                  <c:v>17.924037460978148</c:v>
                </c:pt>
                <c:pt idx="73">
                  <c:v>13.393067672718697</c:v>
                </c:pt>
                <c:pt idx="74">
                  <c:v>11.537555921827172</c:v>
                </c:pt>
                <c:pt idx="75">
                  <c:v>14.429896344789961</c:v>
                </c:pt>
                <c:pt idx="76">
                  <c:v>10.427638508531704</c:v>
                </c:pt>
                <c:pt idx="77">
                  <c:v>19.359875097580016</c:v>
                </c:pt>
                <c:pt idx="78">
                  <c:v>10.201511335012595</c:v>
                </c:pt>
                <c:pt idx="79">
                  <c:v>10.930599369085174</c:v>
                </c:pt>
                <c:pt idx="80">
                  <c:v>15.605453087409785</c:v>
                </c:pt>
                <c:pt idx="81">
                  <c:v>7.3763816172193133</c:v>
                </c:pt>
                <c:pt idx="82">
                  <c:v>13.396386222473177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8-484A-8AA4-5BE21B7A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30928"/>
        <c:axId val="562736504"/>
      </c:scatterChart>
      <c:valAx>
        <c:axId val="56273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hari ke-n COVID berjaye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6504"/>
        <c:crosses val="autoZero"/>
        <c:crossBetween val="midCat"/>
      </c:valAx>
      <c:valAx>
        <c:axId val="5627365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New Test  per Case Daily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133350</xdr:colOff>
      <xdr:row>2</xdr:row>
      <xdr:rowOff>390525</xdr:rowOff>
    </xdr:from>
    <xdr:to>
      <xdr:col>47</xdr:col>
      <xdr:colOff>222005</xdr:colOff>
      <xdr:row>22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941FC2-908A-45A8-9D9C-AD8F3595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76199</xdr:colOff>
      <xdr:row>3</xdr:row>
      <xdr:rowOff>33336</xdr:rowOff>
    </xdr:from>
    <xdr:to>
      <xdr:col>37</xdr:col>
      <xdr:colOff>123824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57A24A-F50A-4CD0-9DF4-768197F9A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133349</xdr:colOff>
      <xdr:row>2</xdr:row>
      <xdr:rowOff>385761</xdr:rowOff>
    </xdr:from>
    <xdr:to>
      <xdr:col>42</xdr:col>
      <xdr:colOff>85724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214EB-6E35-4F10-99F3-D539B7510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76200</xdr:colOff>
      <xdr:row>24</xdr:row>
      <xdr:rowOff>14287</xdr:rowOff>
    </xdr:from>
    <xdr:to>
      <xdr:col>39</xdr:col>
      <xdr:colOff>304800</xdr:colOff>
      <xdr:row>38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8B598-8DF0-4CC3-A05A-1331868E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304800</xdr:colOff>
      <xdr:row>24</xdr:row>
      <xdr:rowOff>4762</xdr:rowOff>
    </xdr:from>
    <xdr:to>
      <xdr:col>46</xdr:col>
      <xdr:colOff>571500</xdr:colOff>
      <xdr:row>38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53D37-67B1-4216-9E6C-53065923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9526</xdr:colOff>
      <xdr:row>98</xdr:row>
      <xdr:rowOff>180975</xdr:rowOff>
    </xdr:from>
    <xdr:to>
      <xdr:col>40</xdr:col>
      <xdr:colOff>9526</xdr:colOff>
      <xdr:row>112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E32531-D2EC-470F-AF96-31A91A2AC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81243</xdr:colOff>
      <xdr:row>79</xdr:row>
      <xdr:rowOff>28014</xdr:rowOff>
    </xdr:from>
    <xdr:to>
      <xdr:col>41</xdr:col>
      <xdr:colOff>495300</xdr:colOff>
      <xdr:row>97</xdr:row>
      <xdr:rowOff>185016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798F4-9EE9-40D3-BB06-7CE68442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514348</xdr:colOff>
      <xdr:row>39</xdr:row>
      <xdr:rowOff>6</xdr:rowOff>
    </xdr:from>
    <xdr:to>
      <xdr:col>49</xdr:col>
      <xdr:colOff>0</xdr:colOff>
      <xdr:row>51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803895-3524-44AE-BB24-22965936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28575</xdr:colOff>
      <xdr:row>115</xdr:row>
      <xdr:rowOff>38099</xdr:rowOff>
    </xdr:from>
    <xdr:to>
      <xdr:col>49</xdr:col>
      <xdr:colOff>581025</xdr:colOff>
      <xdr:row>134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E92EBB-FEA6-453F-96BA-29053CCA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9526</xdr:colOff>
      <xdr:row>154</xdr:row>
      <xdr:rowOff>28575</xdr:rowOff>
    </xdr:from>
    <xdr:to>
      <xdr:col>45</xdr:col>
      <xdr:colOff>561976</xdr:colOff>
      <xdr:row>170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4EEA0C-8F4F-420A-9C2B-69B275828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38100</xdr:colOff>
      <xdr:row>154</xdr:row>
      <xdr:rowOff>19050</xdr:rowOff>
    </xdr:from>
    <xdr:to>
      <xdr:col>38</xdr:col>
      <xdr:colOff>590550</xdr:colOff>
      <xdr:row>170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56D726-5338-4343-A8AE-33FDF999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52</xdr:row>
      <xdr:rowOff>9531</xdr:rowOff>
    </xdr:from>
    <xdr:to>
      <xdr:col>48</xdr:col>
      <xdr:colOff>600075</xdr:colOff>
      <xdr:row>65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1EB8D-9F5A-4C5C-AFE5-CF30217E7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19051</xdr:colOff>
      <xdr:row>24</xdr:row>
      <xdr:rowOff>9525</xdr:rowOff>
    </xdr:from>
    <xdr:to>
      <xdr:col>53</xdr:col>
      <xdr:colOff>590551</xdr:colOff>
      <xdr:row>37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FB5F5B-8D92-4301-81CF-F70B1D378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19050</xdr:colOff>
      <xdr:row>98</xdr:row>
      <xdr:rowOff>190499</xdr:rowOff>
    </xdr:from>
    <xdr:to>
      <xdr:col>47</xdr:col>
      <xdr:colOff>600075</xdr:colOff>
      <xdr:row>112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44C429-149C-428B-BDAE-3353508CA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154</xdr:row>
      <xdr:rowOff>19056</xdr:rowOff>
    </xdr:from>
    <xdr:to>
      <xdr:col>53</xdr:col>
      <xdr:colOff>0</xdr:colOff>
      <xdr:row>169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267298-54E0-43D1-9928-768C9435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19050</xdr:colOff>
      <xdr:row>134</xdr:row>
      <xdr:rowOff>57155</xdr:rowOff>
    </xdr:from>
    <xdr:to>
      <xdr:col>49</xdr:col>
      <xdr:colOff>581025</xdr:colOff>
      <xdr:row>152</xdr:row>
      <xdr:rowOff>180974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F093BE-1AB5-4B47-8D93-173E044A9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38100</xdr:colOff>
      <xdr:row>171</xdr:row>
      <xdr:rowOff>19050</xdr:rowOff>
    </xdr:from>
    <xdr:to>
      <xdr:col>40</xdr:col>
      <xdr:colOff>19049</xdr:colOff>
      <xdr:row>185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979DB3-9895-4ECD-9852-A59A65821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28575</xdr:rowOff>
    </xdr:from>
    <xdr:to>
      <xdr:col>8</xdr:col>
      <xdr:colOff>314325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D71D7-CAEA-4B75-AF7A-20964E850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8</xdr:row>
      <xdr:rowOff>133350</xdr:rowOff>
    </xdr:from>
    <xdr:to>
      <xdr:col>14</xdr:col>
      <xdr:colOff>790575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23EB9-2F11-4AA7-BD2D-C1F720E6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3</xdr:row>
      <xdr:rowOff>185737</xdr:rowOff>
    </xdr:from>
    <xdr:to>
      <xdr:col>15</xdr:col>
      <xdr:colOff>581025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A7779-C13C-4610-AE14-F616579A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ymbolab.com/solver/step-by-step/0%3D-0.1745x%5E%7B2%7D%2B38.864x-213.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2020_coronavirus_pandemic_in_Indonesi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VID-19_pandemic_in_South_Korea" TargetMode="External"/><Relationship Id="rId2" Type="http://schemas.openxmlformats.org/officeDocument/2006/relationships/hyperlink" Target="https://en.wikipedia.org/wiki/COVID-19_pandemic_in_Australia" TargetMode="External"/><Relationship Id="rId1" Type="http://schemas.openxmlformats.org/officeDocument/2006/relationships/hyperlink" Target="https://en.wikipedia.org/wiki/COVID-19_pandemic_in_Vietna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en.wikipedia.org/wiki/COVID-19_pandemic_in_mainland_Chi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0_coronavirus_pandemic_in_the_Philippines" TargetMode="External"/><Relationship Id="rId2" Type="http://schemas.openxmlformats.org/officeDocument/2006/relationships/hyperlink" Target="https://en.wikipedia.org/wiki/2020_coronavirus_pandemic_in_Malaysia" TargetMode="External"/><Relationship Id="rId1" Type="http://schemas.openxmlformats.org/officeDocument/2006/relationships/hyperlink" Target="https://en.wikipedia.org/wiki/2020_coronavirus_pandemic_in_Singapore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en.wikipedia.org/wiki/2020_coronavirus_pandemic_in_Indonesia" TargetMode="External"/><Relationship Id="rId4" Type="http://schemas.openxmlformats.org/officeDocument/2006/relationships/hyperlink" Target="https://en.wikipedia.org/wiki/2020_coronavirus_pandemic_in_Thai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5F3E-44D0-4A11-9AF7-C0297DFBA432}">
  <dimension ref="A1:BJ401"/>
  <sheetViews>
    <sheetView tabSelected="1" zoomScaleNormal="100" workbookViewId="0">
      <pane xSplit="4" ySplit="3" topLeftCell="E76" activePane="bottomRight" state="frozen"/>
      <selection pane="topRight" activeCell="D1" sqref="D1"/>
      <selection pane="bottomLeft" activeCell="A3" sqref="A3"/>
      <selection pane="bottomRight" activeCell="N81" sqref="N81"/>
    </sheetView>
  </sheetViews>
  <sheetFormatPr defaultRowHeight="15" x14ac:dyDescent="0.25"/>
  <cols>
    <col min="1" max="1" width="4" style="68" bestFit="1" customWidth="1"/>
    <col min="2" max="3" width="4" style="122" customWidth="1"/>
    <col min="4" max="4" width="10.5703125" style="68" bestFit="1" customWidth="1"/>
    <col min="5" max="5" width="9.7109375" style="102" bestFit="1" customWidth="1"/>
    <col min="6" max="6" width="9.7109375" style="75" bestFit="1" customWidth="1"/>
    <col min="7" max="7" width="5.140625" style="75" customWidth="1"/>
    <col min="8" max="8" width="8.5703125" style="110" bestFit="1" customWidth="1"/>
    <col min="9" max="9" width="7.7109375" style="58" bestFit="1" customWidth="1"/>
    <col min="10" max="10" width="7.42578125" style="61" bestFit="1" customWidth="1"/>
    <col min="11" max="11" width="4" style="59" customWidth="1"/>
    <col min="12" max="12" width="10" style="114" bestFit="1" customWidth="1"/>
    <col min="13" max="13" width="7" style="56" bestFit="1" customWidth="1"/>
    <col min="14" max="14" width="10.85546875" style="65" bestFit="1" customWidth="1"/>
    <col min="15" max="15" width="7.7109375" style="97" customWidth="1"/>
    <col min="16" max="16" width="6.28515625" style="63" bestFit="1" customWidth="1"/>
    <col min="17" max="17" width="6.28515625" style="61" bestFit="1" customWidth="1"/>
    <col min="18" max="18" width="3.42578125" bestFit="1" customWidth="1"/>
    <col min="19" max="19" width="7" style="65" bestFit="1" customWidth="1"/>
    <col min="20" max="20" width="7" style="65" customWidth="1"/>
    <col min="21" max="21" width="5.85546875" style="65" customWidth="1"/>
    <col min="22" max="22" width="9" style="68" bestFit="1" customWidth="1"/>
    <col min="23" max="23" width="9.42578125" style="142" bestFit="1" customWidth="1"/>
    <col min="24" max="24" width="11.5703125" style="74" bestFit="1" customWidth="1"/>
    <col min="25" max="25" width="7.85546875" style="74" bestFit="1" customWidth="1"/>
    <col min="26" max="26" width="9.5703125" style="74" bestFit="1" customWidth="1"/>
    <col min="27" max="27" width="7" style="66" bestFit="1" customWidth="1"/>
    <col min="28" max="28" width="11.5703125" style="68" bestFit="1" customWidth="1"/>
    <col min="29" max="29" width="8.28515625" style="6" bestFit="1" customWidth="1"/>
    <col min="30" max="30" width="11.85546875" style="6" bestFit="1" customWidth="1"/>
    <col min="31" max="31" width="3.42578125" style="6" bestFit="1" customWidth="1"/>
    <col min="32" max="32" width="7.7109375" style="6" bestFit="1" customWidth="1"/>
    <col min="38" max="38" width="10.28515625" customWidth="1"/>
    <col min="41" max="41" width="9.7109375" bestFit="1" customWidth="1"/>
  </cols>
  <sheetData>
    <row r="1" spans="1:51" x14ac:dyDescent="0.25">
      <c r="E1" s="102">
        <f>AVERAGE(E4:E76)</f>
        <v>1688.2054794520548</v>
      </c>
      <c r="F1" s="102">
        <f>AVERAGE(F4:F78)</f>
        <v>219.96</v>
      </c>
      <c r="G1" s="102"/>
      <c r="H1" s="102">
        <f>AVERAGE(H4:H76)</f>
        <v>22.159085634883247</v>
      </c>
      <c r="I1" s="102">
        <f>AVERAGE(I4:I78)</f>
        <v>50.826666666666668</v>
      </c>
      <c r="J1" s="102">
        <f>AVERAGE(J4:J78)</f>
        <v>14.333333333333334</v>
      </c>
      <c r="K1" s="102"/>
      <c r="L1" s="102">
        <f>AVERAGE(L4:L76)</f>
        <v>32721.780821917808</v>
      </c>
      <c r="M1" s="102">
        <f>AVERAGE(M4:M78)</f>
        <v>5015.9866666666667</v>
      </c>
      <c r="N1" s="102">
        <f>AVERAGE(N4:N77)</f>
        <v>912.4591061542817</v>
      </c>
      <c r="O1" s="102">
        <f>AVERAGE(O4:O76)</f>
        <v>21.702464630317039</v>
      </c>
      <c r="P1" s="102">
        <f t="shared" ref="P1:S1" si="0">AVERAGE(P4:P78)</f>
        <v>761.49333333333334</v>
      </c>
      <c r="Q1" s="102">
        <f t="shared" si="0"/>
        <v>387.86666666666667</v>
      </c>
      <c r="R1" s="102"/>
      <c r="S1" s="102">
        <f t="shared" si="0"/>
        <v>3866.6266666666666</v>
      </c>
      <c r="T1" s="102"/>
      <c r="U1" s="102"/>
      <c r="V1" s="102">
        <f>AVERAGE(V4:V78)</f>
        <v>154.80000000000001</v>
      </c>
      <c r="W1" s="102">
        <f t="shared" ref="W1:AD1" si="1">AVERAGE(W4:W76)</f>
        <v>155.34935064935064</v>
      </c>
      <c r="X1" s="102">
        <f t="shared" si="1"/>
        <v>6.1388888888888893</v>
      </c>
      <c r="Y1" s="102">
        <f t="shared" si="1"/>
        <v>18.073946684340619</v>
      </c>
      <c r="Z1" s="102">
        <f t="shared" ref="Z1" si="2">AVERAGE(Z4:Z76)</f>
        <v>766.6028344688541</v>
      </c>
      <c r="AA1" s="102">
        <f t="shared" si="1"/>
        <v>1051.3150684931506</v>
      </c>
      <c r="AB1" s="102">
        <f t="shared" si="1"/>
        <v>59.219178082191782</v>
      </c>
      <c r="AC1" s="102">
        <f t="shared" si="1"/>
        <v>4.0851389505426265</v>
      </c>
      <c r="AD1" s="102">
        <f t="shared" si="1"/>
        <v>136.01315918042872</v>
      </c>
      <c r="AE1" s="102" t="e">
        <f t="shared" ref="AE1:AF1" si="3">AVERAGE(AE4:AE75)</f>
        <v>#DIV/0!</v>
      </c>
      <c r="AF1" s="102">
        <f t="shared" si="3"/>
        <v>758.92512233707612</v>
      </c>
      <c r="AH1" t="s">
        <v>93</v>
      </c>
      <c r="AU1" t="s">
        <v>90</v>
      </c>
      <c r="AV1" t="s">
        <v>91</v>
      </c>
      <c r="AW1" t="s">
        <v>92</v>
      </c>
      <c r="AX1" t="s">
        <v>93</v>
      </c>
      <c r="AY1" t="s">
        <v>95</v>
      </c>
    </row>
    <row r="2" spans="1:51" x14ac:dyDescent="0.25">
      <c r="A2" s="122"/>
      <c r="E2" s="70">
        <f t="shared" ref="E2:AB2" si="4">MAX(E4:E201)</f>
        <v>8595</v>
      </c>
      <c r="F2" s="70">
        <f t="shared" si="4"/>
        <v>973</v>
      </c>
      <c r="G2" s="70"/>
      <c r="H2" s="124">
        <f>MAX(H4:H21)</f>
        <v>100</v>
      </c>
      <c r="I2" s="70">
        <f t="shared" si="4"/>
        <v>285</v>
      </c>
      <c r="J2" s="70">
        <f t="shared" si="4"/>
        <v>60</v>
      </c>
      <c r="K2" s="71"/>
      <c r="L2" s="70">
        <f t="shared" si="4"/>
        <v>176053</v>
      </c>
      <c r="M2" s="70">
        <f t="shared" si="4"/>
        <v>22278</v>
      </c>
      <c r="N2" s="124">
        <f>MAX(N4:N21)</f>
        <v>398.98729682148684</v>
      </c>
      <c r="O2" s="124">
        <f>MAX(O4:O21)</f>
        <v>100</v>
      </c>
      <c r="P2" s="70">
        <f t="shared" si="4"/>
        <v>5411</v>
      </c>
      <c r="Q2" s="70">
        <f t="shared" si="4"/>
        <v>1376</v>
      </c>
      <c r="R2" s="103"/>
      <c r="S2" s="70">
        <f>MAX(S4:S201)</f>
        <v>15491</v>
      </c>
      <c r="T2" s="70"/>
      <c r="U2" s="70"/>
      <c r="V2" s="70">
        <f>MAX(V4:V201)</f>
        <v>732</v>
      </c>
      <c r="W2" s="140">
        <f>MAX(W4:W201)</f>
        <v>465</v>
      </c>
      <c r="X2" s="70">
        <f>MAX(X4:X201)</f>
        <v>365</v>
      </c>
      <c r="Y2" s="70" t="e">
        <f>MAX(Y4:Y201)</f>
        <v>#DIV/0!</v>
      </c>
      <c r="Z2" s="70" t="e">
        <f t="shared" ref="Z2" si="5">MAX(Z4:Z201)</f>
        <v>#DIV/0!</v>
      </c>
      <c r="AA2" s="70">
        <f t="shared" si="4"/>
        <v>6787</v>
      </c>
      <c r="AB2" s="70">
        <f t="shared" si="4"/>
        <v>318</v>
      </c>
      <c r="AC2" s="120">
        <f>MAX(AC19:AC63)</f>
        <v>20.253164556962027</v>
      </c>
      <c r="AD2" s="117"/>
      <c r="AE2" s="117"/>
      <c r="AF2" s="117"/>
      <c r="AG2">
        <f>40.657/(2*0.2054)</f>
        <v>98.970301850048671</v>
      </c>
      <c r="AH2">
        <f>40.628/(2*0.2049)</f>
        <v>99.141044411908254</v>
      </c>
      <c r="AO2">
        <f>SQRT(0.963)</f>
        <v>0.98132563402776751</v>
      </c>
      <c r="AU2">
        <f>36.266/(2*0.2076)</f>
        <v>87.345857418111748</v>
      </c>
      <c r="AV2">
        <f>36.301/(2*0.2082)</f>
        <v>87.178194044188288</v>
      </c>
      <c r="AW2">
        <f>36.317/(2*0.2084)</f>
        <v>87.132917466410746</v>
      </c>
      <c r="AX2">
        <f>36.285/(2*0.2079)</f>
        <v>87.265512265512257</v>
      </c>
      <c r="AY2">
        <f>36.228/(2*0.2071)</f>
        <v>87.464992757122161</v>
      </c>
    </row>
    <row r="3" spans="1:51" ht="31.5" customHeight="1" x14ac:dyDescent="0.25">
      <c r="A3" s="123" t="s">
        <v>2</v>
      </c>
      <c r="B3" s="123" t="s">
        <v>55</v>
      </c>
      <c r="C3" s="123" t="s">
        <v>97</v>
      </c>
      <c r="D3" s="67" t="s">
        <v>0</v>
      </c>
      <c r="E3" s="100" t="s">
        <v>63</v>
      </c>
      <c r="F3" s="55" t="s">
        <v>50</v>
      </c>
      <c r="G3" s="55" t="s">
        <v>98</v>
      </c>
      <c r="H3" s="64" t="s">
        <v>65</v>
      </c>
      <c r="I3" s="57" t="s">
        <v>51</v>
      </c>
      <c r="J3" s="60" t="s">
        <v>52</v>
      </c>
      <c r="K3" s="96"/>
      <c r="L3" s="111" t="s">
        <v>64</v>
      </c>
      <c r="M3" s="55" t="s">
        <v>41</v>
      </c>
      <c r="N3" s="64" t="s">
        <v>66</v>
      </c>
      <c r="O3" s="96" t="s">
        <v>67</v>
      </c>
      <c r="P3" s="62" t="s">
        <v>43</v>
      </c>
      <c r="Q3" s="60" t="s">
        <v>44</v>
      </c>
      <c r="R3" s="54"/>
      <c r="S3" s="64" t="s">
        <v>42</v>
      </c>
      <c r="T3" s="64" t="s">
        <v>96</v>
      </c>
      <c r="U3" s="64" t="s">
        <v>94</v>
      </c>
      <c r="V3" s="67" t="s">
        <v>48</v>
      </c>
      <c r="W3" s="67" t="s">
        <v>54</v>
      </c>
      <c r="X3" s="67" t="s">
        <v>53</v>
      </c>
      <c r="Y3" s="67" t="s">
        <v>88</v>
      </c>
      <c r="Z3" s="67" t="s">
        <v>89</v>
      </c>
      <c r="AA3" s="106" t="s">
        <v>47</v>
      </c>
      <c r="AB3" s="67" t="s">
        <v>49</v>
      </c>
      <c r="AC3" s="118" t="s">
        <v>68</v>
      </c>
      <c r="AD3" s="118" t="s">
        <v>69</v>
      </c>
      <c r="AE3" s="118"/>
      <c r="AF3" s="118" t="s">
        <v>70</v>
      </c>
    </row>
    <row r="4" spans="1:51" x14ac:dyDescent="0.25">
      <c r="A4" s="122">
        <v>1</v>
      </c>
      <c r="B4" s="151">
        <v>1</v>
      </c>
      <c r="C4" s="159">
        <v>1</v>
      </c>
      <c r="D4" s="76">
        <v>43892</v>
      </c>
      <c r="E4" s="102">
        <v>6</v>
      </c>
      <c r="F4" s="56">
        <v>2</v>
      </c>
      <c r="G4" s="153">
        <f>AVERAGE(F4:F10)</f>
        <v>0.8571428571428571</v>
      </c>
      <c r="H4" s="108">
        <f t="shared" ref="H4:H23" si="6">(F4/E4)*100</f>
        <v>33.333333333333329</v>
      </c>
      <c r="I4" s="58">
        <v>0</v>
      </c>
      <c r="J4" s="61">
        <v>0</v>
      </c>
      <c r="K4" s="97"/>
      <c r="L4" s="112">
        <v>339</v>
      </c>
      <c r="M4" s="56">
        <f>F4</f>
        <v>2</v>
      </c>
      <c r="N4" s="108">
        <f>H4</f>
        <v>33.333333333333329</v>
      </c>
      <c r="O4" s="115">
        <v>0</v>
      </c>
      <c r="P4" s="63">
        <f>I4</f>
        <v>0</v>
      </c>
      <c r="Q4" s="61">
        <v>0</v>
      </c>
      <c r="S4" s="65">
        <f t="shared" ref="S4:S35" si="7">M4-P4-Q4</f>
        <v>2</v>
      </c>
      <c r="V4" s="68">
        <v>2</v>
      </c>
      <c r="W4" s="150">
        <f>AVERAGE(V4:V10)</f>
        <v>0.5714285714285714</v>
      </c>
      <c r="X4" s="68"/>
      <c r="Y4" s="144">
        <f>(V4/E4)*100</f>
        <v>33.333333333333329</v>
      </c>
      <c r="Z4" s="144">
        <f>Y4</f>
        <v>33.333333333333329</v>
      </c>
      <c r="AA4" s="107">
        <f t="shared" ref="AA4:AA35" si="8">P4+Q4</f>
        <v>0</v>
      </c>
      <c r="AB4" s="68">
        <v>0</v>
      </c>
      <c r="AC4" s="119">
        <f>(AB4/E4)*100</f>
        <v>0</v>
      </c>
      <c r="AD4" s="119">
        <f>AC4</f>
        <v>0</v>
      </c>
      <c r="AE4" s="119"/>
      <c r="AF4" s="119">
        <f>N4-AD4</f>
        <v>33.333333333333329</v>
      </c>
    </row>
    <row r="5" spans="1:51" x14ac:dyDescent="0.25">
      <c r="A5" s="122">
        <v>2</v>
      </c>
      <c r="B5" s="151"/>
      <c r="C5" s="160"/>
      <c r="D5" s="76">
        <v>43893</v>
      </c>
      <c r="E5" s="102">
        <f t="shared" ref="E5:E23" si="9">L5-L4</f>
        <v>2</v>
      </c>
      <c r="F5" s="56">
        <v>0</v>
      </c>
      <c r="G5" s="154"/>
      <c r="H5" s="108">
        <f t="shared" si="6"/>
        <v>0</v>
      </c>
      <c r="I5" s="58">
        <v>0</v>
      </c>
      <c r="J5" s="61">
        <v>0</v>
      </c>
      <c r="K5" s="97"/>
      <c r="L5" s="112">
        <v>341</v>
      </c>
      <c r="M5" s="56">
        <f t="shared" ref="M5:M11" si="10">M4+F5</f>
        <v>2</v>
      </c>
      <c r="N5" s="108">
        <f t="shared" ref="N5:N11" si="11">N4+H5</f>
        <v>33.333333333333329</v>
      </c>
      <c r="O5" s="115">
        <f>N5-N4</f>
        <v>0</v>
      </c>
      <c r="P5" s="63">
        <f>P4+I5</f>
        <v>0</v>
      </c>
      <c r="Q5" s="61">
        <v>0</v>
      </c>
      <c r="S5" s="65">
        <f t="shared" si="7"/>
        <v>2</v>
      </c>
      <c r="V5" s="68">
        <f t="shared" ref="V5:V36" si="12">S5-S4</f>
        <v>0</v>
      </c>
      <c r="W5" s="150"/>
      <c r="X5" s="68">
        <f>V5-V4</f>
        <v>-2</v>
      </c>
      <c r="Y5" s="144">
        <f t="shared" ref="Y5:Y68" si="13">(V5/E5)*100</f>
        <v>0</v>
      </c>
      <c r="Z5" s="144">
        <f>Y5+Z4</f>
        <v>33.333333333333329</v>
      </c>
      <c r="AA5" s="107">
        <f t="shared" si="8"/>
        <v>0</v>
      </c>
      <c r="AB5" s="68">
        <f>AA5-AA4</f>
        <v>0</v>
      </c>
      <c r="AC5" s="119">
        <f t="shared" ref="AC5:AC68" si="14">(AB5/E5)*100</f>
        <v>0</v>
      </c>
      <c r="AD5" s="119">
        <f>AC5+AD4</f>
        <v>0</v>
      </c>
      <c r="AE5" s="119"/>
      <c r="AF5" s="119">
        <f t="shared" ref="AF5:AF68" si="15">N5-AD5</f>
        <v>33.333333333333329</v>
      </c>
    </row>
    <row r="6" spans="1:51" x14ac:dyDescent="0.25">
      <c r="A6" s="122">
        <v>3</v>
      </c>
      <c r="B6" s="151"/>
      <c r="C6" s="160"/>
      <c r="D6" s="76">
        <v>43894</v>
      </c>
      <c r="E6" s="102">
        <f t="shared" si="9"/>
        <v>31</v>
      </c>
      <c r="F6" s="56">
        <v>0</v>
      </c>
      <c r="G6" s="154"/>
      <c r="H6" s="108">
        <f t="shared" si="6"/>
        <v>0</v>
      </c>
      <c r="I6" s="58">
        <v>0</v>
      </c>
      <c r="J6" s="61">
        <v>0</v>
      </c>
      <c r="K6" s="97"/>
      <c r="L6" s="112">
        <v>372</v>
      </c>
      <c r="M6" s="56">
        <f t="shared" si="10"/>
        <v>2</v>
      </c>
      <c r="N6" s="108">
        <f t="shared" si="11"/>
        <v>33.333333333333329</v>
      </c>
      <c r="O6" s="115">
        <f>N6-N5</f>
        <v>0</v>
      </c>
      <c r="P6" s="63">
        <f t="shared" ref="P6:P69" si="16">P5+I6</f>
        <v>0</v>
      </c>
      <c r="Q6" s="61">
        <v>0</v>
      </c>
      <c r="S6" s="65">
        <f t="shared" si="7"/>
        <v>2</v>
      </c>
      <c r="V6" s="68">
        <f t="shared" si="12"/>
        <v>0</v>
      </c>
      <c r="W6" s="150"/>
      <c r="X6" s="68">
        <f>V6-V5</f>
        <v>0</v>
      </c>
      <c r="Y6" s="144">
        <f t="shared" si="13"/>
        <v>0</v>
      </c>
      <c r="Z6" s="144">
        <f>Y6+Z5</f>
        <v>33.333333333333329</v>
      </c>
      <c r="AA6" s="107">
        <f t="shared" si="8"/>
        <v>0</v>
      </c>
      <c r="AB6" s="68">
        <f>AA6-AA5</f>
        <v>0</v>
      </c>
      <c r="AC6" s="119">
        <f t="shared" si="14"/>
        <v>0</v>
      </c>
      <c r="AD6" s="119">
        <f>AC6+AD5</f>
        <v>0</v>
      </c>
      <c r="AE6" s="119"/>
      <c r="AF6" s="119">
        <f t="shared" si="15"/>
        <v>33.333333333333329</v>
      </c>
    </row>
    <row r="7" spans="1:51" x14ac:dyDescent="0.25">
      <c r="A7" s="122">
        <v>4</v>
      </c>
      <c r="B7" s="151"/>
      <c r="C7" s="160"/>
      <c r="D7" s="76">
        <v>43895</v>
      </c>
      <c r="E7" s="102">
        <f t="shared" si="9"/>
        <v>16</v>
      </c>
      <c r="F7" s="56">
        <v>0</v>
      </c>
      <c r="G7" s="154"/>
      <c r="H7" s="108">
        <f t="shared" si="6"/>
        <v>0</v>
      </c>
      <c r="I7" s="58">
        <v>0</v>
      </c>
      <c r="J7" s="61">
        <v>0</v>
      </c>
      <c r="K7" s="97"/>
      <c r="L7" s="112">
        <v>388</v>
      </c>
      <c r="M7" s="56">
        <f t="shared" si="10"/>
        <v>2</v>
      </c>
      <c r="N7" s="108">
        <f t="shared" si="11"/>
        <v>33.333333333333329</v>
      </c>
      <c r="O7" s="115">
        <f t="shared" ref="O7:O70" si="17">N7-N6</f>
        <v>0</v>
      </c>
      <c r="P7" s="63">
        <f t="shared" si="16"/>
        <v>0</v>
      </c>
      <c r="Q7" s="61">
        <v>0</v>
      </c>
      <c r="S7" s="65">
        <f t="shared" si="7"/>
        <v>2</v>
      </c>
      <c r="V7" s="68">
        <f t="shared" si="12"/>
        <v>0</v>
      </c>
      <c r="W7" s="150"/>
      <c r="X7" s="68">
        <f t="shared" ref="X7:X70" si="18">V7-V6</f>
        <v>0</v>
      </c>
      <c r="Y7" s="144">
        <f t="shared" si="13"/>
        <v>0</v>
      </c>
      <c r="Z7" s="144">
        <f t="shared" ref="Z7:Z70" si="19">Y7+Z6</f>
        <v>33.333333333333329</v>
      </c>
      <c r="AA7" s="107">
        <f t="shared" si="8"/>
        <v>0</v>
      </c>
      <c r="AB7" s="68">
        <f t="shared" ref="AB7:AB52" si="20">AA7-AA6</f>
        <v>0</v>
      </c>
      <c r="AC7" s="119">
        <f t="shared" si="14"/>
        <v>0</v>
      </c>
      <c r="AD7" s="119">
        <f t="shared" ref="AD7:AD70" si="21">AC7+AD6</f>
        <v>0</v>
      </c>
      <c r="AE7" s="119"/>
      <c r="AF7" s="119">
        <f t="shared" si="15"/>
        <v>33.333333333333329</v>
      </c>
      <c r="AN7" s="40"/>
      <c r="AO7" s="40"/>
      <c r="AP7" s="40"/>
    </row>
    <row r="8" spans="1:51" x14ac:dyDescent="0.25">
      <c r="A8" s="122">
        <v>5</v>
      </c>
      <c r="B8" s="151"/>
      <c r="C8" s="160"/>
      <c r="D8" s="76">
        <v>43896</v>
      </c>
      <c r="E8" s="102">
        <f t="shared" si="9"/>
        <v>62</v>
      </c>
      <c r="F8" s="56">
        <v>2</v>
      </c>
      <c r="G8" s="154"/>
      <c r="H8" s="108">
        <f t="shared" si="6"/>
        <v>3.225806451612903</v>
      </c>
      <c r="I8" s="58">
        <v>0</v>
      </c>
      <c r="J8" s="61">
        <v>0</v>
      </c>
      <c r="K8" s="97"/>
      <c r="L8" s="112">
        <v>450</v>
      </c>
      <c r="M8" s="56">
        <f t="shared" si="10"/>
        <v>4</v>
      </c>
      <c r="N8" s="108">
        <f t="shared" si="11"/>
        <v>36.559139784946233</v>
      </c>
      <c r="O8" s="115">
        <f t="shared" si="17"/>
        <v>3.2258064516129039</v>
      </c>
      <c r="P8" s="63">
        <f t="shared" si="16"/>
        <v>0</v>
      </c>
      <c r="Q8" s="61">
        <v>0</v>
      </c>
      <c r="S8" s="65">
        <f t="shared" si="7"/>
        <v>4</v>
      </c>
      <c r="V8" s="68">
        <f t="shared" si="12"/>
        <v>2</v>
      </c>
      <c r="W8" s="150"/>
      <c r="X8" s="68">
        <f t="shared" si="18"/>
        <v>2</v>
      </c>
      <c r="Y8" s="144">
        <f t="shared" si="13"/>
        <v>3.225806451612903</v>
      </c>
      <c r="Z8" s="144">
        <f t="shared" si="19"/>
        <v>36.559139784946233</v>
      </c>
      <c r="AA8" s="107">
        <f t="shared" si="8"/>
        <v>0</v>
      </c>
      <c r="AB8" s="68">
        <f t="shared" si="20"/>
        <v>0</v>
      </c>
      <c r="AC8" s="119">
        <f t="shared" si="14"/>
        <v>0</v>
      </c>
      <c r="AD8" s="119">
        <f t="shared" si="21"/>
        <v>0</v>
      </c>
      <c r="AE8" s="119"/>
      <c r="AF8" s="119">
        <f t="shared" si="15"/>
        <v>36.559139784946233</v>
      </c>
    </row>
    <row r="9" spans="1:51" x14ac:dyDescent="0.25">
      <c r="A9" s="122">
        <v>6</v>
      </c>
      <c r="B9" s="151"/>
      <c r="C9" s="160"/>
      <c r="D9" s="76">
        <v>43897</v>
      </c>
      <c r="E9" s="102">
        <f t="shared" si="9"/>
        <v>4</v>
      </c>
      <c r="F9" s="56">
        <v>0</v>
      </c>
      <c r="G9" s="154"/>
      <c r="H9" s="108">
        <f t="shared" si="6"/>
        <v>0</v>
      </c>
      <c r="I9" s="58">
        <v>0</v>
      </c>
      <c r="J9" s="61">
        <v>0</v>
      </c>
      <c r="K9" s="97"/>
      <c r="L9" s="112">
        <v>454</v>
      </c>
      <c r="M9" s="56">
        <f t="shared" si="10"/>
        <v>4</v>
      </c>
      <c r="N9" s="108">
        <f t="shared" si="11"/>
        <v>36.559139784946233</v>
      </c>
      <c r="O9" s="115">
        <f t="shared" si="17"/>
        <v>0</v>
      </c>
      <c r="P9" s="63">
        <f t="shared" si="16"/>
        <v>0</v>
      </c>
      <c r="Q9" s="61">
        <v>0</v>
      </c>
      <c r="S9" s="65">
        <f t="shared" si="7"/>
        <v>4</v>
      </c>
      <c r="V9" s="68">
        <f t="shared" si="12"/>
        <v>0</v>
      </c>
      <c r="W9" s="150"/>
      <c r="X9" s="68">
        <f t="shared" si="18"/>
        <v>-2</v>
      </c>
      <c r="Y9" s="144">
        <f t="shared" si="13"/>
        <v>0</v>
      </c>
      <c r="Z9" s="144">
        <f t="shared" si="19"/>
        <v>36.559139784946233</v>
      </c>
      <c r="AA9" s="107">
        <f t="shared" si="8"/>
        <v>0</v>
      </c>
      <c r="AB9" s="68">
        <f t="shared" si="20"/>
        <v>0</v>
      </c>
      <c r="AC9" s="119">
        <f t="shared" si="14"/>
        <v>0</v>
      </c>
      <c r="AD9" s="119">
        <f t="shared" si="21"/>
        <v>0</v>
      </c>
      <c r="AE9" s="119"/>
      <c r="AF9" s="119">
        <f t="shared" si="15"/>
        <v>36.559139784946233</v>
      </c>
    </row>
    <row r="10" spans="1:51" x14ac:dyDescent="0.25">
      <c r="A10" s="122">
        <v>7</v>
      </c>
      <c r="B10" s="151"/>
      <c r="C10" s="160"/>
      <c r="D10" s="76">
        <v>43898</v>
      </c>
      <c r="E10" s="102">
        <f t="shared" si="9"/>
        <v>29</v>
      </c>
      <c r="F10" s="56">
        <v>2</v>
      </c>
      <c r="G10" s="155"/>
      <c r="H10" s="108">
        <f t="shared" si="6"/>
        <v>6.8965517241379306</v>
      </c>
      <c r="I10" s="58">
        <v>2</v>
      </c>
      <c r="J10" s="61">
        <v>0</v>
      </c>
      <c r="K10" s="97"/>
      <c r="L10" s="112">
        <v>483</v>
      </c>
      <c r="M10" s="56">
        <f t="shared" si="10"/>
        <v>6</v>
      </c>
      <c r="N10" s="108">
        <f t="shared" si="11"/>
        <v>43.455691509084161</v>
      </c>
      <c r="O10" s="115">
        <f t="shared" si="17"/>
        <v>6.8965517241379288</v>
      </c>
      <c r="P10" s="63">
        <f t="shared" si="16"/>
        <v>2</v>
      </c>
      <c r="Q10" s="61">
        <v>0</v>
      </c>
      <c r="S10" s="65">
        <f t="shared" si="7"/>
        <v>4</v>
      </c>
      <c r="V10" s="68">
        <f t="shared" si="12"/>
        <v>0</v>
      </c>
      <c r="W10" s="150"/>
      <c r="X10" s="68">
        <f t="shared" si="18"/>
        <v>0</v>
      </c>
      <c r="Y10" s="144">
        <f t="shared" si="13"/>
        <v>0</v>
      </c>
      <c r="Z10" s="144">
        <f t="shared" si="19"/>
        <v>36.559139784946233</v>
      </c>
      <c r="AA10" s="107">
        <f t="shared" si="8"/>
        <v>2</v>
      </c>
      <c r="AB10" s="68">
        <f t="shared" si="20"/>
        <v>2</v>
      </c>
      <c r="AC10" s="119">
        <f t="shared" si="14"/>
        <v>6.8965517241379306</v>
      </c>
      <c r="AD10" s="119">
        <f t="shared" si="21"/>
        <v>6.8965517241379306</v>
      </c>
      <c r="AE10" s="119"/>
      <c r="AF10" s="119">
        <f t="shared" si="15"/>
        <v>36.559139784946233</v>
      </c>
    </row>
    <row r="11" spans="1:51" x14ac:dyDescent="0.25">
      <c r="A11" s="122">
        <v>8</v>
      </c>
      <c r="B11" s="151">
        <v>2</v>
      </c>
      <c r="C11" s="160"/>
      <c r="D11" s="76">
        <v>43899</v>
      </c>
      <c r="E11" s="102">
        <f t="shared" si="9"/>
        <v>60</v>
      </c>
      <c r="F11" s="56">
        <v>13</v>
      </c>
      <c r="G11" s="153">
        <f>AVERAGE(F11:F17)</f>
        <v>15.857142857142858</v>
      </c>
      <c r="H11" s="108">
        <f t="shared" si="6"/>
        <v>21.666666666666668</v>
      </c>
      <c r="I11" s="58">
        <v>0</v>
      </c>
      <c r="J11" s="61">
        <v>0</v>
      </c>
      <c r="K11" s="97"/>
      <c r="L11" s="112">
        <v>543</v>
      </c>
      <c r="M11" s="56">
        <f t="shared" si="10"/>
        <v>19</v>
      </c>
      <c r="N11" s="108">
        <f t="shared" si="11"/>
        <v>65.122358175750833</v>
      </c>
      <c r="O11" s="115">
        <f t="shared" si="17"/>
        <v>21.666666666666671</v>
      </c>
      <c r="P11" s="63">
        <f t="shared" si="16"/>
        <v>2</v>
      </c>
      <c r="Q11" s="61">
        <v>0</v>
      </c>
      <c r="S11" s="65">
        <f t="shared" si="7"/>
        <v>17</v>
      </c>
      <c r="V11" s="68">
        <f t="shared" si="12"/>
        <v>13</v>
      </c>
      <c r="W11" s="150">
        <f>AVERAGE(V11:V17)</f>
        <v>14.285714285714286</v>
      </c>
      <c r="X11" s="68">
        <f t="shared" si="18"/>
        <v>13</v>
      </c>
      <c r="Y11" s="144">
        <f t="shared" si="13"/>
        <v>21.666666666666668</v>
      </c>
      <c r="Z11" s="144">
        <f t="shared" si="19"/>
        <v>58.225806451612897</v>
      </c>
      <c r="AA11" s="107">
        <f t="shared" si="8"/>
        <v>2</v>
      </c>
      <c r="AB11" s="68">
        <f t="shared" si="20"/>
        <v>0</v>
      </c>
      <c r="AC11" s="119">
        <f t="shared" si="14"/>
        <v>0</v>
      </c>
      <c r="AD11" s="119">
        <f t="shared" si="21"/>
        <v>6.8965517241379306</v>
      </c>
      <c r="AE11" s="119"/>
      <c r="AF11" s="119">
        <f t="shared" si="15"/>
        <v>58.225806451612904</v>
      </c>
    </row>
    <row r="12" spans="1:51" x14ac:dyDescent="0.25">
      <c r="A12" s="122">
        <v>9</v>
      </c>
      <c r="B12" s="151"/>
      <c r="C12" s="160"/>
      <c r="D12" s="76">
        <v>43900</v>
      </c>
      <c r="E12" s="102">
        <f t="shared" si="9"/>
        <v>151</v>
      </c>
      <c r="F12" s="56">
        <v>8</v>
      </c>
      <c r="G12" s="154"/>
      <c r="H12" s="108">
        <f t="shared" si="6"/>
        <v>5.298013245033113</v>
      </c>
      <c r="I12" s="58">
        <v>0</v>
      </c>
      <c r="J12" s="61">
        <v>0</v>
      </c>
      <c r="K12" s="97"/>
      <c r="L12" s="112">
        <v>694</v>
      </c>
      <c r="M12" s="56">
        <f t="shared" ref="M12:M43" si="22">M11+F12</f>
        <v>27</v>
      </c>
      <c r="N12" s="108">
        <f t="shared" ref="N12:N75" si="23">N11+H12</f>
        <v>70.420371420783951</v>
      </c>
      <c r="O12" s="115">
        <f t="shared" si="17"/>
        <v>5.2980132450331183</v>
      </c>
      <c r="P12" s="63">
        <f t="shared" si="16"/>
        <v>2</v>
      </c>
      <c r="Q12" s="61">
        <v>0</v>
      </c>
      <c r="S12" s="65">
        <f t="shared" si="7"/>
        <v>25</v>
      </c>
      <c r="V12" s="68">
        <f t="shared" si="12"/>
        <v>8</v>
      </c>
      <c r="W12" s="150"/>
      <c r="X12" s="68">
        <f t="shared" si="18"/>
        <v>-5</v>
      </c>
      <c r="Y12" s="144">
        <f t="shared" si="13"/>
        <v>5.298013245033113</v>
      </c>
      <c r="Z12" s="144">
        <f t="shared" si="19"/>
        <v>63.523819696646008</v>
      </c>
      <c r="AA12" s="107">
        <f t="shared" si="8"/>
        <v>2</v>
      </c>
      <c r="AB12" s="68">
        <f t="shared" si="20"/>
        <v>0</v>
      </c>
      <c r="AC12" s="119">
        <f t="shared" si="14"/>
        <v>0</v>
      </c>
      <c r="AD12" s="119">
        <f t="shared" si="21"/>
        <v>6.8965517241379306</v>
      </c>
      <c r="AE12" s="119"/>
      <c r="AF12" s="119">
        <f t="shared" si="15"/>
        <v>63.523819696646022</v>
      </c>
    </row>
    <row r="13" spans="1:51" x14ac:dyDescent="0.25">
      <c r="A13" s="122">
        <v>10</v>
      </c>
      <c r="B13" s="151"/>
      <c r="C13" s="160"/>
      <c r="D13" s="76">
        <v>43901</v>
      </c>
      <c r="E13" s="102">
        <f t="shared" si="9"/>
        <v>99</v>
      </c>
      <c r="F13" s="56">
        <v>7</v>
      </c>
      <c r="G13" s="154"/>
      <c r="H13" s="108">
        <f t="shared" si="6"/>
        <v>7.0707070707070701</v>
      </c>
      <c r="I13" s="58">
        <v>0</v>
      </c>
      <c r="J13" s="61">
        <v>1</v>
      </c>
      <c r="K13" s="97"/>
      <c r="L13" s="112">
        <v>793</v>
      </c>
      <c r="M13" s="56">
        <f t="shared" si="22"/>
        <v>34</v>
      </c>
      <c r="N13" s="108">
        <f t="shared" si="23"/>
        <v>77.491078491491024</v>
      </c>
      <c r="O13" s="115">
        <f t="shared" si="17"/>
        <v>7.0707070707070727</v>
      </c>
      <c r="P13" s="63">
        <f t="shared" si="16"/>
        <v>2</v>
      </c>
      <c r="Q13" s="61">
        <f t="shared" ref="Q13:Q44" si="24">J13+Q12</f>
        <v>1</v>
      </c>
      <c r="S13" s="65">
        <f t="shared" si="7"/>
        <v>31</v>
      </c>
      <c r="V13" s="68">
        <f t="shared" si="12"/>
        <v>6</v>
      </c>
      <c r="W13" s="150"/>
      <c r="X13" s="68">
        <f t="shared" si="18"/>
        <v>-2</v>
      </c>
      <c r="Y13" s="144">
        <f t="shared" si="13"/>
        <v>6.0606060606060606</v>
      </c>
      <c r="Z13" s="144">
        <f t="shared" si="19"/>
        <v>69.584425757252063</v>
      </c>
      <c r="AA13" s="107">
        <f t="shared" si="8"/>
        <v>3</v>
      </c>
      <c r="AB13" s="68">
        <f t="shared" si="20"/>
        <v>1</v>
      </c>
      <c r="AC13" s="119">
        <f t="shared" si="14"/>
        <v>1.0101010101010102</v>
      </c>
      <c r="AD13" s="119">
        <f t="shared" si="21"/>
        <v>7.906652734238941</v>
      </c>
      <c r="AE13" s="119"/>
      <c r="AF13" s="119">
        <f t="shared" si="15"/>
        <v>69.584425757252077</v>
      </c>
    </row>
    <row r="14" spans="1:51" x14ac:dyDescent="0.25">
      <c r="A14" s="122">
        <v>11</v>
      </c>
      <c r="B14" s="151"/>
      <c r="C14" s="160"/>
      <c r="D14" s="76">
        <v>43902</v>
      </c>
      <c r="E14" s="102">
        <f t="shared" si="9"/>
        <v>69</v>
      </c>
      <c r="F14" s="56">
        <v>0</v>
      </c>
      <c r="G14" s="154"/>
      <c r="H14" s="108">
        <f t="shared" si="6"/>
        <v>0</v>
      </c>
      <c r="I14" s="58">
        <v>0</v>
      </c>
      <c r="J14" s="61">
        <v>0</v>
      </c>
      <c r="K14" s="97"/>
      <c r="L14" s="112">
        <v>862</v>
      </c>
      <c r="M14" s="56">
        <f t="shared" si="22"/>
        <v>34</v>
      </c>
      <c r="N14" s="108">
        <f t="shared" si="23"/>
        <v>77.491078491491024</v>
      </c>
      <c r="O14" s="115">
        <f t="shared" si="17"/>
        <v>0</v>
      </c>
      <c r="P14" s="63">
        <f t="shared" si="16"/>
        <v>2</v>
      </c>
      <c r="Q14" s="61">
        <f t="shared" si="24"/>
        <v>1</v>
      </c>
      <c r="S14" s="65">
        <f t="shared" si="7"/>
        <v>31</v>
      </c>
      <c r="V14" s="68">
        <f t="shared" si="12"/>
        <v>0</v>
      </c>
      <c r="W14" s="150"/>
      <c r="X14" s="68">
        <f t="shared" si="18"/>
        <v>-6</v>
      </c>
      <c r="Y14" s="144">
        <f t="shared" si="13"/>
        <v>0</v>
      </c>
      <c r="Z14" s="144">
        <f t="shared" si="19"/>
        <v>69.584425757252063</v>
      </c>
      <c r="AA14" s="107">
        <f t="shared" si="8"/>
        <v>3</v>
      </c>
      <c r="AB14" s="68">
        <f t="shared" si="20"/>
        <v>0</v>
      </c>
      <c r="AC14" s="119">
        <f t="shared" si="14"/>
        <v>0</v>
      </c>
      <c r="AD14" s="119">
        <f t="shared" si="21"/>
        <v>7.906652734238941</v>
      </c>
      <c r="AE14" s="119"/>
      <c r="AF14" s="119">
        <f t="shared" si="15"/>
        <v>69.584425757252077</v>
      </c>
    </row>
    <row r="15" spans="1:51" x14ac:dyDescent="0.25">
      <c r="A15" s="122">
        <v>12</v>
      </c>
      <c r="B15" s="151"/>
      <c r="C15" s="160"/>
      <c r="D15" s="76">
        <v>43903</v>
      </c>
      <c r="E15" s="102">
        <f t="shared" si="9"/>
        <v>108</v>
      </c>
      <c r="F15" s="56">
        <v>35</v>
      </c>
      <c r="G15" s="154"/>
      <c r="H15" s="108">
        <f t="shared" si="6"/>
        <v>32.407407407407405</v>
      </c>
      <c r="I15" s="58">
        <v>1</v>
      </c>
      <c r="J15" s="61">
        <v>3</v>
      </c>
      <c r="K15" s="97"/>
      <c r="L15" s="112">
        <v>970</v>
      </c>
      <c r="M15" s="56">
        <f t="shared" si="22"/>
        <v>69</v>
      </c>
      <c r="N15" s="108">
        <f t="shared" si="23"/>
        <v>109.89848589889843</v>
      </c>
      <c r="O15" s="115">
        <f t="shared" si="17"/>
        <v>32.407407407407405</v>
      </c>
      <c r="P15" s="63">
        <f t="shared" si="16"/>
        <v>3</v>
      </c>
      <c r="Q15" s="61">
        <f t="shared" si="24"/>
        <v>4</v>
      </c>
      <c r="S15" s="65">
        <f t="shared" si="7"/>
        <v>62</v>
      </c>
      <c r="V15" s="68">
        <f t="shared" si="12"/>
        <v>31</v>
      </c>
      <c r="W15" s="150"/>
      <c r="X15" s="68">
        <f t="shared" si="18"/>
        <v>31</v>
      </c>
      <c r="Y15" s="144">
        <f t="shared" si="13"/>
        <v>28.703703703703702</v>
      </c>
      <c r="Z15" s="144">
        <f t="shared" si="19"/>
        <v>98.288129460955759</v>
      </c>
      <c r="AA15" s="107">
        <f t="shared" si="8"/>
        <v>7</v>
      </c>
      <c r="AB15" s="68">
        <f t="shared" si="20"/>
        <v>4</v>
      </c>
      <c r="AC15" s="119">
        <f t="shared" si="14"/>
        <v>3.7037037037037033</v>
      </c>
      <c r="AD15" s="119">
        <f t="shared" si="21"/>
        <v>11.610356437942645</v>
      </c>
      <c r="AE15" s="119"/>
      <c r="AF15" s="119">
        <f t="shared" si="15"/>
        <v>98.288129460955787</v>
      </c>
    </row>
    <row r="16" spans="1:51" x14ac:dyDescent="0.25">
      <c r="A16" s="122">
        <v>13</v>
      </c>
      <c r="B16" s="151"/>
      <c r="C16" s="160"/>
      <c r="D16" s="76">
        <v>43904</v>
      </c>
      <c r="E16" s="102">
        <f t="shared" si="9"/>
        <v>168</v>
      </c>
      <c r="F16" s="56">
        <v>27</v>
      </c>
      <c r="G16" s="154"/>
      <c r="H16" s="108">
        <f t="shared" si="6"/>
        <v>16.071428571428573</v>
      </c>
      <c r="I16" s="58">
        <v>5</v>
      </c>
      <c r="J16" s="61">
        <v>1</v>
      </c>
      <c r="L16" s="112">
        <v>1138</v>
      </c>
      <c r="M16" s="56">
        <f t="shared" si="22"/>
        <v>96</v>
      </c>
      <c r="N16" s="108">
        <f t="shared" si="23"/>
        <v>125.969914470327</v>
      </c>
      <c r="O16" s="115">
        <f t="shared" si="17"/>
        <v>16.071428571428569</v>
      </c>
      <c r="P16" s="63">
        <f t="shared" si="16"/>
        <v>8</v>
      </c>
      <c r="Q16" s="61">
        <f t="shared" si="24"/>
        <v>5</v>
      </c>
      <c r="S16" s="65">
        <f t="shared" si="7"/>
        <v>83</v>
      </c>
      <c r="V16" s="68">
        <f t="shared" si="12"/>
        <v>21</v>
      </c>
      <c r="W16" s="150"/>
      <c r="X16" s="68">
        <f t="shared" si="18"/>
        <v>-10</v>
      </c>
      <c r="Y16" s="144">
        <f t="shared" si="13"/>
        <v>12.5</v>
      </c>
      <c r="Z16" s="144">
        <f t="shared" si="19"/>
        <v>110.78812946095576</v>
      </c>
      <c r="AA16" s="107">
        <f t="shared" si="8"/>
        <v>13</v>
      </c>
      <c r="AB16" s="68">
        <f t="shared" si="20"/>
        <v>6</v>
      </c>
      <c r="AC16" s="119">
        <f t="shared" si="14"/>
        <v>3.5714285714285712</v>
      </c>
      <c r="AD16" s="119">
        <f t="shared" si="21"/>
        <v>15.181785009371216</v>
      </c>
      <c r="AE16" s="119"/>
      <c r="AF16" s="119">
        <f t="shared" si="15"/>
        <v>110.78812946095579</v>
      </c>
    </row>
    <row r="17" spans="1:38" x14ac:dyDescent="0.25">
      <c r="A17" s="122">
        <v>14</v>
      </c>
      <c r="B17" s="151"/>
      <c r="C17" s="160"/>
      <c r="D17" s="76">
        <v>43905</v>
      </c>
      <c r="E17" s="102">
        <f t="shared" si="9"/>
        <v>60</v>
      </c>
      <c r="F17" s="56">
        <v>21</v>
      </c>
      <c r="G17" s="155"/>
      <c r="H17" s="108">
        <f t="shared" si="6"/>
        <v>35</v>
      </c>
      <c r="I17" s="58">
        <v>0</v>
      </c>
      <c r="J17" s="61">
        <v>0</v>
      </c>
      <c r="L17" s="112">
        <v>1198</v>
      </c>
      <c r="M17" s="56">
        <f t="shared" si="22"/>
        <v>117</v>
      </c>
      <c r="N17" s="108">
        <f t="shared" si="23"/>
        <v>160.96991447032701</v>
      </c>
      <c r="O17" s="115">
        <f t="shared" si="17"/>
        <v>35.000000000000014</v>
      </c>
      <c r="P17" s="63">
        <f t="shared" si="16"/>
        <v>8</v>
      </c>
      <c r="Q17" s="61">
        <f t="shared" si="24"/>
        <v>5</v>
      </c>
      <c r="S17" s="65">
        <f t="shared" si="7"/>
        <v>104</v>
      </c>
      <c r="V17" s="68">
        <f t="shared" si="12"/>
        <v>21</v>
      </c>
      <c r="W17" s="150"/>
      <c r="X17" s="68">
        <f t="shared" si="18"/>
        <v>0</v>
      </c>
      <c r="Y17" s="144">
        <f t="shared" si="13"/>
        <v>35</v>
      </c>
      <c r="Z17" s="144">
        <f t="shared" si="19"/>
        <v>145.78812946095576</v>
      </c>
      <c r="AA17" s="107">
        <f t="shared" si="8"/>
        <v>13</v>
      </c>
      <c r="AB17" s="68">
        <f t="shared" si="20"/>
        <v>0</v>
      </c>
      <c r="AC17" s="119">
        <f t="shared" si="14"/>
        <v>0</v>
      </c>
      <c r="AD17" s="119">
        <f t="shared" si="21"/>
        <v>15.181785009371216</v>
      </c>
      <c r="AE17" s="119"/>
      <c r="AF17" s="119">
        <f t="shared" si="15"/>
        <v>145.78812946095579</v>
      </c>
    </row>
    <row r="18" spans="1:38" x14ac:dyDescent="0.25">
      <c r="A18" s="122">
        <v>15</v>
      </c>
      <c r="B18" s="151">
        <v>3</v>
      </c>
      <c r="C18" s="160"/>
      <c r="D18" s="76">
        <v>43906</v>
      </c>
      <c r="E18" s="102">
        <f t="shared" si="9"/>
        <v>57</v>
      </c>
      <c r="F18" s="56">
        <v>18</v>
      </c>
      <c r="G18" s="153">
        <f t="shared" ref="G18" si="25">AVERAGE(F18:F24)</f>
        <v>56.857142857142854</v>
      </c>
      <c r="H18" s="108">
        <f t="shared" si="6"/>
        <v>31.578947368421051</v>
      </c>
      <c r="I18" s="58">
        <v>0</v>
      </c>
      <c r="J18" s="61">
        <v>0</v>
      </c>
      <c r="L18" s="112">
        <v>1255</v>
      </c>
      <c r="M18" s="56">
        <f t="shared" si="22"/>
        <v>135</v>
      </c>
      <c r="N18" s="108">
        <f t="shared" si="23"/>
        <v>192.54886183874805</v>
      </c>
      <c r="O18" s="115">
        <f t="shared" si="17"/>
        <v>31.578947368421041</v>
      </c>
      <c r="P18" s="63">
        <f t="shared" si="16"/>
        <v>8</v>
      </c>
      <c r="Q18" s="61">
        <f t="shared" si="24"/>
        <v>5</v>
      </c>
      <c r="S18" s="65">
        <f t="shared" si="7"/>
        <v>122</v>
      </c>
      <c r="T18" s="65">
        <f>S18/S4</f>
        <v>61</v>
      </c>
      <c r="V18" s="68">
        <f t="shared" si="12"/>
        <v>18</v>
      </c>
      <c r="W18" s="150">
        <f>AVERAGE(V18:V24)</f>
        <v>47.714285714285715</v>
      </c>
      <c r="X18" s="68">
        <f t="shared" si="18"/>
        <v>-3</v>
      </c>
      <c r="Y18" s="144">
        <f t="shared" si="13"/>
        <v>31.578947368421051</v>
      </c>
      <c r="Z18" s="144">
        <f t="shared" si="19"/>
        <v>177.3670768293768</v>
      </c>
      <c r="AA18" s="107">
        <f t="shared" si="8"/>
        <v>13</v>
      </c>
      <c r="AB18" s="68">
        <f t="shared" si="20"/>
        <v>0</v>
      </c>
      <c r="AC18" s="119">
        <f t="shared" si="14"/>
        <v>0</v>
      </c>
      <c r="AD18" s="119">
        <f t="shared" si="21"/>
        <v>15.181785009371216</v>
      </c>
      <c r="AE18" s="119"/>
      <c r="AF18" s="119">
        <f t="shared" si="15"/>
        <v>177.36707682937683</v>
      </c>
    </row>
    <row r="19" spans="1:38" x14ac:dyDescent="0.25">
      <c r="A19" s="122">
        <v>16</v>
      </c>
      <c r="B19" s="151"/>
      <c r="C19" s="160"/>
      <c r="D19" s="76">
        <v>43907</v>
      </c>
      <c r="E19" s="102">
        <f t="shared" si="9"/>
        <v>38</v>
      </c>
      <c r="F19" s="56">
        <v>38</v>
      </c>
      <c r="G19" s="154"/>
      <c r="H19" s="108">
        <f t="shared" si="6"/>
        <v>100</v>
      </c>
      <c r="I19" s="58">
        <v>1</v>
      </c>
      <c r="J19" s="61">
        <v>0</v>
      </c>
      <c r="L19" s="112">
        <v>1293</v>
      </c>
      <c r="M19" s="56">
        <f t="shared" si="22"/>
        <v>173</v>
      </c>
      <c r="N19" s="108">
        <f t="shared" si="23"/>
        <v>292.54886183874805</v>
      </c>
      <c r="O19" s="115">
        <f t="shared" si="17"/>
        <v>100</v>
      </c>
      <c r="P19" s="63">
        <f t="shared" si="16"/>
        <v>9</v>
      </c>
      <c r="Q19" s="61">
        <f t="shared" si="24"/>
        <v>5</v>
      </c>
      <c r="S19" s="65">
        <f t="shared" si="7"/>
        <v>159</v>
      </c>
      <c r="T19" s="65">
        <f t="shared" ref="T19:T82" si="26">S19/S5</f>
        <v>79.5</v>
      </c>
      <c r="V19" s="68">
        <f t="shared" si="12"/>
        <v>37</v>
      </c>
      <c r="W19" s="150"/>
      <c r="X19" s="68">
        <f t="shared" si="18"/>
        <v>19</v>
      </c>
      <c r="Y19" s="144">
        <f t="shared" si="13"/>
        <v>97.368421052631575</v>
      </c>
      <c r="Z19" s="144">
        <f t="shared" si="19"/>
        <v>274.73549788200836</v>
      </c>
      <c r="AA19" s="107">
        <f t="shared" si="8"/>
        <v>14</v>
      </c>
      <c r="AB19" s="68">
        <f t="shared" si="20"/>
        <v>1</v>
      </c>
      <c r="AC19" s="119">
        <f t="shared" si="14"/>
        <v>2.6315789473684208</v>
      </c>
      <c r="AD19" s="119">
        <f t="shared" si="21"/>
        <v>17.813363956739636</v>
      </c>
      <c r="AE19" s="119"/>
      <c r="AF19" s="119">
        <f t="shared" si="15"/>
        <v>274.73549788200842</v>
      </c>
    </row>
    <row r="20" spans="1:38" x14ac:dyDescent="0.25">
      <c r="A20" s="122">
        <v>17</v>
      </c>
      <c r="B20" s="151"/>
      <c r="C20" s="160"/>
      <c r="D20" s="76">
        <v>43908</v>
      </c>
      <c r="E20" s="102">
        <f t="shared" si="9"/>
        <v>79</v>
      </c>
      <c r="F20" s="56">
        <v>55</v>
      </c>
      <c r="G20" s="154"/>
      <c r="H20" s="108">
        <f t="shared" si="6"/>
        <v>69.620253164556971</v>
      </c>
      <c r="I20" s="58">
        <v>2</v>
      </c>
      <c r="J20" s="61">
        <v>14</v>
      </c>
      <c r="K20" s="97"/>
      <c r="L20" s="112">
        <v>1372</v>
      </c>
      <c r="M20" s="56">
        <f t="shared" si="22"/>
        <v>228</v>
      </c>
      <c r="N20" s="108">
        <f t="shared" si="23"/>
        <v>362.16911500330502</v>
      </c>
      <c r="O20" s="115">
        <f t="shared" si="17"/>
        <v>69.620253164556971</v>
      </c>
      <c r="P20" s="63">
        <f t="shared" si="16"/>
        <v>11</v>
      </c>
      <c r="Q20" s="61">
        <f t="shared" si="24"/>
        <v>19</v>
      </c>
      <c r="S20" s="65">
        <f t="shared" si="7"/>
        <v>198</v>
      </c>
      <c r="T20" s="65">
        <f t="shared" si="26"/>
        <v>99</v>
      </c>
      <c r="V20" s="68">
        <f t="shared" si="12"/>
        <v>39</v>
      </c>
      <c r="W20" s="150"/>
      <c r="X20" s="68">
        <f t="shared" si="18"/>
        <v>2</v>
      </c>
      <c r="Y20" s="144">
        <f t="shared" si="13"/>
        <v>49.367088607594937</v>
      </c>
      <c r="Z20" s="144">
        <f t="shared" si="19"/>
        <v>324.10258648960331</v>
      </c>
      <c r="AA20" s="107">
        <f t="shared" si="8"/>
        <v>30</v>
      </c>
      <c r="AB20" s="68">
        <f t="shared" si="20"/>
        <v>16</v>
      </c>
      <c r="AC20" s="119">
        <f t="shared" si="14"/>
        <v>20.253164556962027</v>
      </c>
      <c r="AD20" s="119">
        <f t="shared" si="21"/>
        <v>38.066528513701662</v>
      </c>
      <c r="AE20" s="119"/>
      <c r="AF20" s="119">
        <f t="shared" si="15"/>
        <v>324.10258648960337</v>
      </c>
    </row>
    <row r="21" spans="1:38" x14ac:dyDescent="0.25">
      <c r="A21" s="122">
        <v>18</v>
      </c>
      <c r="B21" s="151"/>
      <c r="C21" s="160"/>
      <c r="D21" s="76">
        <v>43909</v>
      </c>
      <c r="E21" s="102">
        <f t="shared" si="9"/>
        <v>220</v>
      </c>
      <c r="F21" s="56">
        <v>81</v>
      </c>
      <c r="G21" s="154"/>
      <c r="H21" s="108">
        <f t="shared" si="6"/>
        <v>36.818181818181813</v>
      </c>
      <c r="I21" s="58">
        <v>4</v>
      </c>
      <c r="J21" s="61">
        <v>6</v>
      </c>
      <c r="K21" s="97"/>
      <c r="L21" s="112">
        <v>1592</v>
      </c>
      <c r="M21" s="56">
        <f t="shared" si="22"/>
        <v>309</v>
      </c>
      <c r="N21" s="108">
        <f t="shared" si="23"/>
        <v>398.98729682148684</v>
      </c>
      <c r="O21" s="115">
        <f t="shared" si="17"/>
        <v>36.818181818181813</v>
      </c>
      <c r="P21" s="63">
        <f t="shared" si="16"/>
        <v>15</v>
      </c>
      <c r="Q21" s="61">
        <f t="shared" si="24"/>
        <v>25</v>
      </c>
      <c r="S21" s="65">
        <f t="shared" si="7"/>
        <v>269</v>
      </c>
      <c r="T21" s="65">
        <f t="shared" si="26"/>
        <v>134.5</v>
      </c>
      <c r="V21" s="68">
        <f t="shared" si="12"/>
        <v>71</v>
      </c>
      <c r="W21" s="150"/>
      <c r="X21" s="68">
        <f t="shared" si="18"/>
        <v>32</v>
      </c>
      <c r="Y21" s="144">
        <f t="shared" si="13"/>
        <v>32.272727272727273</v>
      </c>
      <c r="Z21" s="144">
        <f t="shared" si="19"/>
        <v>356.37531376233056</v>
      </c>
      <c r="AA21" s="107">
        <f t="shared" si="8"/>
        <v>40</v>
      </c>
      <c r="AB21" s="68">
        <f t="shared" si="20"/>
        <v>10</v>
      </c>
      <c r="AC21" s="119">
        <f t="shared" si="14"/>
        <v>4.5454545454545459</v>
      </c>
      <c r="AD21" s="119">
        <f t="shared" si="21"/>
        <v>42.611983059156209</v>
      </c>
      <c r="AE21" s="119"/>
      <c r="AF21" s="119">
        <f t="shared" si="15"/>
        <v>356.37531376233062</v>
      </c>
    </row>
    <row r="22" spans="1:38" x14ac:dyDescent="0.25">
      <c r="A22" s="122">
        <v>19</v>
      </c>
      <c r="B22" s="151"/>
      <c r="C22" s="160"/>
      <c r="D22" s="76">
        <v>43910</v>
      </c>
      <c r="E22" s="102">
        <f t="shared" si="9"/>
        <v>306</v>
      </c>
      <c r="F22" s="56">
        <v>61</v>
      </c>
      <c r="G22" s="154"/>
      <c r="H22" s="108">
        <f t="shared" si="6"/>
        <v>19.934640522875817</v>
      </c>
      <c r="I22" s="58">
        <v>2</v>
      </c>
      <c r="J22" s="61">
        <v>7</v>
      </c>
      <c r="K22" s="97"/>
      <c r="L22" s="112">
        <v>1898</v>
      </c>
      <c r="M22" s="56">
        <f t="shared" si="22"/>
        <v>370</v>
      </c>
      <c r="N22" s="108">
        <f t="shared" si="23"/>
        <v>418.92193734436268</v>
      </c>
      <c r="O22" s="115">
        <f t="shared" si="17"/>
        <v>19.934640522875839</v>
      </c>
      <c r="P22" s="63">
        <f t="shared" si="16"/>
        <v>17</v>
      </c>
      <c r="Q22" s="61">
        <f t="shared" si="24"/>
        <v>32</v>
      </c>
      <c r="S22" s="65">
        <f t="shared" si="7"/>
        <v>321</v>
      </c>
      <c r="T22" s="65">
        <f t="shared" si="26"/>
        <v>80.25</v>
      </c>
      <c r="V22" s="68">
        <f t="shared" si="12"/>
        <v>52</v>
      </c>
      <c r="W22" s="150"/>
      <c r="X22" s="68">
        <f t="shared" si="18"/>
        <v>-19</v>
      </c>
      <c r="Y22" s="144">
        <f t="shared" si="13"/>
        <v>16.993464052287582</v>
      </c>
      <c r="Z22" s="144">
        <f t="shared" si="19"/>
        <v>373.36877781461817</v>
      </c>
      <c r="AA22" s="107">
        <f t="shared" si="8"/>
        <v>49</v>
      </c>
      <c r="AB22" s="68">
        <f t="shared" si="20"/>
        <v>9</v>
      </c>
      <c r="AC22" s="119">
        <f t="shared" si="14"/>
        <v>2.9411764705882351</v>
      </c>
      <c r="AD22" s="119">
        <f t="shared" si="21"/>
        <v>45.553159529744441</v>
      </c>
      <c r="AE22" s="119"/>
      <c r="AF22" s="119">
        <f t="shared" si="15"/>
        <v>373.36877781461823</v>
      </c>
    </row>
    <row r="23" spans="1:38" x14ac:dyDescent="0.25">
      <c r="A23" s="122">
        <v>20</v>
      </c>
      <c r="B23" s="151"/>
      <c r="C23" s="160"/>
      <c r="D23" s="76">
        <v>43911</v>
      </c>
      <c r="E23" s="102">
        <f t="shared" si="9"/>
        <v>130</v>
      </c>
      <c r="F23" s="56">
        <v>81</v>
      </c>
      <c r="G23" s="154"/>
      <c r="H23" s="108">
        <f t="shared" si="6"/>
        <v>62.307692307692307</v>
      </c>
      <c r="I23" s="58">
        <v>3</v>
      </c>
      <c r="J23" s="61">
        <v>6</v>
      </c>
      <c r="K23" s="97"/>
      <c r="L23" s="112">
        <v>2028</v>
      </c>
      <c r="M23" s="56">
        <f t="shared" si="22"/>
        <v>451</v>
      </c>
      <c r="N23" s="108">
        <f t="shared" si="23"/>
        <v>481.229629652055</v>
      </c>
      <c r="O23" s="115">
        <f t="shared" si="17"/>
        <v>62.307692307692321</v>
      </c>
      <c r="P23" s="63">
        <f t="shared" si="16"/>
        <v>20</v>
      </c>
      <c r="Q23" s="61">
        <f t="shared" si="24"/>
        <v>38</v>
      </c>
      <c r="S23" s="65">
        <f t="shared" si="7"/>
        <v>393</v>
      </c>
      <c r="T23" s="65">
        <f t="shared" si="26"/>
        <v>98.25</v>
      </c>
      <c r="V23" s="68">
        <f t="shared" si="12"/>
        <v>72</v>
      </c>
      <c r="W23" s="150"/>
      <c r="X23" s="68">
        <f t="shared" si="18"/>
        <v>20</v>
      </c>
      <c r="Y23" s="144">
        <f t="shared" si="13"/>
        <v>55.384615384615387</v>
      </c>
      <c r="Z23" s="144">
        <f t="shared" si="19"/>
        <v>428.75339319923353</v>
      </c>
      <c r="AA23" s="107">
        <f t="shared" si="8"/>
        <v>58</v>
      </c>
      <c r="AB23" s="68">
        <f t="shared" si="20"/>
        <v>9</v>
      </c>
      <c r="AC23" s="119">
        <f t="shared" si="14"/>
        <v>6.9230769230769234</v>
      </c>
      <c r="AD23" s="119">
        <f t="shared" si="21"/>
        <v>52.476236452821368</v>
      </c>
      <c r="AE23" s="119"/>
      <c r="AF23" s="119">
        <f t="shared" si="15"/>
        <v>428.75339319923364</v>
      </c>
    </row>
    <row r="24" spans="1:38" x14ac:dyDescent="0.25">
      <c r="A24" s="122">
        <v>21</v>
      </c>
      <c r="B24" s="151"/>
      <c r="C24" s="160"/>
      <c r="D24" s="76">
        <v>43912</v>
      </c>
      <c r="E24" s="102">
        <f>L24-L23</f>
        <v>410</v>
      </c>
      <c r="F24" s="56">
        <v>64</v>
      </c>
      <c r="G24" s="155"/>
      <c r="H24" s="108">
        <f>(F24/E24)*100</f>
        <v>15.609756097560975</v>
      </c>
      <c r="I24" s="58">
        <v>9</v>
      </c>
      <c r="J24" s="61">
        <v>10</v>
      </c>
      <c r="K24" s="97"/>
      <c r="L24" s="112">
        <v>2438</v>
      </c>
      <c r="M24" s="56">
        <f t="shared" si="22"/>
        <v>515</v>
      </c>
      <c r="N24" s="108">
        <f t="shared" si="23"/>
        <v>496.83938574961599</v>
      </c>
      <c r="O24" s="115">
        <f t="shared" si="17"/>
        <v>15.609756097560989</v>
      </c>
      <c r="P24" s="63">
        <f t="shared" si="16"/>
        <v>29</v>
      </c>
      <c r="Q24" s="61">
        <f t="shared" si="24"/>
        <v>48</v>
      </c>
      <c r="S24" s="65">
        <f t="shared" si="7"/>
        <v>438</v>
      </c>
      <c r="T24" s="65">
        <f t="shared" si="26"/>
        <v>109.5</v>
      </c>
      <c r="V24" s="68">
        <f t="shared" si="12"/>
        <v>45</v>
      </c>
      <c r="W24" s="150"/>
      <c r="X24" s="68">
        <f t="shared" si="18"/>
        <v>-27</v>
      </c>
      <c r="Y24" s="144">
        <f t="shared" si="13"/>
        <v>10.975609756097562</v>
      </c>
      <c r="Z24" s="144">
        <f t="shared" si="19"/>
        <v>439.72900295533111</v>
      </c>
      <c r="AA24" s="107">
        <f t="shared" si="8"/>
        <v>77</v>
      </c>
      <c r="AB24" s="68">
        <f t="shared" si="20"/>
        <v>19</v>
      </c>
      <c r="AC24" s="119">
        <f t="shared" si="14"/>
        <v>4.6341463414634143</v>
      </c>
      <c r="AD24" s="119">
        <f t="shared" si="21"/>
        <v>57.110382794284781</v>
      </c>
      <c r="AE24" s="119"/>
      <c r="AF24" s="119">
        <f t="shared" si="15"/>
        <v>439.72900295533123</v>
      </c>
    </row>
    <row r="25" spans="1:38" x14ac:dyDescent="0.25">
      <c r="A25" s="122">
        <v>22</v>
      </c>
      <c r="B25" s="151">
        <v>4</v>
      </c>
      <c r="C25" s="160"/>
      <c r="D25" s="76">
        <v>43913</v>
      </c>
      <c r="E25" s="99">
        <f>L25-L24</f>
        <v>318</v>
      </c>
      <c r="F25" s="56">
        <v>65</v>
      </c>
      <c r="G25" s="153">
        <f t="shared" ref="G25" si="27">AVERAGE(F25:F31)</f>
        <v>110.14285714285714</v>
      </c>
      <c r="H25" s="108">
        <f t="shared" ref="H25:H88" si="28">(F25/E25)*100</f>
        <v>20.440251572327046</v>
      </c>
      <c r="I25" s="58">
        <v>0</v>
      </c>
      <c r="J25" s="61">
        <v>1</v>
      </c>
      <c r="K25" s="97"/>
      <c r="L25" s="112">
        <v>2756</v>
      </c>
      <c r="M25" s="56">
        <f t="shared" si="22"/>
        <v>580</v>
      </c>
      <c r="N25" s="108">
        <f t="shared" si="23"/>
        <v>517.27963732194303</v>
      </c>
      <c r="O25" s="115">
        <f t="shared" si="17"/>
        <v>20.440251572327043</v>
      </c>
      <c r="P25" s="63">
        <f t="shared" si="16"/>
        <v>29</v>
      </c>
      <c r="Q25" s="61">
        <f t="shared" si="24"/>
        <v>49</v>
      </c>
      <c r="S25" s="65">
        <f t="shared" si="7"/>
        <v>502</v>
      </c>
      <c r="T25" s="65">
        <f t="shared" si="26"/>
        <v>29.529411764705884</v>
      </c>
      <c r="V25" s="68">
        <f t="shared" si="12"/>
        <v>64</v>
      </c>
      <c r="W25" s="150">
        <f>AVERAGE(V25:V31)</f>
        <v>95.857142857142861</v>
      </c>
      <c r="X25" s="68">
        <f t="shared" si="18"/>
        <v>19</v>
      </c>
      <c r="Y25" s="144">
        <f t="shared" si="13"/>
        <v>20.125786163522015</v>
      </c>
      <c r="Z25" s="144">
        <f t="shared" si="19"/>
        <v>459.85478911885315</v>
      </c>
      <c r="AA25" s="107">
        <f t="shared" si="8"/>
        <v>78</v>
      </c>
      <c r="AB25" s="68">
        <f t="shared" si="20"/>
        <v>1</v>
      </c>
      <c r="AC25" s="119">
        <f t="shared" si="14"/>
        <v>0.31446540880503149</v>
      </c>
      <c r="AD25" s="119">
        <f t="shared" si="21"/>
        <v>57.424848203089816</v>
      </c>
      <c r="AE25" s="119"/>
      <c r="AF25" s="119">
        <f t="shared" si="15"/>
        <v>459.8547891188532</v>
      </c>
      <c r="AL25" s="40"/>
    </row>
    <row r="26" spans="1:38" x14ac:dyDescent="0.25">
      <c r="A26" s="122">
        <v>23</v>
      </c>
      <c r="B26" s="151"/>
      <c r="C26" s="160"/>
      <c r="D26" s="76">
        <v>43914</v>
      </c>
      <c r="E26" s="102">
        <f t="shared" ref="E26:E89" si="29">L26-L25</f>
        <v>576</v>
      </c>
      <c r="F26" s="56">
        <v>107</v>
      </c>
      <c r="G26" s="154"/>
      <c r="H26" s="108">
        <f t="shared" si="28"/>
        <v>18.576388888888889</v>
      </c>
      <c r="I26" s="58">
        <v>0</v>
      </c>
      <c r="J26" s="61">
        <v>6</v>
      </c>
      <c r="K26" s="97"/>
      <c r="L26" s="112">
        <v>3332</v>
      </c>
      <c r="M26" s="56">
        <f t="shared" si="22"/>
        <v>687</v>
      </c>
      <c r="N26" s="108">
        <f t="shared" si="23"/>
        <v>535.85602621083194</v>
      </c>
      <c r="O26" s="115">
        <f t="shared" si="17"/>
        <v>18.576388888888914</v>
      </c>
      <c r="P26" s="63">
        <f t="shared" si="16"/>
        <v>29</v>
      </c>
      <c r="Q26" s="61">
        <f t="shared" si="24"/>
        <v>55</v>
      </c>
      <c r="S26" s="65">
        <f t="shared" si="7"/>
        <v>603</v>
      </c>
      <c r="T26" s="65">
        <f t="shared" si="26"/>
        <v>24.12</v>
      </c>
      <c r="V26" s="68">
        <f t="shared" si="12"/>
        <v>101</v>
      </c>
      <c r="W26" s="150"/>
      <c r="X26" s="68">
        <f t="shared" si="18"/>
        <v>37</v>
      </c>
      <c r="Y26" s="144">
        <f t="shared" si="13"/>
        <v>17.534722222222221</v>
      </c>
      <c r="Z26" s="144">
        <f t="shared" si="19"/>
        <v>477.38951134107538</v>
      </c>
      <c r="AA26" s="107">
        <f t="shared" si="8"/>
        <v>84</v>
      </c>
      <c r="AB26" s="68">
        <f t="shared" si="20"/>
        <v>6</v>
      </c>
      <c r="AC26" s="119">
        <f t="shared" si="14"/>
        <v>1.0416666666666665</v>
      </c>
      <c r="AD26" s="119">
        <f t="shared" si="21"/>
        <v>58.46651486975648</v>
      </c>
      <c r="AE26" s="119"/>
      <c r="AF26" s="119">
        <f t="shared" si="15"/>
        <v>477.38951134107549</v>
      </c>
    </row>
    <row r="27" spans="1:38" x14ac:dyDescent="0.25">
      <c r="A27" s="122">
        <v>24</v>
      </c>
      <c r="B27" s="151"/>
      <c r="C27" s="160"/>
      <c r="D27" s="76">
        <v>43915</v>
      </c>
      <c r="E27" s="99">
        <f t="shared" si="29"/>
        <v>490</v>
      </c>
      <c r="F27" s="56">
        <v>104</v>
      </c>
      <c r="G27" s="154"/>
      <c r="H27" s="108">
        <f t="shared" si="28"/>
        <v>21.224489795918366</v>
      </c>
      <c r="I27" s="58">
        <v>1</v>
      </c>
      <c r="J27" s="61">
        <v>3</v>
      </c>
      <c r="K27" s="97"/>
      <c r="L27" s="112">
        <v>3822</v>
      </c>
      <c r="M27" s="56">
        <f t="shared" si="22"/>
        <v>791</v>
      </c>
      <c r="N27" s="108">
        <f t="shared" si="23"/>
        <v>557.08051600675026</v>
      </c>
      <c r="O27" s="115">
        <f t="shared" si="17"/>
        <v>21.224489795918316</v>
      </c>
      <c r="P27" s="63">
        <f t="shared" si="16"/>
        <v>30</v>
      </c>
      <c r="Q27" s="61">
        <f t="shared" si="24"/>
        <v>58</v>
      </c>
      <c r="S27" s="65">
        <f t="shared" si="7"/>
        <v>703</v>
      </c>
      <c r="T27" s="65">
        <f t="shared" si="26"/>
        <v>22.677419354838708</v>
      </c>
      <c r="V27" s="68">
        <f t="shared" si="12"/>
        <v>100</v>
      </c>
      <c r="W27" s="150"/>
      <c r="X27" s="68">
        <f t="shared" si="18"/>
        <v>-1</v>
      </c>
      <c r="Y27" s="144">
        <f t="shared" si="13"/>
        <v>20.408163265306122</v>
      </c>
      <c r="Z27" s="144">
        <f t="shared" si="19"/>
        <v>497.79767460638152</v>
      </c>
      <c r="AA27" s="107">
        <f t="shared" si="8"/>
        <v>88</v>
      </c>
      <c r="AB27" s="68">
        <f t="shared" si="20"/>
        <v>4</v>
      </c>
      <c r="AC27" s="119">
        <f t="shared" si="14"/>
        <v>0.81632653061224492</v>
      </c>
      <c r="AD27" s="119">
        <f t="shared" si="21"/>
        <v>59.282841400368724</v>
      </c>
      <c r="AE27" s="119"/>
      <c r="AF27" s="119">
        <f t="shared" si="15"/>
        <v>497.79767460638152</v>
      </c>
    </row>
    <row r="28" spans="1:38" x14ac:dyDescent="0.25">
      <c r="A28" s="122">
        <v>25</v>
      </c>
      <c r="B28" s="151"/>
      <c r="C28" s="160"/>
      <c r="D28" s="76">
        <v>43916</v>
      </c>
      <c r="E28" s="102">
        <f t="shared" si="29"/>
        <v>514</v>
      </c>
      <c r="F28" s="56">
        <v>103</v>
      </c>
      <c r="G28" s="154"/>
      <c r="H28" s="108">
        <f t="shared" si="28"/>
        <v>20.038910505836576</v>
      </c>
      <c r="I28" s="58">
        <v>4</v>
      </c>
      <c r="J28" s="61">
        <v>20</v>
      </c>
      <c r="K28" s="97"/>
      <c r="L28" s="112">
        <v>4336</v>
      </c>
      <c r="M28" s="56">
        <f t="shared" si="22"/>
        <v>894</v>
      </c>
      <c r="N28" s="108">
        <f t="shared" si="23"/>
        <v>577.11942651258687</v>
      </c>
      <c r="O28" s="115">
        <f t="shared" si="17"/>
        <v>20.038910505836611</v>
      </c>
      <c r="P28" s="63">
        <f t="shared" si="16"/>
        <v>34</v>
      </c>
      <c r="Q28" s="61">
        <f t="shared" si="24"/>
        <v>78</v>
      </c>
      <c r="S28" s="65">
        <f t="shared" si="7"/>
        <v>782</v>
      </c>
      <c r="T28" s="65">
        <f t="shared" si="26"/>
        <v>25.225806451612904</v>
      </c>
      <c r="V28" s="68">
        <f t="shared" si="12"/>
        <v>79</v>
      </c>
      <c r="W28" s="150"/>
      <c r="X28" s="68">
        <f t="shared" si="18"/>
        <v>-21</v>
      </c>
      <c r="Y28" s="144">
        <f t="shared" si="13"/>
        <v>15.369649805447471</v>
      </c>
      <c r="Z28" s="144">
        <f t="shared" si="19"/>
        <v>513.16732441182899</v>
      </c>
      <c r="AA28" s="107">
        <f t="shared" si="8"/>
        <v>112</v>
      </c>
      <c r="AB28" s="68">
        <f t="shared" si="20"/>
        <v>24</v>
      </c>
      <c r="AC28" s="119">
        <f t="shared" si="14"/>
        <v>4.6692607003891053</v>
      </c>
      <c r="AD28" s="119">
        <f t="shared" si="21"/>
        <v>63.952102100757827</v>
      </c>
      <c r="AE28" s="119"/>
      <c r="AF28" s="119">
        <f t="shared" si="15"/>
        <v>513.16732441182899</v>
      </c>
    </row>
    <row r="29" spans="1:38" x14ac:dyDescent="0.25">
      <c r="A29" s="122">
        <v>26</v>
      </c>
      <c r="B29" s="151"/>
      <c r="C29" s="160"/>
      <c r="D29" s="76">
        <v>43917</v>
      </c>
      <c r="E29" s="99">
        <f t="shared" si="29"/>
        <v>1419</v>
      </c>
      <c r="F29" s="56">
        <v>153</v>
      </c>
      <c r="G29" s="154"/>
      <c r="H29" s="108">
        <f t="shared" si="28"/>
        <v>10.782241014799155</v>
      </c>
      <c r="I29" s="58">
        <v>11</v>
      </c>
      <c r="J29" s="61">
        <v>9</v>
      </c>
      <c r="K29" s="97"/>
      <c r="L29" s="112">
        <v>5755</v>
      </c>
      <c r="M29" s="56">
        <f t="shared" si="22"/>
        <v>1047</v>
      </c>
      <c r="N29" s="108">
        <f t="shared" si="23"/>
        <v>587.90166752738605</v>
      </c>
      <c r="O29" s="115">
        <f t="shared" si="17"/>
        <v>10.782241014799183</v>
      </c>
      <c r="P29" s="63">
        <f t="shared" si="16"/>
        <v>45</v>
      </c>
      <c r="Q29" s="61">
        <f t="shared" si="24"/>
        <v>87</v>
      </c>
      <c r="S29" s="65">
        <f t="shared" si="7"/>
        <v>915</v>
      </c>
      <c r="T29" s="65">
        <f t="shared" si="26"/>
        <v>14.758064516129032</v>
      </c>
      <c r="V29" s="68">
        <f t="shared" si="12"/>
        <v>133</v>
      </c>
      <c r="W29" s="150"/>
      <c r="X29" s="68">
        <f t="shared" si="18"/>
        <v>54</v>
      </c>
      <c r="Y29" s="144">
        <f t="shared" si="13"/>
        <v>9.372797744890768</v>
      </c>
      <c r="Z29" s="144">
        <f t="shared" si="19"/>
        <v>522.5401221567198</v>
      </c>
      <c r="AA29" s="107">
        <f t="shared" si="8"/>
        <v>132</v>
      </c>
      <c r="AB29" s="68">
        <f t="shared" si="20"/>
        <v>20</v>
      </c>
      <c r="AC29" s="119">
        <f t="shared" si="14"/>
        <v>1.4094432699083863</v>
      </c>
      <c r="AD29" s="119">
        <f t="shared" si="21"/>
        <v>65.361545370666207</v>
      </c>
      <c r="AE29" s="119"/>
      <c r="AF29" s="119">
        <f t="shared" si="15"/>
        <v>522.5401221567198</v>
      </c>
    </row>
    <row r="30" spans="1:38" x14ac:dyDescent="0.25">
      <c r="A30" s="122">
        <v>27</v>
      </c>
      <c r="B30" s="151"/>
      <c r="C30" s="160"/>
      <c r="D30" s="76">
        <v>43918</v>
      </c>
      <c r="E30" s="102">
        <f t="shared" si="29"/>
        <v>511</v>
      </c>
      <c r="F30" s="56">
        <v>109</v>
      </c>
      <c r="G30" s="154"/>
      <c r="H30" s="108">
        <f t="shared" si="28"/>
        <v>21.330724070450096</v>
      </c>
      <c r="I30" s="58">
        <v>13</v>
      </c>
      <c r="J30" s="61">
        <v>15</v>
      </c>
      <c r="K30" s="97"/>
      <c r="L30" s="112">
        <v>6266</v>
      </c>
      <c r="M30" s="56">
        <f t="shared" si="22"/>
        <v>1156</v>
      </c>
      <c r="N30" s="108">
        <f t="shared" si="23"/>
        <v>609.23239159783611</v>
      </c>
      <c r="O30" s="115">
        <f t="shared" si="17"/>
        <v>21.33072407045006</v>
      </c>
      <c r="P30" s="63">
        <f t="shared" si="16"/>
        <v>58</v>
      </c>
      <c r="Q30" s="61">
        <f t="shared" si="24"/>
        <v>102</v>
      </c>
      <c r="S30" s="65">
        <f t="shared" si="7"/>
        <v>996</v>
      </c>
      <c r="T30" s="65">
        <f t="shared" si="26"/>
        <v>12</v>
      </c>
      <c r="V30" s="68">
        <f t="shared" si="12"/>
        <v>81</v>
      </c>
      <c r="W30" s="150"/>
      <c r="X30" s="68">
        <f t="shared" si="18"/>
        <v>-52</v>
      </c>
      <c r="Y30" s="144">
        <f t="shared" si="13"/>
        <v>15.851272015655576</v>
      </c>
      <c r="Z30" s="144">
        <f t="shared" si="19"/>
        <v>538.39139417237539</v>
      </c>
      <c r="AA30" s="107">
        <f t="shared" si="8"/>
        <v>160</v>
      </c>
      <c r="AB30" s="68">
        <f t="shared" si="20"/>
        <v>28</v>
      </c>
      <c r="AC30" s="119">
        <f t="shared" si="14"/>
        <v>5.4794520547945202</v>
      </c>
      <c r="AD30" s="119">
        <f t="shared" si="21"/>
        <v>70.840997425460728</v>
      </c>
      <c r="AE30" s="119"/>
      <c r="AF30" s="119">
        <f t="shared" si="15"/>
        <v>538.39139417237539</v>
      </c>
    </row>
    <row r="31" spans="1:38" x14ac:dyDescent="0.25">
      <c r="A31" s="122">
        <v>28</v>
      </c>
      <c r="B31" s="151"/>
      <c r="C31" s="161"/>
      <c r="D31" s="76">
        <v>43919</v>
      </c>
      <c r="E31" s="99">
        <f t="shared" si="29"/>
        <v>268</v>
      </c>
      <c r="F31" s="56">
        <v>130</v>
      </c>
      <c r="G31" s="155"/>
      <c r="H31" s="108">
        <f t="shared" si="28"/>
        <v>48.507462686567166</v>
      </c>
      <c r="I31" s="58">
        <v>5</v>
      </c>
      <c r="J31" s="61">
        <v>12</v>
      </c>
      <c r="K31" s="97"/>
      <c r="L31" s="112">
        <v>6534</v>
      </c>
      <c r="M31" s="56">
        <f t="shared" si="22"/>
        <v>1286</v>
      </c>
      <c r="N31" s="108">
        <f t="shared" si="23"/>
        <v>657.73985428440324</v>
      </c>
      <c r="O31" s="115">
        <f t="shared" si="17"/>
        <v>48.507462686567123</v>
      </c>
      <c r="P31" s="63">
        <f t="shared" si="16"/>
        <v>63</v>
      </c>
      <c r="Q31" s="61">
        <f t="shared" si="24"/>
        <v>114</v>
      </c>
      <c r="S31" s="65">
        <f t="shared" si="7"/>
        <v>1109</v>
      </c>
      <c r="T31" s="65">
        <f t="shared" si="26"/>
        <v>10.663461538461538</v>
      </c>
      <c r="V31" s="68">
        <f t="shared" si="12"/>
        <v>113</v>
      </c>
      <c r="W31" s="150"/>
      <c r="X31" s="68">
        <f t="shared" si="18"/>
        <v>32</v>
      </c>
      <c r="Y31" s="144">
        <f t="shared" si="13"/>
        <v>42.164179104477611</v>
      </c>
      <c r="Z31" s="144">
        <f t="shared" si="19"/>
        <v>580.55557327685301</v>
      </c>
      <c r="AA31" s="107">
        <f t="shared" si="8"/>
        <v>177</v>
      </c>
      <c r="AB31" s="68">
        <f t="shared" si="20"/>
        <v>17</v>
      </c>
      <c r="AC31" s="119">
        <f t="shared" si="14"/>
        <v>6.3432835820895521</v>
      </c>
      <c r="AD31" s="119">
        <f t="shared" si="21"/>
        <v>77.184281007550283</v>
      </c>
      <c r="AE31" s="119"/>
      <c r="AF31" s="119">
        <f t="shared" si="15"/>
        <v>580.55557327685301</v>
      </c>
    </row>
    <row r="32" spans="1:38" x14ac:dyDescent="0.25">
      <c r="A32" s="122">
        <v>29</v>
      </c>
      <c r="B32" s="151">
        <v>5</v>
      </c>
      <c r="C32" s="159">
        <v>2</v>
      </c>
      <c r="D32" s="76">
        <v>43920</v>
      </c>
      <c r="E32" s="102">
        <f t="shared" si="29"/>
        <v>129</v>
      </c>
      <c r="F32" s="56">
        <v>129</v>
      </c>
      <c r="G32" s="153">
        <f t="shared" ref="G32" si="30">AVERAGE(F32:F38)</f>
        <v>141.14285714285714</v>
      </c>
      <c r="H32" s="108">
        <f t="shared" si="28"/>
        <v>100</v>
      </c>
      <c r="I32" s="58">
        <v>11</v>
      </c>
      <c r="J32" s="61">
        <v>8</v>
      </c>
      <c r="K32" s="97"/>
      <c r="L32" s="112">
        <v>6663</v>
      </c>
      <c r="M32" s="56">
        <f t="shared" si="22"/>
        <v>1415</v>
      </c>
      <c r="N32" s="108">
        <f t="shared" si="23"/>
        <v>757.73985428440324</v>
      </c>
      <c r="O32" s="115">
        <f t="shared" si="17"/>
        <v>100</v>
      </c>
      <c r="P32" s="63">
        <f t="shared" si="16"/>
        <v>74</v>
      </c>
      <c r="Q32" s="61">
        <f t="shared" si="24"/>
        <v>122</v>
      </c>
      <c r="S32" s="65">
        <f t="shared" si="7"/>
        <v>1219</v>
      </c>
      <c r="T32" s="65">
        <f t="shared" si="26"/>
        <v>9.9918032786885238</v>
      </c>
      <c r="V32" s="68">
        <f t="shared" si="12"/>
        <v>110</v>
      </c>
      <c r="W32" s="150">
        <f>AVERAGE(V32:V38)</f>
        <v>114.85714285714286</v>
      </c>
      <c r="X32" s="68">
        <f t="shared" si="18"/>
        <v>-3</v>
      </c>
      <c r="Y32" s="144">
        <f t="shared" si="13"/>
        <v>85.271317829457359</v>
      </c>
      <c r="Z32" s="144">
        <f t="shared" si="19"/>
        <v>665.82689110631031</v>
      </c>
      <c r="AA32" s="107">
        <f t="shared" si="8"/>
        <v>196</v>
      </c>
      <c r="AB32" s="68">
        <f t="shared" si="20"/>
        <v>19</v>
      </c>
      <c r="AC32" s="119">
        <f t="shared" si="14"/>
        <v>14.728682170542637</v>
      </c>
      <c r="AD32" s="119">
        <f t="shared" si="21"/>
        <v>91.912963178092923</v>
      </c>
      <c r="AE32" s="119"/>
      <c r="AF32" s="119">
        <f t="shared" si="15"/>
        <v>665.82689110631031</v>
      </c>
    </row>
    <row r="33" spans="1:32" x14ac:dyDescent="0.25">
      <c r="A33" s="122">
        <v>30</v>
      </c>
      <c r="B33" s="151"/>
      <c r="C33" s="160"/>
      <c r="D33" s="76">
        <v>43921</v>
      </c>
      <c r="E33" s="99">
        <f t="shared" si="29"/>
        <v>114</v>
      </c>
      <c r="F33" s="56">
        <v>114</v>
      </c>
      <c r="G33" s="154"/>
      <c r="H33" s="108">
        <f t="shared" si="28"/>
        <v>100</v>
      </c>
      <c r="I33" s="58">
        <v>6</v>
      </c>
      <c r="J33" s="61">
        <v>14</v>
      </c>
      <c r="K33" s="97"/>
      <c r="L33" s="112">
        <v>6777</v>
      </c>
      <c r="M33" s="56">
        <f t="shared" si="22"/>
        <v>1529</v>
      </c>
      <c r="N33" s="108">
        <f t="shared" si="23"/>
        <v>857.73985428440324</v>
      </c>
      <c r="O33" s="115">
        <f t="shared" si="17"/>
        <v>100</v>
      </c>
      <c r="P33" s="63">
        <f t="shared" si="16"/>
        <v>80</v>
      </c>
      <c r="Q33" s="61">
        <f t="shared" si="24"/>
        <v>136</v>
      </c>
      <c r="S33" s="65">
        <f t="shared" si="7"/>
        <v>1313</v>
      </c>
      <c r="T33" s="65">
        <f t="shared" si="26"/>
        <v>8.2578616352201255</v>
      </c>
      <c r="V33" s="68">
        <f t="shared" si="12"/>
        <v>94</v>
      </c>
      <c r="W33" s="150"/>
      <c r="X33" s="68">
        <f t="shared" si="18"/>
        <v>-16</v>
      </c>
      <c r="Y33" s="144">
        <f t="shared" si="13"/>
        <v>82.456140350877192</v>
      </c>
      <c r="Z33" s="144">
        <f t="shared" si="19"/>
        <v>748.28303145718746</v>
      </c>
      <c r="AA33" s="107">
        <f t="shared" si="8"/>
        <v>216</v>
      </c>
      <c r="AB33" s="68">
        <f t="shared" si="20"/>
        <v>20</v>
      </c>
      <c r="AC33" s="119">
        <f t="shared" si="14"/>
        <v>17.543859649122805</v>
      </c>
      <c r="AD33" s="119">
        <f t="shared" si="21"/>
        <v>109.45682282721573</v>
      </c>
      <c r="AE33" s="119"/>
      <c r="AF33" s="119">
        <f t="shared" si="15"/>
        <v>748.28303145718746</v>
      </c>
    </row>
    <row r="34" spans="1:32" x14ac:dyDescent="0.25">
      <c r="A34" s="122">
        <v>31</v>
      </c>
      <c r="B34" s="151"/>
      <c r="C34" s="160"/>
      <c r="D34" s="76">
        <v>43922</v>
      </c>
      <c r="E34" s="102">
        <f t="shared" si="29"/>
        <v>416</v>
      </c>
      <c r="F34" s="56">
        <v>149</v>
      </c>
      <c r="G34" s="154"/>
      <c r="H34" s="108">
        <f t="shared" si="28"/>
        <v>35.817307692307693</v>
      </c>
      <c r="I34" s="58">
        <v>22</v>
      </c>
      <c r="J34" s="61">
        <v>21</v>
      </c>
      <c r="K34" s="97"/>
      <c r="L34" s="112">
        <v>7193</v>
      </c>
      <c r="M34" s="56">
        <f t="shared" si="22"/>
        <v>1678</v>
      </c>
      <c r="N34" s="108">
        <f t="shared" si="23"/>
        <v>893.55716197671097</v>
      </c>
      <c r="O34" s="115">
        <f t="shared" si="17"/>
        <v>35.817307692307736</v>
      </c>
      <c r="P34" s="63">
        <f t="shared" si="16"/>
        <v>102</v>
      </c>
      <c r="Q34" s="61">
        <f t="shared" si="24"/>
        <v>157</v>
      </c>
      <c r="S34" s="65">
        <f t="shared" si="7"/>
        <v>1419</v>
      </c>
      <c r="T34" s="65">
        <f t="shared" si="26"/>
        <v>7.166666666666667</v>
      </c>
      <c r="U34" s="65">
        <f>S34/S4</f>
        <v>709.5</v>
      </c>
      <c r="V34" s="68">
        <f t="shared" si="12"/>
        <v>106</v>
      </c>
      <c r="W34" s="150"/>
      <c r="X34" s="68">
        <f t="shared" si="18"/>
        <v>12</v>
      </c>
      <c r="Y34" s="144">
        <f t="shared" si="13"/>
        <v>25.48076923076923</v>
      </c>
      <c r="Z34" s="144">
        <f t="shared" si="19"/>
        <v>773.76380068795675</v>
      </c>
      <c r="AA34" s="107">
        <f t="shared" si="8"/>
        <v>259</v>
      </c>
      <c r="AB34" s="68">
        <f t="shared" si="20"/>
        <v>43</v>
      </c>
      <c r="AC34" s="119">
        <f t="shared" si="14"/>
        <v>10.336538461538462</v>
      </c>
      <c r="AD34" s="119">
        <f t="shared" si="21"/>
        <v>119.7933612887542</v>
      </c>
      <c r="AE34" s="119"/>
      <c r="AF34" s="119">
        <f t="shared" si="15"/>
        <v>773.76380068795675</v>
      </c>
    </row>
    <row r="35" spans="1:32" x14ac:dyDescent="0.25">
      <c r="A35" s="122">
        <v>32</v>
      </c>
      <c r="B35" s="151"/>
      <c r="C35" s="160"/>
      <c r="D35" s="76">
        <v>43923</v>
      </c>
      <c r="E35" s="99">
        <f t="shared" si="29"/>
        <v>232</v>
      </c>
      <c r="F35" s="56">
        <v>113</v>
      </c>
      <c r="G35" s="154"/>
      <c r="H35" s="108">
        <f t="shared" si="28"/>
        <v>48.706896551724135</v>
      </c>
      <c r="I35" s="58">
        <v>9</v>
      </c>
      <c r="J35" s="61">
        <v>13</v>
      </c>
      <c r="K35" s="97"/>
      <c r="L35" s="112">
        <v>7425</v>
      </c>
      <c r="M35" s="56">
        <f t="shared" si="22"/>
        <v>1791</v>
      </c>
      <c r="N35" s="108">
        <f t="shared" si="23"/>
        <v>942.26405852843516</v>
      </c>
      <c r="O35" s="115">
        <f t="shared" si="17"/>
        <v>48.706896551724185</v>
      </c>
      <c r="P35" s="63">
        <f t="shared" si="16"/>
        <v>111</v>
      </c>
      <c r="Q35" s="61">
        <f t="shared" si="24"/>
        <v>170</v>
      </c>
      <c r="S35" s="65">
        <f t="shared" si="7"/>
        <v>1510</v>
      </c>
      <c r="T35" s="65">
        <f t="shared" si="26"/>
        <v>5.6133828996282524</v>
      </c>
      <c r="U35" s="65">
        <f t="shared" ref="U35:U98" si="31">S35/S5</f>
        <v>755</v>
      </c>
      <c r="V35" s="68">
        <f t="shared" si="12"/>
        <v>91</v>
      </c>
      <c r="W35" s="150"/>
      <c r="X35" s="68">
        <f t="shared" si="18"/>
        <v>-15</v>
      </c>
      <c r="Y35" s="144">
        <f t="shared" si="13"/>
        <v>39.224137931034484</v>
      </c>
      <c r="Z35" s="144">
        <f t="shared" si="19"/>
        <v>812.98793861899128</v>
      </c>
      <c r="AA35" s="107">
        <f t="shared" si="8"/>
        <v>281</v>
      </c>
      <c r="AB35" s="68">
        <f t="shared" si="20"/>
        <v>22</v>
      </c>
      <c r="AC35" s="119">
        <f t="shared" si="14"/>
        <v>9.4827586206896548</v>
      </c>
      <c r="AD35" s="119">
        <f t="shared" si="21"/>
        <v>129.27611990944385</v>
      </c>
      <c r="AE35" s="119"/>
      <c r="AF35" s="119">
        <f t="shared" si="15"/>
        <v>812.98793861899128</v>
      </c>
    </row>
    <row r="36" spans="1:32" x14ac:dyDescent="0.25">
      <c r="A36" s="122">
        <v>33</v>
      </c>
      <c r="B36" s="151"/>
      <c r="C36" s="160"/>
      <c r="D36" s="76">
        <v>43924</v>
      </c>
      <c r="E36" s="102">
        <f t="shared" si="29"/>
        <v>499</v>
      </c>
      <c r="F36" s="56">
        <v>196</v>
      </c>
      <c r="G36" s="154"/>
      <c r="H36" s="108">
        <f t="shared" si="28"/>
        <v>39.278557114228455</v>
      </c>
      <c r="I36" s="58">
        <v>22</v>
      </c>
      <c r="J36" s="61">
        <v>11</v>
      </c>
      <c r="K36" s="97"/>
      <c r="L36" s="112">
        <v>7924</v>
      </c>
      <c r="M36" s="56">
        <f t="shared" si="22"/>
        <v>1987</v>
      </c>
      <c r="N36" s="108">
        <f t="shared" si="23"/>
        <v>981.54261564266358</v>
      </c>
      <c r="O36" s="115">
        <f t="shared" si="17"/>
        <v>39.27855711422842</v>
      </c>
      <c r="P36" s="63">
        <f t="shared" si="16"/>
        <v>133</v>
      </c>
      <c r="Q36" s="61">
        <f t="shared" si="24"/>
        <v>181</v>
      </c>
      <c r="S36" s="65">
        <f t="shared" ref="S36:S67" si="32">M36-P36-Q36</f>
        <v>1673</v>
      </c>
      <c r="T36" s="65">
        <f t="shared" si="26"/>
        <v>5.2118380062305292</v>
      </c>
      <c r="U36" s="65">
        <f t="shared" si="31"/>
        <v>836.5</v>
      </c>
      <c r="V36" s="68">
        <f t="shared" si="12"/>
        <v>163</v>
      </c>
      <c r="W36" s="150"/>
      <c r="X36" s="68">
        <f t="shared" si="18"/>
        <v>72</v>
      </c>
      <c r="Y36" s="144">
        <f t="shared" si="13"/>
        <v>32.665330661322642</v>
      </c>
      <c r="Z36" s="144">
        <f t="shared" si="19"/>
        <v>845.65326928031391</v>
      </c>
      <c r="AA36" s="107">
        <f t="shared" ref="AA36:AA67" si="33">P36+Q36</f>
        <v>314</v>
      </c>
      <c r="AB36" s="68">
        <f t="shared" si="20"/>
        <v>33</v>
      </c>
      <c r="AC36" s="119">
        <f t="shared" si="14"/>
        <v>6.6132264529058116</v>
      </c>
      <c r="AD36" s="119">
        <f t="shared" si="21"/>
        <v>135.88934636234967</v>
      </c>
      <c r="AE36" s="119"/>
      <c r="AF36" s="119">
        <f t="shared" si="15"/>
        <v>845.65326928031391</v>
      </c>
    </row>
    <row r="37" spans="1:32" x14ac:dyDescent="0.25">
      <c r="A37" s="122">
        <v>34</v>
      </c>
      <c r="B37" s="151"/>
      <c r="C37" s="160"/>
      <c r="D37" s="76">
        <v>43925</v>
      </c>
      <c r="E37" s="99">
        <f t="shared" si="29"/>
        <v>1788</v>
      </c>
      <c r="F37" s="56">
        <v>106</v>
      </c>
      <c r="G37" s="154"/>
      <c r="H37" s="108">
        <f t="shared" si="28"/>
        <v>5.9284116331096195</v>
      </c>
      <c r="I37" s="58">
        <v>16</v>
      </c>
      <c r="J37" s="61">
        <v>10</v>
      </c>
      <c r="K37" s="97"/>
      <c r="L37" s="112">
        <v>9712</v>
      </c>
      <c r="M37" s="56">
        <f t="shared" si="22"/>
        <v>2093</v>
      </c>
      <c r="N37" s="108">
        <f t="shared" si="23"/>
        <v>987.47102727577317</v>
      </c>
      <c r="O37" s="115">
        <f t="shared" si="17"/>
        <v>5.9284116331095902</v>
      </c>
      <c r="P37" s="63">
        <f t="shared" si="16"/>
        <v>149</v>
      </c>
      <c r="Q37" s="61">
        <f t="shared" si="24"/>
        <v>191</v>
      </c>
      <c r="S37" s="65">
        <f t="shared" si="32"/>
        <v>1753</v>
      </c>
      <c r="T37" s="65">
        <f t="shared" si="26"/>
        <v>4.4605597964376589</v>
      </c>
      <c r="U37" s="65">
        <f t="shared" si="31"/>
        <v>876.5</v>
      </c>
      <c r="V37" s="68">
        <f t="shared" ref="V37:V68" si="34">S37-S36</f>
        <v>80</v>
      </c>
      <c r="W37" s="150"/>
      <c r="X37" s="68">
        <f t="shared" si="18"/>
        <v>-83</v>
      </c>
      <c r="Y37" s="144">
        <f t="shared" si="13"/>
        <v>4.4742729306487696</v>
      </c>
      <c r="Z37" s="144">
        <f t="shared" si="19"/>
        <v>850.1275422109627</v>
      </c>
      <c r="AA37" s="107">
        <f t="shared" si="33"/>
        <v>340</v>
      </c>
      <c r="AB37" s="68">
        <f t="shared" si="20"/>
        <v>26</v>
      </c>
      <c r="AC37" s="119">
        <f t="shared" si="14"/>
        <v>1.4541387024608501</v>
      </c>
      <c r="AD37" s="119">
        <f t="shared" si="21"/>
        <v>137.34348506481052</v>
      </c>
      <c r="AE37" s="119"/>
      <c r="AF37" s="119">
        <f t="shared" si="15"/>
        <v>850.1275422109627</v>
      </c>
    </row>
    <row r="38" spans="1:32" x14ac:dyDescent="0.25">
      <c r="A38" s="122">
        <v>35</v>
      </c>
      <c r="B38" s="151"/>
      <c r="C38" s="160"/>
      <c r="D38" s="76">
        <v>43926</v>
      </c>
      <c r="E38" s="102">
        <f t="shared" si="29"/>
        <v>1530</v>
      </c>
      <c r="F38" s="56">
        <v>181</v>
      </c>
      <c r="G38" s="155"/>
      <c r="H38" s="108">
        <f t="shared" si="28"/>
        <v>11.830065359477123</v>
      </c>
      <c r="I38" s="58">
        <v>14</v>
      </c>
      <c r="J38" s="61">
        <v>7</v>
      </c>
      <c r="K38" s="97"/>
      <c r="L38" s="112">
        <v>11242</v>
      </c>
      <c r="M38" s="56">
        <f t="shared" si="22"/>
        <v>2274</v>
      </c>
      <c r="N38" s="108">
        <f t="shared" si="23"/>
        <v>999.30109263525026</v>
      </c>
      <c r="O38" s="115">
        <f t="shared" si="17"/>
        <v>11.830065359477089</v>
      </c>
      <c r="P38" s="63">
        <f t="shared" si="16"/>
        <v>163</v>
      </c>
      <c r="Q38" s="61">
        <f t="shared" si="24"/>
        <v>198</v>
      </c>
      <c r="S38" s="65">
        <f t="shared" si="32"/>
        <v>1913</v>
      </c>
      <c r="T38" s="65">
        <f t="shared" si="26"/>
        <v>4.3675799086757987</v>
      </c>
      <c r="U38" s="65">
        <f t="shared" si="31"/>
        <v>478.25</v>
      </c>
      <c r="V38" s="68">
        <f t="shared" si="34"/>
        <v>160</v>
      </c>
      <c r="W38" s="150"/>
      <c r="X38" s="68">
        <f t="shared" si="18"/>
        <v>80</v>
      </c>
      <c r="Y38" s="144">
        <f t="shared" si="13"/>
        <v>10.457516339869281</v>
      </c>
      <c r="Z38" s="144">
        <f t="shared" si="19"/>
        <v>860.58505855083195</v>
      </c>
      <c r="AA38" s="107">
        <f t="shared" si="33"/>
        <v>361</v>
      </c>
      <c r="AB38" s="68">
        <f t="shared" si="20"/>
        <v>21</v>
      </c>
      <c r="AC38" s="119">
        <f t="shared" si="14"/>
        <v>1.3725490196078431</v>
      </c>
      <c r="AD38" s="119">
        <f t="shared" si="21"/>
        <v>138.71603408441837</v>
      </c>
      <c r="AE38" s="119"/>
      <c r="AF38" s="119">
        <f t="shared" si="15"/>
        <v>860.58505855083195</v>
      </c>
    </row>
    <row r="39" spans="1:32" x14ac:dyDescent="0.25">
      <c r="A39" s="122">
        <v>36</v>
      </c>
      <c r="B39" s="151">
        <v>6</v>
      </c>
      <c r="C39" s="160"/>
      <c r="D39" s="76">
        <v>43927</v>
      </c>
      <c r="E39" s="99">
        <f t="shared" si="29"/>
        <v>1944</v>
      </c>
      <c r="F39" s="56">
        <v>218</v>
      </c>
      <c r="G39" s="153">
        <f t="shared" ref="G39" si="35">AVERAGE(F39:F45)</f>
        <v>281.14285714285717</v>
      </c>
      <c r="H39" s="108">
        <f t="shared" si="28"/>
        <v>11.213991769547325</v>
      </c>
      <c r="I39" s="58">
        <v>28</v>
      </c>
      <c r="J39" s="61">
        <v>11</v>
      </c>
      <c r="K39" s="97"/>
      <c r="L39" s="112">
        <v>13186</v>
      </c>
      <c r="M39" s="56">
        <f t="shared" si="22"/>
        <v>2492</v>
      </c>
      <c r="N39" s="108">
        <f t="shared" si="23"/>
        <v>1010.5150844047976</v>
      </c>
      <c r="O39" s="115">
        <f t="shared" si="17"/>
        <v>11.213991769547306</v>
      </c>
      <c r="P39" s="63">
        <f t="shared" si="16"/>
        <v>191</v>
      </c>
      <c r="Q39" s="61">
        <f t="shared" si="24"/>
        <v>209</v>
      </c>
      <c r="S39" s="65">
        <f t="shared" si="32"/>
        <v>2092</v>
      </c>
      <c r="T39" s="65">
        <f t="shared" si="26"/>
        <v>4.1673306772908365</v>
      </c>
      <c r="U39" s="65">
        <f t="shared" si="31"/>
        <v>523</v>
      </c>
      <c r="V39" s="68">
        <f t="shared" si="34"/>
        <v>179</v>
      </c>
      <c r="W39" s="150">
        <f>AVERAGE(V39:V45)</f>
        <v>228.28571428571428</v>
      </c>
      <c r="X39" s="68">
        <f t="shared" si="18"/>
        <v>19</v>
      </c>
      <c r="Y39" s="144">
        <f t="shared" si="13"/>
        <v>9.2078189300411513</v>
      </c>
      <c r="Z39" s="144">
        <f t="shared" si="19"/>
        <v>869.79287748087313</v>
      </c>
      <c r="AA39" s="107">
        <f t="shared" si="33"/>
        <v>400</v>
      </c>
      <c r="AB39" s="68">
        <f t="shared" si="20"/>
        <v>39</v>
      </c>
      <c r="AC39" s="119">
        <f t="shared" si="14"/>
        <v>2.0061728395061729</v>
      </c>
      <c r="AD39" s="119">
        <f t="shared" si="21"/>
        <v>140.72220692392455</v>
      </c>
      <c r="AE39" s="119"/>
      <c r="AF39" s="119">
        <f t="shared" si="15"/>
        <v>869.79287748087302</v>
      </c>
    </row>
    <row r="40" spans="1:32" x14ac:dyDescent="0.25">
      <c r="A40" s="122">
        <v>37</v>
      </c>
      <c r="B40" s="151"/>
      <c r="C40" s="160"/>
      <c r="D40" s="76">
        <v>43928</v>
      </c>
      <c r="E40" s="102">
        <f t="shared" si="29"/>
        <v>1349</v>
      </c>
      <c r="F40" s="56">
        <v>247</v>
      </c>
      <c r="G40" s="154"/>
      <c r="H40" s="108">
        <f t="shared" si="28"/>
        <v>18.30985915492958</v>
      </c>
      <c r="I40" s="58">
        <v>12</v>
      </c>
      <c r="J40" s="61">
        <v>12</v>
      </c>
      <c r="K40" s="97"/>
      <c r="L40" s="112">
        <v>14535</v>
      </c>
      <c r="M40" s="56">
        <f t="shared" si="22"/>
        <v>2739</v>
      </c>
      <c r="N40" s="108">
        <f t="shared" si="23"/>
        <v>1028.8249435597272</v>
      </c>
      <c r="O40" s="115">
        <f t="shared" si="17"/>
        <v>18.309859154929654</v>
      </c>
      <c r="P40" s="63">
        <f t="shared" si="16"/>
        <v>203</v>
      </c>
      <c r="Q40" s="61">
        <f t="shared" si="24"/>
        <v>221</v>
      </c>
      <c r="S40" s="65">
        <f t="shared" si="32"/>
        <v>2315</v>
      </c>
      <c r="T40" s="65">
        <f t="shared" si="26"/>
        <v>3.8391376451077943</v>
      </c>
      <c r="U40" s="65">
        <f t="shared" si="31"/>
        <v>578.75</v>
      </c>
      <c r="V40" s="68">
        <f t="shared" si="34"/>
        <v>223</v>
      </c>
      <c r="W40" s="150"/>
      <c r="X40" s="68">
        <f t="shared" si="18"/>
        <v>44</v>
      </c>
      <c r="Y40" s="144">
        <f t="shared" si="13"/>
        <v>16.530763528539659</v>
      </c>
      <c r="Z40" s="144">
        <f t="shared" si="19"/>
        <v>886.32364100941277</v>
      </c>
      <c r="AA40" s="107">
        <f t="shared" si="33"/>
        <v>424</v>
      </c>
      <c r="AB40" s="68">
        <f t="shared" si="20"/>
        <v>24</v>
      </c>
      <c r="AC40" s="119">
        <f t="shared" si="14"/>
        <v>1.7790956263899185</v>
      </c>
      <c r="AD40" s="119">
        <f t="shared" si="21"/>
        <v>142.50130255031448</v>
      </c>
      <c r="AE40" s="119"/>
      <c r="AF40" s="119">
        <f t="shared" si="15"/>
        <v>886.32364100941277</v>
      </c>
    </row>
    <row r="41" spans="1:32" x14ac:dyDescent="0.25">
      <c r="A41" s="122">
        <v>38</v>
      </c>
      <c r="B41" s="151"/>
      <c r="C41" s="160"/>
      <c r="D41" s="76">
        <v>43929</v>
      </c>
      <c r="E41" s="99">
        <f t="shared" si="29"/>
        <v>1976</v>
      </c>
      <c r="F41" s="56">
        <v>218</v>
      </c>
      <c r="G41" s="154"/>
      <c r="H41" s="108">
        <f t="shared" si="28"/>
        <v>11.032388663967611</v>
      </c>
      <c r="I41" s="58">
        <v>18</v>
      </c>
      <c r="J41" s="61">
        <v>19</v>
      </c>
      <c r="K41" s="97"/>
      <c r="L41" s="112">
        <v>16511</v>
      </c>
      <c r="M41" s="56">
        <f t="shared" si="22"/>
        <v>2957</v>
      </c>
      <c r="N41" s="108">
        <f t="shared" si="23"/>
        <v>1039.8573322236948</v>
      </c>
      <c r="O41" s="115">
        <f t="shared" si="17"/>
        <v>11.032388663967595</v>
      </c>
      <c r="P41" s="63">
        <f t="shared" si="16"/>
        <v>221</v>
      </c>
      <c r="Q41" s="61">
        <f t="shared" si="24"/>
        <v>240</v>
      </c>
      <c r="S41" s="65">
        <f t="shared" si="32"/>
        <v>2496</v>
      </c>
      <c r="T41" s="65">
        <f t="shared" si="26"/>
        <v>3.5504978662873401</v>
      </c>
      <c r="U41" s="65">
        <f t="shared" si="31"/>
        <v>146.8235294117647</v>
      </c>
      <c r="V41" s="68">
        <f t="shared" si="34"/>
        <v>181</v>
      </c>
      <c r="W41" s="150"/>
      <c r="X41" s="68">
        <f t="shared" si="18"/>
        <v>-42</v>
      </c>
      <c r="Y41" s="144">
        <f t="shared" si="13"/>
        <v>9.1599190283400809</v>
      </c>
      <c r="Z41" s="144">
        <f t="shared" si="19"/>
        <v>895.4835600377528</v>
      </c>
      <c r="AA41" s="107">
        <f t="shared" si="33"/>
        <v>461</v>
      </c>
      <c r="AB41" s="68">
        <f t="shared" si="20"/>
        <v>37</v>
      </c>
      <c r="AC41" s="119">
        <f t="shared" si="14"/>
        <v>1.8724696356275303</v>
      </c>
      <c r="AD41" s="119">
        <f t="shared" si="21"/>
        <v>144.37377218594202</v>
      </c>
      <c r="AE41" s="119"/>
      <c r="AF41" s="119">
        <f t="shared" si="15"/>
        <v>895.4835600377528</v>
      </c>
    </row>
    <row r="42" spans="1:32" x14ac:dyDescent="0.25">
      <c r="A42" s="122">
        <v>39</v>
      </c>
      <c r="B42" s="151"/>
      <c r="C42" s="160"/>
      <c r="D42" s="76">
        <v>43930</v>
      </c>
      <c r="E42" s="102">
        <f t="shared" si="29"/>
        <v>1168</v>
      </c>
      <c r="F42" s="56">
        <v>337</v>
      </c>
      <c r="G42" s="154"/>
      <c r="H42" s="108">
        <f t="shared" si="28"/>
        <v>28.852739726027398</v>
      </c>
      <c r="I42" s="58">
        <v>30</v>
      </c>
      <c r="J42" s="61">
        <v>40</v>
      </c>
      <c r="K42" s="97"/>
      <c r="L42" s="112">
        <v>17679</v>
      </c>
      <c r="M42" s="56">
        <f t="shared" si="22"/>
        <v>3294</v>
      </c>
      <c r="N42" s="108">
        <f t="shared" si="23"/>
        <v>1068.7100719497223</v>
      </c>
      <c r="O42" s="115">
        <f t="shared" si="17"/>
        <v>28.852739726027494</v>
      </c>
      <c r="P42" s="63">
        <f t="shared" si="16"/>
        <v>251</v>
      </c>
      <c r="Q42" s="61">
        <f t="shared" si="24"/>
        <v>280</v>
      </c>
      <c r="S42" s="65">
        <f t="shared" si="32"/>
        <v>2763</v>
      </c>
      <c r="T42" s="65">
        <f t="shared" si="26"/>
        <v>3.5332480818414322</v>
      </c>
      <c r="U42" s="65">
        <f t="shared" si="31"/>
        <v>110.52</v>
      </c>
      <c r="V42" s="68">
        <f t="shared" si="34"/>
        <v>267</v>
      </c>
      <c r="W42" s="150"/>
      <c r="X42" s="68">
        <f t="shared" si="18"/>
        <v>86</v>
      </c>
      <c r="Y42" s="144">
        <f t="shared" si="13"/>
        <v>22.859589041095891</v>
      </c>
      <c r="Z42" s="144">
        <f t="shared" si="19"/>
        <v>918.34314907884868</v>
      </c>
      <c r="AA42" s="107">
        <f t="shared" si="33"/>
        <v>531</v>
      </c>
      <c r="AB42" s="68">
        <f t="shared" si="20"/>
        <v>70</v>
      </c>
      <c r="AC42" s="119">
        <f t="shared" si="14"/>
        <v>5.9931506849315062</v>
      </c>
      <c r="AD42" s="119">
        <f t="shared" si="21"/>
        <v>150.36692287087351</v>
      </c>
      <c r="AE42" s="119"/>
      <c r="AF42" s="119">
        <f t="shared" si="15"/>
        <v>918.3431490788488</v>
      </c>
    </row>
    <row r="43" spans="1:32" x14ac:dyDescent="0.25">
      <c r="A43" s="122">
        <v>40</v>
      </c>
      <c r="B43" s="151"/>
      <c r="C43" s="160"/>
      <c r="D43" s="76">
        <v>43931</v>
      </c>
      <c r="E43" s="99">
        <f t="shared" si="29"/>
        <v>1773</v>
      </c>
      <c r="F43" s="56">
        <v>219</v>
      </c>
      <c r="G43" s="154"/>
      <c r="H43" s="108">
        <f t="shared" si="28"/>
        <v>12.351945854483926</v>
      </c>
      <c r="I43" s="58">
        <v>30</v>
      </c>
      <c r="J43" s="61">
        <v>26</v>
      </c>
      <c r="K43" s="97"/>
      <c r="L43" s="112">
        <v>19452</v>
      </c>
      <c r="M43" s="56">
        <f t="shared" si="22"/>
        <v>3513</v>
      </c>
      <c r="N43" s="108">
        <f t="shared" si="23"/>
        <v>1081.0620178042063</v>
      </c>
      <c r="O43" s="115">
        <f t="shared" si="17"/>
        <v>12.351945854484029</v>
      </c>
      <c r="P43" s="63">
        <f t="shared" si="16"/>
        <v>281</v>
      </c>
      <c r="Q43" s="61">
        <f t="shared" si="24"/>
        <v>306</v>
      </c>
      <c r="S43" s="65">
        <f t="shared" si="32"/>
        <v>2926</v>
      </c>
      <c r="T43" s="65">
        <f t="shared" si="26"/>
        <v>3.1978142076502731</v>
      </c>
      <c r="U43" s="65">
        <f t="shared" si="31"/>
        <v>94.387096774193552</v>
      </c>
      <c r="V43" s="68">
        <f t="shared" si="34"/>
        <v>163</v>
      </c>
      <c r="W43" s="150"/>
      <c r="X43" s="68">
        <f t="shared" si="18"/>
        <v>-104</v>
      </c>
      <c r="Y43" s="144">
        <f t="shared" si="13"/>
        <v>9.1934574168076715</v>
      </c>
      <c r="Z43" s="144">
        <f t="shared" si="19"/>
        <v>927.53660649565632</v>
      </c>
      <c r="AA43" s="107">
        <f t="shared" si="33"/>
        <v>587</v>
      </c>
      <c r="AB43" s="68">
        <f t="shared" si="20"/>
        <v>56</v>
      </c>
      <c r="AC43" s="119">
        <f t="shared" si="14"/>
        <v>3.1584884376762554</v>
      </c>
      <c r="AD43" s="119">
        <f t="shared" si="21"/>
        <v>153.52541130854976</v>
      </c>
      <c r="AE43" s="119"/>
      <c r="AF43" s="119">
        <f t="shared" si="15"/>
        <v>927.53660649565654</v>
      </c>
    </row>
    <row r="44" spans="1:32" x14ac:dyDescent="0.25">
      <c r="A44" s="122">
        <v>41</v>
      </c>
      <c r="B44" s="151"/>
      <c r="C44" s="160"/>
      <c r="D44" s="76">
        <v>43932</v>
      </c>
      <c r="E44" s="102">
        <f t="shared" si="29"/>
        <v>512</v>
      </c>
      <c r="F44" s="56">
        <v>330</v>
      </c>
      <c r="G44" s="154"/>
      <c r="H44" s="108">
        <f t="shared" si="28"/>
        <v>64.453125</v>
      </c>
      <c r="I44" s="58">
        <v>4</v>
      </c>
      <c r="J44" s="61">
        <v>21</v>
      </c>
      <c r="K44" s="97"/>
      <c r="L44" s="112">
        <v>19964</v>
      </c>
      <c r="M44" s="56">
        <f t="shared" ref="M44:M75" si="36">M43+F44</f>
        <v>3843</v>
      </c>
      <c r="N44" s="108">
        <f t="shared" si="23"/>
        <v>1145.5151428042063</v>
      </c>
      <c r="O44" s="115">
        <f t="shared" si="17"/>
        <v>64.453125</v>
      </c>
      <c r="P44" s="63">
        <f t="shared" si="16"/>
        <v>285</v>
      </c>
      <c r="Q44" s="61">
        <f t="shared" si="24"/>
        <v>327</v>
      </c>
      <c r="S44" s="65">
        <f t="shared" si="32"/>
        <v>3231</v>
      </c>
      <c r="T44" s="65">
        <f t="shared" si="26"/>
        <v>3.2439759036144578</v>
      </c>
      <c r="U44" s="65">
        <f t="shared" si="31"/>
        <v>104.2258064516129</v>
      </c>
      <c r="V44" s="68">
        <f t="shared" si="34"/>
        <v>305</v>
      </c>
      <c r="W44" s="150"/>
      <c r="X44" s="69">
        <f t="shared" si="18"/>
        <v>142</v>
      </c>
      <c r="Y44" s="144">
        <f t="shared" si="13"/>
        <v>59.5703125</v>
      </c>
      <c r="Z44" s="144">
        <f t="shared" si="19"/>
        <v>987.10691899565632</v>
      </c>
      <c r="AA44" s="107">
        <f t="shared" si="33"/>
        <v>612</v>
      </c>
      <c r="AB44" s="68">
        <f t="shared" si="20"/>
        <v>25</v>
      </c>
      <c r="AC44" s="119">
        <f t="shared" si="14"/>
        <v>4.8828125</v>
      </c>
      <c r="AD44" s="119">
        <f t="shared" si="21"/>
        <v>158.40822380854976</v>
      </c>
      <c r="AE44" s="119"/>
      <c r="AF44" s="119">
        <f t="shared" si="15"/>
        <v>987.10691899565654</v>
      </c>
    </row>
    <row r="45" spans="1:32" x14ac:dyDescent="0.25">
      <c r="A45" s="122">
        <v>42</v>
      </c>
      <c r="B45" s="151"/>
      <c r="C45" s="160"/>
      <c r="D45" s="76">
        <v>43933</v>
      </c>
      <c r="E45" s="99">
        <f t="shared" si="29"/>
        <v>7111</v>
      </c>
      <c r="F45" s="56">
        <v>399</v>
      </c>
      <c r="G45" s="155"/>
      <c r="H45" s="108">
        <f t="shared" si="28"/>
        <v>5.6110251722683167</v>
      </c>
      <c r="I45" s="58">
        <v>73</v>
      </c>
      <c r="J45" s="61">
        <v>46</v>
      </c>
      <c r="K45" s="97"/>
      <c r="L45" s="112">
        <v>27075</v>
      </c>
      <c r="M45" s="56">
        <f t="shared" si="36"/>
        <v>4242</v>
      </c>
      <c r="N45" s="108">
        <f t="shared" si="23"/>
        <v>1151.1261679764746</v>
      </c>
      <c r="O45" s="115">
        <f t="shared" si="17"/>
        <v>5.6110251722682278</v>
      </c>
      <c r="P45" s="63">
        <f t="shared" si="16"/>
        <v>358</v>
      </c>
      <c r="Q45" s="61">
        <f t="shared" ref="Q45:Q76" si="37">J45+Q44</f>
        <v>373</v>
      </c>
      <c r="S45" s="65">
        <f t="shared" si="32"/>
        <v>3511</v>
      </c>
      <c r="T45" s="65">
        <f t="shared" si="26"/>
        <v>3.1659152389540126</v>
      </c>
      <c r="U45" s="65">
        <f t="shared" si="31"/>
        <v>56.62903225806452</v>
      </c>
      <c r="V45" s="68">
        <f t="shared" si="34"/>
        <v>280</v>
      </c>
      <c r="W45" s="150"/>
      <c r="X45" s="68">
        <f t="shared" si="18"/>
        <v>-25</v>
      </c>
      <c r="Y45" s="144">
        <f t="shared" si="13"/>
        <v>3.9375615243988187</v>
      </c>
      <c r="Z45" s="144">
        <f t="shared" si="19"/>
        <v>991.04448052005512</v>
      </c>
      <c r="AA45" s="107">
        <f t="shared" si="33"/>
        <v>731</v>
      </c>
      <c r="AB45" s="68">
        <f t="shared" si="20"/>
        <v>119</v>
      </c>
      <c r="AC45" s="119">
        <f t="shared" si="14"/>
        <v>1.673463647869498</v>
      </c>
      <c r="AD45" s="119">
        <f t="shared" si="21"/>
        <v>160.08168745641927</v>
      </c>
      <c r="AE45" s="119"/>
      <c r="AF45" s="119">
        <f t="shared" si="15"/>
        <v>991.04448052005523</v>
      </c>
    </row>
    <row r="46" spans="1:32" x14ac:dyDescent="0.25">
      <c r="A46" s="122">
        <v>43</v>
      </c>
      <c r="B46" s="151">
        <v>7</v>
      </c>
      <c r="C46" s="160"/>
      <c r="D46" s="76">
        <v>43934</v>
      </c>
      <c r="E46" s="102">
        <f t="shared" si="29"/>
        <v>878</v>
      </c>
      <c r="F46" s="56">
        <v>316</v>
      </c>
      <c r="G46" s="153">
        <f t="shared" ref="G46" si="38">AVERAGE(F46:F52)</f>
        <v>333.42857142857144</v>
      </c>
      <c r="H46" s="108">
        <f t="shared" si="28"/>
        <v>35.990888382687928</v>
      </c>
      <c r="I46" s="58">
        <v>21</v>
      </c>
      <c r="J46" s="61">
        <v>26</v>
      </c>
      <c r="K46" s="97"/>
      <c r="L46" s="112">
        <v>27953</v>
      </c>
      <c r="M46" s="56">
        <f t="shared" si="36"/>
        <v>4558</v>
      </c>
      <c r="N46" s="108">
        <f t="shared" si="23"/>
        <v>1187.1170563591625</v>
      </c>
      <c r="O46" s="115">
        <f t="shared" si="17"/>
        <v>35.990888382687899</v>
      </c>
      <c r="P46" s="63">
        <f t="shared" si="16"/>
        <v>379</v>
      </c>
      <c r="Q46" s="61">
        <f t="shared" si="37"/>
        <v>399</v>
      </c>
      <c r="S46" s="65">
        <f t="shared" si="32"/>
        <v>3780</v>
      </c>
      <c r="T46" s="65">
        <f t="shared" si="26"/>
        <v>3.1009023789991796</v>
      </c>
      <c r="U46" s="65">
        <f t="shared" si="31"/>
        <v>45.542168674698793</v>
      </c>
      <c r="V46" s="68">
        <f t="shared" si="34"/>
        <v>269</v>
      </c>
      <c r="W46" s="152">
        <f>AVERAGE(V46:V52)</f>
        <v>256.85714285714283</v>
      </c>
      <c r="X46" s="68">
        <f t="shared" si="18"/>
        <v>-11</v>
      </c>
      <c r="Y46" s="144">
        <f t="shared" si="13"/>
        <v>30.637813211845106</v>
      </c>
      <c r="Z46" s="144">
        <f t="shared" si="19"/>
        <v>1021.6822937319002</v>
      </c>
      <c r="AA46" s="107">
        <f t="shared" si="33"/>
        <v>778</v>
      </c>
      <c r="AB46" s="68">
        <f t="shared" si="20"/>
        <v>47</v>
      </c>
      <c r="AC46" s="119">
        <f t="shared" si="14"/>
        <v>5.3530751708428248</v>
      </c>
      <c r="AD46" s="119">
        <f t="shared" si="21"/>
        <v>165.4347626272621</v>
      </c>
      <c r="AE46" s="119"/>
      <c r="AF46" s="119">
        <f t="shared" si="15"/>
        <v>1021.6822937319004</v>
      </c>
    </row>
    <row r="47" spans="1:32" x14ac:dyDescent="0.25">
      <c r="A47" s="122">
        <v>44</v>
      </c>
      <c r="B47" s="151"/>
      <c r="C47" s="160"/>
      <c r="D47" s="76">
        <v>43935</v>
      </c>
      <c r="E47" s="99">
        <f t="shared" si="29"/>
        <v>3675</v>
      </c>
      <c r="F47" s="56">
        <v>282</v>
      </c>
      <c r="G47" s="154"/>
      <c r="H47" s="108">
        <f t="shared" si="28"/>
        <v>7.6734693877551026</v>
      </c>
      <c r="I47" s="58">
        <v>46</v>
      </c>
      <c r="J47" s="83">
        <v>60</v>
      </c>
      <c r="K47" s="97"/>
      <c r="L47" s="112">
        <v>31628</v>
      </c>
      <c r="M47" s="56">
        <f t="shared" si="36"/>
        <v>4840</v>
      </c>
      <c r="N47" s="108">
        <f t="shared" si="23"/>
        <v>1194.7905257469176</v>
      </c>
      <c r="O47" s="115">
        <f t="shared" si="17"/>
        <v>7.6734693877551763</v>
      </c>
      <c r="P47" s="63">
        <f t="shared" si="16"/>
        <v>425</v>
      </c>
      <c r="Q47" s="61">
        <f t="shared" si="37"/>
        <v>459</v>
      </c>
      <c r="S47" s="65">
        <f t="shared" si="32"/>
        <v>3956</v>
      </c>
      <c r="T47" s="65">
        <f t="shared" si="26"/>
        <v>3.0129474485910128</v>
      </c>
      <c r="U47" s="65">
        <f t="shared" si="31"/>
        <v>38.03846153846154</v>
      </c>
      <c r="V47" s="68">
        <f t="shared" si="34"/>
        <v>176</v>
      </c>
      <c r="W47" s="152"/>
      <c r="X47" s="68">
        <f t="shared" si="18"/>
        <v>-93</v>
      </c>
      <c r="Y47" s="144">
        <f t="shared" si="13"/>
        <v>4.7891156462585034</v>
      </c>
      <c r="Z47" s="144">
        <f t="shared" si="19"/>
        <v>1026.4714093781588</v>
      </c>
      <c r="AA47" s="107">
        <f t="shared" si="33"/>
        <v>884</v>
      </c>
      <c r="AB47" s="68">
        <f t="shared" si="20"/>
        <v>106</v>
      </c>
      <c r="AC47" s="119">
        <f t="shared" si="14"/>
        <v>2.8843537414965987</v>
      </c>
      <c r="AD47" s="119">
        <f t="shared" si="21"/>
        <v>168.3191163687587</v>
      </c>
      <c r="AE47" s="119"/>
      <c r="AF47" s="119">
        <f t="shared" si="15"/>
        <v>1026.471409378159</v>
      </c>
    </row>
    <row r="48" spans="1:32" x14ac:dyDescent="0.25">
      <c r="A48" s="122">
        <v>45</v>
      </c>
      <c r="B48" s="151"/>
      <c r="C48" s="160"/>
      <c r="D48" s="76">
        <v>43936</v>
      </c>
      <c r="E48" s="102">
        <f t="shared" si="29"/>
        <v>1373</v>
      </c>
      <c r="F48" s="56">
        <v>297</v>
      </c>
      <c r="G48" s="154"/>
      <c r="H48" s="108">
        <f t="shared" si="28"/>
        <v>21.631463947560086</v>
      </c>
      <c r="I48" s="58">
        <v>20</v>
      </c>
      <c r="J48" s="61">
        <v>10</v>
      </c>
      <c r="K48" s="97"/>
      <c r="L48" s="112">
        <v>33001</v>
      </c>
      <c r="M48" s="56">
        <f t="shared" si="36"/>
        <v>5137</v>
      </c>
      <c r="N48" s="108">
        <f t="shared" si="23"/>
        <v>1216.4219896944778</v>
      </c>
      <c r="O48" s="115">
        <f t="shared" si="17"/>
        <v>21.631463947560178</v>
      </c>
      <c r="P48" s="63">
        <f t="shared" si="16"/>
        <v>445</v>
      </c>
      <c r="Q48" s="61">
        <f t="shared" si="37"/>
        <v>469</v>
      </c>
      <c r="S48" s="65">
        <f t="shared" si="32"/>
        <v>4223</v>
      </c>
      <c r="T48" s="65">
        <f t="shared" si="26"/>
        <v>2.9760394644115573</v>
      </c>
      <c r="U48" s="65">
        <f t="shared" si="31"/>
        <v>34.614754098360656</v>
      </c>
      <c r="V48" s="68">
        <f t="shared" si="34"/>
        <v>267</v>
      </c>
      <c r="W48" s="152"/>
      <c r="X48" s="68">
        <f t="shared" si="18"/>
        <v>91</v>
      </c>
      <c r="Y48" s="144">
        <f t="shared" si="13"/>
        <v>19.446467589220685</v>
      </c>
      <c r="Z48" s="144">
        <f t="shared" si="19"/>
        <v>1045.9178769673795</v>
      </c>
      <c r="AA48" s="107">
        <f t="shared" si="33"/>
        <v>914</v>
      </c>
      <c r="AB48" s="68">
        <f t="shared" si="20"/>
        <v>30</v>
      </c>
      <c r="AC48" s="119">
        <f t="shared" si="14"/>
        <v>2.1849963583394025</v>
      </c>
      <c r="AD48" s="119">
        <f t="shared" si="21"/>
        <v>170.50411272709809</v>
      </c>
      <c r="AE48" s="119"/>
      <c r="AF48" s="119">
        <f t="shared" si="15"/>
        <v>1045.9178769673797</v>
      </c>
    </row>
    <row r="49" spans="1:32" x14ac:dyDescent="0.25">
      <c r="A49" s="122">
        <v>46</v>
      </c>
      <c r="B49" s="151"/>
      <c r="C49" s="160"/>
      <c r="D49" s="76">
        <v>43937</v>
      </c>
      <c r="E49" s="99">
        <f t="shared" si="29"/>
        <v>1974</v>
      </c>
      <c r="F49" s="56">
        <v>380</v>
      </c>
      <c r="G49" s="154"/>
      <c r="H49" s="108">
        <f t="shared" si="28"/>
        <v>19.250253292806484</v>
      </c>
      <c r="I49" s="70">
        <v>102</v>
      </c>
      <c r="J49" s="61">
        <v>27</v>
      </c>
      <c r="K49" s="97"/>
      <c r="L49" s="112">
        <v>34975</v>
      </c>
      <c r="M49" s="56">
        <f t="shared" si="36"/>
        <v>5517</v>
      </c>
      <c r="N49" s="108">
        <f t="shared" si="23"/>
        <v>1235.6722429872843</v>
      </c>
      <c r="O49" s="115">
        <f t="shared" si="17"/>
        <v>19.250253292806519</v>
      </c>
      <c r="P49" s="63">
        <f t="shared" si="16"/>
        <v>547</v>
      </c>
      <c r="Q49" s="61">
        <f t="shared" si="37"/>
        <v>496</v>
      </c>
      <c r="S49" s="65">
        <f t="shared" si="32"/>
        <v>4474</v>
      </c>
      <c r="T49" s="65">
        <f t="shared" si="26"/>
        <v>2.9629139072847681</v>
      </c>
      <c r="U49" s="65">
        <f t="shared" si="31"/>
        <v>28.138364779874212</v>
      </c>
      <c r="V49" s="68">
        <f t="shared" si="34"/>
        <v>251</v>
      </c>
      <c r="W49" s="152"/>
      <c r="X49" s="68">
        <f t="shared" si="18"/>
        <v>-16</v>
      </c>
      <c r="Y49" s="144">
        <f t="shared" si="13"/>
        <v>12.715298885511652</v>
      </c>
      <c r="Z49" s="144">
        <f t="shared" si="19"/>
        <v>1058.6331758528911</v>
      </c>
      <c r="AA49" s="107">
        <f t="shared" si="33"/>
        <v>1043</v>
      </c>
      <c r="AB49" s="83">
        <f t="shared" si="20"/>
        <v>129</v>
      </c>
      <c r="AC49" s="119">
        <f t="shared" si="14"/>
        <v>6.5349544072948325</v>
      </c>
      <c r="AD49" s="119">
        <f t="shared" si="21"/>
        <v>177.03906713439292</v>
      </c>
      <c r="AE49" s="119"/>
      <c r="AF49" s="119">
        <f t="shared" si="15"/>
        <v>1058.6331758528913</v>
      </c>
    </row>
    <row r="50" spans="1:32" x14ac:dyDescent="0.25">
      <c r="A50" s="81">
        <v>47</v>
      </c>
      <c r="B50" s="151"/>
      <c r="C50" s="160"/>
      <c r="D50" s="82">
        <v>43938</v>
      </c>
      <c r="E50" s="102">
        <f t="shared" si="29"/>
        <v>2159</v>
      </c>
      <c r="F50" s="81">
        <v>407</v>
      </c>
      <c r="G50" s="154"/>
      <c r="H50" s="108">
        <f t="shared" si="28"/>
        <v>18.85132005558129</v>
      </c>
      <c r="I50" s="81">
        <v>59</v>
      </c>
      <c r="J50" s="81">
        <v>24</v>
      </c>
      <c r="K50" s="98"/>
      <c r="L50" s="113">
        <v>37134</v>
      </c>
      <c r="M50" s="81">
        <f t="shared" si="36"/>
        <v>5924</v>
      </c>
      <c r="N50" s="108">
        <f t="shared" si="23"/>
        <v>1254.5235630428656</v>
      </c>
      <c r="O50" s="115">
        <f t="shared" si="17"/>
        <v>18.851320055581255</v>
      </c>
      <c r="P50" s="63">
        <f t="shared" si="16"/>
        <v>606</v>
      </c>
      <c r="Q50" s="81">
        <f t="shared" si="37"/>
        <v>520</v>
      </c>
      <c r="R50" s="45"/>
      <c r="S50" s="81">
        <f t="shared" si="32"/>
        <v>4798</v>
      </c>
      <c r="T50" s="65">
        <f t="shared" si="26"/>
        <v>2.867901972504483</v>
      </c>
      <c r="U50" s="65">
        <f t="shared" si="31"/>
        <v>24.232323232323232</v>
      </c>
      <c r="V50" s="81">
        <f t="shared" si="34"/>
        <v>324</v>
      </c>
      <c r="W50" s="152"/>
      <c r="X50" s="69">
        <f t="shared" si="18"/>
        <v>73</v>
      </c>
      <c r="Y50" s="144">
        <f t="shared" si="13"/>
        <v>15.006947660954145</v>
      </c>
      <c r="Z50" s="144">
        <f t="shared" si="19"/>
        <v>1073.6401235138453</v>
      </c>
      <c r="AA50" s="81">
        <f t="shared" si="33"/>
        <v>1126</v>
      </c>
      <c r="AB50" s="81">
        <f t="shared" si="20"/>
        <v>83</v>
      </c>
      <c r="AC50" s="119">
        <f t="shared" si="14"/>
        <v>3.844372394627142</v>
      </c>
      <c r="AD50" s="119">
        <f t="shared" si="21"/>
        <v>180.88343952902005</v>
      </c>
      <c r="AE50" s="119"/>
      <c r="AF50" s="119">
        <f t="shared" si="15"/>
        <v>1073.6401235138455</v>
      </c>
    </row>
    <row r="51" spans="1:32" x14ac:dyDescent="0.25">
      <c r="A51" s="122">
        <v>48</v>
      </c>
      <c r="B51" s="151"/>
      <c r="C51" s="160"/>
      <c r="D51" s="76">
        <v>43939</v>
      </c>
      <c r="E51" s="99">
        <f t="shared" si="29"/>
        <v>5085</v>
      </c>
      <c r="F51" s="56">
        <v>325</v>
      </c>
      <c r="G51" s="154"/>
      <c r="H51" s="108">
        <f t="shared" si="28"/>
        <v>6.3913470993117008</v>
      </c>
      <c r="I51" s="58">
        <v>24</v>
      </c>
      <c r="J51" s="61">
        <v>15</v>
      </c>
      <c r="K51" s="97"/>
      <c r="L51" s="112">
        <v>42219</v>
      </c>
      <c r="M51" s="56">
        <f t="shared" si="36"/>
        <v>6249</v>
      </c>
      <c r="N51" s="108">
        <f t="shared" si="23"/>
        <v>1260.9149101421772</v>
      </c>
      <c r="O51" s="115">
        <f t="shared" si="17"/>
        <v>6.391347099311588</v>
      </c>
      <c r="P51" s="63">
        <f t="shared" si="16"/>
        <v>630</v>
      </c>
      <c r="Q51" s="61">
        <f t="shared" si="37"/>
        <v>535</v>
      </c>
      <c r="S51" s="65">
        <f t="shared" si="32"/>
        <v>5084</v>
      </c>
      <c r="T51" s="65">
        <f t="shared" si="26"/>
        <v>2.9001711351968056</v>
      </c>
      <c r="U51" s="65">
        <f t="shared" si="31"/>
        <v>18.899628252788105</v>
      </c>
      <c r="V51" s="68">
        <f t="shared" si="34"/>
        <v>286</v>
      </c>
      <c r="W51" s="152"/>
      <c r="X51" s="68">
        <f t="shared" si="18"/>
        <v>-38</v>
      </c>
      <c r="Y51" s="144">
        <f t="shared" si="13"/>
        <v>5.6243854473942969</v>
      </c>
      <c r="Z51" s="144">
        <f t="shared" si="19"/>
        <v>1079.2645089612397</v>
      </c>
      <c r="AA51" s="107">
        <f t="shared" si="33"/>
        <v>1165</v>
      </c>
      <c r="AB51" s="68">
        <f t="shared" si="20"/>
        <v>39</v>
      </c>
      <c r="AC51" s="119">
        <f t="shared" si="14"/>
        <v>0.76696165191740406</v>
      </c>
      <c r="AD51" s="119">
        <f t="shared" si="21"/>
        <v>181.65040118093745</v>
      </c>
      <c r="AE51" s="119"/>
      <c r="AF51" s="119">
        <f t="shared" si="15"/>
        <v>1079.2645089612397</v>
      </c>
    </row>
    <row r="52" spans="1:32" x14ac:dyDescent="0.25">
      <c r="A52" s="122">
        <v>49</v>
      </c>
      <c r="B52" s="151"/>
      <c r="C52" s="160"/>
      <c r="D52" s="76">
        <v>43940</v>
      </c>
      <c r="E52" s="102">
        <f t="shared" si="29"/>
        <v>1530</v>
      </c>
      <c r="F52" s="56">
        <v>327</v>
      </c>
      <c r="G52" s="155"/>
      <c r="H52" s="108">
        <f t="shared" si="28"/>
        <v>21.372549019607842</v>
      </c>
      <c r="I52" s="58">
        <v>55</v>
      </c>
      <c r="J52" s="61">
        <v>47</v>
      </c>
      <c r="K52" s="97"/>
      <c r="L52" s="114">
        <v>43749</v>
      </c>
      <c r="M52" s="56">
        <f t="shared" si="36"/>
        <v>6576</v>
      </c>
      <c r="N52" s="108">
        <f t="shared" si="23"/>
        <v>1282.2874591617849</v>
      </c>
      <c r="O52" s="115">
        <f t="shared" si="17"/>
        <v>21.372549019607732</v>
      </c>
      <c r="P52" s="63">
        <f t="shared" si="16"/>
        <v>685</v>
      </c>
      <c r="Q52" s="61">
        <f t="shared" si="37"/>
        <v>582</v>
      </c>
      <c r="S52" s="65">
        <f t="shared" si="32"/>
        <v>5309</v>
      </c>
      <c r="T52" s="65">
        <f t="shared" si="26"/>
        <v>2.7752221641400943</v>
      </c>
      <c r="U52" s="65">
        <f t="shared" si="31"/>
        <v>16.538940809968846</v>
      </c>
      <c r="V52" s="68">
        <f t="shared" si="34"/>
        <v>225</v>
      </c>
      <c r="W52" s="152"/>
      <c r="X52" s="68">
        <f t="shared" si="18"/>
        <v>-61</v>
      </c>
      <c r="Y52" s="144">
        <f t="shared" si="13"/>
        <v>14.705882352941178</v>
      </c>
      <c r="Z52" s="144">
        <f t="shared" si="19"/>
        <v>1093.9703913141809</v>
      </c>
      <c r="AA52" s="107">
        <f t="shared" si="33"/>
        <v>1267</v>
      </c>
      <c r="AB52" s="68">
        <f t="shared" si="20"/>
        <v>102</v>
      </c>
      <c r="AC52" s="119">
        <f t="shared" si="14"/>
        <v>6.666666666666667</v>
      </c>
      <c r="AD52" s="119">
        <f t="shared" si="21"/>
        <v>188.31706784760411</v>
      </c>
      <c r="AE52" s="119"/>
      <c r="AF52" s="119">
        <f t="shared" si="15"/>
        <v>1093.9703913141807</v>
      </c>
    </row>
    <row r="53" spans="1:32" x14ac:dyDescent="0.25">
      <c r="A53" s="122">
        <v>50</v>
      </c>
      <c r="B53" s="151">
        <v>8</v>
      </c>
      <c r="C53" s="160"/>
      <c r="D53" s="76">
        <v>43941</v>
      </c>
      <c r="E53" s="99">
        <f t="shared" si="29"/>
        <v>1629</v>
      </c>
      <c r="F53" s="56">
        <v>185</v>
      </c>
      <c r="G53" s="153">
        <f t="shared" ref="G53" si="39">AVERAGE(F53:F59)</f>
        <v>329.57142857142856</v>
      </c>
      <c r="H53" s="108">
        <f t="shared" si="28"/>
        <v>11.356660527931247</v>
      </c>
      <c r="I53" s="58">
        <v>61</v>
      </c>
      <c r="J53" s="61">
        <v>8</v>
      </c>
      <c r="K53" s="97"/>
      <c r="L53" s="112">
        <v>45378</v>
      </c>
      <c r="M53" s="56">
        <f t="shared" si="36"/>
        <v>6761</v>
      </c>
      <c r="N53" s="108">
        <f t="shared" si="23"/>
        <v>1293.6441196897163</v>
      </c>
      <c r="O53" s="115">
        <f t="shared" si="17"/>
        <v>11.356660527931353</v>
      </c>
      <c r="P53" s="63">
        <f t="shared" si="16"/>
        <v>746</v>
      </c>
      <c r="Q53" s="61">
        <f t="shared" si="37"/>
        <v>590</v>
      </c>
      <c r="S53" s="65">
        <f t="shared" si="32"/>
        <v>5425</v>
      </c>
      <c r="T53" s="65">
        <f t="shared" si="26"/>
        <v>2.5932122370936903</v>
      </c>
      <c r="U53" s="65">
        <f t="shared" si="31"/>
        <v>13.804071246819339</v>
      </c>
      <c r="V53" s="68">
        <f t="shared" si="34"/>
        <v>116</v>
      </c>
      <c r="W53" s="150">
        <f>AVERAGE(V53:V59)</f>
        <v>246.57142857142858</v>
      </c>
      <c r="X53" s="68">
        <f t="shared" si="18"/>
        <v>-109</v>
      </c>
      <c r="Y53" s="144">
        <f t="shared" si="13"/>
        <v>7.1209330877839161</v>
      </c>
      <c r="Z53" s="144">
        <f t="shared" si="19"/>
        <v>1101.0913244019648</v>
      </c>
      <c r="AA53" s="107">
        <f t="shared" si="33"/>
        <v>1336</v>
      </c>
      <c r="AB53" s="68">
        <f t="shared" ref="AB53:AB116" si="40">AA53-AA52</f>
        <v>69</v>
      </c>
      <c r="AC53" s="119">
        <f t="shared" si="14"/>
        <v>4.2357274401473299</v>
      </c>
      <c r="AD53" s="119">
        <f t="shared" si="21"/>
        <v>192.55279528775145</v>
      </c>
      <c r="AE53" s="119"/>
      <c r="AF53" s="119">
        <f t="shared" si="15"/>
        <v>1101.0913244019648</v>
      </c>
    </row>
    <row r="54" spans="1:32" x14ac:dyDescent="0.25">
      <c r="A54" s="122">
        <v>51</v>
      </c>
      <c r="B54" s="151"/>
      <c r="C54" s="160"/>
      <c r="D54" s="76">
        <v>43942</v>
      </c>
      <c r="E54" s="102">
        <f t="shared" si="29"/>
        <v>795</v>
      </c>
      <c r="F54" s="56">
        <v>375</v>
      </c>
      <c r="G54" s="154"/>
      <c r="H54" s="108">
        <f t="shared" si="28"/>
        <v>47.169811320754718</v>
      </c>
      <c r="I54" s="58">
        <v>95</v>
      </c>
      <c r="J54" s="61">
        <v>26</v>
      </c>
      <c r="L54" s="112">
        <v>46173</v>
      </c>
      <c r="M54" s="56">
        <f t="shared" si="36"/>
        <v>7136</v>
      </c>
      <c r="N54" s="108">
        <f t="shared" si="23"/>
        <v>1340.8139310104709</v>
      </c>
      <c r="O54" s="115">
        <f t="shared" si="17"/>
        <v>47.169811320754661</v>
      </c>
      <c r="P54" s="63">
        <f t="shared" si="16"/>
        <v>841</v>
      </c>
      <c r="Q54" s="61">
        <f t="shared" si="37"/>
        <v>616</v>
      </c>
      <c r="S54" s="65">
        <f t="shared" si="32"/>
        <v>5679</v>
      </c>
      <c r="T54" s="65">
        <f t="shared" si="26"/>
        <v>2.4531317494600433</v>
      </c>
      <c r="U54" s="65">
        <f t="shared" si="31"/>
        <v>12.965753424657533</v>
      </c>
      <c r="V54" s="68">
        <f t="shared" si="34"/>
        <v>254</v>
      </c>
      <c r="W54" s="150"/>
      <c r="X54" s="68">
        <f t="shared" si="18"/>
        <v>138</v>
      </c>
      <c r="Y54" s="144">
        <f t="shared" si="13"/>
        <v>31.949685534591193</v>
      </c>
      <c r="Z54" s="144">
        <f t="shared" si="19"/>
        <v>1133.0410099365561</v>
      </c>
      <c r="AA54" s="107">
        <f t="shared" si="33"/>
        <v>1457</v>
      </c>
      <c r="AB54" s="68">
        <f t="shared" si="40"/>
        <v>121</v>
      </c>
      <c r="AC54" s="119">
        <f t="shared" si="14"/>
        <v>15.220125786163521</v>
      </c>
      <c r="AD54" s="119">
        <f t="shared" si="21"/>
        <v>207.77292107391497</v>
      </c>
      <c r="AE54" s="119"/>
      <c r="AF54" s="119">
        <f t="shared" si="15"/>
        <v>1133.0410099365558</v>
      </c>
    </row>
    <row r="55" spans="1:32" x14ac:dyDescent="0.25">
      <c r="A55" s="122">
        <v>52</v>
      </c>
      <c r="B55" s="151"/>
      <c r="C55" s="160"/>
      <c r="D55" s="76">
        <v>43943</v>
      </c>
      <c r="E55" s="99">
        <f t="shared" si="29"/>
        <v>1188</v>
      </c>
      <c r="F55" s="56">
        <v>283</v>
      </c>
      <c r="G55" s="154"/>
      <c r="H55" s="108">
        <f t="shared" si="28"/>
        <v>23.82154882154882</v>
      </c>
      <c r="I55" s="58">
        <v>71</v>
      </c>
      <c r="J55" s="61">
        <v>19</v>
      </c>
      <c r="K55" s="97"/>
      <c r="L55" s="112">
        <v>47361</v>
      </c>
      <c r="M55" s="56">
        <f t="shared" si="36"/>
        <v>7419</v>
      </c>
      <c r="N55" s="108">
        <f t="shared" si="23"/>
        <v>1364.6354798320197</v>
      </c>
      <c r="O55" s="115">
        <f t="shared" si="17"/>
        <v>23.821548821548731</v>
      </c>
      <c r="P55" s="63">
        <f t="shared" si="16"/>
        <v>912</v>
      </c>
      <c r="Q55" s="61">
        <f t="shared" si="37"/>
        <v>635</v>
      </c>
      <c r="S55" s="65">
        <f t="shared" si="32"/>
        <v>5872</v>
      </c>
      <c r="T55" s="65">
        <f t="shared" si="26"/>
        <v>2.3525641025641026</v>
      </c>
      <c r="U55" s="65">
        <f t="shared" si="31"/>
        <v>11.697211155378486</v>
      </c>
      <c r="V55" s="68">
        <f t="shared" si="34"/>
        <v>193</v>
      </c>
      <c r="W55" s="150"/>
      <c r="X55" s="68">
        <f t="shared" si="18"/>
        <v>-61</v>
      </c>
      <c r="Y55" s="144">
        <f t="shared" si="13"/>
        <v>16.245791245791246</v>
      </c>
      <c r="Z55" s="144">
        <f t="shared" si="19"/>
        <v>1149.2868011823473</v>
      </c>
      <c r="AA55" s="107">
        <f t="shared" si="33"/>
        <v>1547</v>
      </c>
      <c r="AB55" s="68">
        <f t="shared" si="40"/>
        <v>90</v>
      </c>
      <c r="AC55" s="119">
        <f t="shared" si="14"/>
        <v>7.5757575757575761</v>
      </c>
      <c r="AD55" s="119">
        <f t="shared" si="21"/>
        <v>215.34867864967254</v>
      </c>
      <c r="AE55" s="119"/>
      <c r="AF55" s="119">
        <f t="shared" si="15"/>
        <v>1149.2868011823471</v>
      </c>
    </row>
    <row r="56" spans="1:32" x14ac:dyDescent="0.25">
      <c r="A56" s="122">
        <v>53</v>
      </c>
      <c r="B56" s="151"/>
      <c r="C56" s="160"/>
      <c r="D56" s="76">
        <v>43944</v>
      </c>
      <c r="E56" s="102">
        <f t="shared" si="29"/>
        <v>1286</v>
      </c>
      <c r="F56" s="56">
        <v>357</v>
      </c>
      <c r="G56" s="154"/>
      <c r="H56" s="108">
        <f t="shared" si="28"/>
        <v>27.760497667185071</v>
      </c>
      <c r="I56" s="58">
        <v>47</v>
      </c>
      <c r="J56" s="61">
        <v>11</v>
      </c>
      <c r="K56" s="97"/>
      <c r="L56" s="114">
        <v>48647</v>
      </c>
      <c r="M56" s="56">
        <f t="shared" si="36"/>
        <v>7776</v>
      </c>
      <c r="N56" s="108">
        <f t="shared" si="23"/>
        <v>1392.3959774992047</v>
      </c>
      <c r="O56" s="115">
        <f t="shared" si="17"/>
        <v>27.760497667185064</v>
      </c>
      <c r="P56" s="63">
        <f t="shared" si="16"/>
        <v>959</v>
      </c>
      <c r="Q56" s="61">
        <f t="shared" si="37"/>
        <v>646</v>
      </c>
      <c r="S56" s="65">
        <f t="shared" si="32"/>
        <v>6171</v>
      </c>
      <c r="T56" s="65">
        <f t="shared" si="26"/>
        <v>2.233441910966341</v>
      </c>
      <c r="U56" s="65">
        <f t="shared" si="31"/>
        <v>10.233830845771145</v>
      </c>
      <c r="V56" s="68">
        <f t="shared" si="34"/>
        <v>299</v>
      </c>
      <c r="W56" s="150"/>
      <c r="X56" s="68">
        <f t="shared" si="18"/>
        <v>106</v>
      </c>
      <c r="Y56" s="144">
        <f t="shared" si="13"/>
        <v>23.250388802488338</v>
      </c>
      <c r="Z56" s="144">
        <f t="shared" si="19"/>
        <v>1172.5371899848355</v>
      </c>
      <c r="AA56" s="107">
        <f t="shared" si="33"/>
        <v>1605</v>
      </c>
      <c r="AB56" s="68">
        <f t="shared" si="40"/>
        <v>58</v>
      </c>
      <c r="AC56" s="119">
        <f t="shared" si="14"/>
        <v>4.5101088646967336</v>
      </c>
      <c r="AD56" s="119">
        <f t="shared" si="21"/>
        <v>219.85878751436928</v>
      </c>
      <c r="AE56" s="119"/>
      <c r="AF56" s="119">
        <f t="shared" si="15"/>
        <v>1172.5371899848355</v>
      </c>
    </row>
    <row r="57" spans="1:32" x14ac:dyDescent="0.25">
      <c r="A57" s="81">
        <v>54</v>
      </c>
      <c r="B57" s="151"/>
      <c r="C57" s="160"/>
      <c r="D57" s="80">
        <v>43945</v>
      </c>
      <c r="E57" s="99">
        <f t="shared" si="29"/>
        <v>1916</v>
      </c>
      <c r="F57" s="83">
        <v>436</v>
      </c>
      <c r="G57" s="154"/>
      <c r="H57" s="108">
        <f t="shared" si="28"/>
        <v>22.755741127348646</v>
      </c>
      <c r="I57" s="69">
        <v>42</v>
      </c>
      <c r="J57" s="69">
        <v>42</v>
      </c>
      <c r="K57" s="97"/>
      <c r="L57" s="112">
        <v>50563</v>
      </c>
      <c r="M57" s="69">
        <f t="shared" si="36"/>
        <v>8212</v>
      </c>
      <c r="N57" s="108">
        <f t="shared" si="23"/>
        <v>1415.1517186265535</v>
      </c>
      <c r="O57" s="115">
        <f t="shared" si="17"/>
        <v>22.755741127348756</v>
      </c>
      <c r="P57" s="63">
        <f t="shared" si="16"/>
        <v>1001</v>
      </c>
      <c r="Q57" s="69">
        <f t="shared" si="37"/>
        <v>688</v>
      </c>
      <c r="S57" s="69">
        <f t="shared" si="32"/>
        <v>6523</v>
      </c>
      <c r="T57" s="65">
        <f t="shared" si="26"/>
        <v>2.2293233082706765</v>
      </c>
      <c r="U57" s="65">
        <f t="shared" si="31"/>
        <v>9.2788051209103841</v>
      </c>
      <c r="V57" s="69">
        <f t="shared" si="34"/>
        <v>352</v>
      </c>
      <c r="W57" s="150"/>
      <c r="X57" s="69">
        <f t="shared" si="18"/>
        <v>53</v>
      </c>
      <c r="Y57" s="144">
        <f t="shared" si="13"/>
        <v>18.371607515657619</v>
      </c>
      <c r="Z57" s="144">
        <f t="shared" si="19"/>
        <v>1190.9087975004932</v>
      </c>
      <c r="AA57" s="69">
        <f t="shared" si="33"/>
        <v>1689</v>
      </c>
      <c r="AB57" s="69">
        <f t="shared" si="40"/>
        <v>84</v>
      </c>
      <c r="AC57" s="119">
        <f t="shared" si="14"/>
        <v>4.3841336116910234</v>
      </c>
      <c r="AD57" s="119">
        <f t="shared" si="21"/>
        <v>224.24292112606031</v>
      </c>
      <c r="AE57" s="119"/>
      <c r="AF57" s="119">
        <f t="shared" si="15"/>
        <v>1190.9087975004932</v>
      </c>
    </row>
    <row r="58" spans="1:32" x14ac:dyDescent="0.25">
      <c r="A58" s="122">
        <v>55</v>
      </c>
      <c r="B58" s="151"/>
      <c r="C58" s="160"/>
      <c r="D58" s="76">
        <v>43946</v>
      </c>
      <c r="E58" s="102">
        <f t="shared" si="29"/>
        <v>1978</v>
      </c>
      <c r="F58" s="56">
        <v>396</v>
      </c>
      <c r="G58" s="154"/>
      <c r="H58" s="108">
        <f t="shared" si="28"/>
        <v>20.020222446916076</v>
      </c>
      <c r="I58" s="58">
        <v>40</v>
      </c>
      <c r="J58" s="61">
        <v>31</v>
      </c>
      <c r="K58" s="97"/>
      <c r="L58" s="112">
        <v>52541</v>
      </c>
      <c r="M58" s="56">
        <f t="shared" si="36"/>
        <v>8608</v>
      </c>
      <c r="N58" s="108">
        <f t="shared" si="23"/>
        <v>1435.1719410734695</v>
      </c>
      <c r="O58" s="115">
        <f t="shared" si="17"/>
        <v>20.020222446916023</v>
      </c>
      <c r="P58" s="63">
        <f t="shared" si="16"/>
        <v>1041</v>
      </c>
      <c r="Q58" s="61">
        <f t="shared" si="37"/>
        <v>719</v>
      </c>
      <c r="S58" s="65">
        <f t="shared" si="32"/>
        <v>6848</v>
      </c>
      <c r="T58" s="65">
        <f t="shared" si="26"/>
        <v>2.1194676570721138</v>
      </c>
      <c r="U58" s="65">
        <f t="shared" si="31"/>
        <v>8.7570332480818411</v>
      </c>
      <c r="V58" s="68">
        <f t="shared" si="34"/>
        <v>325</v>
      </c>
      <c r="W58" s="150"/>
      <c r="X58" s="68">
        <f t="shared" si="18"/>
        <v>-27</v>
      </c>
      <c r="Y58" s="144">
        <f t="shared" si="13"/>
        <v>16.430738119312437</v>
      </c>
      <c r="Z58" s="144">
        <f t="shared" si="19"/>
        <v>1207.3395356198057</v>
      </c>
      <c r="AA58" s="107">
        <f t="shared" si="33"/>
        <v>1760</v>
      </c>
      <c r="AB58" s="68">
        <f t="shared" si="40"/>
        <v>71</v>
      </c>
      <c r="AC58" s="119">
        <f t="shared" si="14"/>
        <v>3.5894843276036399</v>
      </c>
      <c r="AD58" s="119">
        <f t="shared" si="21"/>
        <v>227.83240545366394</v>
      </c>
      <c r="AE58" s="119"/>
      <c r="AF58" s="119">
        <f t="shared" si="15"/>
        <v>1207.3395356198055</v>
      </c>
    </row>
    <row r="59" spans="1:32" x14ac:dyDescent="0.25">
      <c r="A59" s="122">
        <v>56</v>
      </c>
      <c r="B59" s="151"/>
      <c r="C59" s="161"/>
      <c r="D59" s="76">
        <v>43947</v>
      </c>
      <c r="E59" s="99">
        <f t="shared" si="29"/>
        <v>4433</v>
      </c>
      <c r="F59" s="56">
        <v>275</v>
      </c>
      <c r="G59" s="155"/>
      <c r="H59" s="108">
        <f t="shared" si="28"/>
        <v>6.2034739454094296</v>
      </c>
      <c r="I59" s="58">
        <v>65</v>
      </c>
      <c r="J59" s="61">
        <v>23</v>
      </c>
      <c r="K59" s="97"/>
      <c r="L59" s="112">
        <v>56974</v>
      </c>
      <c r="M59" s="56">
        <f t="shared" si="36"/>
        <v>8883</v>
      </c>
      <c r="N59" s="108">
        <f t="shared" si="23"/>
        <v>1441.375415018879</v>
      </c>
      <c r="O59" s="115">
        <f t="shared" si="17"/>
        <v>6.2034739454095416</v>
      </c>
      <c r="P59" s="63">
        <f t="shared" si="16"/>
        <v>1106</v>
      </c>
      <c r="Q59" s="61">
        <f t="shared" si="37"/>
        <v>742</v>
      </c>
      <c r="S59" s="65">
        <f t="shared" si="32"/>
        <v>7035</v>
      </c>
      <c r="T59" s="65">
        <f t="shared" si="26"/>
        <v>2.0037026488180008</v>
      </c>
      <c r="U59" s="65">
        <f t="shared" si="31"/>
        <v>7.6885245901639347</v>
      </c>
      <c r="V59" s="68">
        <f t="shared" si="34"/>
        <v>187</v>
      </c>
      <c r="W59" s="150"/>
      <c r="X59" s="68">
        <f t="shared" si="18"/>
        <v>-138</v>
      </c>
      <c r="Y59" s="144">
        <f t="shared" si="13"/>
        <v>4.2183622828784122</v>
      </c>
      <c r="Z59" s="144">
        <f t="shared" si="19"/>
        <v>1211.5578979026841</v>
      </c>
      <c r="AA59" s="107">
        <f t="shared" si="33"/>
        <v>1848</v>
      </c>
      <c r="AB59" s="68">
        <f t="shared" si="40"/>
        <v>88</v>
      </c>
      <c r="AC59" s="119">
        <f t="shared" si="14"/>
        <v>1.9851116625310175</v>
      </c>
      <c r="AD59" s="119">
        <f t="shared" si="21"/>
        <v>229.81751711619495</v>
      </c>
      <c r="AE59" s="119"/>
      <c r="AF59" s="119">
        <f t="shared" si="15"/>
        <v>1211.5578979026841</v>
      </c>
    </row>
    <row r="60" spans="1:32" x14ac:dyDescent="0.25">
      <c r="A60" s="122">
        <v>57</v>
      </c>
      <c r="B60" s="151">
        <v>9</v>
      </c>
      <c r="C60" s="159">
        <v>3</v>
      </c>
      <c r="D60" s="76">
        <v>43948</v>
      </c>
      <c r="E60" s="102">
        <f t="shared" si="29"/>
        <v>2435</v>
      </c>
      <c r="F60" s="56">
        <v>214</v>
      </c>
      <c r="G60" s="153">
        <f t="shared" ref="G60" si="41">AVERAGE(F60:F66)</f>
        <v>330</v>
      </c>
      <c r="H60" s="108">
        <f t="shared" si="28"/>
        <v>8.7885010266940462</v>
      </c>
      <c r="I60" s="58">
        <v>44</v>
      </c>
      <c r="J60" s="61">
        <v>22</v>
      </c>
      <c r="K60" s="97"/>
      <c r="L60" s="112">
        <v>59409</v>
      </c>
      <c r="M60" s="56">
        <f t="shared" si="36"/>
        <v>9097</v>
      </c>
      <c r="N60" s="108">
        <f t="shared" si="23"/>
        <v>1450.1639160455732</v>
      </c>
      <c r="O60" s="115">
        <f t="shared" si="17"/>
        <v>8.7885010266941208</v>
      </c>
      <c r="P60" s="63">
        <f t="shared" si="16"/>
        <v>1150</v>
      </c>
      <c r="Q60" s="61">
        <f t="shared" si="37"/>
        <v>764</v>
      </c>
      <c r="S60" s="65">
        <f t="shared" si="32"/>
        <v>7183</v>
      </c>
      <c r="T60" s="65">
        <f t="shared" si="26"/>
        <v>1.9002645502645503</v>
      </c>
      <c r="U60" s="65">
        <f t="shared" si="31"/>
        <v>7.2118473895582333</v>
      </c>
      <c r="V60" s="68">
        <f t="shared" si="34"/>
        <v>148</v>
      </c>
      <c r="W60" s="150">
        <f>AVERAGE(V60:V66)</f>
        <v>204.14285714285714</v>
      </c>
      <c r="X60" s="68">
        <f t="shared" si="18"/>
        <v>-39</v>
      </c>
      <c r="Y60" s="144">
        <f t="shared" si="13"/>
        <v>6.0780287474332653</v>
      </c>
      <c r="Z60" s="144">
        <f t="shared" si="19"/>
        <v>1217.6359266501174</v>
      </c>
      <c r="AA60" s="107">
        <f t="shared" si="33"/>
        <v>1914</v>
      </c>
      <c r="AB60" s="68">
        <f t="shared" si="40"/>
        <v>66</v>
      </c>
      <c r="AC60" s="119">
        <f t="shared" si="14"/>
        <v>2.7104722792607805</v>
      </c>
      <c r="AD60" s="119">
        <f t="shared" si="21"/>
        <v>232.52798939545573</v>
      </c>
      <c r="AE60" s="119"/>
      <c r="AF60" s="119">
        <f t="shared" si="15"/>
        <v>1217.6359266501174</v>
      </c>
    </row>
    <row r="61" spans="1:32" x14ac:dyDescent="0.25">
      <c r="A61" s="122">
        <v>58</v>
      </c>
      <c r="B61" s="151"/>
      <c r="C61" s="160"/>
      <c r="D61" s="76">
        <v>43949</v>
      </c>
      <c r="E61" s="99">
        <f t="shared" si="29"/>
        <v>3135</v>
      </c>
      <c r="F61" s="56">
        <v>415</v>
      </c>
      <c r="G61" s="154"/>
      <c r="H61" s="108">
        <f t="shared" si="28"/>
        <v>13.237639553429027</v>
      </c>
      <c r="I61" s="58">
        <v>103</v>
      </c>
      <c r="J61" s="61">
        <v>8</v>
      </c>
      <c r="K61" s="97"/>
      <c r="L61" s="112">
        <v>62544</v>
      </c>
      <c r="M61" s="56">
        <f t="shared" si="36"/>
        <v>9512</v>
      </c>
      <c r="N61" s="108">
        <f t="shared" si="23"/>
        <v>1463.4015555990022</v>
      </c>
      <c r="O61" s="115">
        <f t="shared" si="17"/>
        <v>13.237639553429062</v>
      </c>
      <c r="P61" s="63">
        <f t="shared" si="16"/>
        <v>1253</v>
      </c>
      <c r="Q61" s="61">
        <f t="shared" si="37"/>
        <v>772</v>
      </c>
      <c r="S61" s="65">
        <f t="shared" si="32"/>
        <v>7487</v>
      </c>
      <c r="T61" s="65">
        <f t="shared" si="26"/>
        <v>1.8925682507583417</v>
      </c>
      <c r="U61" s="65">
        <f t="shared" si="31"/>
        <v>6.7511271415689809</v>
      </c>
      <c r="V61" s="68">
        <f t="shared" si="34"/>
        <v>304</v>
      </c>
      <c r="W61" s="150"/>
      <c r="X61" s="68">
        <f t="shared" si="18"/>
        <v>156</v>
      </c>
      <c r="Y61" s="144">
        <f t="shared" si="13"/>
        <v>9.6969696969696972</v>
      </c>
      <c r="Z61" s="144">
        <f t="shared" si="19"/>
        <v>1227.3328963470872</v>
      </c>
      <c r="AA61" s="107">
        <f t="shared" si="33"/>
        <v>2025</v>
      </c>
      <c r="AB61" s="68">
        <f t="shared" si="40"/>
        <v>111</v>
      </c>
      <c r="AC61" s="119">
        <f t="shared" si="14"/>
        <v>3.5406698564593304</v>
      </c>
      <c r="AD61" s="119">
        <f t="shared" si="21"/>
        <v>236.06865925191505</v>
      </c>
      <c r="AE61" s="119"/>
      <c r="AF61" s="119">
        <f t="shared" si="15"/>
        <v>1227.3328963470872</v>
      </c>
    </row>
    <row r="62" spans="1:32" s="43" customFormat="1" x14ac:dyDescent="0.25">
      <c r="A62" s="81">
        <v>59</v>
      </c>
      <c r="B62" s="151"/>
      <c r="C62" s="160"/>
      <c r="D62" s="77">
        <v>43950</v>
      </c>
      <c r="E62" s="135">
        <f t="shared" si="29"/>
        <v>5240</v>
      </c>
      <c r="F62" s="83">
        <v>260</v>
      </c>
      <c r="G62" s="154"/>
      <c r="H62" s="131">
        <f t="shared" si="28"/>
        <v>4.9618320610687023</v>
      </c>
      <c r="I62" s="83">
        <v>137</v>
      </c>
      <c r="J62" s="83">
        <v>11</v>
      </c>
      <c r="K62" s="69"/>
      <c r="L62" s="130">
        <v>67784</v>
      </c>
      <c r="M62" s="78">
        <f t="shared" si="36"/>
        <v>9772</v>
      </c>
      <c r="N62" s="131">
        <f t="shared" si="23"/>
        <v>1468.3633876600709</v>
      </c>
      <c r="O62" s="131">
        <f t="shared" si="17"/>
        <v>4.9618320610686624</v>
      </c>
      <c r="P62" s="69">
        <f t="shared" si="16"/>
        <v>1390</v>
      </c>
      <c r="Q62" s="78">
        <f t="shared" si="37"/>
        <v>783</v>
      </c>
      <c r="R62" s="79"/>
      <c r="S62" s="83">
        <f t="shared" si="32"/>
        <v>7599</v>
      </c>
      <c r="T62" s="65">
        <f t="shared" si="26"/>
        <v>1.7994316836372248</v>
      </c>
      <c r="U62" s="65">
        <f t="shared" si="31"/>
        <v>6.2337981952420014</v>
      </c>
      <c r="V62" s="78">
        <f t="shared" si="34"/>
        <v>112</v>
      </c>
      <c r="W62" s="150"/>
      <c r="X62" s="78">
        <f>V62-V61</f>
        <v>-192</v>
      </c>
      <c r="Y62" s="144">
        <f t="shared" si="13"/>
        <v>2.1374045801526718</v>
      </c>
      <c r="Z62" s="144">
        <f t="shared" si="19"/>
        <v>1229.4703009272398</v>
      </c>
      <c r="AA62" s="78">
        <f t="shared" si="33"/>
        <v>2173</v>
      </c>
      <c r="AB62" s="78">
        <f t="shared" si="40"/>
        <v>148</v>
      </c>
      <c r="AC62" s="132">
        <f t="shared" si="14"/>
        <v>2.8244274809160306</v>
      </c>
      <c r="AD62" s="132">
        <f t="shared" si="21"/>
        <v>238.89308673283108</v>
      </c>
      <c r="AE62" s="132"/>
      <c r="AF62" s="132">
        <f t="shared" si="15"/>
        <v>1229.4703009272398</v>
      </c>
    </row>
    <row r="63" spans="1:32" x14ac:dyDescent="0.25">
      <c r="A63" s="122">
        <v>60</v>
      </c>
      <c r="B63" s="151"/>
      <c r="C63" s="160"/>
      <c r="D63" s="76">
        <v>43951</v>
      </c>
      <c r="E63" s="99">
        <f t="shared" si="29"/>
        <v>4567</v>
      </c>
      <c r="F63" s="56">
        <v>347</v>
      </c>
      <c r="G63" s="154"/>
      <c r="H63" s="108">
        <f t="shared" si="28"/>
        <v>7.5979855485001098</v>
      </c>
      <c r="I63" s="58">
        <v>131</v>
      </c>
      <c r="J63" s="61">
        <v>8</v>
      </c>
      <c r="K63" s="97"/>
      <c r="L63" s="112">
        <v>72351</v>
      </c>
      <c r="M63" s="56">
        <f t="shared" si="36"/>
        <v>10119</v>
      </c>
      <c r="N63" s="108">
        <f t="shared" si="23"/>
        <v>1475.9613732085711</v>
      </c>
      <c r="O63" s="115">
        <f t="shared" si="17"/>
        <v>7.597985548500219</v>
      </c>
      <c r="P63" s="63">
        <f t="shared" si="16"/>
        <v>1521</v>
      </c>
      <c r="Q63" s="61">
        <f t="shared" si="37"/>
        <v>791</v>
      </c>
      <c r="S63" s="65">
        <f t="shared" si="32"/>
        <v>7807</v>
      </c>
      <c r="T63" s="65">
        <f t="shared" si="26"/>
        <v>1.7449709432275369</v>
      </c>
      <c r="U63" s="65">
        <f t="shared" si="31"/>
        <v>5.9459253617669461</v>
      </c>
      <c r="V63" s="68">
        <f t="shared" si="34"/>
        <v>208</v>
      </c>
      <c r="W63" s="150"/>
      <c r="X63" s="68">
        <f t="shared" si="18"/>
        <v>96</v>
      </c>
      <c r="Y63" s="144">
        <f t="shared" si="13"/>
        <v>4.5544120867089992</v>
      </c>
      <c r="Z63" s="144">
        <f t="shared" si="19"/>
        <v>1234.0247130139487</v>
      </c>
      <c r="AA63" s="107">
        <f t="shared" si="33"/>
        <v>2312</v>
      </c>
      <c r="AB63" s="68">
        <f t="shared" si="40"/>
        <v>139</v>
      </c>
      <c r="AC63" s="119">
        <f t="shared" si="14"/>
        <v>3.0435734617911101</v>
      </c>
      <c r="AD63" s="119">
        <f t="shared" si="21"/>
        <v>241.93666019462219</v>
      </c>
      <c r="AE63" s="119"/>
      <c r="AF63" s="119">
        <f t="shared" si="15"/>
        <v>1234.0247130139489</v>
      </c>
    </row>
    <row r="64" spans="1:32" x14ac:dyDescent="0.25">
      <c r="A64" s="81">
        <v>61</v>
      </c>
      <c r="B64" s="151"/>
      <c r="C64" s="160"/>
      <c r="D64" s="80">
        <v>43952</v>
      </c>
      <c r="E64" s="102">
        <f t="shared" si="29"/>
        <v>4187</v>
      </c>
      <c r="F64" s="69">
        <v>433</v>
      </c>
      <c r="G64" s="154"/>
      <c r="H64" s="108">
        <f t="shared" si="28"/>
        <v>10.341533317411034</v>
      </c>
      <c r="I64" s="69">
        <v>69</v>
      </c>
      <c r="J64" s="69">
        <v>8</v>
      </c>
      <c r="K64" s="69"/>
      <c r="L64" s="112">
        <v>76538</v>
      </c>
      <c r="M64" s="69">
        <f t="shared" si="36"/>
        <v>10552</v>
      </c>
      <c r="N64" s="108">
        <f t="shared" si="23"/>
        <v>1486.3029065259821</v>
      </c>
      <c r="O64" s="115">
        <f t="shared" si="17"/>
        <v>10.341533317410949</v>
      </c>
      <c r="P64" s="63">
        <f t="shared" si="16"/>
        <v>1590</v>
      </c>
      <c r="Q64" s="69">
        <f t="shared" si="37"/>
        <v>799</v>
      </c>
      <c r="R64" s="43"/>
      <c r="S64" s="69">
        <f t="shared" si="32"/>
        <v>8163</v>
      </c>
      <c r="T64" s="65">
        <f t="shared" si="26"/>
        <v>1.7013338891204668</v>
      </c>
      <c r="U64" s="65">
        <f t="shared" si="31"/>
        <v>5.7526427061310779</v>
      </c>
      <c r="V64" s="83">
        <f t="shared" si="34"/>
        <v>356</v>
      </c>
      <c r="W64" s="150"/>
      <c r="X64" s="69">
        <f t="shared" si="18"/>
        <v>148</v>
      </c>
      <c r="Y64" s="144">
        <f t="shared" si="13"/>
        <v>8.5025077621208514</v>
      </c>
      <c r="Z64" s="144">
        <f t="shared" si="19"/>
        <v>1242.5272207760695</v>
      </c>
      <c r="AA64" s="69">
        <f t="shared" si="33"/>
        <v>2389</v>
      </c>
      <c r="AB64" s="69">
        <f t="shared" si="40"/>
        <v>77</v>
      </c>
      <c r="AC64" s="119">
        <f t="shared" si="14"/>
        <v>1.839025555290184</v>
      </c>
      <c r="AD64" s="119">
        <f t="shared" si="21"/>
        <v>243.77568574991238</v>
      </c>
      <c r="AE64" s="119"/>
      <c r="AF64" s="119">
        <f t="shared" si="15"/>
        <v>1242.5272207760697</v>
      </c>
    </row>
    <row r="65" spans="1:32" x14ac:dyDescent="0.25">
      <c r="A65" s="122">
        <v>62</v>
      </c>
      <c r="B65" s="151"/>
      <c r="C65" s="160"/>
      <c r="D65" s="76">
        <v>43953</v>
      </c>
      <c r="E65" s="99">
        <f t="shared" si="29"/>
        <v>3330</v>
      </c>
      <c r="F65" s="56">
        <v>292</v>
      </c>
      <c r="G65" s="154"/>
      <c r="H65" s="108">
        <f t="shared" si="28"/>
        <v>8.7687687687687692</v>
      </c>
      <c r="I65" s="58">
        <v>74</v>
      </c>
      <c r="J65" s="61">
        <v>31</v>
      </c>
      <c r="K65" s="97"/>
      <c r="L65" s="112">
        <v>79868</v>
      </c>
      <c r="M65" s="56">
        <f t="shared" si="36"/>
        <v>10844</v>
      </c>
      <c r="N65" s="108">
        <f t="shared" si="23"/>
        <v>1495.0716752947508</v>
      </c>
      <c r="O65" s="115">
        <f t="shared" si="17"/>
        <v>8.768768768768723</v>
      </c>
      <c r="P65" s="63">
        <f t="shared" si="16"/>
        <v>1664</v>
      </c>
      <c r="Q65" s="61">
        <f t="shared" si="37"/>
        <v>830</v>
      </c>
      <c r="S65" s="65">
        <f t="shared" si="32"/>
        <v>8350</v>
      </c>
      <c r="T65" s="65">
        <f t="shared" si="26"/>
        <v>1.6424075531077891</v>
      </c>
      <c r="U65" s="65">
        <f t="shared" si="31"/>
        <v>5.5298013245033113</v>
      </c>
      <c r="V65" s="68">
        <f t="shared" si="34"/>
        <v>187</v>
      </c>
      <c r="W65" s="150"/>
      <c r="X65" s="68">
        <f t="shared" si="18"/>
        <v>-169</v>
      </c>
      <c r="Y65" s="144">
        <f t="shared" si="13"/>
        <v>5.6156156156156154</v>
      </c>
      <c r="Z65" s="144">
        <f t="shared" si="19"/>
        <v>1248.142836391685</v>
      </c>
      <c r="AA65" s="107">
        <f t="shared" si="33"/>
        <v>2494</v>
      </c>
      <c r="AB65" s="68">
        <f t="shared" si="40"/>
        <v>105</v>
      </c>
      <c r="AC65" s="119">
        <f t="shared" si="14"/>
        <v>3.1531531531531529</v>
      </c>
      <c r="AD65" s="119">
        <f t="shared" si="21"/>
        <v>246.92883890306553</v>
      </c>
      <c r="AE65" s="119"/>
      <c r="AF65" s="119">
        <f t="shared" si="15"/>
        <v>1248.1428363916853</v>
      </c>
    </row>
    <row r="66" spans="1:32" x14ac:dyDescent="0.25">
      <c r="A66" s="122">
        <v>63</v>
      </c>
      <c r="B66" s="151"/>
      <c r="C66" s="160"/>
      <c r="D66" s="76">
        <v>43954</v>
      </c>
      <c r="E66" s="102">
        <f t="shared" si="29"/>
        <v>3144</v>
      </c>
      <c r="F66" s="56">
        <v>349</v>
      </c>
      <c r="G66" s="155"/>
      <c r="H66" s="108">
        <f t="shared" si="28"/>
        <v>11.100508905852417</v>
      </c>
      <c r="I66" s="58">
        <v>221</v>
      </c>
      <c r="J66" s="61">
        <v>14</v>
      </c>
      <c r="K66" s="97"/>
      <c r="L66" s="112">
        <v>83012</v>
      </c>
      <c r="M66" s="56">
        <f t="shared" si="36"/>
        <v>11193</v>
      </c>
      <c r="N66" s="108">
        <f t="shared" si="23"/>
        <v>1506.1721842006032</v>
      </c>
      <c r="O66" s="115">
        <f t="shared" si="17"/>
        <v>11.100508905852394</v>
      </c>
      <c r="P66" s="63">
        <f t="shared" si="16"/>
        <v>1885</v>
      </c>
      <c r="Q66" s="61">
        <f t="shared" si="37"/>
        <v>844</v>
      </c>
      <c r="S66" s="65">
        <f t="shared" si="32"/>
        <v>8464</v>
      </c>
      <c r="T66" s="65">
        <f t="shared" si="26"/>
        <v>1.5942738745526464</v>
      </c>
      <c r="U66" s="65">
        <f t="shared" si="31"/>
        <v>5.0591751344889424</v>
      </c>
      <c r="V66" s="68">
        <f t="shared" si="34"/>
        <v>114</v>
      </c>
      <c r="W66" s="150"/>
      <c r="X66" s="68">
        <f t="shared" si="18"/>
        <v>-73</v>
      </c>
      <c r="Y66" s="144">
        <f t="shared" si="13"/>
        <v>3.6259541984732824</v>
      </c>
      <c r="Z66" s="144">
        <f t="shared" si="19"/>
        <v>1251.7687905901582</v>
      </c>
      <c r="AA66" s="107">
        <f t="shared" si="33"/>
        <v>2729</v>
      </c>
      <c r="AB66" s="68">
        <f t="shared" si="40"/>
        <v>235</v>
      </c>
      <c r="AC66" s="119">
        <f t="shared" si="14"/>
        <v>7.4745547073791343</v>
      </c>
      <c r="AD66" s="119">
        <f t="shared" si="21"/>
        <v>254.40339361044465</v>
      </c>
      <c r="AE66" s="119"/>
      <c r="AF66" s="119">
        <f t="shared" si="15"/>
        <v>1251.7687905901585</v>
      </c>
    </row>
    <row r="67" spans="1:32" x14ac:dyDescent="0.25">
      <c r="A67" s="122">
        <v>64</v>
      </c>
      <c r="B67" s="151">
        <v>10</v>
      </c>
      <c r="C67" s="160"/>
      <c r="D67" s="76">
        <v>43955</v>
      </c>
      <c r="E67" s="99">
        <f t="shared" si="29"/>
        <v>3049</v>
      </c>
      <c r="F67" s="56">
        <v>395</v>
      </c>
      <c r="G67" s="153">
        <f t="shared" ref="G67" si="42">AVERAGE(F67:F73)</f>
        <v>405.71428571428572</v>
      </c>
      <c r="H67" s="108">
        <f>(F67/E67)*100</f>
        <v>12.955067235159067</v>
      </c>
      <c r="I67" s="58">
        <v>78</v>
      </c>
      <c r="J67" s="61">
        <v>19</v>
      </c>
      <c r="K67" s="97"/>
      <c r="L67" s="112">
        <v>86061</v>
      </c>
      <c r="M67" s="56">
        <f t="shared" si="36"/>
        <v>11588</v>
      </c>
      <c r="N67" s="108">
        <f t="shared" si="23"/>
        <v>1519.1272514357622</v>
      </c>
      <c r="O67" s="115">
        <f t="shared" si="17"/>
        <v>12.955067235159049</v>
      </c>
      <c r="P67" s="63">
        <f t="shared" si="16"/>
        <v>1963</v>
      </c>
      <c r="Q67" s="61">
        <f t="shared" si="37"/>
        <v>863</v>
      </c>
      <c r="S67" s="65">
        <f t="shared" si="32"/>
        <v>8762</v>
      </c>
      <c r="T67" s="65">
        <f t="shared" si="26"/>
        <v>1.615115207373272</v>
      </c>
      <c r="U67" s="65">
        <f t="shared" si="31"/>
        <v>4.9982886480319451</v>
      </c>
      <c r="V67" s="68">
        <f t="shared" si="34"/>
        <v>298</v>
      </c>
      <c r="W67" s="150">
        <f>AVERAGE(V67:V70)</f>
        <v>248.5</v>
      </c>
      <c r="X67" s="68">
        <f t="shared" si="18"/>
        <v>184</v>
      </c>
      <c r="Y67" s="144">
        <f t="shared" si="13"/>
        <v>9.7736962938668412</v>
      </c>
      <c r="Z67" s="144">
        <f t="shared" si="19"/>
        <v>1261.542486884025</v>
      </c>
      <c r="AA67" s="107">
        <f t="shared" si="33"/>
        <v>2826</v>
      </c>
      <c r="AB67" s="68">
        <f t="shared" si="40"/>
        <v>97</v>
      </c>
      <c r="AC67" s="119">
        <f t="shared" si="14"/>
        <v>3.1813709412922266</v>
      </c>
      <c r="AD67" s="119">
        <f t="shared" si="21"/>
        <v>257.5847645517369</v>
      </c>
      <c r="AE67" s="119"/>
      <c r="AF67" s="119">
        <f t="shared" si="15"/>
        <v>1261.5424868840253</v>
      </c>
    </row>
    <row r="68" spans="1:32" x14ac:dyDescent="0.25">
      <c r="A68" s="68">
        <v>65</v>
      </c>
      <c r="B68" s="151"/>
      <c r="C68" s="160"/>
      <c r="D68" s="76">
        <v>43956</v>
      </c>
      <c r="E68" s="102">
        <f t="shared" si="29"/>
        <v>2863</v>
      </c>
      <c r="F68" s="56">
        <v>484</v>
      </c>
      <c r="G68" s="154"/>
      <c r="H68" s="108">
        <f t="shared" si="28"/>
        <v>16.905344044708347</v>
      </c>
      <c r="I68" s="58">
        <v>243</v>
      </c>
      <c r="J68" s="61">
        <v>8</v>
      </c>
      <c r="K68" s="97"/>
      <c r="L68" s="112">
        <v>88924</v>
      </c>
      <c r="M68" s="56">
        <f t="shared" si="36"/>
        <v>12072</v>
      </c>
      <c r="N68" s="108">
        <f t="shared" si="23"/>
        <v>1536.0325954804705</v>
      </c>
      <c r="O68" s="115">
        <f>N68-N67</f>
        <v>16.905344044708272</v>
      </c>
      <c r="P68" s="63">
        <f t="shared" si="16"/>
        <v>2206</v>
      </c>
      <c r="Q68" s="61">
        <f t="shared" si="37"/>
        <v>871</v>
      </c>
      <c r="S68" s="65">
        <f t="shared" ref="S68:S99" si="43">M68-P68-Q68</f>
        <v>8995</v>
      </c>
      <c r="T68" s="65">
        <f t="shared" si="26"/>
        <v>1.5839056171861243</v>
      </c>
      <c r="U68" s="65">
        <f t="shared" si="31"/>
        <v>4.7020386826973342</v>
      </c>
      <c r="V68" s="68">
        <f t="shared" si="34"/>
        <v>233</v>
      </c>
      <c r="W68" s="150"/>
      <c r="X68" s="68">
        <f t="shared" si="18"/>
        <v>-65</v>
      </c>
      <c r="Y68" s="144">
        <f t="shared" si="13"/>
        <v>8.1383164512748873</v>
      </c>
      <c r="Z68" s="144">
        <f t="shared" si="19"/>
        <v>1269.6808033353</v>
      </c>
      <c r="AA68" s="107">
        <f t="shared" ref="AA68:AA99" si="44">P68+Q68</f>
        <v>3077</v>
      </c>
      <c r="AB68" s="68">
        <f t="shared" si="40"/>
        <v>251</v>
      </c>
      <c r="AC68" s="119">
        <f t="shared" si="14"/>
        <v>8.7670275934334612</v>
      </c>
      <c r="AD68" s="119">
        <f t="shared" si="21"/>
        <v>266.35179214517035</v>
      </c>
      <c r="AE68" s="119"/>
      <c r="AF68" s="119">
        <f t="shared" si="15"/>
        <v>1269.6808033353002</v>
      </c>
    </row>
    <row r="69" spans="1:32" x14ac:dyDescent="0.25">
      <c r="A69" s="68">
        <v>66</v>
      </c>
      <c r="B69" s="151"/>
      <c r="C69" s="160"/>
      <c r="D69" s="76">
        <v>43957</v>
      </c>
      <c r="E69" s="99">
        <f t="shared" si="29"/>
        <v>4052</v>
      </c>
      <c r="F69" s="56">
        <v>367</v>
      </c>
      <c r="G69" s="154"/>
      <c r="H69" s="108">
        <f t="shared" si="28"/>
        <v>9.0572556762092784</v>
      </c>
      <c r="I69" s="58">
        <v>120</v>
      </c>
      <c r="J69" s="61">
        <v>23</v>
      </c>
      <c r="K69" s="97"/>
      <c r="L69" s="112">
        <v>92976</v>
      </c>
      <c r="M69" s="56">
        <f t="shared" si="36"/>
        <v>12439</v>
      </c>
      <c r="N69" s="108">
        <f>N68+H69</f>
        <v>1545.0898511566797</v>
      </c>
      <c r="O69" s="115">
        <f>N69-N68</f>
        <v>9.0572556762092518</v>
      </c>
      <c r="P69" s="63">
        <f t="shared" si="16"/>
        <v>2326</v>
      </c>
      <c r="Q69" s="61">
        <f t="shared" si="37"/>
        <v>894</v>
      </c>
      <c r="S69" s="65">
        <f t="shared" si="43"/>
        <v>9219</v>
      </c>
      <c r="T69" s="65">
        <f t="shared" si="26"/>
        <v>1.5699931880108993</v>
      </c>
      <c r="U69" s="65">
        <f t="shared" si="31"/>
        <v>4.4067877629063101</v>
      </c>
      <c r="V69" s="68">
        <f t="shared" ref="V69:V100" si="45">S69-S68</f>
        <v>224</v>
      </c>
      <c r="W69" s="150"/>
      <c r="X69" s="68">
        <f t="shared" si="18"/>
        <v>-9</v>
      </c>
      <c r="Y69" s="144">
        <f t="shared" ref="Y69:Y132" si="46">(V69/E69)*100</f>
        <v>5.5281342546890428</v>
      </c>
      <c r="Z69" s="144">
        <f t="shared" si="19"/>
        <v>1275.2089375899891</v>
      </c>
      <c r="AA69" s="107">
        <f t="shared" si="44"/>
        <v>3220</v>
      </c>
      <c r="AB69" s="68">
        <f t="shared" si="40"/>
        <v>143</v>
      </c>
      <c r="AC69" s="119">
        <f t="shared" ref="AC69:AC132" si="47">(AB69/E69)*100</f>
        <v>3.5291214215202373</v>
      </c>
      <c r="AD69" s="119">
        <f t="shared" si="21"/>
        <v>269.88091356669059</v>
      </c>
      <c r="AE69" s="119"/>
      <c r="AF69" s="119">
        <f t="shared" ref="AF69:AF132" si="48">N69-AD69</f>
        <v>1275.2089375899891</v>
      </c>
    </row>
    <row r="70" spans="1:32" x14ac:dyDescent="0.25">
      <c r="A70" s="68">
        <v>67</v>
      </c>
      <c r="B70" s="151"/>
      <c r="C70" s="160"/>
      <c r="D70" s="76">
        <v>43958</v>
      </c>
      <c r="E70" s="102">
        <f t="shared" si="29"/>
        <v>3741</v>
      </c>
      <c r="F70" s="56">
        <v>338</v>
      </c>
      <c r="G70" s="154"/>
      <c r="H70" s="108">
        <f t="shared" si="28"/>
        <v>9.035017375033414</v>
      </c>
      <c r="I70" s="58">
        <v>64</v>
      </c>
      <c r="J70" s="61">
        <v>35</v>
      </c>
      <c r="K70" s="97"/>
      <c r="L70" s="112">
        <v>96717</v>
      </c>
      <c r="M70" s="56">
        <f t="shared" si="36"/>
        <v>12777</v>
      </c>
      <c r="N70" s="108">
        <f t="shared" si="23"/>
        <v>1554.1248685317132</v>
      </c>
      <c r="O70" s="115">
        <f t="shared" si="17"/>
        <v>9.0350173750334761</v>
      </c>
      <c r="P70" s="63">
        <f t="shared" ref="P70:P133" si="49">P69+I70</f>
        <v>2390</v>
      </c>
      <c r="Q70" s="61">
        <f t="shared" si="37"/>
        <v>929</v>
      </c>
      <c r="S70" s="65">
        <f t="shared" si="43"/>
        <v>9458</v>
      </c>
      <c r="T70" s="65">
        <f t="shared" si="26"/>
        <v>1.532652730513693</v>
      </c>
      <c r="U70" s="65">
        <f t="shared" si="31"/>
        <v>4.0855291576673869</v>
      </c>
      <c r="V70" s="68">
        <f t="shared" si="45"/>
        <v>239</v>
      </c>
      <c r="W70" s="150"/>
      <c r="X70" s="68">
        <f t="shared" si="18"/>
        <v>15</v>
      </c>
      <c r="Y70" s="144">
        <f t="shared" si="46"/>
        <v>6.388666132050254</v>
      </c>
      <c r="Z70" s="144">
        <f t="shared" si="19"/>
        <v>1281.5976037220394</v>
      </c>
      <c r="AA70" s="107">
        <f t="shared" si="44"/>
        <v>3319</v>
      </c>
      <c r="AB70" s="68">
        <f t="shared" si="40"/>
        <v>99</v>
      </c>
      <c r="AC70" s="119">
        <f t="shared" si="47"/>
        <v>2.6463512429831595</v>
      </c>
      <c r="AD70" s="119">
        <f t="shared" si="21"/>
        <v>272.52726480967374</v>
      </c>
      <c r="AE70" s="119"/>
      <c r="AF70" s="119">
        <f t="shared" si="48"/>
        <v>1281.5976037220394</v>
      </c>
    </row>
    <row r="71" spans="1:32" x14ac:dyDescent="0.25">
      <c r="A71" s="69">
        <v>68</v>
      </c>
      <c r="B71" s="151"/>
      <c r="C71" s="160"/>
      <c r="D71" s="80">
        <v>43959</v>
      </c>
      <c r="E71" s="99">
        <f t="shared" si="29"/>
        <v>6644</v>
      </c>
      <c r="F71" s="73">
        <v>336</v>
      </c>
      <c r="G71" s="154"/>
      <c r="H71" s="108">
        <f t="shared" si="28"/>
        <v>5.0571944611679713</v>
      </c>
      <c r="I71" s="73">
        <v>113</v>
      </c>
      <c r="J71" s="73">
        <v>13</v>
      </c>
      <c r="K71" s="73"/>
      <c r="L71" s="112">
        <v>103361</v>
      </c>
      <c r="M71" s="69">
        <f t="shared" si="36"/>
        <v>13113</v>
      </c>
      <c r="N71" s="108">
        <f t="shared" si="23"/>
        <v>1559.1820629928811</v>
      </c>
      <c r="O71" s="115">
        <f t="shared" ref="O71:O134" si="50">N71-N70</f>
        <v>5.05719446116791</v>
      </c>
      <c r="P71" s="63">
        <f>P70+I71</f>
        <v>2503</v>
      </c>
      <c r="Q71" s="69">
        <f t="shared" si="37"/>
        <v>942</v>
      </c>
      <c r="R71" s="72"/>
      <c r="S71" s="69">
        <f t="shared" si="43"/>
        <v>9668</v>
      </c>
      <c r="T71" s="65">
        <f t="shared" si="26"/>
        <v>1.4821401195768817</v>
      </c>
      <c r="U71" s="65">
        <f t="shared" si="31"/>
        <v>3.8733974358974357</v>
      </c>
      <c r="V71" s="68">
        <f t="shared" si="45"/>
        <v>210</v>
      </c>
      <c r="W71" s="150"/>
      <c r="X71" s="69">
        <f t="shared" ref="X71:X134" si="51">V71-V70</f>
        <v>-29</v>
      </c>
      <c r="Y71" s="144">
        <f t="shared" si="46"/>
        <v>3.160746538229982</v>
      </c>
      <c r="Z71" s="144">
        <f t="shared" ref="Z71:Z134" si="52">Y71+Z70</f>
        <v>1284.7583502602693</v>
      </c>
      <c r="AA71" s="69">
        <f t="shared" si="44"/>
        <v>3445</v>
      </c>
      <c r="AB71" s="69">
        <f t="shared" si="40"/>
        <v>126</v>
      </c>
      <c r="AC71" s="119">
        <f t="shared" si="47"/>
        <v>1.8964479229379894</v>
      </c>
      <c r="AD71" s="119">
        <f t="shared" ref="AD71:AD134" si="53">AC71+AD70</f>
        <v>274.4237127326117</v>
      </c>
      <c r="AE71" s="119"/>
      <c r="AF71" s="119">
        <f t="shared" si="48"/>
        <v>1284.7583502602695</v>
      </c>
    </row>
    <row r="72" spans="1:32" s="43" customFormat="1" x14ac:dyDescent="0.25">
      <c r="A72" s="69">
        <v>69</v>
      </c>
      <c r="B72" s="151"/>
      <c r="C72" s="160"/>
      <c r="D72" s="80">
        <v>43960</v>
      </c>
      <c r="E72" s="135">
        <f t="shared" si="29"/>
        <v>5338</v>
      </c>
      <c r="F72" s="69">
        <v>533</v>
      </c>
      <c r="G72" s="154"/>
      <c r="H72" s="131">
        <f t="shared" si="28"/>
        <v>9.9850131135256639</v>
      </c>
      <c r="I72" s="69">
        <v>113</v>
      </c>
      <c r="J72" s="69">
        <v>16</v>
      </c>
      <c r="K72" s="69"/>
      <c r="L72" s="130">
        <v>108699</v>
      </c>
      <c r="M72" s="69">
        <f t="shared" si="36"/>
        <v>13646</v>
      </c>
      <c r="N72" s="131">
        <f t="shared" si="23"/>
        <v>1569.1670761064067</v>
      </c>
      <c r="O72" s="131">
        <f t="shared" si="50"/>
        <v>9.9850131135256106</v>
      </c>
      <c r="P72" s="69">
        <f t="shared" si="49"/>
        <v>2616</v>
      </c>
      <c r="Q72" s="69">
        <f t="shared" si="37"/>
        <v>958</v>
      </c>
      <c r="S72" s="69">
        <f t="shared" si="43"/>
        <v>10072</v>
      </c>
      <c r="T72" s="65">
        <f t="shared" si="26"/>
        <v>1.4707943925233644</v>
      </c>
      <c r="U72" s="65">
        <f t="shared" si="31"/>
        <v>3.6453130655085051</v>
      </c>
      <c r="V72" s="69">
        <f t="shared" si="45"/>
        <v>404</v>
      </c>
      <c r="W72" s="150"/>
      <c r="X72" s="69">
        <f t="shared" si="51"/>
        <v>194</v>
      </c>
      <c r="Y72" s="144">
        <f t="shared" si="46"/>
        <v>7.5683776695391529</v>
      </c>
      <c r="Z72" s="144">
        <f t="shared" si="52"/>
        <v>1292.3267279298084</v>
      </c>
      <c r="AA72" s="69">
        <f t="shared" si="44"/>
        <v>3574</v>
      </c>
      <c r="AB72" s="69">
        <f t="shared" si="40"/>
        <v>129</v>
      </c>
      <c r="AC72" s="132">
        <f t="shared" si="47"/>
        <v>2.4166354439865119</v>
      </c>
      <c r="AD72" s="132">
        <f t="shared" si="53"/>
        <v>276.84034817659824</v>
      </c>
      <c r="AE72" s="132"/>
      <c r="AF72" s="132">
        <f t="shared" si="48"/>
        <v>1292.3267279298084</v>
      </c>
    </row>
    <row r="73" spans="1:32" x14ac:dyDescent="0.25">
      <c r="A73" s="68">
        <v>70</v>
      </c>
      <c r="B73" s="151"/>
      <c r="C73" s="160"/>
      <c r="D73" s="76">
        <v>43961</v>
      </c>
      <c r="E73" s="99">
        <f t="shared" si="29"/>
        <v>4753</v>
      </c>
      <c r="F73" s="56">
        <v>387</v>
      </c>
      <c r="G73" s="155"/>
      <c r="H73" s="108">
        <f t="shared" si="28"/>
        <v>8.1422259625499684</v>
      </c>
      <c r="I73" s="58">
        <v>91</v>
      </c>
      <c r="J73" s="61">
        <v>14</v>
      </c>
      <c r="K73" s="97"/>
      <c r="L73" s="112">
        <v>113452</v>
      </c>
      <c r="M73" s="56">
        <f t="shared" si="36"/>
        <v>14033</v>
      </c>
      <c r="N73" s="108">
        <f t="shared" si="23"/>
        <v>1577.3093020689566</v>
      </c>
      <c r="O73" s="115">
        <f t="shared" si="50"/>
        <v>8.1422259625499009</v>
      </c>
      <c r="P73" s="63">
        <f t="shared" si="49"/>
        <v>2707</v>
      </c>
      <c r="Q73" s="61">
        <f t="shared" si="37"/>
        <v>972</v>
      </c>
      <c r="S73" s="65">
        <f t="shared" si="43"/>
        <v>10354</v>
      </c>
      <c r="T73" s="65">
        <f t="shared" si="26"/>
        <v>1.4717839374555792</v>
      </c>
      <c r="U73" s="65">
        <f t="shared" si="31"/>
        <v>3.5386192754613806</v>
      </c>
      <c r="V73" s="68">
        <f t="shared" si="45"/>
        <v>282</v>
      </c>
      <c r="W73" s="150"/>
      <c r="X73" s="68">
        <f t="shared" si="51"/>
        <v>-122</v>
      </c>
      <c r="Y73" s="144">
        <f t="shared" si="46"/>
        <v>5.9330948874395117</v>
      </c>
      <c r="Z73" s="144">
        <f t="shared" si="52"/>
        <v>1298.2598228172478</v>
      </c>
      <c r="AA73" s="107">
        <f t="shared" si="44"/>
        <v>3679</v>
      </c>
      <c r="AB73" s="68">
        <f t="shared" si="40"/>
        <v>105</v>
      </c>
      <c r="AC73" s="119">
        <f t="shared" si="47"/>
        <v>2.2091310751104567</v>
      </c>
      <c r="AD73" s="119">
        <f t="shared" si="53"/>
        <v>279.0494792517087</v>
      </c>
      <c r="AE73" s="119"/>
      <c r="AF73" s="119">
        <f t="shared" si="48"/>
        <v>1298.2598228172478</v>
      </c>
    </row>
    <row r="74" spans="1:32" x14ac:dyDescent="0.25">
      <c r="A74" s="68">
        <v>71</v>
      </c>
      <c r="B74" s="151">
        <v>11</v>
      </c>
      <c r="C74" s="160"/>
      <c r="D74" s="76">
        <v>43962</v>
      </c>
      <c r="E74" s="102">
        <f t="shared" si="29"/>
        <v>2906</v>
      </c>
      <c r="F74" s="56">
        <v>233</v>
      </c>
      <c r="G74" s="153">
        <f t="shared" ref="G74" si="54">AVERAGE(F74:F80)</f>
        <v>498.28571428571428</v>
      </c>
      <c r="H74" s="108">
        <f t="shared" si="28"/>
        <v>8.0178940123881617</v>
      </c>
      <c r="I74" s="58">
        <v>183</v>
      </c>
      <c r="J74" s="61">
        <v>18</v>
      </c>
      <c r="K74" s="97"/>
      <c r="L74" s="112">
        <v>116358</v>
      </c>
      <c r="M74" s="56">
        <f t="shared" si="36"/>
        <v>14266</v>
      </c>
      <c r="N74" s="108">
        <f t="shared" si="23"/>
        <v>1585.3271960813447</v>
      </c>
      <c r="O74" s="115">
        <f t="shared" si="50"/>
        <v>8.0178940123880693</v>
      </c>
      <c r="P74" s="63">
        <f t="shared" si="49"/>
        <v>2890</v>
      </c>
      <c r="Q74" s="61">
        <f t="shared" si="37"/>
        <v>990</v>
      </c>
      <c r="S74" s="65">
        <f t="shared" si="43"/>
        <v>10386</v>
      </c>
      <c r="T74" s="65">
        <f t="shared" si="26"/>
        <v>1.4459139635249896</v>
      </c>
      <c r="U74" s="65">
        <f t="shared" si="31"/>
        <v>3.214484679665738</v>
      </c>
      <c r="V74" s="68">
        <f t="shared" si="45"/>
        <v>32</v>
      </c>
      <c r="W74" s="150">
        <f>AVERAGE(V74:V78)</f>
        <v>251.2</v>
      </c>
      <c r="X74" s="68">
        <f t="shared" si="51"/>
        <v>-250</v>
      </c>
      <c r="Y74" s="144">
        <f t="shared" si="46"/>
        <v>1.1011699931176875</v>
      </c>
      <c r="Z74" s="144">
        <f t="shared" si="52"/>
        <v>1299.3609928103656</v>
      </c>
      <c r="AA74" s="107">
        <f t="shared" si="44"/>
        <v>3880</v>
      </c>
      <c r="AB74" s="68">
        <f t="shared" si="40"/>
        <v>201</v>
      </c>
      <c r="AC74" s="119">
        <f t="shared" si="47"/>
        <v>6.9167240192704744</v>
      </c>
      <c r="AD74" s="119">
        <f t="shared" si="53"/>
        <v>285.96620327097918</v>
      </c>
      <c r="AE74" s="119"/>
      <c r="AF74" s="119">
        <f t="shared" si="48"/>
        <v>1299.3609928103656</v>
      </c>
    </row>
    <row r="75" spans="1:32" x14ac:dyDescent="0.25">
      <c r="A75" s="68">
        <v>72</v>
      </c>
      <c r="B75" s="151"/>
      <c r="C75" s="160"/>
      <c r="D75" s="76">
        <v>43963</v>
      </c>
      <c r="E75" s="99">
        <f t="shared" si="29"/>
        <v>3370</v>
      </c>
      <c r="F75" s="56">
        <v>484</v>
      </c>
      <c r="G75" s="154"/>
      <c r="H75" s="108">
        <f t="shared" si="28"/>
        <v>14.362017804154304</v>
      </c>
      <c r="I75" s="58">
        <v>182</v>
      </c>
      <c r="J75" s="61">
        <v>16</v>
      </c>
      <c r="K75" s="97"/>
      <c r="L75" s="112">
        <f>3370+L74</f>
        <v>119728</v>
      </c>
      <c r="M75" s="56">
        <f t="shared" si="36"/>
        <v>14750</v>
      </c>
      <c r="N75" s="108">
        <f t="shared" si="23"/>
        <v>1599.6892138854989</v>
      </c>
      <c r="O75" s="115">
        <f t="shared" si="50"/>
        <v>14.36201780415422</v>
      </c>
      <c r="P75" s="63">
        <f t="shared" si="49"/>
        <v>3072</v>
      </c>
      <c r="Q75" s="61">
        <f t="shared" si="37"/>
        <v>1006</v>
      </c>
      <c r="S75" s="65">
        <f t="shared" si="43"/>
        <v>10672</v>
      </c>
      <c r="T75" s="65">
        <f t="shared" si="26"/>
        <v>1.4254040336583411</v>
      </c>
      <c r="U75" s="65">
        <f t="shared" si="31"/>
        <v>3.0395898604386216</v>
      </c>
      <c r="V75" s="68">
        <f t="shared" si="45"/>
        <v>286</v>
      </c>
      <c r="W75" s="150"/>
      <c r="X75" s="68">
        <f t="shared" si="51"/>
        <v>254</v>
      </c>
      <c r="Y75" s="144">
        <f t="shared" si="46"/>
        <v>8.4866468842729965</v>
      </c>
      <c r="Z75" s="144">
        <f t="shared" si="52"/>
        <v>1307.8476396946385</v>
      </c>
      <c r="AA75" s="107">
        <f t="shared" si="44"/>
        <v>4078</v>
      </c>
      <c r="AB75" s="68">
        <f t="shared" si="40"/>
        <v>198</v>
      </c>
      <c r="AC75" s="119">
        <f t="shared" si="47"/>
        <v>5.8753709198813056</v>
      </c>
      <c r="AD75" s="119">
        <f t="shared" si="53"/>
        <v>291.84157419086046</v>
      </c>
      <c r="AE75" s="119"/>
      <c r="AF75" s="119">
        <f t="shared" si="48"/>
        <v>1307.8476396946385</v>
      </c>
    </row>
    <row r="76" spans="1:32" s="43" customFormat="1" x14ac:dyDescent="0.25">
      <c r="A76" s="69">
        <v>73</v>
      </c>
      <c r="B76" s="151"/>
      <c r="C76" s="160"/>
      <c r="D76" s="80">
        <v>43964</v>
      </c>
      <c r="E76" s="135">
        <f t="shared" si="29"/>
        <v>3844</v>
      </c>
      <c r="F76" s="69">
        <v>689</v>
      </c>
      <c r="G76" s="154"/>
      <c r="H76" s="131">
        <f t="shared" si="28"/>
        <v>17.924037460978148</v>
      </c>
      <c r="I76" s="69">
        <v>224</v>
      </c>
      <c r="J76" s="69">
        <v>21</v>
      </c>
      <c r="K76" s="69"/>
      <c r="L76" s="130">
        <v>123572</v>
      </c>
      <c r="M76" s="69">
        <f t="shared" ref="M76:M107" si="55">M75+F76</f>
        <v>15439</v>
      </c>
      <c r="N76" s="131">
        <f t="shared" ref="N76:N139" si="56">N75+H76</f>
        <v>1617.613251346477</v>
      </c>
      <c r="O76" s="131">
        <f t="shared" si="50"/>
        <v>17.92403746097807</v>
      </c>
      <c r="P76" s="69">
        <f t="shared" si="49"/>
        <v>3296</v>
      </c>
      <c r="Q76" s="69">
        <f t="shared" si="37"/>
        <v>1027</v>
      </c>
      <c r="S76" s="69">
        <f t="shared" si="43"/>
        <v>11116</v>
      </c>
      <c r="T76" s="65">
        <f t="shared" si="26"/>
        <v>1.4628240557968153</v>
      </c>
      <c r="U76" s="65">
        <f t="shared" si="31"/>
        <v>2.9407407407407407</v>
      </c>
      <c r="V76" s="69">
        <f t="shared" si="45"/>
        <v>444</v>
      </c>
      <c r="W76" s="150"/>
      <c r="X76" s="69">
        <f t="shared" si="51"/>
        <v>158</v>
      </c>
      <c r="Y76" s="144">
        <f t="shared" si="46"/>
        <v>11.550468262226847</v>
      </c>
      <c r="Z76" s="144">
        <f t="shared" si="52"/>
        <v>1319.3981079568653</v>
      </c>
      <c r="AA76" s="69">
        <f t="shared" si="44"/>
        <v>4323</v>
      </c>
      <c r="AB76" s="69">
        <f t="shared" si="40"/>
        <v>245</v>
      </c>
      <c r="AC76" s="132">
        <f t="shared" si="47"/>
        <v>6.3735691987513015</v>
      </c>
      <c r="AD76" s="132">
        <f t="shared" si="53"/>
        <v>298.21514338961174</v>
      </c>
      <c r="AE76" s="132"/>
      <c r="AF76" s="132">
        <f t="shared" si="48"/>
        <v>1319.3981079568653</v>
      </c>
    </row>
    <row r="77" spans="1:32" x14ac:dyDescent="0.25">
      <c r="A77" s="68">
        <v>74</v>
      </c>
      <c r="B77" s="151"/>
      <c r="C77" s="160"/>
      <c r="D77" s="76">
        <v>43965</v>
      </c>
      <c r="E77" s="99">
        <f t="shared" si="29"/>
        <v>4241</v>
      </c>
      <c r="F77" s="56">
        <v>568</v>
      </c>
      <c r="G77" s="154"/>
      <c r="H77" s="108">
        <f t="shared" si="28"/>
        <v>13.393067672718697</v>
      </c>
      <c r="I77" s="58">
        <v>231</v>
      </c>
      <c r="J77" s="61">
        <v>15</v>
      </c>
      <c r="K77" s="97"/>
      <c r="L77" s="112">
        <v>127813</v>
      </c>
      <c r="M77" s="56">
        <f t="shared" si="55"/>
        <v>16007</v>
      </c>
      <c r="N77" s="108">
        <f t="shared" si="56"/>
        <v>1631.0063190191956</v>
      </c>
      <c r="O77" s="115">
        <f t="shared" si="50"/>
        <v>13.393067672718644</v>
      </c>
      <c r="P77" s="63">
        <f t="shared" si="49"/>
        <v>3527</v>
      </c>
      <c r="Q77" s="61">
        <f t="shared" ref="Q77:Q108" si="57">J77+Q76</f>
        <v>1042</v>
      </c>
      <c r="S77" s="65">
        <f t="shared" si="43"/>
        <v>11438</v>
      </c>
      <c r="T77" s="65">
        <f t="shared" si="26"/>
        <v>1.4650954271807353</v>
      </c>
      <c r="U77" s="65">
        <f t="shared" si="31"/>
        <v>2.8913043478260869</v>
      </c>
      <c r="V77" s="68">
        <f t="shared" si="45"/>
        <v>322</v>
      </c>
      <c r="W77" s="150"/>
      <c r="X77" s="68">
        <f t="shared" si="51"/>
        <v>-122</v>
      </c>
      <c r="Y77" s="144">
        <f t="shared" si="46"/>
        <v>7.5925489271398252</v>
      </c>
      <c r="Z77" s="144">
        <f t="shared" si="52"/>
        <v>1326.9906568840051</v>
      </c>
      <c r="AA77" s="107">
        <f t="shared" si="44"/>
        <v>4569</v>
      </c>
      <c r="AB77" s="68">
        <f t="shared" si="40"/>
        <v>246</v>
      </c>
      <c r="AC77" s="119">
        <f t="shared" si="47"/>
        <v>5.8005187455788727</v>
      </c>
      <c r="AD77" s="119">
        <f t="shared" si="53"/>
        <v>304.01566213519061</v>
      </c>
      <c r="AE77" s="119"/>
      <c r="AF77" s="119">
        <f t="shared" si="48"/>
        <v>1326.9906568840051</v>
      </c>
    </row>
    <row r="78" spans="1:32" x14ac:dyDescent="0.25">
      <c r="A78" s="68">
        <v>75</v>
      </c>
      <c r="B78" s="151"/>
      <c r="C78" s="160"/>
      <c r="D78" s="76">
        <v>43966</v>
      </c>
      <c r="E78" s="102">
        <f t="shared" si="29"/>
        <v>4247</v>
      </c>
      <c r="F78" s="56">
        <v>490</v>
      </c>
      <c r="G78" s="154"/>
      <c r="H78" s="108">
        <f t="shared" si="28"/>
        <v>11.537555921827172</v>
      </c>
      <c r="I78" s="58">
        <v>285</v>
      </c>
      <c r="J78" s="61">
        <v>33</v>
      </c>
      <c r="K78" s="97"/>
      <c r="L78" s="112">
        <v>132060</v>
      </c>
      <c r="M78" s="56">
        <f t="shared" si="55"/>
        <v>16497</v>
      </c>
      <c r="N78" s="108">
        <f t="shared" si="56"/>
        <v>1642.5438749410228</v>
      </c>
      <c r="O78" s="115">
        <f t="shared" si="50"/>
        <v>11.537555921827106</v>
      </c>
      <c r="P78" s="63">
        <f t="shared" si="49"/>
        <v>3812</v>
      </c>
      <c r="Q78" s="61">
        <f t="shared" si="57"/>
        <v>1075</v>
      </c>
      <c r="S78" s="65">
        <f t="shared" si="43"/>
        <v>11610</v>
      </c>
      <c r="T78" s="65">
        <f t="shared" si="26"/>
        <v>1.4222712238147739</v>
      </c>
      <c r="U78" s="65">
        <f t="shared" si="31"/>
        <v>2.7492304049254086</v>
      </c>
      <c r="V78" s="68">
        <f t="shared" si="45"/>
        <v>172</v>
      </c>
      <c r="W78" s="150"/>
      <c r="X78" s="68">
        <f t="shared" si="51"/>
        <v>-150</v>
      </c>
      <c r="Y78" s="144">
        <f t="shared" si="46"/>
        <v>4.0499175888862728</v>
      </c>
      <c r="Z78" s="144">
        <f t="shared" si="52"/>
        <v>1331.0405744728914</v>
      </c>
      <c r="AA78" s="107">
        <f t="shared" si="44"/>
        <v>4887</v>
      </c>
      <c r="AB78" s="68">
        <f t="shared" si="40"/>
        <v>318</v>
      </c>
      <c r="AC78" s="132">
        <f t="shared" si="47"/>
        <v>7.4876383329408993</v>
      </c>
      <c r="AD78" s="119">
        <f t="shared" si="53"/>
        <v>311.5033004681315</v>
      </c>
      <c r="AE78" s="119"/>
      <c r="AF78" s="119">
        <f t="shared" si="48"/>
        <v>1331.0405744728912</v>
      </c>
    </row>
    <row r="79" spans="1:32" x14ac:dyDescent="0.25">
      <c r="A79" s="69">
        <v>76</v>
      </c>
      <c r="B79" s="151"/>
      <c r="C79" s="160"/>
      <c r="D79" s="80">
        <v>43967</v>
      </c>
      <c r="E79" s="99">
        <f t="shared" si="29"/>
        <v>3666</v>
      </c>
      <c r="F79" s="69">
        <v>529</v>
      </c>
      <c r="G79" s="154"/>
      <c r="H79" s="108">
        <f t="shared" si="28"/>
        <v>14.429896344789961</v>
      </c>
      <c r="I79" s="69">
        <v>108</v>
      </c>
      <c r="J79" s="69">
        <v>13</v>
      </c>
      <c r="K79" s="97"/>
      <c r="L79" s="112">
        <v>135726</v>
      </c>
      <c r="M79" s="69">
        <f t="shared" si="55"/>
        <v>17026</v>
      </c>
      <c r="N79" s="108">
        <f t="shared" si="56"/>
        <v>1656.9737712858127</v>
      </c>
      <c r="O79" s="115">
        <f t="shared" si="50"/>
        <v>14.429896344789995</v>
      </c>
      <c r="P79" s="63">
        <f t="shared" si="49"/>
        <v>3920</v>
      </c>
      <c r="Q79" s="69">
        <f t="shared" si="57"/>
        <v>1088</v>
      </c>
      <c r="R79" s="43"/>
      <c r="S79" s="69">
        <f t="shared" si="43"/>
        <v>12018</v>
      </c>
      <c r="T79" s="65">
        <f t="shared" si="26"/>
        <v>1.4392814371257485</v>
      </c>
      <c r="U79" s="65">
        <f t="shared" si="31"/>
        <v>2.6861868573983014</v>
      </c>
      <c r="V79" s="69">
        <f t="shared" si="45"/>
        <v>408</v>
      </c>
      <c r="W79" s="150"/>
      <c r="X79" s="69">
        <f t="shared" si="51"/>
        <v>236</v>
      </c>
      <c r="Y79" s="144">
        <f t="shared" si="46"/>
        <v>11.129296235679215</v>
      </c>
      <c r="Z79" s="144">
        <f t="shared" si="52"/>
        <v>1342.1698707085707</v>
      </c>
      <c r="AA79" s="69">
        <f t="shared" si="44"/>
        <v>5008</v>
      </c>
      <c r="AB79" s="69">
        <f t="shared" si="40"/>
        <v>121</v>
      </c>
      <c r="AC79" s="119">
        <f t="shared" si="47"/>
        <v>3.3006001091107477</v>
      </c>
      <c r="AD79" s="119">
        <f t="shared" si="53"/>
        <v>314.80390057724225</v>
      </c>
      <c r="AE79" s="119"/>
      <c r="AF79" s="119">
        <f t="shared" si="48"/>
        <v>1342.1698707085704</v>
      </c>
    </row>
    <row r="80" spans="1:32" x14ac:dyDescent="0.25">
      <c r="A80" s="68">
        <v>77</v>
      </c>
      <c r="B80" s="151"/>
      <c r="C80" s="160"/>
      <c r="D80" s="76">
        <v>43968</v>
      </c>
      <c r="E80" s="102">
        <f t="shared" si="29"/>
        <v>4747</v>
      </c>
      <c r="F80" s="56">
        <v>495</v>
      </c>
      <c r="G80" s="155"/>
      <c r="H80" s="108">
        <f t="shared" si="28"/>
        <v>10.427638508531704</v>
      </c>
      <c r="I80" s="58">
        <v>218</v>
      </c>
      <c r="J80" s="61">
        <v>59</v>
      </c>
      <c r="K80" s="97"/>
      <c r="L80" s="112">
        <v>140473</v>
      </c>
      <c r="M80" s="56">
        <f t="shared" si="55"/>
        <v>17521</v>
      </c>
      <c r="N80" s="108">
        <f t="shared" si="56"/>
        <v>1667.4014097943445</v>
      </c>
      <c r="O80" s="115">
        <f t="shared" si="50"/>
        <v>10.4276385085318</v>
      </c>
      <c r="P80" s="63">
        <f t="shared" si="49"/>
        <v>4138</v>
      </c>
      <c r="Q80" s="61">
        <f t="shared" si="57"/>
        <v>1147</v>
      </c>
      <c r="S80" s="65">
        <f t="shared" si="43"/>
        <v>12236</v>
      </c>
      <c r="T80" s="65">
        <f t="shared" si="26"/>
        <v>1.4456521739130435</v>
      </c>
      <c r="U80" s="65">
        <f t="shared" si="31"/>
        <v>2.5502292621925804</v>
      </c>
      <c r="V80" s="68">
        <f t="shared" si="45"/>
        <v>218</v>
      </c>
      <c r="W80" s="150"/>
      <c r="X80" s="68">
        <f t="shared" si="51"/>
        <v>-190</v>
      </c>
      <c r="Y80" s="144">
        <f t="shared" si="46"/>
        <v>4.592374131030124</v>
      </c>
      <c r="Z80" s="144">
        <f t="shared" si="52"/>
        <v>1346.7622448396007</v>
      </c>
      <c r="AA80" s="107">
        <f t="shared" si="44"/>
        <v>5285</v>
      </c>
      <c r="AB80" s="68">
        <f t="shared" si="40"/>
        <v>277</v>
      </c>
      <c r="AC80" s="119">
        <f t="shared" si="47"/>
        <v>5.8352643775015798</v>
      </c>
      <c r="AD80" s="119">
        <f t="shared" si="53"/>
        <v>320.63916495474382</v>
      </c>
      <c r="AE80" s="119"/>
      <c r="AF80" s="119">
        <f t="shared" si="48"/>
        <v>1346.7622448396007</v>
      </c>
    </row>
    <row r="81" spans="1:32" x14ac:dyDescent="0.25">
      <c r="A81" s="68">
        <v>78</v>
      </c>
      <c r="B81" s="151">
        <v>12</v>
      </c>
      <c r="C81" s="160"/>
      <c r="D81" s="76">
        <v>43969</v>
      </c>
      <c r="E81" s="99">
        <f t="shared" si="29"/>
        <v>2562</v>
      </c>
      <c r="F81" s="56">
        <v>496</v>
      </c>
      <c r="G81" s="153">
        <f t="shared" ref="G81" si="58">AVERAGE(F81:F87)</f>
        <v>679.57142857142856</v>
      </c>
      <c r="H81" s="108">
        <f t="shared" si="28"/>
        <v>19.359875097580016</v>
      </c>
      <c r="I81" s="58">
        <v>195</v>
      </c>
      <c r="J81" s="61">
        <v>48</v>
      </c>
      <c r="K81" s="97"/>
      <c r="L81" s="112">
        <v>143035</v>
      </c>
      <c r="M81" s="56">
        <f t="shared" si="55"/>
        <v>18017</v>
      </c>
      <c r="N81" s="108">
        <f t="shared" si="56"/>
        <v>1686.7612848919246</v>
      </c>
      <c r="O81" s="115">
        <f t="shared" si="50"/>
        <v>19.359875097580016</v>
      </c>
      <c r="P81" s="63">
        <f t="shared" si="49"/>
        <v>4333</v>
      </c>
      <c r="Q81" s="61">
        <f t="shared" si="57"/>
        <v>1195</v>
      </c>
      <c r="S81" s="65">
        <f t="shared" si="43"/>
        <v>12489</v>
      </c>
      <c r="T81" s="65">
        <f t="shared" si="26"/>
        <v>1.4253595069618807</v>
      </c>
      <c r="U81" s="65">
        <f t="shared" si="31"/>
        <v>2.4565302911093627</v>
      </c>
      <c r="V81" s="68">
        <f t="shared" si="45"/>
        <v>253</v>
      </c>
      <c r="W81" s="150">
        <f>AVERAGE(V81:V87)</f>
        <v>465</v>
      </c>
      <c r="X81" s="68">
        <f t="shared" si="51"/>
        <v>35</v>
      </c>
      <c r="Y81" s="144">
        <f t="shared" si="46"/>
        <v>9.8750975800156127</v>
      </c>
      <c r="Z81" s="144">
        <f t="shared" si="52"/>
        <v>1356.6373424196163</v>
      </c>
      <c r="AA81" s="107">
        <f t="shared" si="44"/>
        <v>5528</v>
      </c>
      <c r="AB81" s="68">
        <f t="shared" si="40"/>
        <v>243</v>
      </c>
      <c r="AC81" s="119">
        <f t="shared" si="47"/>
        <v>9.4847775175644031</v>
      </c>
      <c r="AD81" s="119">
        <f t="shared" si="53"/>
        <v>330.12394247230822</v>
      </c>
      <c r="AE81" s="119"/>
      <c r="AF81" s="119">
        <f t="shared" si="48"/>
        <v>1356.6373424196163</v>
      </c>
    </row>
    <row r="82" spans="1:32" x14ac:dyDescent="0.25">
      <c r="A82" s="68">
        <v>79</v>
      </c>
      <c r="B82" s="151"/>
      <c r="C82" s="160"/>
      <c r="D82" s="76">
        <v>43970</v>
      </c>
      <c r="E82" s="102">
        <f t="shared" si="29"/>
        <v>4764</v>
      </c>
      <c r="F82" s="56">
        <v>486</v>
      </c>
      <c r="G82" s="154"/>
      <c r="H82" s="108">
        <f t="shared" si="28"/>
        <v>10.201511335012595</v>
      </c>
      <c r="I82" s="58">
        <v>143</v>
      </c>
      <c r="J82" s="61">
        <v>30</v>
      </c>
      <c r="K82" s="97"/>
      <c r="L82" s="112">
        <v>147799</v>
      </c>
      <c r="M82" s="56">
        <f t="shared" si="55"/>
        <v>18503</v>
      </c>
      <c r="N82" s="108">
        <f t="shared" si="56"/>
        <v>1696.9627962269371</v>
      </c>
      <c r="O82" s="115">
        <f t="shared" si="50"/>
        <v>10.201511335012583</v>
      </c>
      <c r="P82" s="63">
        <f t="shared" si="49"/>
        <v>4476</v>
      </c>
      <c r="Q82" s="61">
        <f t="shared" si="57"/>
        <v>1225</v>
      </c>
      <c r="S82" s="65">
        <f t="shared" si="43"/>
        <v>12802</v>
      </c>
      <c r="T82" s="65">
        <f t="shared" si="26"/>
        <v>1.4232351306281268</v>
      </c>
      <c r="U82" s="65">
        <f t="shared" si="31"/>
        <v>2.4113769071388207</v>
      </c>
      <c r="V82" s="68">
        <f t="shared" si="45"/>
        <v>313</v>
      </c>
      <c r="W82" s="150"/>
      <c r="X82" s="68">
        <f t="shared" si="51"/>
        <v>60</v>
      </c>
      <c r="Y82" s="144">
        <f t="shared" si="46"/>
        <v>6.5701091519731314</v>
      </c>
      <c r="Z82" s="144">
        <f t="shared" si="52"/>
        <v>1363.2074515715894</v>
      </c>
      <c r="AA82" s="107">
        <f t="shared" si="44"/>
        <v>5701</v>
      </c>
      <c r="AB82" s="68">
        <f t="shared" si="40"/>
        <v>173</v>
      </c>
      <c r="AC82" s="119">
        <f t="shared" si="47"/>
        <v>3.6314021830394623</v>
      </c>
      <c r="AD82" s="119">
        <f t="shared" si="53"/>
        <v>333.7553446553477</v>
      </c>
      <c r="AE82" s="119"/>
      <c r="AF82" s="119">
        <f t="shared" si="48"/>
        <v>1363.2074515715894</v>
      </c>
    </row>
    <row r="83" spans="1:32" s="43" customFormat="1" x14ac:dyDescent="0.25">
      <c r="A83" s="69">
        <v>80</v>
      </c>
      <c r="B83" s="151"/>
      <c r="C83" s="160"/>
      <c r="D83" s="80">
        <v>43971</v>
      </c>
      <c r="E83" s="130">
        <f t="shared" si="29"/>
        <v>6340</v>
      </c>
      <c r="F83" s="69">
        <v>693</v>
      </c>
      <c r="G83" s="154"/>
      <c r="H83" s="131">
        <f t="shared" si="28"/>
        <v>10.930599369085174</v>
      </c>
      <c r="I83" s="69">
        <v>108</v>
      </c>
      <c r="J83" s="69">
        <v>21</v>
      </c>
      <c r="K83" s="69"/>
      <c r="L83" s="130">
        <f>L82+6340</f>
        <v>154139</v>
      </c>
      <c r="M83" s="69">
        <f t="shared" si="55"/>
        <v>19196</v>
      </c>
      <c r="N83" s="131">
        <f t="shared" si="56"/>
        <v>1707.8933955960224</v>
      </c>
      <c r="O83" s="131">
        <f t="shared" si="50"/>
        <v>10.930599369085257</v>
      </c>
      <c r="P83" s="69">
        <f t="shared" si="49"/>
        <v>4584</v>
      </c>
      <c r="Q83" s="69">
        <f t="shared" si="57"/>
        <v>1246</v>
      </c>
      <c r="S83" s="69">
        <f t="shared" si="43"/>
        <v>13366</v>
      </c>
      <c r="T83" s="65">
        <f t="shared" ref="T83:T146" si="59">S83/S69</f>
        <v>1.4498318689662653</v>
      </c>
      <c r="U83" s="65">
        <f t="shared" si="31"/>
        <v>2.463778801843318</v>
      </c>
      <c r="V83" s="69">
        <f t="shared" si="45"/>
        <v>564</v>
      </c>
      <c r="W83" s="150"/>
      <c r="X83" s="69">
        <f t="shared" si="51"/>
        <v>251</v>
      </c>
      <c r="Y83" s="131">
        <f t="shared" si="46"/>
        <v>8.89589905362776</v>
      </c>
      <c r="Z83" s="131">
        <f t="shared" si="52"/>
        <v>1372.1033506252172</v>
      </c>
      <c r="AA83" s="69">
        <f t="shared" si="44"/>
        <v>5830</v>
      </c>
      <c r="AB83" s="69">
        <f t="shared" si="40"/>
        <v>129</v>
      </c>
      <c r="AC83" s="132">
        <f t="shared" si="47"/>
        <v>2.0347003154574135</v>
      </c>
      <c r="AD83" s="132">
        <f t="shared" si="53"/>
        <v>335.79004497080513</v>
      </c>
      <c r="AE83" s="132"/>
      <c r="AF83" s="132">
        <f t="shared" si="48"/>
        <v>1372.1033506252172</v>
      </c>
    </row>
    <row r="84" spans="1:32" s="43" customFormat="1" x14ac:dyDescent="0.25">
      <c r="A84" s="69">
        <v>81</v>
      </c>
      <c r="B84" s="151"/>
      <c r="C84" s="160"/>
      <c r="D84" s="80">
        <v>43972</v>
      </c>
      <c r="E84" s="135">
        <f t="shared" si="29"/>
        <v>6235</v>
      </c>
      <c r="F84" s="69">
        <v>973</v>
      </c>
      <c r="G84" s="154"/>
      <c r="H84" s="131">
        <f t="shared" si="28"/>
        <v>15.605453087409785</v>
      </c>
      <c r="I84" s="69">
        <v>263</v>
      </c>
      <c r="J84" s="69">
        <v>36</v>
      </c>
      <c r="K84" s="69"/>
      <c r="L84" s="130">
        <f>L83+6235</f>
        <v>160374</v>
      </c>
      <c r="M84" s="69">
        <f t="shared" si="55"/>
        <v>20169</v>
      </c>
      <c r="N84" s="131">
        <f t="shared" si="56"/>
        <v>1723.4988486834322</v>
      </c>
      <c r="O84" s="131">
        <f t="shared" si="50"/>
        <v>15.605453087409842</v>
      </c>
      <c r="P84" s="69">
        <f t="shared" si="49"/>
        <v>4847</v>
      </c>
      <c r="Q84" s="69">
        <f t="shared" si="57"/>
        <v>1282</v>
      </c>
      <c r="S84" s="69">
        <f t="shared" si="43"/>
        <v>14040</v>
      </c>
      <c r="T84" s="65">
        <f t="shared" si="59"/>
        <v>1.4844576020300275</v>
      </c>
      <c r="U84" s="65">
        <f t="shared" si="31"/>
        <v>2.4722662440570522</v>
      </c>
      <c r="V84" s="69">
        <f t="shared" si="45"/>
        <v>674</v>
      </c>
      <c r="W84" s="150"/>
      <c r="X84" s="69">
        <f t="shared" si="51"/>
        <v>110</v>
      </c>
      <c r="Y84" s="131">
        <f t="shared" si="46"/>
        <v>10.809943865276663</v>
      </c>
      <c r="Z84" s="131">
        <f t="shared" si="52"/>
        <v>1382.9132944904939</v>
      </c>
      <c r="AA84" s="69">
        <f t="shared" si="44"/>
        <v>6129</v>
      </c>
      <c r="AB84" s="69">
        <f t="shared" si="40"/>
        <v>299</v>
      </c>
      <c r="AC84" s="132">
        <f t="shared" si="47"/>
        <v>4.795509222133119</v>
      </c>
      <c r="AD84" s="132">
        <f t="shared" si="53"/>
        <v>340.58555419293822</v>
      </c>
      <c r="AE84" s="132"/>
      <c r="AF84" s="132">
        <f t="shared" si="48"/>
        <v>1382.9132944904941</v>
      </c>
    </row>
    <row r="85" spans="1:32" x14ac:dyDescent="0.25">
      <c r="A85" s="68">
        <v>82</v>
      </c>
      <c r="B85" s="151"/>
      <c r="C85" s="160"/>
      <c r="D85" s="76">
        <v>43973</v>
      </c>
      <c r="E85" s="99">
        <f t="shared" si="29"/>
        <v>8595</v>
      </c>
      <c r="F85" s="56">
        <v>634</v>
      </c>
      <c r="G85" s="154"/>
      <c r="H85" s="108">
        <f t="shared" si="28"/>
        <v>7.3763816172193133</v>
      </c>
      <c r="I85" s="58">
        <v>219</v>
      </c>
      <c r="J85" s="61">
        <v>48</v>
      </c>
      <c r="K85" s="97"/>
      <c r="L85" s="112">
        <v>168969</v>
      </c>
      <c r="M85" s="56">
        <f t="shared" si="55"/>
        <v>20803</v>
      </c>
      <c r="N85" s="108">
        <f t="shared" si="56"/>
        <v>1730.8752303006515</v>
      </c>
      <c r="O85" s="115">
        <f t="shared" si="50"/>
        <v>7.3763816172192946</v>
      </c>
      <c r="P85" s="63">
        <f t="shared" si="49"/>
        <v>5066</v>
      </c>
      <c r="Q85" s="61">
        <f t="shared" si="57"/>
        <v>1330</v>
      </c>
      <c r="S85" s="65">
        <f t="shared" si="43"/>
        <v>14407</v>
      </c>
      <c r="T85" s="65">
        <f t="shared" si="59"/>
        <v>1.4901737691352916</v>
      </c>
      <c r="U85" s="65">
        <f t="shared" si="31"/>
        <v>2.4535081743869211</v>
      </c>
      <c r="V85" s="68">
        <f t="shared" si="45"/>
        <v>367</v>
      </c>
      <c r="W85" s="150"/>
      <c r="X85" s="68">
        <f t="shared" si="51"/>
        <v>-307</v>
      </c>
      <c r="Y85" s="144">
        <f t="shared" si="46"/>
        <v>4.2699243746364166</v>
      </c>
      <c r="Z85" s="144">
        <f t="shared" si="52"/>
        <v>1387.1832188651304</v>
      </c>
      <c r="AA85" s="107">
        <f t="shared" si="44"/>
        <v>6396</v>
      </c>
      <c r="AB85" s="68">
        <f t="shared" si="40"/>
        <v>267</v>
      </c>
      <c r="AC85" s="119">
        <f t="shared" si="47"/>
        <v>3.1064572425828971</v>
      </c>
      <c r="AD85" s="119">
        <f t="shared" si="53"/>
        <v>343.69201143552112</v>
      </c>
      <c r="AE85" s="119"/>
      <c r="AF85" s="119">
        <f t="shared" si="48"/>
        <v>1387.1832188651304</v>
      </c>
    </row>
    <row r="86" spans="1:32" x14ac:dyDescent="0.25">
      <c r="A86" s="68">
        <v>83</v>
      </c>
      <c r="B86" s="151"/>
      <c r="C86" s="160"/>
      <c r="D86" s="76">
        <v>43974</v>
      </c>
      <c r="E86" s="102">
        <f t="shared" si="29"/>
        <v>7084</v>
      </c>
      <c r="F86" s="56">
        <v>949</v>
      </c>
      <c r="G86" s="154"/>
      <c r="H86" s="108">
        <f t="shared" si="28"/>
        <v>13.396386222473177</v>
      </c>
      <c r="I86" s="58">
        <v>192</v>
      </c>
      <c r="J86" s="61">
        <v>25</v>
      </c>
      <c r="K86" s="97"/>
      <c r="L86" s="112">
        <v>176053</v>
      </c>
      <c r="M86" s="56">
        <f t="shared" si="55"/>
        <v>21752</v>
      </c>
      <c r="N86" s="108">
        <f t="shared" si="56"/>
        <v>1744.2716165231247</v>
      </c>
      <c r="O86" s="115">
        <f t="shared" si="50"/>
        <v>13.396386222473211</v>
      </c>
      <c r="P86" s="63">
        <f t="shared" si="49"/>
        <v>5258</v>
      </c>
      <c r="Q86" s="61">
        <f t="shared" si="57"/>
        <v>1355</v>
      </c>
      <c r="S86" s="65">
        <f t="shared" si="43"/>
        <v>15139</v>
      </c>
      <c r="T86" s="65">
        <f t="shared" si="59"/>
        <v>1.5030778395552025</v>
      </c>
      <c r="U86" s="65">
        <f t="shared" si="31"/>
        <v>2.4532490682223305</v>
      </c>
      <c r="V86" s="68">
        <f t="shared" si="45"/>
        <v>732</v>
      </c>
      <c r="W86" s="150"/>
      <c r="X86" s="68">
        <f t="shared" si="51"/>
        <v>365</v>
      </c>
      <c r="Y86" s="144">
        <f t="shared" si="46"/>
        <v>10.333145115753812</v>
      </c>
      <c r="Z86" s="144">
        <f t="shared" si="52"/>
        <v>1397.5163639808841</v>
      </c>
      <c r="AA86" s="107">
        <f t="shared" si="44"/>
        <v>6613</v>
      </c>
      <c r="AB86" s="68">
        <f t="shared" si="40"/>
        <v>217</v>
      </c>
      <c r="AC86" s="119">
        <f t="shared" si="47"/>
        <v>3.0632411067193677</v>
      </c>
      <c r="AD86" s="119">
        <f t="shared" si="53"/>
        <v>346.7552525422405</v>
      </c>
      <c r="AE86" s="119"/>
      <c r="AF86" s="119">
        <f t="shared" si="48"/>
        <v>1397.5163639808843</v>
      </c>
    </row>
    <row r="87" spans="1:32" x14ac:dyDescent="0.25">
      <c r="A87" s="68">
        <v>84</v>
      </c>
      <c r="B87" s="151"/>
      <c r="C87" s="161"/>
      <c r="D87" s="76">
        <v>43975</v>
      </c>
      <c r="E87" s="99">
        <f t="shared" si="29"/>
        <v>-176053</v>
      </c>
      <c r="F87" s="56">
        <v>526</v>
      </c>
      <c r="G87" s="155"/>
      <c r="H87" s="108">
        <f t="shared" si="28"/>
        <v>-0.29877366474868361</v>
      </c>
      <c r="I87" s="58">
        <v>153</v>
      </c>
      <c r="J87" s="61">
        <v>21</v>
      </c>
      <c r="K87" s="97"/>
      <c r="L87" s="112"/>
      <c r="M87" s="56">
        <f t="shared" si="55"/>
        <v>22278</v>
      </c>
      <c r="N87" s="108">
        <f t="shared" si="56"/>
        <v>1743.972842858376</v>
      </c>
      <c r="O87" s="115">
        <f t="shared" si="50"/>
        <v>-0.29877366474875089</v>
      </c>
      <c r="P87" s="63">
        <f t="shared" si="49"/>
        <v>5411</v>
      </c>
      <c r="Q87" s="61">
        <f t="shared" si="57"/>
        <v>1376</v>
      </c>
      <c r="S87" s="65">
        <f t="shared" si="43"/>
        <v>15491</v>
      </c>
      <c r="T87" s="65">
        <f t="shared" si="59"/>
        <v>1.4961367587405834</v>
      </c>
      <c r="U87" s="65">
        <f t="shared" si="31"/>
        <v>2.3748275333435536</v>
      </c>
      <c r="V87" s="68">
        <f t="shared" si="45"/>
        <v>352</v>
      </c>
      <c r="W87" s="150"/>
      <c r="X87" s="68">
        <f t="shared" si="51"/>
        <v>-380</v>
      </c>
      <c r="Y87" s="144">
        <f t="shared" si="46"/>
        <v>-0.19993979085843466</v>
      </c>
      <c r="Z87" s="144">
        <f t="shared" si="52"/>
        <v>1397.3164241900256</v>
      </c>
      <c r="AA87" s="107">
        <f t="shared" si="44"/>
        <v>6787</v>
      </c>
      <c r="AB87" s="68">
        <f t="shared" si="40"/>
        <v>174</v>
      </c>
      <c r="AC87" s="119">
        <f t="shared" si="47"/>
        <v>-9.8833873890248961E-2</v>
      </c>
      <c r="AD87" s="119">
        <f t="shared" si="53"/>
        <v>346.65641866835023</v>
      </c>
      <c r="AE87" s="119"/>
      <c r="AF87" s="119">
        <f t="shared" si="48"/>
        <v>1397.3164241900258</v>
      </c>
    </row>
    <row r="88" spans="1:32" s="43" customFormat="1" x14ac:dyDescent="0.25">
      <c r="A88" s="69">
        <v>85</v>
      </c>
      <c r="B88" s="151">
        <v>13</v>
      </c>
      <c r="C88" s="149"/>
      <c r="D88" s="80">
        <v>43976</v>
      </c>
      <c r="E88" s="135">
        <f t="shared" si="29"/>
        <v>0</v>
      </c>
      <c r="F88" s="69"/>
      <c r="G88" s="153" t="e">
        <f t="shared" ref="G88" si="60">AVERAGE(F88:F94)</f>
        <v>#DIV/0!</v>
      </c>
      <c r="H88" s="131" t="e">
        <f t="shared" si="28"/>
        <v>#DIV/0!</v>
      </c>
      <c r="I88" s="69"/>
      <c r="J88" s="69"/>
      <c r="K88" s="69"/>
      <c r="L88" s="130"/>
      <c r="M88" s="69">
        <f t="shared" si="55"/>
        <v>22278</v>
      </c>
      <c r="N88" s="131" t="e">
        <f t="shared" si="56"/>
        <v>#DIV/0!</v>
      </c>
      <c r="O88" s="131" t="e">
        <f t="shared" si="50"/>
        <v>#DIV/0!</v>
      </c>
      <c r="P88" s="69">
        <f t="shared" si="49"/>
        <v>5411</v>
      </c>
      <c r="Q88" s="69">
        <f t="shared" si="57"/>
        <v>1376</v>
      </c>
      <c r="S88" s="69">
        <f t="shared" si="43"/>
        <v>15491</v>
      </c>
      <c r="T88" s="65">
        <f t="shared" si="59"/>
        <v>1.491527055651839</v>
      </c>
      <c r="U88" s="65">
        <f t="shared" si="31"/>
        <v>2.2621203271028039</v>
      </c>
      <c r="V88" s="69">
        <f t="shared" si="45"/>
        <v>0</v>
      </c>
      <c r="W88" s="150">
        <f>AVERAGE(V88:V94)</f>
        <v>0</v>
      </c>
      <c r="X88" s="69">
        <f t="shared" si="51"/>
        <v>-352</v>
      </c>
      <c r="Y88" s="144" t="e">
        <f t="shared" si="46"/>
        <v>#DIV/0!</v>
      </c>
      <c r="Z88" s="144" t="e">
        <f t="shared" si="52"/>
        <v>#DIV/0!</v>
      </c>
      <c r="AA88" s="69">
        <f t="shared" si="44"/>
        <v>6787</v>
      </c>
      <c r="AB88" s="69">
        <f t="shared" si="40"/>
        <v>0</v>
      </c>
      <c r="AC88" s="132" t="e">
        <f t="shared" si="47"/>
        <v>#DIV/0!</v>
      </c>
      <c r="AD88" s="132" t="e">
        <f t="shared" si="53"/>
        <v>#DIV/0!</v>
      </c>
      <c r="AE88" s="132"/>
      <c r="AF88" s="132" t="e">
        <f t="shared" si="48"/>
        <v>#DIV/0!</v>
      </c>
    </row>
    <row r="89" spans="1:32" x14ac:dyDescent="0.25">
      <c r="A89" s="68">
        <v>86</v>
      </c>
      <c r="B89" s="151"/>
      <c r="C89" s="149"/>
      <c r="D89" s="76">
        <v>43977</v>
      </c>
      <c r="E89" s="99">
        <f t="shared" si="29"/>
        <v>0</v>
      </c>
      <c r="F89" s="56"/>
      <c r="G89" s="154"/>
      <c r="H89" s="108" t="e">
        <f t="shared" ref="H89:H152" si="61">(F89/E89)*100</f>
        <v>#DIV/0!</v>
      </c>
      <c r="K89" s="97"/>
      <c r="L89" s="112"/>
      <c r="M89" s="56">
        <f t="shared" si="55"/>
        <v>22278</v>
      </c>
      <c r="N89" s="108" t="e">
        <f t="shared" si="56"/>
        <v>#DIV/0!</v>
      </c>
      <c r="O89" s="115" t="e">
        <f t="shared" si="50"/>
        <v>#DIV/0!</v>
      </c>
      <c r="P89" s="63">
        <f t="shared" si="49"/>
        <v>5411</v>
      </c>
      <c r="Q89" s="61">
        <f t="shared" si="57"/>
        <v>1376</v>
      </c>
      <c r="S89" s="65">
        <f t="shared" si="43"/>
        <v>15491</v>
      </c>
      <c r="T89" s="65">
        <f t="shared" si="59"/>
        <v>1.4515554722638682</v>
      </c>
      <c r="U89" s="65">
        <f t="shared" si="31"/>
        <v>2.2019900497512439</v>
      </c>
      <c r="V89" s="68">
        <f t="shared" si="45"/>
        <v>0</v>
      </c>
      <c r="W89" s="150"/>
      <c r="X89" s="68">
        <f t="shared" si="51"/>
        <v>0</v>
      </c>
      <c r="Y89" s="144" t="e">
        <f t="shared" si="46"/>
        <v>#DIV/0!</v>
      </c>
      <c r="Z89" s="144" t="e">
        <f t="shared" si="52"/>
        <v>#DIV/0!</v>
      </c>
      <c r="AA89" s="107">
        <f t="shared" si="44"/>
        <v>6787</v>
      </c>
      <c r="AB89" s="68">
        <f t="shared" si="40"/>
        <v>0</v>
      </c>
      <c r="AC89" s="119" t="e">
        <f t="shared" si="47"/>
        <v>#DIV/0!</v>
      </c>
      <c r="AD89" s="119" t="e">
        <f t="shared" si="53"/>
        <v>#DIV/0!</v>
      </c>
      <c r="AE89" s="119"/>
      <c r="AF89" s="119" t="e">
        <f t="shared" si="48"/>
        <v>#DIV/0!</v>
      </c>
    </row>
    <row r="90" spans="1:32" x14ac:dyDescent="0.25">
      <c r="A90" s="68">
        <v>87</v>
      </c>
      <c r="B90" s="151"/>
      <c r="C90" s="149"/>
      <c r="D90" s="76">
        <v>43978</v>
      </c>
      <c r="E90" s="102">
        <f t="shared" ref="E90:E153" si="62">L90-L89</f>
        <v>0</v>
      </c>
      <c r="F90" s="56"/>
      <c r="G90" s="154"/>
      <c r="H90" s="108" t="e">
        <f t="shared" si="61"/>
        <v>#DIV/0!</v>
      </c>
      <c r="K90" s="97"/>
      <c r="L90" s="112"/>
      <c r="M90" s="56">
        <f t="shared" si="55"/>
        <v>22278</v>
      </c>
      <c r="N90" s="108" t="e">
        <f t="shared" si="56"/>
        <v>#DIV/0!</v>
      </c>
      <c r="O90" s="115" t="e">
        <f t="shared" si="50"/>
        <v>#DIV/0!</v>
      </c>
      <c r="P90" s="63">
        <f t="shared" si="49"/>
        <v>5411</v>
      </c>
      <c r="Q90" s="61">
        <f t="shared" si="57"/>
        <v>1376</v>
      </c>
      <c r="S90" s="65">
        <f t="shared" si="43"/>
        <v>15491</v>
      </c>
      <c r="T90" s="65">
        <f t="shared" si="59"/>
        <v>1.3935768261964736</v>
      </c>
      <c r="U90" s="65">
        <f t="shared" si="31"/>
        <v>2.1566197967423082</v>
      </c>
      <c r="V90" s="68">
        <f t="shared" si="45"/>
        <v>0</v>
      </c>
      <c r="W90" s="150"/>
      <c r="X90" s="68">
        <f t="shared" si="51"/>
        <v>0</v>
      </c>
      <c r="Y90" s="144" t="e">
        <f t="shared" si="46"/>
        <v>#DIV/0!</v>
      </c>
      <c r="Z90" s="144" t="e">
        <f t="shared" si="52"/>
        <v>#DIV/0!</v>
      </c>
      <c r="AA90" s="107">
        <f t="shared" si="44"/>
        <v>6787</v>
      </c>
      <c r="AB90" s="68">
        <f t="shared" si="40"/>
        <v>0</v>
      </c>
      <c r="AC90" s="119" t="e">
        <f t="shared" si="47"/>
        <v>#DIV/0!</v>
      </c>
      <c r="AD90" s="119" t="e">
        <f t="shared" si="53"/>
        <v>#DIV/0!</v>
      </c>
      <c r="AE90" s="119"/>
      <c r="AF90" s="119" t="e">
        <f t="shared" si="48"/>
        <v>#DIV/0!</v>
      </c>
    </row>
    <row r="91" spans="1:32" s="46" customFormat="1" x14ac:dyDescent="0.25">
      <c r="A91" s="81">
        <v>88</v>
      </c>
      <c r="B91" s="151"/>
      <c r="C91" s="149"/>
      <c r="D91" s="82">
        <v>43979</v>
      </c>
      <c r="E91" s="145">
        <f t="shared" si="62"/>
        <v>0</v>
      </c>
      <c r="F91" s="81"/>
      <c r="G91" s="154"/>
      <c r="H91" s="146" t="e">
        <f t="shared" si="61"/>
        <v>#DIV/0!</v>
      </c>
      <c r="I91" s="81"/>
      <c r="J91" s="81"/>
      <c r="K91" s="81"/>
      <c r="L91" s="145"/>
      <c r="M91" s="81">
        <f t="shared" si="55"/>
        <v>22278</v>
      </c>
      <c r="N91" s="146" t="e">
        <f t="shared" si="56"/>
        <v>#DIV/0!</v>
      </c>
      <c r="O91" s="146" t="e">
        <f t="shared" si="50"/>
        <v>#DIV/0!</v>
      </c>
      <c r="P91" s="81">
        <f t="shared" si="49"/>
        <v>5411</v>
      </c>
      <c r="Q91" s="81">
        <f t="shared" si="57"/>
        <v>1376</v>
      </c>
      <c r="S91" s="81">
        <f t="shared" si="43"/>
        <v>15491</v>
      </c>
      <c r="T91" s="65">
        <f t="shared" si="59"/>
        <v>1.354345165238678</v>
      </c>
      <c r="U91" s="65">
        <f t="shared" si="31"/>
        <v>2.0690530252437558</v>
      </c>
      <c r="V91" s="81">
        <f t="shared" si="45"/>
        <v>0</v>
      </c>
      <c r="W91" s="150"/>
      <c r="X91" s="81">
        <f t="shared" si="51"/>
        <v>0</v>
      </c>
      <c r="Y91" s="146" t="e">
        <f t="shared" si="46"/>
        <v>#DIV/0!</v>
      </c>
      <c r="Z91" s="146" t="e">
        <f t="shared" si="52"/>
        <v>#DIV/0!</v>
      </c>
      <c r="AA91" s="81">
        <f t="shared" si="44"/>
        <v>6787</v>
      </c>
      <c r="AB91" s="81">
        <f t="shared" si="40"/>
        <v>0</v>
      </c>
      <c r="AC91" s="147" t="e">
        <f t="shared" si="47"/>
        <v>#DIV/0!</v>
      </c>
      <c r="AD91" s="147" t="e">
        <f t="shared" si="53"/>
        <v>#DIV/0!</v>
      </c>
      <c r="AE91" s="147"/>
      <c r="AF91" s="147" t="e">
        <f t="shared" si="48"/>
        <v>#DIV/0!</v>
      </c>
    </row>
    <row r="92" spans="1:32" s="43" customFormat="1" x14ac:dyDescent="0.25">
      <c r="A92" s="69">
        <v>89</v>
      </c>
      <c r="B92" s="151"/>
      <c r="C92" s="149"/>
      <c r="D92" s="80">
        <v>43980</v>
      </c>
      <c r="E92" s="135">
        <f t="shared" si="62"/>
        <v>0</v>
      </c>
      <c r="F92" s="69"/>
      <c r="G92" s="154"/>
      <c r="H92" s="131" t="e">
        <f t="shared" si="61"/>
        <v>#DIV/0!</v>
      </c>
      <c r="I92" s="69"/>
      <c r="J92" s="69"/>
      <c r="K92" s="69"/>
      <c r="L92" s="130"/>
      <c r="M92" s="69">
        <f t="shared" si="55"/>
        <v>22278</v>
      </c>
      <c r="N92" s="131" t="e">
        <f t="shared" si="56"/>
        <v>#DIV/0!</v>
      </c>
      <c r="O92" s="131" t="e">
        <f t="shared" si="50"/>
        <v>#DIV/0!</v>
      </c>
      <c r="P92" s="69">
        <f t="shared" si="49"/>
        <v>5411</v>
      </c>
      <c r="Q92" s="69">
        <f t="shared" si="57"/>
        <v>1376</v>
      </c>
      <c r="S92" s="69">
        <f t="shared" si="43"/>
        <v>15491</v>
      </c>
      <c r="T92" s="65">
        <f t="shared" si="59"/>
        <v>1.3342807924203273</v>
      </c>
      <c r="U92" s="65">
        <f t="shared" si="31"/>
        <v>2.0385577049611792</v>
      </c>
      <c r="V92" s="69">
        <f t="shared" si="45"/>
        <v>0</v>
      </c>
      <c r="W92" s="150"/>
      <c r="X92" s="69">
        <f t="shared" si="51"/>
        <v>0</v>
      </c>
      <c r="Y92" s="144" t="e">
        <f t="shared" si="46"/>
        <v>#DIV/0!</v>
      </c>
      <c r="Z92" s="144" t="e">
        <f t="shared" si="52"/>
        <v>#DIV/0!</v>
      </c>
      <c r="AA92" s="69">
        <f t="shared" si="44"/>
        <v>6787</v>
      </c>
      <c r="AB92" s="69">
        <f t="shared" si="40"/>
        <v>0</v>
      </c>
      <c r="AC92" s="132" t="e">
        <f t="shared" si="47"/>
        <v>#DIV/0!</v>
      </c>
      <c r="AD92" s="132" t="e">
        <f t="shared" si="53"/>
        <v>#DIV/0!</v>
      </c>
      <c r="AE92" s="132"/>
      <c r="AF92" s="132" t="e">
        <f t="shared" si="48"/>
        <v>#DIV/0!</v>
      </c>
    </row>
    <row r="93" spans="1:32" x14ac:dyDescent="0.25">
      <c r="A93" s="68">
        <v>90</v>
      </c>
      <c r="B93" s="151"/>
      <c r="C93" s="149"/>
      <c r="D93" s="76">
        <v>43981</v>
      </c>
      <c r="E93" s="99">
        <f t="shared" si="62"/>
        <v>0</v>
      </c>
      <c r="F93" s="56"/>
      <c r="G93" s="154"/>
      <c r="H93" s="108" t="e">
        <f t="shared" si="61"/>
        <v>#DIV/0!</v>
      </c>
      <c r="K93" s="97"/>
      <c r="L93" s="112"/>
      <c r="M93" s="56">
        <f t="shared" si="55"/>
        <v>22278</v>
      </c>
      <c r="N93" s="108" t="e">
        <f t="shared" si="56"/>
        <v>#DIV/0!</v>
      </c>
      <c r="O93" s="115" t="e">
        <f t="shared" si="50"/>
        <v>#DIV/0!</v>
      </c>
      <c r="P93" s="63">
        <f t="shared" si="49"/>
        <v>5411</v>
      </c>
      <c r="Q93" s="61">
        <f t="shared" si="57"/>
        <v>1376</v>
      </c>
      <c r="S93" s="65">
        <f t="shared" si="43"/>
        <v>15491</v>
      </c>
      <c r="T93" s="65">
        <f t="shared" si="59"/>
        <v>1.2889831918788484</v>
      </c>
      <c r="U93" s="65">
        <f t="shared" si="31"/>
        <v>1.9842449084155245</v>
      </c>
      <c r="V93" s="68">
        <f t="shared" si="45"/>
        <v>0</v>
      </c>
      <c r="W93" s="150"/>
      <c r="X93" s="68">
        <f t="shared" si="51"/>
        <v>0</v>
      </c>
      <c r="Y93" s="144" t="e">
        <f t="shared" si="46"/>
        <v>#DIV/0!</v>
      </c>
      <c r="Z93" s="144" t="e">
        <f t="shared" si="52"/>
        <v>#DIV/0!</v>
      </c>
      <c r="AA93" s="107">
        <f t="shared" si="44"/>
        <v>6787</v>
      </c>
      <c r="AB93" s="68">
        <f t="shared" si="40"/>
        <v>0</v>
      </c>
      <c r="AC93" s="119" t="e">
        <f t="shared" si="47"/>
        <v>#DIV/0!</v>
      </c>
      <c r="AD93" s="119" t="e">
        <f t="shared" si="53"/>
        <v>#DIV/0!</v>
      </c>
      <c r="AE93" s="119"/>
      <c r="AF93" s="119" t="e">
        <f t="shared" si="48"/>
        <v>#DIV/0!</v>
      </c>
    </row>
    <row r="94" spans="1:32" x14ac:dyDescent="0.25">
      <c r="A94" s="68">
        <v>91</v>
      </c>
      <c r="B94" s="151"/>
      <c r="C94" s="149"/>
      <c r="D94" s="76">
        <v>43982</v>
      </c>
      <c r="E94" s="102">
        <f t="shared" si="62"/>
        <v>0</v>
      </c>
      <c r="F94" s="56"/>
      <c r="G94" s="155"/>
      <c r="H94" s="108" t="e">
        <f t="shared" si="61"/>
        <v>#DIV/0!</v>
      </c>
      <c r="K94" s="97"/>
      <c r="L94" s="112"/>
      <c r="M94" s="56">
        <f t="shared" si="55"/>
        <v>22278</v>
      </c>
      <c r="N94" s="108" t="e">
        <f t="shared" si="56"/>
        <v>#DIV/0!</v>
      </c>
      <c r="O94" s="115" t="e">
        <f t="shared" si="50"/>
        <v>#DIV/0!</v>
      </c>
      <c r="P94" s="63">
        <f t="shared" si="49"/>
        <v>5411</v>
      </c>
      <c r="Q94" s="61">
        <f t="shared" si="57"/>
        <v>1376</v>
      </c>
      <c r="S94" s="65">
        <f t="shared" si="43"/>
        <v>15491</v>
      </c>
      <c r="T94" s="65">
        <f t="shared" si="59"/>
        <v>1.2660183066361557</v>
      </c>
      <c r="U94" s="65">
        <f t="shared" si="31"/>
        <v>1.8977091755482054</v>
      </c>
      <c r="V94" s="68">
        <f t="shared" si="45"/>
        <v>0</v>
      </c>
      <c r="W94" s="150"/>
      <c r="X94" s="68">
        <f t="shared" si="51"/>
        <v>0</v>
      </c>
      <c r="Y94" s="144" t="e">
        <f t="shared" si="46"/>
        <v>#DIV/0!</v>
      </c>
      <c r="Z94" s="144" t="e">
        <f t="shared" si="52"/>
        <v>#DIV/0!</v>
      </c>
      <c r="AA94" s="107">
        <f t="shared" si="44"/>
        <v>6787</v>
      </c>
      <c r="AB94" s="68">
        <f t="shared" si="40"/>
        <v>0</v>
      </c>
      <c r="AC94" s="119" t="e">
        <f t="shared" si="47"/>
        <v>#DIV/0!</v>
      </c>
      <c r="AD94" s="119" t="e">
        <f t="shared" si="53"/>
        <v>#DIV/0!</v>
      </c>
      <c r="AE94" s="119"/>
      <c r="AF94" s="119" t="e">
        <f t="shared" si="48"/>
        <v>#DIV/0!</v>
      </c>
    </row>
    <row r="95" spans="1:32" x14ac:dyDescent="0.25">
      <c r="A95" s="68">
        <v>92</v>
      </c>
      <c r="B95" s="151">
        <v>14</v>
      </c>
      <c r="C95" s="149"/>
      <c r="D95" s="76">
        <v>43983</v>
      </c>
      <c r="E95" s="99">
        <f t="shared" si="62"/>
        <v>0</v>
      </c>
      <c r="F95" s="56"/>
      <c r="G95" s="153" t="e">
        <f t="shared" ref="G95" si="63">AVERAGE(F95:F101)</f>
        <v>#DIV/0!</v>
      </c>
      <c r="H95" s="108" t="e">
        <f t="shared" si="61"/>
        <v>#DIV/0!</v>
      </c>
      <c r="K95" s="97"/>
      <c r="L95" s="112"/>
      <c r="M95" s="56">
        <f t="shared" si="55"/>
        <v>22278</v>
      </c>
      <c r="N95" s="108" t="e">
        <f t="shared" si="56"/>
        <v>#DIV/0!</v>
      </c>
      <c r="O95" s="115" t="e">
        <f t="shared" si="50"/>
        <v>#DIV/0!</v>
      </c>
      <c r="P95" s="63">
        <f t="shared" si="49"/>
        <v>5411</v>
      </c>
      <c r="Q95" s="61">
        <f t="shared" si="57"/>
        <v>1376</v>
      </c>
      <c r="S95" s="65">
        <f t="shared" si="43"/>
        <v>15491</v>
      </c>
      <c r="T95" s="65">
        <f t="shared" si="59"/>
        <v>1.2403715269437106</v>
      </c>
      <c r="U95" s="65">
        <f t="shared" si="31"/>
        <v>1.8552095808383233</v>
      </c>
      <c r="V95" s="68">
        <f t="shared" si="45"/>
        <v>0</v>
      </c>
      <c r="W95" s="150">
        <f>AVERAGE(V95:V101)</f>
        <v>0</v>
      </c>
      <c r="X95" s="68">
        <f t="shared" si="51"/>
        <v>0</v>
      </c>
      <c r="Y95" s="144" t="e">
        <f t="shared" si="46"/>
        <v>#DIV/0!</v>
      </c>
      <c r="Z95" s="144" t="e">
        <f t="shared" si="52"/>
        <v>#DIV/0!</v>
      </c>
      <c r="AA95" s="107">
        <f t="shared" si="44"/>
        <v>6787</v>
      </c>
      <c r="AB95" s="68">
        <f t="shared" si="40"/>
        <v>0</v>
      </c>
      <c r="AC95" s="119" t="e">
        <f t="shared" si="47"/>
        <v>#DIV/0!</v>
      </c>
      <c r="AD95" s="119" t="e">
        <f t="shared" si="53"/>
        <v>#DIV/0!</v>
      </c>
      <c r="AE95" s="119"/>
      <c r="AF95" s="119" t="e">
        <f t="shared" si="48"/>
        <v>#DIV/0!</v>
      </c>
    </row>
    <row r="96" spans="1:32" x14ac:dyDescent="0.25">
      <c r="A96" s="68">
        <v>93</v>
      </c>
      <c r="B96" s="151"/>
      <c r="C96" s="149"/>
      <c r="D96" s="76">
        <v>43984</v>
      </c>
      <c r="E96" s="102">
        <f t="shared" si="62"/>
        <v>0</v>
      </c>
      <c r="F96" s="56"/>
      <c r="G96" s="154"/>
      <c r="H96" s="108" t="e">
        <f t="shared" si="61"/>
        <v>#DIV/0!</v>
      </c>
      <c r="K96" s="97"/>
      <c r="L96" s="112"/>
      <c r="M96" s="56">
        <f t="shared" si="55"/>
        <v>22278</v>
      </c>
      <c r="N96" s="108" t="e">
        <f t="shared" si="56"/>
        <v>#DIV/0!</v>
      </c>
      <c r="O96" s="115" t="e">
        <f t="shared" si="50"/>
        <v>#DIV/0!</v>
      </c>
      <c r="P96" s="63">
        <f t="shared" si="49"/>
        <v>5411</v>
      </c>
      <c r="Q96" s="61">
        <f t="shared" si="57"/>
        <v>1376</v>
      </c>
      <c r="S96" s="65">
        <f t="shared" si="43"/>
        <v>15491</v>
      </c>
      <c r="T96" s="65">
        <f t="shared" si="59"/>
        <v>1.2100453054210281</v>
      </c>
      <c r="U96" s="65">
        <f t="shared" si="31"/>
        <v>1.8302221172022684</v>
      </c>
      <c r="V96" s="68">
        <f t="shared" si="45"/>
        <v>0</v>
      </c>
      <c r="W96" s="150"/>
      <c r="X96" s="68">
        <f t="shared" si="51"/>
        <v>0</v>
      </c>
      <c r="Y96" s="144" t="e">
        <f t="shared" si="46"/>
        <v>#DIV/0!</v>
      </c>
      <c r="Z96" s="144" t="e">
        <f t="shared" si="52"/>
        <v>#DIV/0!</v>
      </c>
      <c r="AA96" s="107">
        <f t="shared" si="44"/>
        <v>6787</v>
      </c>
      <c r="AB96" s="68">
        <f t="shared" si="40"/>
        <v>0</v>
      </c>
      <c r="AC96" s="119" t="e">
        <f t="shared" si="47"/>
        <v>#DIV/0!</v>
      </c>
      <c r="AD96" s="119" t="e">
        <f t="shared" si="53"/>
        <v>#DIV/0!</v>
      </c>
      <c r="AE96" s="119"/>
      <c r="AF96" s="119" t="e">
        <f t="shared" si="48"/>
        <v>#DIV/0!</v>
      </c>
    </row>
    <row r="97" spans="1:32" x14ac:dyDescent="0.25">
      <c r="A97" s="68">
        <v>94</v>
      </c>
      <c r="B97" s="151"/>
      <c r="C97" s="149"/>
      <c r="D97" s="76">
        <v>43985</v>
      </c>
      <c r="E97" s="99">
        <f t="shared" si="62"/>
        <v>0</v>
      </c>
      <c r="F97" s="56"/>
      <c r="G97" s="154"/>
      <c r="H97" s="108" t="e">
        <f t="shared" si="61"/>
        <v>#DIV/0!</v>
      </c>
      <c r="K97" s="97"/>
      <c r="L97" s="112"/>
      <c r="M97" s="56">
        <f t="shared" si="55"/>
        <v>22278</v>
      </c>
      <c r="N97" s="108" t="e">
        <f t="shared" si="56"/>
        <v>#DIV/0!</v>
      </c>
      <c r="O97" s="115" t="e">
        <f t="shared" si="50"/>
        <v>#DIV/0!</v>
      </c>
      <c r="P97" s="63">
        <f t="shared" si="49"/>
        <v>5411</v>
      </c>
      <c r="Q97" s="61">
        <f t="shared" si="57"/>
        <v>1376</v>
      </c>
      <c r="S97" s="65">
        <f t="shared" si="43"/>
        <v>15491</v>
      </c>
      <c r="T97" s="65">
        <f t="shared" si="59"/>
        <v>1.1589854855603772</v>
      </c>
      <c r="U97" s="65">
        <f t="shared" si="31"/>
        <v>1.7679753480940426</v>
      </c>
      <c r="V97" s="68">
        <f t="shared" si="45"/>
        <v>0</v>
      </c>
      <c r="W97" s="150"/>
      <c r="X97" s="68">
        <f t="shared" si="51"/>
        <v>0</v>
      </c>
      <c r="Y97" s="144" t="e">
        <f t="shared" si="46"/>
        <v>#DIV/0!</v>
      </c>
      <c r="Z97" s="144" t="e">
        <f t="shared" si="52"/>
        <v>#DIV/0!</v>
      </c>
      <c r="AA97" s="107">
        <f t="shared" si="44"/>
        <v>6787</v>
      </c>
      <c r="AB97" s="68">
        <f t="shared" si="40"/>
        <v>0</v>
      </c>
      <c r="AC97" s="119" t="e">
        <f t="shared" si="47"/>
        <v>#DIV/0!</v>
      </c>
      <c r="AD97" s="119" t="e">
        <f t="shared" si="53"/>
        <v>#DIV/0!</v>
      </c>
      <c r="AE97" s="119"/>
      <c r="AF97" s="119" t="e">
        <f t="shared" si="48"/>
        <v>#DIV/0!</v>
      </c>
    </row>
    <row r="98" spans="1:32" x14ac:dyDescent="0.25">
      <c r="A98" s="68">
        <v>95</v>
      </c>
      <c r="B98" s="151"/>
      <c r="C98" s="149"/>
      <c r="D98" s="76">
        <v>43986</v>
      </c>
      <c r="E98" s="102">
        <f t="shared" si="62"/>
        <v>0</v>
      </c>
      <c r="F98" s="56"/>
      <c r="G98" s="154"/>
      <c r="H98" s="108" t="e">
        <f t="shared" si="61"/>
        <v>#DIV/0!</v>
      </c>
      <c r="K98" s="97"/>
      <c r="L98" s="112"/>
      <c r="M98" s="56">
        <f t="shared" si="55"/>
        <v>22278</v>
      </c>
      <c r="N98" s="108" t="e">
        <f t="shared" si="56"/>
        <v>#DIV/0!</v>
      </c>
      <c r="O98" s="115" t="e">
        <f t="shared" si="50"/>
        <v>#DIV/0!</v>
      </c>
      <c r="P98" s="63">
        <f t="shared" si="49"/>
        <v>5411</v>
      </c>
      <c r="Q98" s="61">
        <f t="shared" si="57"/>
        <v>1376</v>
      </c>
      <c r="S98" s="65">
        <f t="shared" si="43"/>
        <v>15491</v>
      </c>
      <c r="T98" s="65">
        <f t="shared" si="59"/>
        <v>1.1033475783475784</v>
      </c>
      <c r="U98" s="65">
        <f t="shared" si="31"/>
        <v>1.7221789883268483</v>
      </c>
      <c r="V98" s="68">
        <f t="shared" si="45"/>
        <v>0</v>
      </c>
      <c r="W98" s="150"/>
      <c r="X98" s="68">
        <f t="shared" si="51"/>
        <v>0</v>
      </c>
      <c r="Y98" s="144" t="e">
        <f t="shared" si="46"/>
        <v>#DIV/0!</v>
      </c>
      <c r="Z98" s="144" t="e">
        <f t="shared" si="52"/>
        <v>#DIV/0!</v>
      </c>
      <c r="AA98" s="107">
        <f t="shared" si="44"/>
        <v>6787</v>
      </c>
      <c r="AB98" s="68">
        <f t="shared" si="40"/>
        <v>0</v>
      </c>
      <c r="AC98" s="119" t="e">
        <f t="shared" si="47"/>
        <v>#DIV/0!</v>
      </c>
      <c r="AD98" s="119" t="e">
        <f t="shared" si="53"/>
        <v>#DIV/0!</v>
      </c>
      <c r="AE98" s="119"/>
      <c r="AF98" s="119" t="e">
        <f t="shared" si="48"/>
        <v>#DIV/0!</v>
      </c>
    </row>
    <row r="99" spans="1:32" x14ac:dyDescent="0.25">
      <c r="A99" s="68">
        <v>96</v>
      </c>
      <c r="B99" s="151"/>
      <c r="C99" s="149"/>
      <c r="D99" s="76">
        <v>43987</v>
      </c>
      <c r="E99" s="99">
        <f t="shared" si="62"/>
        <v>0</v>
      </c>
      <c r="F99" s="56"/>
      <c r="G99" s="154"/>
      <c r="H99" s="108" t="e">
        <f t="shared" si="61"/>
        <v>#DIV/0!</v>
      </c>
      <c r="K99" s="97"/>
      <c r="L99" s="112"/>
      <c r="M99" s="56">
        <f t="shared" si="55"/>
        <v>22278</v>
      </c>
      <c r="N99" s="108" t="e">
        <f t="shared" si="56"/>
        <v>#DIV/0!</v>
      </c>
      <c r="O99" s="115" t="e">
        <f t="shared" si="50"/>
        <v>#DIV/0!</v>
      </c>
      <c r="P99" s="63">
        <f t="shared" si="49"/>
        <v>5411</v>
      </c>
      <c r="Q99" s="61">
        <f t="shared" si="57"/>
        <v>1376</v>
      </c>
      <c r="S99" s="65">
        <f t="shared" si="43"/>
        <v>15491</v>
      </c>
      <c r="T99" s="65">
        <f t="shared" si="59"/>
        <v>1.0752412021933782</v>
      </c>
      <c r="U99" s="65">
        <f t="shared" ref="U99:U162" si="64">S99/S69</f>
        <v>1.6803340926347761</v>
      </c>
      <c r="V99" s="68">
        <f t="shared" si="45"/>
        <v>0</v>
      </c>
      <c r="W99" s="150"/>
      <c r="X99" s="68">
        <f t="shared" si="51"/>
        <v>0</v>
      </c>
      <c r="Y99" s="144" t="e">
        <f t="shared" si="46"/>
        <v>#DIV/0!</v>
      </c>
      <c r="Z99" s="144" t="e">
        <f t="shared" si="52"/>
        <v>#DIV/0!</v>
      </c>
      <c r="AA99" s="107">
        <f t="shared" si="44"/>
        <v>6787</v>
      </c>
      <c r="AB99" s="68">
        <f t="shared" si="40"/>
        <v>0</v>
      </c>
      <c r="AC99" s="119" t="e">
        <f t="shared" si="47"/>
        <v>#DIV/0!</v>
      </c>
      <c r="AD99" s="119" t="e">
        <f t="shared" si="53"/>
        <v>#DIV/0!</v>
      </c>
      <c r="AE99" s="119"/>
      <c r="AF99" s="119" t="e">
        <f t="shared" si="48"/>
        <v>#DIV/0!</v>
      </c>
    </row>
    <row r="100" spans="1:32" x14ac:dyDescent="0.25">
      <c r="A100" s="68">
        <v>97</v>
      </c>
      <c r="B100" s="151"/>
      <c r="C100" s="149"/>
      <c r="D100" s="76">
        <v>43988</v>
      </c>
      <c r="E100" s="102">
        <f t="shared" si="62"/>
        <v>0</v>
      </c>
      <c r="F100" s="56"/>
      <c r="G100" s="154"/>
      <c r="H100" s="108" t="e">
        <f t="shared" si="61"/>
        <v>#DIV/0!</v>
      </c>
      <c r="K100" s="97"/>
      <c r="L100" s="112"/>
      <c r="M100" s="56">
        <f t="shared" si="55"/>
        <v>22278</v>
      </c>
      <c r="N100" s="108" t="e">
        <f t="shared" si="56"/>
        <v>#DIV/0!</v>
      </c>
      <c r="O100" s="115" t="e">
        <f t="shared" si="50"/>
        <v>#DIV/0!</v>
      </c>
      <c r="P100" s="63">
        <f t="shared" si="49"/>
        <v>5411</v>
      </c>
      <c r="Q100" s="61">
        <f t="shared" si="57"/>
        <v>1376</v>
      </c>
      <c r="S100" s="65">
        <f t="shared" ref="S100:S131" si="65">M100-P100-Q100</f>
        <v>15491</v>
      </c>
      <c r="T100" s="65">
        <f t="shared" si="59"/>
        <v>1.0232512054957394</v>
      </c>
      <c r="U100" s="65">
        <f t="shared" si="64"/>
        <v>1.637872700359484</v>
      </c>
      <c r="V100" s="68">
        <f t="shared" si="45"/>
        <v>0</v>
      </c>
      <c r="W100" s="150"/>
      <c r="X100" s="68">
        <f t="shared" si="51"/>
        <v>0</v>
      </c>
      <c r="Y100" s="144" t="e">
        <f t="shared" si="46"/>
        <v>#DIV/0!</v>
      </c>
      <c r="Z100" s="144" t="e">
        <f t="shared" si="52"/>
        <v>#DIV/0!</v>
      </c>
      <c r="AA100" s="107">
        <f t="shared" ref="AA100:AA131" si="66">P100+Q100</f>
        <v>6787</v>
      </c>
      <c r="AB100" s="68">
        <f t="shared" si="40"/>
        <v>0</v>
      </c>
      <c r="AC100" s="119" t="e">
        <f t="shared" si="47"/>
        <v>#DIV/0!</v>
      </c>
      <c r="AD100" s="119" t="e">
        <f t="shared" si="53"/>
        <v>#DIV/0!</v>
      </c>
      <c r="AE100" s="119"/>
      <c r="AF100" s="119" t="e">
        <f t="shared" si="48"/>
        <v>#DIV/0!</v>
      </c>
    </row>
    <row r="101" spans="1:32" s="43" customFormat="1" x14ac:dyDescent="0.25">
      <c r="A101" s="69">
        <v>98</v>
      </c>
      <c r="B101" s="151"/>
      <c r="C101" s="149"/>
      <c r="D101" s="80">
        <v>43989</v>
      </c>
      <c r="E101" s="130">
        <f t="shared" si="62"/>
        <v>0</v>
      </c>
      <c r="F101" s="69"/>
      <c r="G101" s="155"/>
      <c r="H101" s="131" t="e">
        <f t="shared" si="61"/>
        <v>#DIV/0!</v>
      </c>
      <c r="I101" s="69"/>
      <c r="J101" s="69"/>
      <c r="K101" s="69"/>
      <c r="L101" s="130"/>
      <c r="M101" s="69">
        <f t="shared" si="55"/>
        <v>22278</v>
      </c>
      <c r="N101" s="131" t="e">
        <f t="shared" si="56"/>
        <v>#DIV/0!</v>
      </c>
      <c r="O101" s="131" t="e">
        <f t="shared" si="50"/>
        <v>#DIV/0!</v>
      </c>
      <c r="P101" s="69">
        <f t="shared" si="49"/>
        <v>5411</v>
      </c>
      <c r="Q101" s="69">
        <f t="shared" si="57"/>
        <v>1376</v>
      </c>
      <c r="S101" s="69">
        <f t="shared" si="65"/>
        <v>15491</v>
      </c>
      <c r="T101" s="65">
        <f t="shared" si="59"/>
        <v>1</v>
      </c>
      <c r="U101" s="65">
        <f t="shared" si="64"/>
        <v>1.6022962350020686</v>
      </c>
      <c r="V101" s="69">
        <f t="shared" ref="V101:V132" si="67">S101-S100</f>
        <v>0</v>
      </c>
      <c r="W101" s="150"/>
      <c r="X101" s="69">
        <f t="shared" si="51"/>
        <v>0</v>
      </c>
      <c r="Y101" s="131" t="e">
        <f t="shared" si="46"/>
        <v>#DIV/0!</v>
      </c>
      <c r="Z101" s="131" t="e">
        <f t="shared" si="52"/>
        <v>#DIV/0!</v>
      </c>
      <c r="AA101" s="69">
        <f t="shared" si="66"/>
        <v>6787</v>
      </c>
      <c r="AB101" s="69">
        <f t="shared" si="40"/>
        <v>0</v>
      </c>
      <c r="AC101" s="132" t="e">
        <f t="shared" si="47"/>
        <v>#DIV/0!</v>
      </c>
      <c r="AD101" s="132" t="e">
        <f t="shared" si="53"/>
        <v>#DIV/0!</v>
      </c>
      <c r="AE101" s="132"/>
      <c r="AF101" s="132" t="e">
        <f t="shared" si="48"/>
        <v>#DIV/0!</v>
      </c>
    </row>
    <row r="102" spans="1:32" s="43" customFormat="1" x14ac:dyDescent="0.25">
      <c r="A102" s="69">
        <v>99</v>
      </c>
      <c r="B102" s="151">
        <v>15</v>
      </c>
      <c r="C102" s="149"/>
      <c r="D102" s="80">
        <v>43990</v>
      </c>
      <c r="E102" s="135">
        <f t="shared" si="62"/>
        <v>0</v>
      </c>
      <c r="F102" s="69"/>
      <c r="G102" s="153" t="e">
        <f t="shared" ref="G102" si="68">AVERAGE(F102:F108)</f>
        <v>#DIV/0!</v>
      </c>
      <c r="H102" s="131" t="e">
        <f t="shared" si="61"/>
        <v>#DIV/0!</v>
      </c>
      <c r="I102" s="69"/>
      <c r="J102" s="69"/>
      <c r="K102" s="69"/>
      <c r="L102" s="130"/>
      <c r="M102" s="69">
        <f t="shared" si="55"/>
        <v>22278</v>
      </c>
      <c r="N102" s="131" t="e">
        <f t="shared" si="56"/>
        <v>#DIV/0!</v>
      </c>
      <c r="O102" s="131" t="e">
        <f t="shared" si="50"/>
        <v>#DIV/0!</v>
      </c>
      <c r="P102" s="69">
        <f t="shared" si="49"/>
        <v>5411</v>
      </c>
      <c r="Q102" s="69">
        <f t="shared" si="57"/>
        <v>1376</v>
      </c>
      <c r="S102" s="69">
        <f t="shared" si="65"/>
        <v>15491</v>
      </c>
      <c r="T102" s="65">
        <f t="shared" si="59"/>
        <v>1</v>
      </c>
      <c r="U102" s="65">
        <f t="shared" si="64"/>
        <v>1.5380262112787928</v>
      </c>
      <c r="V102" s="69">
        <f t="shared" si="67"/>
        <v>0</v>
      </c>
      <c r="W102" s="150">
        <f>AVERAGE(V102:V108)</f>
        <v>0</v>
      </c>
      <c r="X102" s="69">
        <f t="shared" si="51"/>
        <v>0</v>
      </c>
      <c r="Y102" s="131" t="e">
        <f t="shared" si="46"/>
        <v>#DIV/0!</v>
      </c>
      <c r="Z102" s="131" t="e">
        <f t="shared" si="52"/>
        <v>#DIV/0!</v>
      </c>
      <c r="AA102" s="69">
        <f t="shared" si="66"/>
        <v>6787</v>
      </c>
      <c r="AB102" s="69">
        <f t="shared" si="40"/>
        <v>0</v>
      </c>
      <c r="AC102" s="132" t="e">
        <f t="shared" si="47"/>
        <v>#DIV/0!</v>
      </c>
      <c r="AD102" s="132" t="e">
        <f t="shared" si="53"/>
        <v>#DIV/0!</v>
      </c>
      <c r="AE102" s="132"/>
      <c r="AF102" s="132" t="e">
        <f t="shared" si="48"/>
        <v>#DIV/0!</v>
      </c>
    </row>
    <row r="103" spans="1:32" s="43" customFormat="1" x14ac:dyDescent="0.25">
      <c r="A103" s="69">
        <v>100</v>
      </c>
      <c r="B103" s="151"/>
      <c r="C103" s="149"/>
      <c r="D103" s="80">
        <v>43991</v>
      </c>
      <c r="E103" s="130">
        <f t="shared" si="62"/>
        <v>0</v>
      </c>
      <c r="F103" s="69"/>
      <c r="G103" s="154"/>
      <c r="H103" s="131" t="e">
        <f t="shared" si="61"/>
        <v>#DIV/0!</v>
      </c>
      <c r="I103" s="69"/>
      <c r="J103" s="69"/>
      <c r="K103" s="69"/>
      <c r="L103" s="130"/>
      <c r="M103" s="69">
        <f t="shared" si="55"/>
        <v>22278</v>
      </c>
      <c r="N103" s="131" t="e">
        <f t="shared" si="56"/>
        <v>#DIV/0!</v>
      </c>
      <c r="O103" s="131" t="e">
        <f t="shared" si="50"/>
        <v>#DIV/0!</v>
      </c>
      <c r="P103" s="69">
        <f t="shared" si="49"/>
        <v>5411</v>
      </c>
      <c r="Q103" s="69">
        <f t="shared" si="57"/>
        <v>1376</v>
      </c>
      <c r="S103" s="69">
        <f t="shared" si="65"/>
        <v>15491</v>
      </c>
      <c r="T103" s="65">
        <f t="shared" si="59"/>
        <v>1</v>
      </c>
      <c r="U103" s="65">
        <f t="shared" si="64"/>
        <v>1.4961367587405834</v>
      </c>
      <c r="V103" s="69">
        <f t="shared" si="67"/>
        <v>0</v>
      </c>
      <c r="W103" s="150"/>
      <c r="X103" s="69">
        <f t="shared" si="51"/>
        <v>0</v>
      </c>
      <c r="Y103" s="131" t="e">
        <f t="shared" si="46"/>
        <v>#DIV/0!</v>
      </c>
      <c r="Z103" s="131" t="e">
        <f t="shared" si="52"/>
        <v>#DIV/0!</v>
      </c>
      <c r="AA103" s="69">
        <f t="shared" si="66"/>
        <v>6787</v>
      </c>
      <c r="AB103" s="69">
        <f t="shared" si="40"/>
        <v>0</v>
      </c>
      <c r="AC103" s="132" t="e">
        <f t="shared" si="47"/>
        <v>#DIV/0!</v>
      </c>
      <c r="AD103" s="132" t="e">
        <f t="shared" si="53"/>
        <v>#DIV/0!</v>
      </c>
      <c r="AE103" s="132"/>
      <c r="AF103" s="132" t="e">
        <f t="shared" si="48"/>
        <v>#DIV/0!</v>
      </c>
    </row>
    <row r="104" spans="1:32" x14ac:dyDescent="0.25">
      <c r="A104" s="68">
        <v>101</v>
      </c>
      <c r="B104" s="151"/>
      <c r="C104" s="149"/>
      <c r="D104" s="76">
        <v>43992</v>
      </c>
      <c r="E104" s="102">
        <f t="shared" si="62"/>
        <v>0</v>
      </c>
      <c r="F104" s="56"/>
      <c r="G104" s="154"/>
      <c r="H104" s="108" t="e">
        <f t="shared" si="61"/>
        <v>#DIV/0!</v>
      </c>
      <c r="K104" s="97"/>
      <c r="L104" s="112"/>
      <c r="M104" s="56">
        <f t="shared" si="55"/>
        <v>22278</v>
      </c>
      <c r="N104" s="108" t="e">
        <f t="shared" si="56"/>
        <v>#DIV/0!</v>
      </c>
      <c r="O104" s="115" t="e">
        <f t="shared" si="50"/>
        <v>#DIV/0!</v>
      </c>
      <c r="P104" s="63">
        <f t="shared" si="49"/>
        <v>5411</v>
      </c>
      <c r="Q104" s="61">
        <f t="shared" si="57"/>
        <v>1376</v>
      </c>
      <c r="S104" s="65">
        <f t="shared" si="65"/>
        <v>15491</v>
      </c>
      <c r="T104" s="65">
        <f t="shared" si="59"/>
        <v>1</v>
      </c>
      <c r="U104" s="65">
        <f t="shared" si="64"/>
        <v>1.491527055651839</v>
      </c>
      <c r="V104" s="68">
        <f t="shared" si="67"/>
        <v>0</v>
      </c>
      <c r="W104" s="150"/>
      <c r="X104" s="68">
        <f t="shared" si="51"/>
        <v>0</v>
      </c>
      <c r="Y104" s="144" t="e">
        <f t="shared" si="46"/>
        <v>#DIV/0!</v>
      </c>
      <c r="Z104" s="144" t="e">
        <f t="shared" si="52"/>
        <v>#DIV/0!</v>
      </c>
      <c r="AA104" s="107">
        <f t="shared" si="66"/>
        <v>6787</v>
      </c>
      <c r="AB104" s="68">
        <f t="shared" si="40"/>
        <v>0</v>
      </c>
      <c r="AC104" s="119" t="e">
        <f t="shared" si="47"/>
        <v>#DIV/0!</v>
      </c>
      <c r="AD104" s="119" t="e">
        <f t="shared" si="53"/>
        <v>#DIV/0!</v>
      </c>
      <c r="AE104" s="119"/>
      <c r="AF104" s="119" t="e">
        <f t="shared" si="48"/>
        <v>#DIV/0!</v>
      </c>
    </row>
    <row r="105" spans="1:32" x14ac:dyDescent="0.25">
      <c r="A105" s="68">
        <v>102</v>
      </c>
      <c r="B105" s="151"/>
      <c r="C105" s="149"/>
      <c r="D105" s="76">
        <v>43993</v>
      </c>
      <c r="E105" s="99">
        <f t="shared" si="62"/>
        <v>0</v>
      </c>
      <c r="F105" s="56"/>
      <c r="G105" s="154"/>
      <c r="H105" s="108" t="e">
        <f t="shared" si="61"/>
        <v>#DIV/0!</v>
      </c>
      <c r="K105" s="97"/>
      <c r="L105" s="112"/>
      <c r="M105" s="56">
        <f t="shared" si="55"/>
        <v>22278</v>
      </c>
      <c r="N105" s="108" t="e">
        <f t="shared" si="56"/>
        <v>#DIV/0!</v>
      </c>
      <c r="O105" s="115" t="e">
        <f t="shared" si="50"/>
        <v>#DIV/0!</v>
      </c>
      <c r="P105" s="63">
        <f t="shared" si="49"/>
        <v>5411</v>
      </c>
      <c r="Q105" s="61">
        <f t="shared" si="57"/>
        <v>1376</v>
      </c>
      <c r="S105" s="65">
        <f t="shared" si="65"/>
        <v>15491</v>
      </c>
      <c r="T105" s="65">
        <f t="shared" si="59"/>
        <v>1</v>
      </c>
      <c r="U105" s="65">
        <f t="shared" si="64"/>
        <v>1.4515554722638682</v>
      </c>
      <c r="V105" s="68">
        <f t="shared" si="67"/>
        <v>0</v>
      </c>
      <c r="W105" s="150"/>
      <c r="X105" s="68">
        <f t="shared" si="51"/>
        <v>0</v>
      </c>
      <c r="Y105" s="144" t="e">
        <f t="shared" si="46"/>
        <v>#DIV/0!</v>
      </c>
      <c r="Z105" s="144" t="e">
        <f t="shared" si="52"/>
        <v>#DIV/0!</v>
      </c>
      <c r="AA105" s="107">
        <f t="shared" si="66"/>
        <v>6787</v>
      </c>
      <c r="AB105" s="68">
        <f t="shared" si="40"/>
        <v>0</v>
      </c>
      <c r="AC105" s="119" t="e">
        <f t="shared" si="47"/>
        <v>#DIV/0!</v>
      </c>
      <c r="AD105" s="119" t="e">
        <f t="shared" si="53"/>
        <v>#DIV/0!</v>
      </c>
      <c r="AE105" s="119"/>
      <c r="AF105" s="119" t="e">
        <f t="shared" si="48"/>
        <v>#DIV/0!</v>
      </c>
    </row>
    <row r="106" spans="1:32" x14ac:dyDescent="0.25">
      <c r="A106" s="68">
        <v>103</v>
      </c>
      <c r="B106" s="151"/>
      <c r="C106" s="149"/>
      <c r="D106" s="76">
        <v>43994</v>
      </c>
      <c r="E106" s="102">
        <f t="shared" si="62"/>
        <v>0</v>
      </c>
      <c r="F106" s="56"/>
      <c r="G106" s="154"/>
      <c r="H106" s="108" t="e">
        <f t="shared" si="61"/>
        <v>#DIV/0!</v>
      </c>
      <c r="K106" s="97"/>
      <c r="L106" s="112"/>
      <c r="M106" s="56">
        <f t="shared" si="55"/>
        <v>22278</v>
      </c>
      <c r="N106" s="108" t="e">
        <f t="shared" si="56"/>
        <v>#DIV/0!</v>
      </c>
      <c r="O106" s="115" t="e">
        <f t="shared" si="50"/>
        <v>#DIV/0!</v>
      </c>
      <c r="P106" s="63">
        <f t="shared" si="49"/>
        <v>5411</v>
      </c>
      <c r="Q106" s="61">
        <f t="shared" si="57"/>
        <v>1376</v>
      </c>
      <c r="S106" s="65">
        <f t="shared" si="65"/>
        <v>15491</v>
      </c>
      <c r="T106" s="65">
        <f t="shared" si="59"/>
        <v>1</v>
      </c>
      <c r="U106" s="65">
        <f t="shared" si="64"/>
        <v>1.3935768261964736</v>
      </c>
      <c r="V106" s="68">
        <f t="shared" si="67"/>
        <v>0</v>
      </c>
      <c r="W106" s="150"/>
      <c r="X106" s="68">
        <f t="shared" si="51"/>
        <v>0</v>
      </c>
      <c r="Y106" s="144" t="e">
        <f t="shared" si="46"/>
        <v>#DIV/0!</v>
      </c>
      <c r="Z106" s="144" t="e">
        <f t="shared" si="52"/>
        <v>#DIV/0!</v>
      </c>
      <c r="AA106" s="107">
        <f t="shared" si="66"/>
        <v>6787</v>
      </c>
      <c r="AB106" s="68">
        <f t="shared" si="40"/>
        <v>0</v>
      </c>
      <c r="AC106" s="119" t="e">
        <f t="shared" si="47"/>
        <v>#DIV/0!</v>
      </c>
      <c r="AD106" s="119" t="e">
        <f t="shared" si="53"/>
        <v>#DIV/0!</v>
      </c>
      <c r="AE106" s="119"/>
      <c r="AF106" s="119" t="e">
        <f t="shared" si="48"/>
        <v>#DIV/0!</v>
      </c>
    </row>
    <row r="107" spans="1:32" x14ac:dyDescent="0.25">
      <c r="A107" s="68">
        <v>104</v>
      </c>
      <c r="B107" s="151"/>
      <c r="C107" s="149"/>
      <c r="D107" s="76">
        <v>43995</v>
      </c>
      <c r="E107" s="99">
        <f t="shared" si="62"/>
        <v>0</v>
      </c>
      <c r="F107" s="56"/>
      <c r="G107" s="154"/>
      <c r="H107" s="108" t="e">
        <f t="shared" si="61"/>
        <v>#DIV/0!</v>
      </c>
      <c r="K107" s="97"/>
      <c r="L107" s="112"/>
      <c r="M107" s="56">
        <f t="shared" si="55"/>
        <v>22278</v>
      </c>
      <c r="N107" s="108" t="e">
        <f t="shared" si="56"/>
        <v>#DIV/0!</v>
      </c>
      <c r="O107" s="115" t="e">
        <f t="shared" si="50"/>
        <v>#DIV/0!</v>
      </c>
      <c r="P107" s="63">
        <f t="shared" si="49"/>
        <v>5411</v>
      </c>
      <c r="Q107" s="61">
        <f t="shared" si="57"/>
        <v>1376</v>
      </c>
      <c r="S107" s="65">
        <f t="shared" si="65"/>
        <v>15491</v>
      </c>
      <c r="T107" s="65">
        <f t="shared" si="59"/>
        <v>1</v>
      </c>
      <c r="U107" s="65">
        <f t="shared" si="64"/>
        <v>1.354345165238678</v>
      </c>
      <c r="V107" s="68">
        <f t="shared" si="67"/>
        <v>0</v>
      </c>
      <c r="W107" s="150"/>
      <c r="X107" s="68">
        <f t="shared" si="51"/>
        <v>0</v>
      </c>
      <c r="Y107" s="144" t="e">
        <f t="shared" si="46"/>
        <v>#DIV/0!</v>
      </c>
      <c r="Z107" s="144" t="e">
        <f t="shared" si="52"/>
        <v>#DIV/0!</v>
      </c>
      <c r="AA107" s="107">
        <f t="shared" si="66"/>
        <v>6787</v>
      </c>
      <c r="AB107" s="68">
        <f t="shared" si="40"/>
        <v>0</v>
      </c>
      <c r="AC107" s="119" t="e">
        <f t="shared" si="47"/>
        <v>#DIV/0!</v>
      </c>
      <c r="AD107" s="119" t="e">
        <f t="shared" si="53"/>
        <v>#DIV/0!</v>
      </c>
      <c r="AE107" s="119"/>
      <c r="AF107" s="119" t="e">
        <f t="shared" si="48"/>
        <v>#DIV/0!</v>
      </c>
    </row>
    <row r="108" spans="1:32" x14ac:dyDescent="0.25">
      <c r="A108" s="68">
        <v>105</v>
      </c>
      <c r="B108" s="151"/>
      <c r="C108" s="149"/>
      <c r="D108" s="76">
        <v>43996</v>
      </c>
      <c r="E108" s="102">
        <f t="shared" si="62"/>
        <v>0</v>
      </c>
      <c r="F108" s="56"/>
      <c r="G108" s="155"/>
      <c r="H108" s="108" t="e">
        <f t="shared" si="61"/>
        <v>#DIV/0!</v>
      </c>
      <c r="K108" s="97"/>
      <c r="L108" s="112"/>
      <c r="M108" s="56">
        <f t="shared" ref="M108:M139" si="69">M107+F108</f>
        <v>22278</v>
      </c>
      <c r="N108" s="108" t="e">
        <f t="shared" si="56"/>
        <v>#DIV/0!</v>
      </c>
      <c r="O108" s="115" t="e">
        <f t="shared" si="50"/>
        <v>#DIV/0!</v>
      </c>
      <c r="P108" s="63">
        <f t="shared" si="49"/>
        <v>5411</v>
      </c>
      <c r="Q108" s="61">
        <f t="shared" si="57"/>
        <v>1376</v>
      </c>
      <c r="S108" s="65">
        <f t="shared" si="65"/>
        <v>15491</v>
      </c>
      <c r="T108" s="65">
        <f t="shared" si="59"/>
        <v>1</v>
      </c>
      <c r="U108" s="65">
        <f t="shared" si="64"/>
        <v>1.3342807924203273</v>
      </c>
      <c r="V108" s="68">
        <f t="shared" si="67"/>
        <v>0</v>
      </c>
      <c r="W108" s="150"/>
      <c r="X108" s="68">
        <f t="shared" si="51"/>
        <v>0</v>
      </c>
      <c r="Y108" s="144" t="e">
        <f t="shared" si="46"/>
        <v>#DIV/0!</v>
      </c>
      <c r="Z108" s="144" t="e">
        <f t="shared" si="52"/>
        <v>#DIV/0!</v>
      </c>
      <c r="AA108" s="107">
        <f t="shared" si="66"/>
        <v>6787</v>
      </c>
      <c r="AB108" s="68">
        <f t="shared" si="40"/>
        <v>0</v>
      </c>
      <c r="AC108" s="119" t="e">
        <f t="shared" si="47"/>
        <v>#DIV/0!</v>
      </c>
      <c r="AD108" s="119" t="e">
        <f t="shared" si="53"/>
        <v>#DIV/0!</v>
      </c>
      <c r="AE108" s="119"/>
      <c r="AF108" s="119" t="e">
        <f t="shared" si="48"/>
        <v>#DIV/0!</v>
      </c>
    </row>
    <row r="109" spans="1:32" x14ac:dyDescent="0.25">
      <c r="A109" s="68">
        <v>106</v>
      </c>
      <c r="B109" s="151">
        <v>16</v>
      </c>
      <c r="C109" s="149"/>
      <c r="D109" s="76">
        <v>43997</v>
      </c>
      <c r="E109" s="99">
        <f t="shared" si="62"/>
        <v>0</v>
      </c>
      <c r="F109" s="56"/>
      <c r="G109" s="153" t="e">
        <f t="shared" ref="G109" si="70">AVERAGE(F109:F115)</f>
        <v>#DIV/0!</v>
      </c>
      <c r="H109" s="108" t="e">
        <f t="shared" si="61"/>
        <v>#DIV/0!</v>
      </c>
      <c r="K109" s="97"/>
      <c r="L109" s="112"/>
      <c r="M109" s="56">
        <f t="shared" si="69"/>
        <v>22278</v>
      </c>
      <c r="N109" s="108" t="e">
        <f t="shared" si="56"/>
        <v>#DIV/0!</v>
      </c>
      <c r="O109" s="115" t="e">
        <f t="shared" si="50"/>
        <v>#DIV/0!</v>
      </c>
      <c r="P109" s="63">
        <f t="shared" si="49"/>
        <v>5411</v>
      </c>
      <c r="Q109" s="61">
        <f t="shared" ref="Q109:Q140" si="71">J109+Q108</f>
        <v>1376</v>
      </c>
      <c r="S109" s="65">
        <f t="shared" si="65"/>
        <v>15491</v>
      </c>
      <c r="T109" s="65">
        <f t="shared" si="59"/>
        <v>1</v>
      </c>
      <c r="U109" s="65">
        <f t="shared" si="64"/>
        <v>1.2889831918788484</v>
      </c>
      <c r="V109" s="68">
        <f t="shared" si="67"/>
        <v>0</v>
      </c>
      <c r="W109" s="150">
        <f>AVERAGE(V109:V115)</f>
        <v>0</v>
      </c>
      <c r="X109" s="68">
        <f t="shared" si="51"/>
        <v>0</v>
      </c>
      <c r="Y109" s="144" t="e">
        <f t="shared" si="46"/>
        <v>#DIV/0!</v>
      </c>
      <c r="Z109" s="144" t="e">
        <f t="shared" si="52"/>
        <v>#DIV/0!</v>
      </c>
      <c r="AA109" s="107">
        <f t="shared" si="66"/>
        <v>6787</v>
      </c>
      <c r="AB109" s="68">
        <f t="shared" si="40"/>
        <v>0</v>
      </c>
      <c r="AC109" s="119" t="e">
        <f t="shared" si="47"/>
        <v>#DIV/0!</v>
      </c>
      <c r="AD109" s="119" t="e">
        <f t="shared" si="53"/>
        <v>#DIV/0!</v>
      </c>
      <c r="AE109" s="119"/>
      <c r="AF109" s="119" t="e">
        <f t="shared" si="48"/>
        <v>#DIV/0!</v>
      </c>
    </row>
    <row r="110" spans="1:32" x14ac:dyDescent="0.25">
      <c r="A110" s="68">
        <v>107</v>
      </c>
      <c r="B110" s="151"/>
      <c r="C110" s="149"/>
      <c r="D110" s="76">
        <v>43998</v>
      </c>
      <c r="E110" s="102">
        <f t="shared" si="62"/>
        <v>0</v>
      </c>
      <c r="F110" s="56"/>
      <c r="G110" s="154"/>
      <c r="H110" s="108" t="e">
        <f t="shared" si="61"/>
        <v>#DIV/0!</v>
      </c>
      <c r="K110" s="97"/>
      <c r="L110" s="112"/>
      <c r="M110" s="56">
        <f t="shared" si="69"/>
        <v>22278</v>
      </c>
      <c r="N110" s="108" t="e">
        <f t="shared" si="56"/>
        <v>#DIV/0!</v>
      </c>
      <c r="O110" s="115" t="e">
        <f t="shared" si="50"/>
        <v>#DIV/0!</v>
      </c>
      <c r="P110" s="63">
        <f t="shared" si="49"/>
        <v>5411</v>
      </c>
      <c r="Q110" s="61">
        <f t="shared" si="71"/>
        <v>1376</v>
      </c>
      <c r="S110" s="65">
        <f t="shared" si="65"/>
        <v>15491</v>
      </c>
      <c r="T110" s="65">
        <f t="shared" si="59"/>
        <v>1</v>
      </c>
      <c r="U110" s="65">
        <f t="shared" si="64"/>
        <v>1.2660183066361557</v>
      </c>
      <c r="V110" s="68">
        <f t="shared" si="67"/>
        <v>0</v>
      </c>
      <c r="W110" s="150"/>
      <c r="X110" s="68">
        <f t="shared" si="51"/>
        <v>0</v>
      </c>
      <c r="Y110" s="144" t="e">
        <f t="shared" si="46"/>
        <v>#DIV/0!</v>
      </c>
      <c r="Z110" s="144" t="e">
        <f t="shared" si="52"/>
        <v>#DIV/0!</v>
      </c>
      <c r="AA110" s="107">
        <f t="shared" si="66"/>
        <v>6787</v>
      </c>
      <c r="AB110" s="68">
        <f t="shared" si="40"/>
        <v>0</v>
      </c>
      <c r="AC110" s="119" t="e">
        <f t="shared" si="47"/>
        <v>#DIV/0!</v>
      </c>
      <c r="AD110" s="119" t="e">
        <f t="shared" si="53"/>
        <v>#DIV/0!</v>
      </c>
      <c r="AE110" s="119"/>
      <c r="AF110" s="119" t="e">
        <f t="shared" si="48"/>
        <v>#DIV/0!</v>
      </c>
    </row>
    <row r="111" spans="1:32" x14ac:dyDescent="0.25">
      <c r="A111" s="68">
        <v>108</v>
      </c>
      <c r="B111" s="151"/>
      <c r="C111" s="149"/>
      <c r="D111" s="76">
        <v>43999</v>
      </c>
      <c r="E111" s="99">
        <f t="shared" si="62"/>
        <v>0</v>
      </c>
      <c r="F111" s="56"/>
      <c r="G111" s="154"/>
      <c r="H111" s="108" t="e">
        <f t="shared" si="61"/>
        <v>#DIV/0!</v>
      </c>
      <c r="K111" s="97"/>
      <c r="L111" s="112"/>
      <c r="M111" s="56">
        <f t="shared" si="69"/>
        <v>22278</v>
      </c>
      <c r="N111" s="108" t="e">
        <f t="shared" si="56"/>
        <v>#DIV/0!</v>
      </c>
      <c r="O111" s="115" t="e">
        <f t="shared" si="50"/>
        <v>#DIV/0!</v>
      </c>
      <c r="P111" s="63">
        <f t="shared" si="49"/>
        <v>5411</v>
      </c>
      <c r="Q111" s="61">
        <f t="shared" si="71"/>
        <v>1376</v>
      </c>
      <c r="S111" s="65">
        <f t="shared" si="65"/>
        <v>15491</v>
      </c>
      <c r="T111" s="65">
        <f t="shared" si="59"/>
        <v>1</v>
      </c>
      <c r="U111" s="65">
        <f t="shared" si="64"/>
        <v>1.2403715269437106</v>
      </c>
      <c r="V111" s="68">
        <f t="shared" si="67"/>
        <v>0</v>
      </c>
      <c r="W111" s="150"/>
      <c r="X111" s="68">
        <f t="shared" si="51"/>
        <v>0</v>
      </c>
      <c r="Y111" s="144" t="e">
        <f t="shared" si="46"/>
        <v>#DIV/0!</v>
      </c>
      <c r="Z111" s="144" t="e">
        <f t="shared" si="52"/>
        <v>#DIV/0!</v>
      </c>
      <c r="AA111" s="107">
        <f t="shared" si="66"/>
        <v>6787</v>
      </c>
      <c r="AB111" s="68">
        <f t="shared" si="40"/>
        <v>0</v>
      </c>
      <c r="AC111" s="119" t="e">
        <f t="shared" si="47"/>
        <v>#DIV/0!</v>
      </c>
      <c r="AD111" s="119" t="e">
        <f t="shared" si="53"/>
        <v>#DIV/0!</v>
      </c>
      <c r="AE111" s="119"/>
      <c r="AF111" s="119" t="e">
        <f t="shared" si="48"/>
        <v>#DIV/0!</v>
      </c>
    </row>
    <row r="112" spans="1:32" x14ac:dyDescent="0.25">
      <c r="A112" s="68">
        <v>109</v>
      </c>
      <c r="B112" s="151"/>
      <c r="C112" s="149"/>
      <c r="D112" s="76">
        <v>44000</v>
      </c>
      <c r="E112" s="102">
        <f t="shared" si="62"/>
        <v>0</v>
      </c>
      <c r="F112" s="56"/>
      <c r="G112" s="154"/>
      <c r="H112" s="108" t="e">
        <f t="shared" si="61"/>
        <v>#DIV/0!</v>
      </c>
      <c r="K112" s="97"/>
      <c r="L112" s="112"/>
      <c r="M112" s="56">
        <f t="shared" si="69"/>
        <v>22278</v>
      </c>
      <c r="N112" s="108" t="e">
        <f t="shared" si="56"/>
        <v>#DIV/0!</v>
      </c>
      <c r="O112" s="115" t="e">
        <f t="shared" si="50"/>
        <v>#DIV/0!</v>
      </c>
      <c r="P112" s="63">
        <f t="shared" si="49"/>
        <v>5411</v>
      </c>
      <c r="Q112" s="61">
        <f t="shared" si="71"/>
        <v>1376</v>
      </c>
      <c r="S112" s="65">
        <f t="shared" si="65"/>
        <v>15491</v>
      </c>
      <c r="T112" s="65">
        <f t="shared" si="59"/>
        <v>1</v>
      </c>
      <c r="U112" s="65">
        <f t="shared" si="64"/>
        <v>1.2100453054210281</v>
      </c>
      <c r="V112" s="68">
        <f t="shared" si="67"/>
        <v>0</v>
      </c>
      <c r="W112" s="150"/>
      <c r="X112" s="68">
        <f t="shared" si="51"/>
        <v>0</v>
      </c>
      <c r="Y112" s="144" t="e">
        <f t="shared" si="46"/>
        <v>#DIV/0!</v>
      </c>
      <c r="Z112" s="144" t="e">
        <f t="shared" si="52"/>
        <v>#DIV/0!</v>
      </c>
      <c r="AA112" s="107">
        <f t="shared" si="66"/>
        <v>6787</v>
      </c>
      <c r="AB112" s="68">
        <f t="shared" si="40"/>
        <v>0</v>
      </c>
      <c r="AC112" s="119" t="e">
        <f t="shared" si="47"/>
        <v>#DIV/0!</v>
      </c>
      <c r="AD112" s="119" t="e">
        <f t="shared" si="53"/>
        <v>#DIV/0!</v>
      </c>
      <c r="AE112" s="119"/>
      <c r="AF112" s="119" t="e">
        <f t="shared" si="48"/>
        <v>#DIV/0!</v>
      </c>
    </row>
    <row r="113" spans="1:62" x14ac:dyDescent="0.25">
      <c r="A113" s="68">
        <v>110</v>
      </c>
      <c r="B113" s="151"/>
      <c r="C113" s="149"/>
      <c r="D113" s="76">
        <v>44001</v>
      </c>
      <c r="E113" s="99">
        <f t="shared" si="62"/>
        <v>0</v>
      </c>
      <c r="F113" s="56"/>
      <c r="G113" s="154"/>
      <c r="H113" s="108" t="e">
        <f t="shared" si="61"/>
        <v>#DIV/0!</v>
      </c>
      <c r="K113" s="97"/>
      <c r="L113" s="112"/>
      <c r="M113" s="56">
        <f t="shared" si="69"/>
        <v>22278</v>
      </c>
      <c r="N113" s="108" t="e">
        <f t="shared" si="56"/>
        <v>#DIV/0!</v>
      </c>
      <c r="O113" s="115" t="e">
        <f t="shared" si="50"/>
        <v>#DIV/0!</v>
      </c>
      <c r="P113" s="63">
        <f t="shared" si="49"/>
        <v>5411</v>
      </c>
      <c r="Q113" s="61">
        <f t="shared" si="71"/>
        <v>1376</v>
      </c>
      <c r="S113" s="65">
        <f t="shared" si="65"/>
        <v>15491</v>
      </c>
      <c r="T113" s="65">
        <f t="shared" si="59"/>
        <v>1</v>
      </c>
      <c r="U113" s="65">
        <f t="shared" si="64"/>
        <v>1.1589854855603772</v>
      </c>
      <c r="V113" s="68">
        <f t="shared" si="67"/>
        <v>0</v>
      </c>
      <c r="W113" s="150"/>
      <c r="X113" s="68">
        <f t="shared" si="51"/>
        <v>0</v>
      </c>
      <c r="Y113" s="144" t="e">
        <f t="shared" si="46"/>
        <v>#DIV/0!</v>
      </c>
      <c r="Z113" s="144" t="e">
        <f t="shared" si="52"/>
        <v>#DIV/0!</v>
      </c>
      <c r="AA113" s="107">
        <f t="shared" si="66"/>
        <v>6787</v>
      </c>
      <c r="AB113" s="68">
        <f t="shared" si="40"/>
        <v>0</v>
      </c>
      <c r="AC113" s="119" t="e">
        <f t="shared" si="47"/>
        <v>#DIV/0!</v>
      </c>
      <c r="AD113" s="119" t="e">
        <f t="shared" si="53"/>
        <v>#DIV/0!</v>
      </c>
      <c r="AE113" s="119"/>
      <c r="AF113" s="119" t="e">
        <f t="shared" si="48"/>
        <v>#DIV/0!</v>
      </c>
    </row>
    <row r="114" spans="1:62" x14ac:dyDescent="0.25">
      <c r="A114" s="68">
        <v>111</v>
      </c>
      <c r="B114" s="151"/>
      <c r="C114" s="149"/>
      <c r="D114" s="76">
        <v>44002</v>
      </c>
      <c r="E114" s="102">
        <f t="shared" si="62"/>
        <v>0</v>
      </c>
      <c r="F114" s="56"/>
      <c r="G114" s="154"/>
      <c r="H114" s="108" t="e">
        <f t="shared" si="61"/>
        <v>#DIV/0!</v>
      </c>
      <c r="K114" s="97"/>
      <c r="L114" s="112"/>
      <c r="M114" s="56">
        <f t="shared" si="69"/>
        <v>22278</v>
      </c>
      <c r="N114" s="108" t="e">
        <f t="shared" si="56"/>
        <v>#DIV/0!</v>
      </c>
      <c r="O114" s="115" t="e">
        <f t="shared" si="50"/>
        <v>#DIV/0!</v>
      </c>
      <c r="P114" s="63">
        <f t="shared" si="49"/>
        <v>5411</v>
      </c>
      <c r="Q114" s="61">
        <f t="shared" si="71"/>
        <v>1376</v>
      </c>
      <c r="S114" s="65">
        <f t="shared" si="65"/>
        <v>15491</v>
      </c>
      <c r="T114" s="65">
        <f t="shared" si="59"/>
        <v>1</v>
      </c>
      <c r="U114" s="65">
        <f t="shared" si="64"/>
        <v>1.1033475783475784</v>
      </c>
      <c r="V114" s="68">
        <f t="shared" si="67"/>
        <v>0</v>
      </c>
      <c r="W114" s="150"/>
      <c r="X114" s="68">
        <f t="shared" si="51"/>
        <v>0</v>
      </c>
      <c r="Y114" s="144" t="e">
        <f t="shared" si="46"/>
        <v>#DIV/0!</v>
      </c>
      <c r="Z114" s="144" t="e">
        <f t="shared" si="52"/>
        <v>#DIV/0!</v>
      </c>
      <c r="AA114" s="107">
        <f t="shared" si="66"/>
        <v>6787</v>
      </c>
      <c r="AB114" s="68">
        <f t="shared" si="40"/>
        <v>0</v>
      </c>
      <c r="AC114" s="119" t="e">
        <f t="shared" si="47"/>
        <v>#DIV/0!</v>
      </c>
      <c r="AD114" s="119" t="e">
        <f t="shared" si="53"/>
        <v>#DIV/0!</v>
      </c>
      <c r="AE114" s="119"/>
      <c r="AF114" s="119" t="e">
        <f t="shared" si="48"/>
        <v>#DIV/0!</v>
      </c>
    </row>
    <row r="115" spans="1:62" x14ac:dyDescent="0.25">
      <c r="A115" s="68">
        <v>112</v>
      </c>
      <c r="B115" s="151"/>
      <c r="C115" s="149"/>
      <c r="D115" s="76">
        <v>44003</v>
      </c>
      <c r="E115" s="99">
        <f t="shared" si="62"/>
        <v>0</v>
      </c>
      <c r="F115" s="56"/>
      <c r="G115" s="155"/>
      <c r="H115" s="108" t="e">
        <f t="shared" si="61"/>
        <v>#DIV/0!</v>
      </c>
      <c r="K115" s="97"/>
      <c r="L115" s="112"/>
      <c r="M115" s="56">
        <f t="shared" si="69"/>
        <v>22278</v>
      </c>
      <c r="N115" s="108" t="e">
        <f t="shared" si="56"/>
        <v>#DIV/0!</v>
      </c>
      <c r="O115" s="115" t="e">
        <f t="shared" si="50"/>
        <v>#DIV/0!</v>
      </c>
      <c r="P115" s="63">
        <f t="shared" si="49"/>
        <v>5411</v>
      </c>
      <c r="Q115" s="61">
        <f t="shared" si="71"/>
        <v>1376</v>
      </c>
      <c r="S115" s="65">
        <f t="shared" si="65"/>
        <v>15491</v>
      </c>
      <c r="T115" s="65">
        <f t="shared" si="59"/>
        <v>1</v>
      </c>
      <c r="U115" s="65">
        <f t="shared" si="64"/>
        <v>1.0752412021933782</v>
      </c>
      <c r="V115" s="68">
        <f t="shared" si="67"/>
        <v>0</v>
      </c>
      <c r="W115" s="150"/>
      <c r="X115" s="68">
        <f t="shared" si="51"/>
        <v>0</v>
      </c>
      <c r="Y115" s="144" t="e">
        <f t="shared" si="46"/>
        <v>#DIV/0!</v>
      </c>
      <c r="Z115" s="144" t="e">
        <f t="shared" si="52"/>
        <v>#DIV/0!</v>
      </c>
      <c r="AA115" s="107">
        <f t="shared" si="66"/>
        <v>6787</v>
      </c>
      <c r="AB115" s="68">
        <f t="shared" si="40"/>
        <v>0</v>
      </c>
      <c r="AC115" s="119" t="e">
        <f t="shared" si="47"/>
        <v>#DIV/0!</v>
      </c>
      <c r="AD115" s="119" t="e">
        <f t="shared" si="53"/>
        <v>#DIV/0!</v>
      </c>
      <c r="AE115" s="119"/>
      <c r="AF115" s="119" t="e">
        <f t="shared" si="48"/>
        <v>#DIV/0!</v>
      </c>
    </row>
    <row r="116" spans="1:62" x14ac:dyDescent="0.25">
      <c r="A116" s="68">
        <v>113</v>
      </c>
      <c r="B116" s="151">
        <v>17</v>
      </c>
      <c r="C116" s="149"/>
      <c r="D116" s="76">
        <v>44004</v>
      </c>
      <c r="E116" s="102">
        <f t="shared" si="62"/>
        <v>0</v>
      </c>
      <c r="F116" s="56"/>
      <c r="G116" s="153" t="e">
        <f t="shared" ref="G116" si="72">AVERAGE(F116:F122)</f>
        <v>#DIV/0!</v>
      </c>
      <c r="H116" s="108" t="e">
        <f t="shared" si="61"/>
        <v>#DIV/0!</v>
      </c>
      <c r="K116" s="97"/>
      <c r="L116" s="112"/>
      <c r="M116" s="56">
        <f t="shared" si="69"/>
        <v>22278</v>
      </c>
      <c r="N116" s="108" t="e">
        <f t="shared" si="56"/>
        <v>#DIV/0!</v>
      </c>
      <c r="O116" s="115" t="e">
        <f t="shared" si="50"/>
        <v>#DIV/0!</v>
      </c>
      <c r="P116" s="63">
        <f t="shared" si="49"/>
        <v>5411</v>
      </c>
      <c r="Q116" s="61">
        <f t="shared" si="71"/>
        <v>1376</v>
      </c>
      <c r="S116" s="65">
        <f t="shared" si="65"/>
        <v>15491</v>
      </c>
      <c r="T116" s="65">
        <f t="shared" si="59"/>
        <v>1</v>
      </c>
      <c r="U116" s="65">
        <f t="shared" si="64"/>
        <v>1.0232512054957394</v>
      </c>
      <c r="V116" s="68">
        <f t="shared" si="67"/>
        <v>0</v>
      </c>
      <c r="W116" s="150">
        <f>AVERAGE(V116:V122)</f>
        <v>0</v>
      </c>
      <c r="X116" s="68">
        <f t="shared" si="51"/>
        <v>0</v>
      </c>
      <c r="Y116" s="144" t="e">
        <f t="shared" si="46"/>
        <v>#DIV/0!</v>
      </c>
      <c r="Z116" s="144" t="e">
        <f t="shared" si="52"/>
        <v>#DIV/0!</v>
      </c>
      <c r="AA116" s="107">
        <f t="shared" si="66"/>
        <v>6787</v>
      </c>
      <c r="AB116" s="68">
        <f t="shared" si="40"/>
        <v>0</v>
      </c>
      <c r="AC116" s="119" t="e">
        <f t="shared" si="47"/>
        <v>#DIV/0!</v>
      </c>
      <c r="AD116" s="119" t="e">
        <f t="shared" si="53"/>
        <v>#DIV/0!</v>
      </c>
      <c r="AE116" s="119"/>
      <c r="AF116" s="119" t="e">
        <f t="shared" si="48"/>
        <v>#DIV/0!</v>
      </c>
    </row>
    <row r="117" spans="1:62" x14ac:dyDescent="0.25">
      <c r="A117" s="68">
        <v>114</v>
      </c>
      <c r="B117" s="151"/>
      <c r="C117" s="149"/>
      <c r="D117" s="76">
        <v>44005</v>
      </c>
      <c r="E117" s="99">
        <f t="shared" si="62"/>
        <v>0</v>
      </c>
      <c r="F117" s="56"/>
      <c r="G117" s="154"/>
      <c r="H117" s="108" t="e">
        <f t="shared" si="61"/>
        <v>#DIV/0!</v>
      </c>
      <c r="K117" s="97"/>
      <c r="L117" s="112"/>
      <c r="M117" s="56">
        <f t="shared" si="69"/>
        <v>22278</v>
      </c>
      <c r="N117" s="108" t="e">
        <f t="shared" si="56"/>
        <v>#DIV/0!</v>
      </c>
      <c r="O117" s="115" t="e">
        <f t="shared" si="50"/>
        <v>#DIV/0!</v>
      </c>
      <c r="P117" s="63">
        <f t="shared" si="49"/>
        <v>5411</v>
      </c>
      <c r="Q117" s="61">
        <f t="shared" si="71"/>
        <v>1376</v>
      </c>
      <c r="S117" s="65">
        <f t="shared" si="65"/>
        <v>15491</v>
      </c>
      <c r="T117" s="65">
        <f t="shared" si="59"/>
        <v>1</v>
      </c>
      <c r="U117" s="65">
        <f t="shared" si="64"/>
        <v>1</v>
      </c>
      <c r="V117" s="68">
        <f t="shared" si="67"/>
        <v>0</v>
      </c>
      <c r="W117" s="150"/>
      <c r="X117" s="68">
        <f t="shared" si="51"/>
        <v>0</v>
      </c>
      <c r="Y117" s="144" t="e">
        <f t="shared" si="46"/>
        <v>#DIV/0!</v>
      </c>
      <c r="Z117" s="144" t="e">
        <f t="shared" si="52"/>
        <v>#DIV/0!</v>
      </c>
      <c r="AA117" s="107">
        <f t="shared" si="66"/>
        <v>6787</v>
      </c>
      <c r="AB117" s="68">
        <f t="shared" ref="AB117:AB133" si="73">AA117-AA116</f>
        <v>0</v>
      </c>
      <c r="AC117" s="119" t="e">
        <f t="shared" si="47"/>
        <v>#DIV/0!</v>
      </c>
      <c r="AD117" s="119" t="e">
        <f t="shared" si="53"/>
        <v>#DIV/0!</v>
      </c>
      <c r="AE117" s="119"/>
      <c r="AF117" s="119" t="e">
        <f t="shared" si="48"/>
        <v>#DIV/0!</v>
      </c>
    </row>
    <row r="118" spans="1:62" x14ac:dyDescent="0.25">
      <c r="A118" s="68">
        <v>115</v>
      </c>
      <c r="B118" s="151"/>
      <c r="C118" s="149"/>
      <c r="D118" s="76">
        <v>44006</v>
      </c>
      <c r="E118" s="102">
        <f t="shared" si="62"/>
        <v>0</v>
      </c>
      <c r="F118" s="56"/>
      <c r="G118" s="154"/>
      <c r="H118" s="108" t="e">
        <f t="shared" si="61"/>
        <v>#DIV/0!</v>
      </c>
      <c r="K118" s="97"/>
      <c r="L118" s="112"/>
      <c r="M118" s="56">
        <f t="shared" si="69"/>
        <v>22278</v>
      </c>
      <c r="N118" s="108" t="e">
        <f t="shared" si="56"/>
        <v>#DIV/0!</v>
      </c>
      <c r="O118" s="115" t="e">
        <f t="shared" si="50"/>
        <v>#DIV/0!</v>
      </c>
      <c r="P118" s="63">
        <f t="shared" si="49"/>
        <v>5411</v>
      </c>
      <c r="Q118" s="61">
        <f t="shared" si="71"/>
        <v>1376</v>
      </c>
      <c r="S118" s="65">
        <f t="shared" si="65"/>
        <v>15491</v>
      </c>
      <c r="T118" s="65">
        <f t="shared" si="59"/>
        <v>1</v>
      </c>
      <c r="U118" s="65">
        <f t="shared" si="64"/>
        <v>1</v>
      </c>
      <c r="V118" s="68">
        <f t="shared" si="67"/>
        <v>0</v>
      </c>
      <c r="W118" s="150"/>
      <c r="X118" s="68">
        <f t="shared" si="51"/>
        <v>0</v>
      </c>
      <c r="Y118" s="144" t="e">
        <f t="shared" si="46"/>
        <v>#DIV/0!</v>
      </c>
      <c r="Z118" s="144" t="e">
        <f t="shared" si="52"/>
        <v>#DIV/0!</v>
      </c>
      <c r="AA118" s="107">
        <f t="shared" si="66"/>
        <v>6787</v>
      </c>
      <c r="AB118" s="68">
        <f t="shared" si="73"/>
        <v>0</v>
      </c>
      <c r="AC118" s="119" t="e">
        <f t="shared" si="47"/>
        <v>#DIV/0!</v>
      </c>
      <c r="AD118" s="119" t="e">
        <f t="shared" si="53"/>
        <v>#DIV/0!</v>
      </c>
      <c r="AE118" s="119"/>
      <c r="AF118" s="119" t="e">
        <f t="shared" si="48"/>
        <v>#DIV/0!</v>
      </c>
    </row>
    <row r="119" spans="1:62" x14ac:dyDescent="0.25">
      <c r="A119" s="68">
        <v>116</v>
      </c>
      <c r="B119" s="151"/>
      <c r="C119" s="149"/>
      <c r="D119" s="76">
        <v>44007</v>
      </c>
      <c r="E119" s="99">
        <f t="shared" si="62"/>
        <v>0</v>
      </c>
      <c r="F119" s="56"/>
      <c r="G119" s="154"/>
      <c r="H119" s="108" t="e">
        <f t="shared" si="61"/>
        <v>#DIV/0!</v>
      </c>
      <c r="K119" s="97"/>
      <c r="L119" s="112"/>
      <c r="M119" s="56">
        <f t="shared" si="69"/>
        <v>22278</v>
      </c>
      <c r="N119" s="108" t="e">
        <f t="shared" si="56"/>
        <v>#DIV/0!</v>
      </c>
      <c r="O119" s="115" t="e">
        <f t="shared" si="50"/>
        <v>#DIV/0!</v>
      </c>
      <c r="P119" s="63">
        <f t="shared" si="49"/>
        <v>5411</v>
      </c>
      <c r="Q119" s="61">
        <f t="shared" si="71"/>
        <v>1376</v>
      </c>
      <c r="S119" s="65">
        <f t="shared" si="65"/>
        <v>15491</v>
      </c>
      <c r="T119" s="65">
        <f t="shared" si="59"/>
        <v>1</v>
      </c>
      <c r="U119" s="65">
        <f t="shared" si="64"/>
        <v>1</v>
      </c>
      <c r="V119" s="68">
        <f t="shared" si="67"/>
        <v>0</v>
      </c>
      <c r="W119" s="150"/>
      <c r="X119" s="68">
        <f t="shared" si="51"/>
        <v>0</v>
      </c>
      <c r="Y119" s="144" t="e">
        <f t="shared" si="46"/>
        <v>#DIV/0!</v>
      </c>
      <c r="Z119" s="144" t="e">
        <f t="shared" si="52"/>
        <v>#DIV/0!</v>
      </c>
      <c r="AA119" s="107">
        <f t="shared" si="66"/>
        <v>6787</v>
      </c>
      <c r="AB119" s="68">
        <f t="shared" si="73"/>
        <v>0</v>
      </c>
      <c r="AC119" s="119" t="e">
        <f t="shared" si="47"/>
        <v>#DIV/0!</v>
      </c>
      <c r="AD119" s="119" t="e">
        <f t="shared" si="53"/>
        <v>#DIV/0!</v>
      </c>
      <c r="AE119" s="119"/>
      <c r="AF119" s="119" t="e">
        <f t="shared" si="48"/>
        <v>#DIV/0!</v>
      </c>
    </row>
    <row r="120" spans="1:62" x14ac:dyDescent="0.25">
      <c r="A120" s="68">
        <v>117</v>
      </c>
      <c r="B120" s="151"/>
      <c r="C120" s="149"/>
      <c r="D120" s="76">
        <v>44008</v>
      </c>
      <c r="E120" s="102">
        <f t="shared" si="62"/>
        <v>0</v>
      </c>
      <c r="F120" s="56"/>
      <c r="G120" s="154"/>
      <c r="H120" s="108" t="e">
        <f t="shared" si="61"/>
        <v>#DIV/0!</v>
      </c>
      <c r="K120" s="97"/>
      <c r="L120" s="112"/>
      <c r="M120" s="56">
        <f t="shared" si="69"/>
        <v>22278</v>
      </c>
      <c r="N120" s="108" t="e">
        <f t="shared" si="56"/>
        <v>#DIV/0!</v>
      </c>
      <c r="O120" s="115" t="e">
        <f t="shared" si="50"/>
        <v>#DIV/0!</v>
      </c>
      <c r="P120" s="63">
        <f t="shared" si="49"/>
        <v>5411</v>
      </c>
      <c r="Q120" s="61">
        <f t="shared" si="71"/>
        <v>1376</v>
      </c>
      <c r="S120" s="65">
        <f t="shared" si="65"/>
        <v>15491</v>
      </c>
      <c r="T120" s="65">
        <f t="shared" si="59"/>
        <v>1</v>
      </c>
      <c r="U120" s="65">
        <f t="shared" si="64"/>
        <v>1</v>
      </c>
      <c r="V120" s="68">
        <f t="shared" si="67"/>
        <v>0</v>
      </c>
      <c r="W120" s="150"/>
      <c r="X120" s="68">
        <f t="shared" si="51"/>
        <v>0</v>
      </c>
      <c r="Y120" s="144" t="e">
        <f t="shared" si="46"/>
        <v>#DIV/0!</v>
      </c>
      <c r="Z120" s="144" t="e">
        <f t="shared" si="52"/>
        <v>#DIV/0!</v>
      </c>
      <c r="AA120" s="107">
        <f t="shared" si="66"/>
        <v>6787</v>
      </c>
      <c r="AB120" s="68">
        <f t="shared" si="73"/>
        <v>0</v>
      </c>
      <c r="AC120" s="119" t="e">
        <f t="shared" si="47"/>
        <v>#DIV/0!</v>
      </c>
      <c r="AD120" s="119" t="e">
        <f t="shared" si="53"/>
        <v>#DIV/0!</v>
      </c>
      <c r="AE120" s="119"/>
      <c r="AF120" s="119" t="e">
        <f t="shared" si="48"/>
        <v>#DIV/0!</v>
      </c>
    </row>
    <row r="121" spans="1:62" s="43" customFormat="1" x14ac:dyDescent="0.25">
      <c r="A121" s="69">
        <v>118</v>
      </c>
      <c r="B121" s="151"/>
      <c r="C121" s="149"/>
      <c r="D121" s="80">
        <v>44009</v>
      </c>
      <c r="E121" s="130">
        <f t="shared" si="62"/>
        <v>0</v>
      </c>
      <c r="F121" s="69"/>
      <c r="G121" s="154"/>
      <c r="H121" s="131" t="e">
        <f t="shared" si="61"/>
        <v>#DIV/0!</v>
      </c>
      <c r="I121" s="69"/>
      <c r="J121" s="69"/>
      <c r="K121" s="69"/>
      <c r="L121" s="130"/>
      <c r="M121" s="69">
        <f t="shared" si="69"/>
        <v>22278</v>
      </c>
      <c r="N121" s="131" t="e">
        <f t="shared" si="56"/>
        <v>#DIV/0!</v>
      </c>
      <c r="O121" s="131" t="e">
        <f t="shared" si="50"/>
        <v>#DIV/0!</v>
      </c>
      <c r="P121" s="63">
        <f t="shared" si="49"/>
        <v>5411</v>
      </c>
      <c r="Q121" s="69">
        <f t="shared" si="71"/>
        <v>1376</v>
      </c>
      <c r="S121" s="69">
        <f t="shared" si="65"/>
        <v>15491</v>
      </c>
      <c r="T121" s="65">
        <f t="shared" si="59"/>
        <v>1</v>
      </c>
      <c r="U121" s="65">
        <f t="shared" si="64"/>
        <v>1</v>
      </c>
      <c r="V121" s="69">
        <f t="shared" si="67"/>
        <v>0</v>
      </c>
      <c r="W121" s="150"/>
      <c r="X121" s="69">
        <f t="shared" si="51"/>
        <v>0</v>
      </c>
      <c r="Y121" s="144" t="e">
        <f t="shared" si="46"/>
        <v>#DIV/0!</v>
      </c>
      <c r="Z121" s="144" t="e">
        <f t="shared" si="52"/>
        <v>#DIV/0!</v>
      </c>
      <c r="AA121" s="69">
        <f t="shared" si="66"/>
        <v>6787</v>
      </c>
      <c r="AB121" s="69">
        <f t="shared" si="73"/>
        <v>0</v>
      </c>
      <c r="AC121" s="132" t="e">
        <f t="shared" si="47"/>
        <v>#DIV/0!</v>
      </c>
      <c r="AD121" s="132" t="e">
        <f t="shared" si="53"/>
        <v>#DIV/0!</v>
      </c>
      <c r="AE121" s="132"/>
      <c r="AF121" s="132" t="e">
        <f t="shared" si="48"/>
        <v>#DIV/0!</v>
      </c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</row>
    <row r="122" spans="1:62" x14ac:dyDescent="0.25">
      <c r="A122" s="68">
        <v>119</v>
      </c>
      <c r="B122" s="151"/>
      <c r="C122" s="149"/>
      <c r="D122" s="76">
        <v>44010</v>
      </c>
      <c r="E122" s="102">
        <f t="shared" si="62"/>
        <v>0</v>
      </c>
      <c r="F122" s="56"/>
      <c r="G122" s="155"/>
      <c r="H122" s="108" t="e">
        <f t="shared" si="61"/>
        <v>#DIV/0!</v>
      </c>
      <c r="K122" s="97"/>
      <c r="L122" s="112"/>
      <c r="M122" s="56">
        <f t="shared" si="69"/>
        <v>22278</v>
      </c>
      <c r="N122" s="108" t="e">
        <f t="shared" si="56"/>
        <v>#DIV/0!</v>
      </c>
      <c r="O122" s="115" t="e">
        <f t="shared" si="50"/>
        <v>#DIV/0!</v>
      </c>
      <c r="P122" s="63">
        <f t="shared" si="49"/>
        <v>5411</v>
      </c>
      <c r="Q122" s="61">
        <f t="shared" si="71"/>
        <v>1376</v>
      </c>
      <c r="S122" s="65">
        <f t="shared" si="65"/>
        <v>15491</v>
      </c>
      <c r="T122" s="65">
        <f t="shared" si="59"/>
        <v>1</v>
      </c>
      <c r="U122" s="65">
        <f t="shared" si="64"/>
        <v>1</v>
      </c>
      <c r="V122" s="68">
        <f t="shared" si="67"/>
        <v>0</v>
      </c>
      <c r="W122" s="150"/>
      <c r="X122" s="68">
        <f t="shared" si="51"/>
        <v>0</v>
      </c>
      <c r="Y122" s="144" t="e">
        <f t="shared" si="46"/>
        <v>#DIV/0!</v>
      </c>
      <c r="Z122" s="144" t="e">
        <f t="shared" si="52"/>
        <v>#DIV/0!</v>
      </c>
      <c r="AA122" s="107">
        <f t="shared" si="66"/>
        <v>6787</v>
      </c>
      <c r="AB122" s="68">
        <f t="shared" si="73"/>
        <v>0</v>
      </c>
      <c r="AC122" s="119" t="e">
        <f t="shared" si="47"/>
        <v>#DIV/0!</v>
      </c>
      <c r="AD122" s="119" t="e">
        <f t="shared" si="53"/>
        <v>#DIV/0!</v>
      </c>
      <c r="AE122" s="119"/>
      <c r="AF122" s="119" t="e">
        <f t="shared" si="48"/>
        <v>#DIV/0!</v>
      </c>
    </row>
    <row r="123" spans="1:62" x14ac:dyDescent="0.25">
      <c r="A123" s="68">
        <v>120</v>
      </c>
      <c r="B123" s="151">
        <v>18</v>
      </c>
      <c r="C123" s="149"/>
      <c r="D123" s="76">
        <v>44011</v>
      </c>
      <c r="E123" s="99">
        <f t="shared" si="62"/>
        <v>0</v>
      </c>
      <c r="F123" s="56"/>
      <c r="G123" s="153" t="e">
        <f t="shared" ref="G123" si="74">AVERAGE(F123:F129)</f>
        <v>#DIV/0!</v>
      </c>
      <c r="H123" s="108" t="e">
        <f t="shared" si="61"/>
        <v>#DIV/0!</v>
      </c>
      <c r="K123" s="97"/>
      <c r="L123" s="112"/>
      <c r="M123" s="56">
        <f t="shared" si="69"/>
        <v>22278</v>
      </c>
      <c r="N123" s="108" t="e">
        <f t="shared" si="56"/>
        <v>#DIV/0!</v>
      </c>
      <c r="O123" s="115" t="e">
        <f t="shared" si="50"/>
        <v>#DIV/0!</v>
      </c>
      <c r="P123" s="63">
        <f t="shared" si="49"/>
        <v>5411</v>
      </c>
      <c r="Q123" s="61">
        <f t="shared" si="71"/>
        <v>1376</v>
      </c>
      <c r="S123" s="65">
        <f t="shared" si="65"/>
        <v>15491</v>
      </c>
      <c r="T123" s="65">
        <f t="shared" si="59"/>
        <v>1</v>
      </c>
      <c r="U123" s="65">
        <f t="shared" si="64"/>
        <v>1</v>
      </c>
      <c r="V123" s="68">
        <f t="shared" si="67"/>
        <v>0</v>
      </c>
      <c r="W123" s="150">
        <f>AVERAGE(V123:V129)</f>
        <v>0</v>
      </c>
      <c r="X123" s="68">
        <f t="shared" si="51"/>
        <v>0</v>
      </c>
      <c r="Y123" s="144" t="e">
        <f t="shared" si="46"/>
        <v>#DIV/0!</v>
      </c>
      <c r="Z123" s="144" t="e">
        <f t="shared" si="52"/>
        <v>#DIV/0!</v>
      </c>
      <c r="AA123" s="107">
        <f t="shared" si="66"/>
        <v>6787</v>
      </c>
      <c r="AB123" s="68">
        <f t="shared" si="73"/>
        <v>0</v>
      </c>
      <c r="AC123" s="119" t="e">
        <f t="shared" si="47"/>
        <v>#DIV/0!</v>
      </c>
      <c r="AD123" s="119" t="e">
        <f t="shared" si="53"/>
        <v>#DIV/0!</v>
      </c>
      <c r="AE123" s="119"/>
      <c r="AF123" s="119" t="e">
        <f t="shared" si="48"/>
        <v>#DIV/0!</v>
      </c>
    </row>
    <row r="124" spans="1:62" x14ac:dyDescent="0.25">
      <c r="A124" s="68">
        <v>121</v>
      </c>
      <c r="B124" s="151"/>
      <c r="C124" s="149"/>
      <c r="D124" s="76">
        <v>44012</v>
      </c>
      <c r="E124" s="102">
        <f t="shared" si="62"/>
        <v>0</v>
      </c>
      <c r="F124" s="56"/>
      <c r="G124" s="154"/>
      <c r="H124" s="108" t="e">
        <f t="shared" si="61"/>
        <v>#DIV/0!</v>
      </c>
      <c r="K124" s="97"/>
      <c r="L124" s="112"/>
      <c r="M124" s="56">
        <f t="shared" si="69"/>
        <v>22278</v>
      </c>
      <c r="N124" s="108" t="e">
        <f t="shared" si="56"/>
        <v>#DIV/0!</v>
      </c>
      <c r="O124" s="115" t="e">
        <f t="shared" si="50"/>
        <v>#DIV/0!</v>
      </c>
      <c r="P124" s="63">
        <f t="shared" si="49"/>
        <v>5411</v>
      </c>
      <c r="Q124" s="61">
        <f t="shared" si="71"/>
        <v>1376</v>
      </c>
      <c r="S124" s="65">
        <f t="shared" si="65"/>
        <v>15491</v>
      </c>
      <c r="T124" s="65">
        <f t="shared" si="59"/>
        <v>1</v>
      </c>
      <c r="U124" s="65">
        <f t="shared" si="64"/>
        <v>1</v>
      </c>
      <c r="V124" s="68">
        <f t="shared" si="67"/>
        <v>0</v>
      </c>
      <c r="W124" s="150"/>
      <c r="X124" s="68">
        <f t="shared" si="51"/>
        <v>0</v>
      </c>
      <c r="Y124" s="144" t="e">
        <f t="shared" si="46"/>
        <v>#DIV/0!</v>
      </c>
      <c r="Z124" s="144" t="e">
        <f t="shared" si="52"/>
        <v>#DIV/0!</v>
      </c>
      <c r="AA124" s="107">
        <f t="shared" si="66"/>
        <v>6787</v>
      </c>
      <c r="AB124" s="68">
        <f t="shared" si="73"/>
        <v>0</v>
      </c>
      <c r="AC124" s="119" t="e">
        <f t="shared" si="47"/>
        <v>#DIV/0!</v>
      </c>
      <c r="AD124" s="119" t="e">
        <f t="shared" si="53"/>
        <v>#DIV/0!</v>
      </c>
      <c r="AE124" s="119"/>
      <c r="AF124" s="119" t="e">
        <f t="shared" si="48"/>
        <v>#DIV/0!</v>
      </c>
    </row>
    <row r="125" spans="1:62" x14ac:dyDescent="0.25">
      <c r="A125" s="68">
        <v>122</v>
      </c>
      <c r="B125" s="151"/>
      <c r="C125" s="149"/>
      <c r="D125" s="76">
        <v>44013</v>
      </c>
      <c r="E125" s="99">
        <f t="shared" si="62"/>
        <v>0</v>
      </c>
      <c r="F125" s="56"/>
      <c r="G125" s="154"/>
      <c r="H125" s="108" t="e">
        <f t="shared" si="61"/>
        <v>#DIV/0!</v>
      </c>
      <c r="K125" s="97"/>
      <c r="L125" s="112"/>
      <c r="M125" s="56">
        <f t="shared" si="69"/>
        <v>22278</v>
      </c>
      <c r="N125" s="108" t="e">
        <f t="shared" si="56"/>
        <v>#DIV/0!</v>
      </c>
      <c r="O125" s="115" t="e">
        <f t="shared" si="50"/>
        <v>#DIV/0!</v>
      </c>
      <c r="P125" s="63">
        <f t="shared" si="49"/>
        <v>5411</v>
      </c>
      <c r="Q125" s="61">
        <f t="shared" si="71"/>
        <v>1376</v>
      </c>
      <c r="S125" s="65">
        <f t="shared" si="65"/>
        <v>15491</v>
      </c>
      <c r="T125" s="65">
        <f t="shared" si="59"/>
        <v>1</v>
      </c>
      <c r="U125" s="65">
        <f t="shared" si="64"/>
        <v>1</v>
      </c>
      <c r="V125" s="68">
        <f t="shared" si="67"/>
        <v>0</v>
      </c>
      <c r="W125" s="150"/>
      <c r="X125" s="68">
        <f t="shared" si="51"/>
        <v>0</v>
      </c>
      <c r="Y125" s="144" t="e">
        <f t="shared" si="46"/>
        <v>#DIV/0!</v>
      </c>
      <c r="Z125" s="144" t="e">
        <f t="shared" si="52"/>
        <v>#DIV/0!</v>
      </c>
      <c r="AA125" s="107">
        <f t="shared" si="66"/>
        <v>6787</v>
      </c>
      <c r="AB125" s="68">
        <f t="shared" si="73"/>
        <v>0</v>
      </c>
      <c r="AC125" s="119" t="e">
        <f t="shared" si="47"/>
        <v>#DIV/0!</v>
      </c>
      <c r="AD125" s="119" t="e">
        <f t="shared" si="53"/>
        <v>#DIV/0!</v>
      </c>
      <c r="AE125" s="119"/>
      <c r="AF125" s="119" t="e">
        <f t="shared" si="48"/>
        <v>#DIV/0!</v>
      </c>
    </row>
    <row r="126" spans="1:62" x14ac:dyDescent="0.25">
      <c r="A126" s="68">
        <v>123</v>
      </c>
      <c r="B126" s="151"/>
      <c r="C126" s="149"/>
      <c r="D126" s="76">
        <v>44014</v>
      </c>
      <c r="E126" s="102">
        <f t="shared" si="62"/>
        <v>0</v>
      </c>
      <c r="F126" s="56"/>
      <c r="G126" s="154"/>
      <c r="H126" s="108" t="e">
        <f t="shared" si="61"/>
        <v>#DIV/0!</v>
      </c>
      <c r="K126" s="97"/>
      <c r="L126" s="112"/>
      <c r="M126" s="56">
        <f t="shared" si="69"/>
        <v>22278</v>
      </c>
      <c r="N126" s="108" t="e">
        <f t="shared" si="56"/>
        <v>#DIV/0!</v>
      </c>
      <c r="O126" s="115" t="e">
        <f t="shared" si="50"/>
        <v>#DIV/0!</v>
      </c>
      <c r="P126" s="63">
        <f t="shared" si="49"/>
        <v>5411</v>
      </c>
      <c r="Q126" s="61">
        <f t="shared" si="71"/>
        <v>1376</v>
      </c>
      <c r="S126" s="65">
        <f t="shared" si="65"/>
        <v>15491</v>
      </c>
      <c r="T126" s="65">
        <f t="shared" si="59"/>
        <v>1</v>
      </c>
      <c r="U126" s="65">
        <f t="shared" si="64"/>
        <v>1</v>
      </c>
      <c r="V126" s="68">
        <f t="shared" si="67"/>
        <v>0</v>
      </c>
      <c r="W126" s="150"/>
      <c r="X126" s="68">
        <f t="shared" si="51"/>
        <v>0</v>
      </c>
      <c r="Y126" s="144" t="e">
        <f t="shared" si="46"/>
        <v>#DIV/0!</v>
      </c>
      <c r="Z126" s="144" t="e">
        <f t="shared" si="52"/>
        <v>#DIV/0!</v>
      </c>
      <c r="AA126" s="107">
        <f t="shared" si="66"/>
        <v>6787</v>
      </c>
      <c r="AB126" s="68">
        <f t="shared" si="73"/>
        <v>0</v>
      </c>
      <c r="AC126" s="119" t="e">
        <f t="shared" si="47"/>
        <v>#DIV/0!</v>
      </c>
      <c r="AD126" s="119" t="e">
        <f t="shared" si="53"/>
        <v>#DIV/0!</v>
      </c>
      <c r="AE126" s="119"/>
      <c r="AF126" s="119" t="e">
        <f t="shared" si="48"/>
        <v>#DIV/0!</v>
      </c>
    </row>
    <row r="127" spans="1:62" x14ac:dyDescent="0.25">
      <c r="A127" s="68">
        <v>124</v>
      </c>
      <c r="B127" s="151"/>
      <c r="C127" s="149"/>
      <c r="D127" s="76">
        <v>44015</v>
      </c>
      <c r="E127" s="99">
        <f t="shared" si="62"/>
        <v>0</v>
      </c>
      <c r="F127" s="56"/>
      <c r="G127" s="154"/>
      <c r="H127" s="108" t="e">
        <f t="shared" si="61"/>
        <v>#DIV/0!</v>
      </c>
      <c r="K127" s="97"/>
      <c r="L127" s="112"/>
      <c r="M127" s="56">
        <f t="shared" si="69"/>
        <v>22278</v>
      </c>
      <c r="N127" s="108" t="e">
        <f t="shared" si="56"/>
        <v>#DIV/0!</v>
      </c>
      <c r="O127" s="115" t="e">
        <f t="shared" si="50"/>
        <v>#DIV/0!</v>
      </c>
      <c r="P127" s="63">
        <f t="shared" si="49"/>
        <v>5411</v>
      </c>
      <c r="Q127" s="61">
        <f t="shared" si="71"/>
        <v>1376</v>
      </c>
      <c r="S127" s="65">
        <f t="shared" si="65"/>
        <v>15491</v>
      </c>
      <c r="T127" s="65">
        <f t="shared" si="59"/>
        <v>1</v>
      </c>
      <c r="U127" s="65">
        <f t="shared" si="64"/>
        <v>1</v>
      </c>
      <c r="V127" s="68">
        <f t="shared" si="67"/>
        <v>0</v>
      </c>
      <c r="W127" s="150"/>
      <c r="X127" s="68">
        <f t="shared" si="51"/>
        <v>0</v>
      </c>
      <c r="Y127" s="144" t="e">
        <f t="shared" si="46"/>
        <v>#DIV/0!</v>
      </c>
      <c r="Z127" s="144" t="e">
        <f t="shared" si="52"/>
        <v>#DIV/0!</v>
      </c>
      <c r="AA127" s="107">
        <f t="shared" si="66"/>
        <v>6787</v>
      </c>
      <c r="AB127" s="68">
        <f t="shared" si="73"/>
        <v>0</v>
      </c>
      <c r="AC127" s="119" t="e">
        <f t="shared" si="47"/>
        <v>#DIV/0!</v>
      </c>
      <c r="AD127" s="119" t="e">
        <f t="shared" si="53"/>
        <v>#DIV/0!</v>
      </c>
      <c r="AE127" s="119"/>
      <c r="AF127" s="119" t="e">
        <f t="shared" si="48"/>
        <v>#DIV/0!</v>
      </c>
    </row>
    <row r="128" spans="1:62" x14ac:dyDescent="0.25">
      <c r="A128" s="68">
        <v>125</v>
      </c>
      <c r="B128" s="151"/>
      <c r="C128" s="149"/>
      <c r="D128" s="76">
        <v>44016</v>
      </c>
      <c r="E128" s="102">
        <f t="shared" si="62"/>
        <v>0</v>
      </c>
      <c r="F128" s="56"/>
      <c r="G128" s="154"/>
      <c r="H128" s="108" t="e">
        <f t="shared" si="61"/>
        <v>#DIV/0!</v>
      </c>
      <c r="K128" s="97"/>
      <c r="L128" s="112"/>
      <c r="M128" s="56">
        <f t="shared" si="69"/>
        <v>22278</v>
      </c>
      <c r="N128" s="108" t="e">
        <f t="shared" si="56"/>
        <v>#DIV/0!</v>
      </c>
      <c r="O128" s="115" t="e">
        <f t="shared" si="50"/>
        <v>#DIV/0!</v>
      </c>
      <c r="P128" s="63">
        <f t="shared" si="49"/>
        <v>5411</v>
      </c>
      <c r="Q128" s="61">
        <f t="shared" si="71"/>
        <v>1376</v>
      </c>
      <c r="S128" s="65">
        <f t="shared" si="65"/>
        <v>15491</v>
      </c>
      <c r="T128" s="65">
        <f t="shared" si="59"/>
        <v>1</v>
      </c>
      <c r="U128" s="65">
        <f t="shared" si="64"/>
        <v>1</v>
      </c>
      <c r="V128" s="68">
        <f t="shared" si="67"/>
        <v>0</v>
      </c>
      <c r="W128" s="150"/>
      <c r="X128" s="68">
        <f t="shared" si="51"/>
        <v>0</v>
      </c>
      <c r="Y128" s="144" t="e">
        <f t="shared" si="46"/>
        <v>#DIV/0!</v>
      </c>
      <c r="Z128" s="144" t="e">
        <f t="shared" si="52"/>
        <v>#DIV/0!</v>
      </c>
      <c r="AA128" s="107">
        <f t="shared" si="66"/>
        <v>6787</v>
      </c>
      <c r="AB128" s="68">
        <f t="shared" si="73"/>
        <v>0</v>
      </c>
      <c r="AC128" s="119" t="e">
        <f t="shared" si="47"/>
        <v>#DIV/0!</v>
      </c>
      <c r="AD128" s="119" t="e">
        <f t="shared" si="53"/>
        <v>#DIV/0!</v>
      </c>
      <c r="AE128" s="119"/>
      <c r="AF128" s="119" t="e">
        <f t="shared" si="48"/>
        <v>#DIV/0!</v>
      </c>
    </row>
    <row r="129" spans="1:32" x14ac:dyDescent="0.25">
      <c r="A129" s="68">
        <v>126</v>
      </c>
      <c r="B129" s="151"/>
      <c r="C129" s="149"/>
      <c r="D129" s="76">
        <v>44017</v>
      </c>
      <c r="E129" s="99">
        <f t="shared" si="62"/>
        <v>0</v>
      </c>
      <c r="F129" s="56"/>
      <c r="G129" s="155"/>
      <c r="H129" s="108" t="e">
        <f t="shared" si="61"/>
        <v>#DIV/0!</v>
      </c>
      <c r="K129" s="97"/>
      <c r="L129" s="112"/>
      <c r="M129" s="56">
        <f t="shared" si="69"/>
        <v>22278</v>
      </c>
      <c r="N129" s="108" t="e">
        <f t="shared" si="56"/>
        <v>#DIV/0!</v>
      </c>
      <c r="O129" s="115" t="e">
        <f t="shared" si="50"/>
        <v>#DIV/0!</v>
      </c>
      <c r="P129" s="63">
        <f t="shared" si="49"/>
        <v>5411</v>
      </c>
      <c r="Q129" s="61">
        <f t="shared" si="71"/>
        <v>1376</v>
      </c>
      <c r="S129" s="65">
        <f t="shared" si="65"/>
        <v>15491</v>
      </c>
      <c r="T129" s="65">
        <f t="shared" si="59"/>
        <v>1</v>
      </c>
      <c r="U129" s="65">
        <f t="shared" si="64"/>
        <v>1</v>
      </c>
      <c r="V129" s="68">
        <f t="shared" si="67"/>
        <v>0</v>
      </c>
      <c r="W129" s="150"/>
      <c r="X129" s="68">
        <f t="shared" si="51"/>
        <v>0</v>
      </c>
      <c r="Y129" s="144" t="e">
        <f t="shared" si="46"/>
        <v>#DIV/0!</v>
      </c>
      <c r="Z129" s="144" t="e">
        <f t="shared" si="52"/>
        <v>#DIV/0!</v>
      </c>
      <c r="AA129" s="107">
        <f t="shared" si="66"/>
        <v>6787</v>
      </c>
      <c r="AB129" s="68">
        <f t="shared" si="73"/>
        <v>0</v>
      </c>
      <c r="AC129" s="119" t="e">
        <f t="shared" si="47"/>
        <v>#DIV/0!</v>
      </c>
      <c r="AD129" s="119" t="e">
        <f t="shared" si="53"/>
        <v>#DIV/0!</v>
      </c>
      <c r="AE129" s="119"/>
      <c r="AF129" s="119" t="e">
        <f t="shared" si="48"/>
        <v>#DIV/0!</v>
      </c>
    </row>
    <row r="130" spans="1:32" x14ac:dyDescent="0.25">
      <c r="A130" s="68">
        <v>127</v>
      </c>
      <c r="B130" s="151">
        <v>19</v>
      </c>
      <c r="C130" s="149"/>
      <c r="D130" s="76">
        <v>44018</v>
      </c>
      <c r="E130" s="102">
        <f t="shared" si="62"/>
        <v>0</v>
      </c>
      <c r="F130" s="56"/>
      <c r="G130" s="153" t="e">
        <f t="shared" ref="G130" si="75">AVERAGE(F130:F136)</f>
        <v>#DIV/0!</v>
      </c>
      <c r="H130" s="108" t="e">
        <f t="shared" si="61"/>
        <v>#DIV/0!</v>
      </c>
      <c r="K130" s="97"/>
      <c r="L130" s="112"/>
      <c r="M130" s="56">
        <f t="shared" si="69"/>
        <v>22278</v>
      </c>
      <c r="N130" s="108" t="e">
        <f t="shared" si="56"/>
        <v>#DIV/0!</v>
      </c>
      <c r="O130" s="115" t="e">
        <f t="shared" si="50"/>
        <v>#DIV/0!</v>
      </c>
      <c r="P130" s="63">
        <f t="shared" si="49"/>
        <v>5411</v>
      </c>
      <c r="Q130" s="61">
        <f t="shared" si="71"/>
        <v>1376</v>
      </c>
      <c r="S130" s="65">
        <f t="shared" si="65"/>
        <v>15491</v>
      </c>
      <c r="T130" s="65">
        <f t="shared" si="59"/>
        <v>1</v>
      </c>
      <c r="U130" s="65">
        <f t="shared" si="64"/>
        <v>1</v>
      </c>
      <c r="V130" s="68">
        <f t="shared" si="67"/>
        <v>0</v>
      </c>
      <c r="W130" s="150">
        <f>AVERAGE(V130:V136)</f>
        <v>0</v>
      </c>
      <c r="X130" s="68">
        <f t="shared" si="51"/>
        <v>0</v>
      </c>
      <c r="Y130" s="144" t="e">
        <f t="shared" si="46"/>
        <v>#DIV/0!</v>
      </c>
      <c r="Z130" s="144" t="e">
        <f t="shared" si="52"/>
        <v>#DIV/0!</v>
      </c>
      <c r="AA130" s="107">
        <f t="shared" si="66"/>
        <v>6787</v>
      </c>
      <c r="AB130" s="68">
        <f t="shared" si="73"/>
        <v>0</v>
      </c>
      <c r="AC130" s="119" t="e">
        <f t="shared" si="47"/>
        <v>#DIV/0!</v>
      </c>
      <c r="AD130" s="119" t="e">
        <f t="shared" si="53"/>
        <v>#DIV/0!</v>
      </c>
      <c r="AE130" s="119"/>
      <c r="AF130" s="119" t="e">
        <f t="shared" si="48"/>
        <v>#DIV/0!</v>
      </c>
    </row>
    <row r="131" spans="1:32" x14ac:dyDescent="0.25">
      <c r="A131" s="68">
        <v>128</v>
      </c>
      <c r="B131" s="151"/>
      <c r="C131" s="149"/>
      <c r="D131" s="76">
        <v>44019</v>
      </c>
      <c r="E131" s="99">
        <f t="shared" si="62"/>
        <v>0</v>
      </c>
      <c r="F131" s="56"/>
      <c r="G131" s="154"/>
      <c r="H131" s="108" t="e">
        <f t="shared" si="61"/>
        <v>#DIV/0!</v>
      </c>
      <c r="K131" s="97"/>
      <c r="L131" s="112"/>
      <c r="M131" s="56">
        <f t="shared" si="69"/>
        <v>22278</v>
      </c>
      <c r="N131" s="108" t="e">
        <f t="shared" si="56"/>
        <v>#DIV/0!</v>
      </c>
      <c r="O131" s="115" t="e">
        <f t="shared" si="50"/>
        <v>#DIV/0!</v>
      </c>
      <c r="P131" s="63">
        <f t="shared" si="49"/>
        <v>5411</v>
      </c>
      <c r="Q131" s="61">
        <f t="shared" si="71"/>
        <v>1376</v>
      </c>
      <c r="S131" s="65">
        <f t="shared" si="65"/>
        <v>15491</v>
      </c>
      <c r="T131" s="65">
        <f t="shared" si="59"/>
        <v>1</v>
      </c>
      <c r="U131" s="65">
        <f t="shared" si="64"/>
        <v>1</v>
      </c>
      <c r="V131" s="68">
        <f t="shared" si="67"/>
        <v>0</v>
      </c>
      <c r="W131" s="150"/>
      <c r="X131" s="68">
        <f t="shared" si="51"/>
        <v>0</v>
      </c>
      <c r="Y131" s="144" t="e">
        <f t="shared" si="46"/>
        <v>#DIV/0!</v>
      </c>
      <c r="Z131" s="144" t="e">
        <f t="shared" si="52"/>
        <v>#DIV/0!</v>
      </c>
      <c r="AA131" s="107">
        <f t="shared" si="66"/>
        <v>6787</v>
      </c>
      <c r="AB131" s="68">
        <f t="shared" si="73"/>
        <v>0</v>
      </c>
      <c r="AC131" s="119" t="e">
        <f t="shared" si="47"/>
        <v>#DIV/0!</v>
      </c>
      <c r="AD131" s="119" t="e">
        <f t="shared" si="53"/>
        <v>#DIV/0!</v>
      </c>
      <c r="AE131" s="119"/>
      <c r="AF131" s="119" t="e">
        <f t="shared" si="48"/>
        <v>#DIV/0!</v>
      </c>
    </row>
    <row r="132" spans="1:32" x14ac:dyDescent="0.25">
      <c r="A132" s="68">
        <v>129</v>
      </c>
      <c r="B132" s="151"/>
      <c r="C132" s="149"/>
      <c r="D132" s="76">
        <v>44020</v>
      </c>
      <c r="E132" s="102">
        <f t="shared" si="62"/>
        <v>0</v>
      </c>
      <c r="F132" s="56"/>
      <c r="G132" s="154"/>
      <c r="H132" s="108" t="e">
        <f t="shared" si="61"/>
        <v>#DIV/0!</v>
      </c>
      <c r="K132" s="97"/>
      <c r="L132" s="112"/>
      <c r="M132" s="56">
        <f t="shared" si="69"/>
        <v>22278</v>
      </c>
      <c r="N132" s="108" t="e">
        <f t="shared" si="56"/>
        <v>#DIV/0!</v>
      </c>
      <c r="O132" s="115" t="e">
        <f t="shared" si="50"/>
        <v>#DIV/0!</v>
      </c>
      <c r="P132" s="63">
        <f t="shared" si="49"/>
        <v>5411</v>
      </c>
      <c r="Q132" s="61">
        <f t="shared" si="71"/>
        <v>1376</v>
      </c>
      <c r="S132" s="65">
        <f t="shared" ref="S132:S161" si="76">M132-P132-Q132</f>
        <v>15491</v>
      </c>
      <c r="T132" s="65">
        <f t="shared" si="59"/>
        <v>1</v>
      </c>
      <c r="U132" s="65">
        <f t="shared" si="64"/>
        <v>1</v>
      </c>
      <c r="V132" s="68">
        <f t="shared" si="67"/>
        <v>0</v>
      </c>
      <c r="W132" s="150"/>
      <c r="X132" s="68">
        <f t="shared" si="51"/>
        <v>0</v>
      </c>
      <c r="Y132" s="144" t="e">
        <f t="shared" si="46"/>
        <v>#DIV/0!</v>
      </c>
      <c r="Z132" s="144" t="e">
        <f t="shared" si="52"/>
        <v>#DIV/0!</v>
      </c>
      <c r="AA132" s="107">
        <f t="shared" ref="AA132:AA161" si="77">P132+Q132</f>
        <v>6787</v>
      </c>
      <c r="AB132" s="68">
        <f t="shared" si="73"/>
        <v>0</v>
      </c>
      <c r="AC132" s="119" t="e">
        <f t="shared" si="47"/>
        <v>#DIV/0!</v>
      </c>
      <c r="AD132" s="119" t="e">
        <f t="shared" si="53"/>
        <v>#DIV/0!</v>
      </c>
      <c r="AE132" s="119"/>
      <c r="AF132" s="119" t="e">
        <f t="shared" si="48"/>
        <v>#DIV/0!</v>
      </c>
    </row>
    <row r="133" spans="1:32" x14ac:dyDescent="0.25">
      <c r="A133" s="68">
        <v>130</v>
      </c>
      <c r="B133" s="151"/>
      <c r="C133" s="149"/>
      <c r="D133" s="76">
        <v>44021</v>
      </c>
      <c r="E133" s="99">
        <f t="shared" si="62"/>
        <v>0</v>
      </c>
      <c r="F133" s="56"/>
      <c r="G133" s="154"/>
      <c r="H133" s="108" t="e">
        <f t="shared" si="61"/>
        <v>#DIV/0!</v>
      </c>
      <c r="K133" s="97"/>
      <c r="L133" s="112"/>
      <c r="M133" s="56">
        <f t="shared" si="69"/>
        <v>22278</v>
      </c>
      <c r="N133" s="108" t="e">
        <f t="shared" si="56"/>
        <v>#DIV/0!</v>
      </c>
      <c r="O133" s="115" t="e">
        <f t="shared" si="50"/>
        <v>#DIV/0!</v>
      </c>
      <c r="P133" s="63">
        <f t="shared" si="49"/>
        <v>5411</v>
      </c>
      <c r="Q133" s="61">
        <f t="shared" si="71"/>
        <v>1376</v>
      </c>
      <c r="S133" s="65">
        <f t="shared" si="76"/>
        <v>15491</v>
      </c>
      <c r="T133" s="65">
        <f t="shared" si="59"/>
        <v>1</v>
      </c>
      <c r="U133" s="65">
        <f t="shared" si="64"/>
        <v>1</v>
      </c>
      <c r="V133" s="68">
        <f>S133-S132</f>
        <v>0</v>
      </c>
      <c r="W133" s="150"/>
      <c r="X133" s="68">
        <f t="shared" si="51"/>
        <v>0</v>
      </c>
      <c r="Y133" s="144" t="e">
        <f t="shared" ref="Y133:Y164" si="78">(V133/E133)*100</f>
        <v>#DIV/0!</v>
      </c>
      <c r="Z133" s="144" t="e">
        <f t="shared" si="52"/>
        <v>#DIV/0!</v>
      </c>
      <c r="AA133" s="107">
        <f t="shared" si="77"/>
        <v>6787</v>
      </c>
      <c r="AB133" s="68">
        <f t="shared" si="73"/>
        <v>0</v>
      </c>
      <c r="AC133" s="119" t="e">
        <f t="shared" ref="AC133:AC164" si="79">(AB133/E133)*100</f>
        <v>#DIV/0!</v>
      </c>
      <c r="AD133" s="119" t="e">
        <f t="shared" si="53"/>
        <v>#DIV/0!</v>
      </c>
      <c r="AE133" s="119"/>
      <c r="AF133" s="119" t="e">
        <f t="shared" ref="AF133:AF164" si="80">N133-AD133</f>
        <v>#DIV/0!</v>
      </c>
    </row>
    <row r="134" spans="1:32" x14ac:dyDescent="0.25">
      <c r="A134" s="68">
        <v>131</v>
      </c>
      <c r="B134" s="151"/>
      <c r="C134" s="149"/>
      <c r="D134" s="76">
        <v>44022</v>
      </c>
      <c r="E134" s="102">
        <f t="shared" si="62"/>
        <v>0</v>
      </c>
      <c r="F134" s="56"/>
      <c r="G134" s="154"/>
      <c r="H134" s="108" t="e">
        <f t="shared" si="61"/>
        <v>#DIV/0!</v>
      </c>
      <c r="K134" s="97"/>
      <c r="L134" s="112"/>
      <c r="M134" s="56">
        <f t="shared" si="69"/>
        <v>22278</v>
      </c>
      <c r="N134" s="108" t="e">
        <f t="shared" si="56"/>
        <v>#DIV/0!</v>
      </c>
      <c r="O134" s="115" t="e">
        <f t="shared" si="50"/>
        <v>#DIV/0!</v>
      </c>
      <c r="P134" s="63">
        <f t="shared" ref="P134:P152" si="81">P133+I134</f>
        <v>5411</v>
      </c>
      <c r="Q134" s="61">
        <f t="shared" si="71"/>
        <v>1376</v>
      </c>
      <c r="S134" s="65">
        <f t="shared" si="76"/>
        <v>15491</v>
      </c>
      <c r="T134" s="65">
        <f t="shared" si="59"/>
        <v>1</v>
      </c>
      <c r="U134" s="65">
        <f t="shared" si="64"/>
        <v>1</v>
      </c>
      <c r="V134" s="68">
        <f t="shared" ref="V134:V141" si="82">S134-S133</f>
        <v>0</v>
      </c>
      <c r="W134" s="150"/>
      <c r="X134" s="68">
        <f t="shared" si="51"/>
        <v>0</v>
      </c>
      <c r="Y134" s="144" t="e">
        <f t="shared" si="78"/>
        <v>#DIV/0!</v>
      </c>
      <c r="Z134" s="144" t="e">
        <f t="shared" si="52"/>
        <v>#DIV/0!</v>
      </c>
      <c r="AA134" s="107">
        <f t="shared" si="77"/>
        <v>6787</v>
      </c>
      <c r="AB134" s="68">
        <f t="shared" ref="AB134:AB141" si="83">AA134-AA133</f>
        <v>0</v>
      </c>
      <c r="AC134" s="119" t="e">
        <f t="shared" si="79"/>
        <v>#DIV/0!</v>
      </c>
      <c r="AD134" s="119" t="e">
        <f t="shared" si="53"/>
        <v>#DIV/0!</v>
      </c>
      <c r="AE134" s="119"/>
      <c r="AF134" s="119" t="e">
        <f t="shared" si="80"/>
        <v>#DIV/0!</v>
      </c>
    </row>
    <row r="135" spans="1:32" x14ac:dyDescent="0.25">
      <c r="A135" s="68">
        <v>132</v>
      </c>
      <c r="B135" s="151"/>
      <c r="C135" s="149"/>
      <c r="D135" s="76">
        <v>44023</v>
      </c>
      <c r="E135" s="99">
        <f t="shared" si="62"/>
        <v>0</v>
      </c>
      <c r="F135" s="56"/>
      <c r="G135" s="154"/>
      <c r="H135" s="108" t="e">
        <f t="shared" si="61"/>
        <v>#DIV/0!</v>
      </c>
      <c r="K135" s="97"/>
      <c r="L135" s="112"/>
      <c r="M135" s="56">
        <f t="shared" si="69"/>
        <v>22278</v>
      </c>
      <c r="N135" s="108" t="e">
        <f t="shared" si="56"/>
        <v>#DIV/0!</v>
      </c>
      <c r="O135" s="115" t="e">
        <f t="shared" ref="O135:O161" si="84">N135-N134</f>
        <v>#DIV/0!</v>
      </c>
      <c r="P135" s="63">
        <f t="shared" si="81"/>
        <v>5411</v>
      </c>
      <c r="Q135" s="61">
        <f t="shared" si="71"/>
        <v>1376</v>
      </c>
      <c r="S135" s="65">
        <f t="shared" si="76"/>
        <v>15491</v>
      </c>
      <c r="T135" s="65">
        <f t="shared" si="59"/>
        <v>1</v>
      </c>
      <c r="U135" s="65">
        <f t="shared" si="64"/>
        <v>1</v>
      </c>
      <c r="V135" s="68">
        <f t="shared" si="82"/>
        <v>0</v>
      </c>
      <c r="W135" s="150"/>
      <c r="X135" s="68">
        <f t="shared" ref="X135:X161" si="85">V135-V134</f>
        <v>0</v>
      </c>
      <c r="Y135" s="144" t="e">
        <f t="shared" si="78"/>
        <v>#DIV/0!</v>
      </c>
      <c r="Z135" s="144" t="e">
        <f t="shared" ref="Z135:Z164" si="86">Y135+Z134</f>
        <v>#DIV/0!</v>
      </c>
      <c r="AA135" s="107">
        <f t="shared" si="77"/>
        <v>6787</v>
      </c>
      <c r="AB135" s="68">
        <f t="shared" si="83"/>
        <v>0</v>
      </c>
      <c r="AC135" s="119" t="e">
        <f t="shared" si="79"/>
        <v>#DIV/0!</v>
      </c>
      <c r="AD135" s="119" t="e">
        <f t="shared" ref="AD135:AD164" si="87">AC135+AD134</f>
        <v>#DIV/0!</v>
      </c>
      <c r="AE135" s="119"/>
      <c r="AF135" s="119" t="e">
        <f t="shared" si="80"/>
        <v>#DIV/0!</v>
      </c>
    </row>
    <row r="136" spans="1:32" x14ac:dyDescent="0.25">
      <c r="A136" s="68">
        <v>133</v>
      </c>
      <c r="B136" s="151"/>
      <c r="C136" s="149"/>
      <c r="D136" s="76">
        <v>44024</v>
      </c>
      <c r="E136" s="102">
        <f t="shared" si="62"/>
        <v>0</v>
      </c>
      <c r="F136" s="56"/>
      <c r="G136" s="155"/>
      <c r="H136" s="108" t="e">
        <f t="shared" si="61"/>
        <v>#DIV/0!</v>
      </c>
      <c r="K136" s="97"/>
      <c r="L136" s="112"/>
      <c r="M136" s="56">
        <f t="shared" si="69"/>
        <v>22278</v>
      </c>
      <c r="N136" s="108" t="e">
        <f t="shared" si="56"/>
        <v>#DIV/0!</v>
      </c>
      <c r="O136" s="115" t="e">
        <f t="shared" si="84"/>
        <v>#DIV/0!</v>
      </c>
      <c r="P136" s="63">
        <f t="shared" si="81"/>
        <v>5411</v>
      </c>
      <c r="Q136" s="61">
        <f t="shared" si="71"/>
        <v>1376</v>
      </c>
      <c r="S136" s="65">
        <f t="shared" si="76"/>
        <v>15491</v>
      </c>
      <c r="T136" s="65">
        <f t="shared" si="59"/>
        <v>1</v>
      </c>
      <c r="U136" s="65">
        <f t="shared" si="64"/>
        <v>1</v>
      </c>
      <c r="V136" s="68">
        <f t="shared" si="82"/>
        <v>0</v>
      </c>
      <c r="W136" s="150"/>
      <c r="X136" s="68">
        <f t="shared" si="85"/>
        <v>0</v>
      </c>
      <c r="Y136" s="144" t="e">
        <f t="shared" si="78"/>
        <v>#DIV/0!</v>
      </c>
      <c r="Z136" s="144" t="e">
        <f t="shared" si="86"/>
        <v>#DIV/0!</v>
      </c>
      <c r="AA136" s="107">
        <f t="shared" si="77"/>
        <v>6787</v>
      </c>
      <c r="AB136" s="68">
        <f t="shared" si="83"/>
        <v>0</v>
      </c>
      <c r="AC136" s="119" t="e">
        <f t="shared" si="79"/>
        <v>#DIV/0!</v>
      </c>
      <c r="AD136" s="119" t="e">
        <f t="shared" si="87"/>
        <v>#DIV/0!</v>
      </c>
      <c r="AE136" s="119"/>
      <c r="AF136" s="119" t="e">
        <f t="shared" si="80"/>
        <v>#DIV/0!</v>
      </c>
    </row>
    <row r="137" spans="1:32" x14ac:dyDescent="0.25">
      <c r="A137" s="68">
        <v>134</v>
      </c>
      <c r="B137" s="151">
        <v>20</v>
      </c>
      <c r="C137" s="149"/>
      <c r="D137" s="76">
        <v>44025</v>
      </c>
      <c r="E137" s="99">
        <f t="shared" si="62"/>
        <v>0</v>
      </c>
      <c r="F137" s="56"/>
      <c r="G137" s="153" t="e">
        <f t="shared" ref="G137" si="88">AVERAGE(F137:F143)</f>
        <v>#DIV/0!</v>
      </c>
      <c r="H137" s="108" t="e">
        <f t="shared" si="61"/>
        <v>#DIV/0!</v>
      </c>
      <c r="K137" s="97"/>
      <c r="L137" s="112"/>
      <c r="M137" s="56">
        <f t="shared" si="69"/>
        <v>22278</v>
      </c>
      <c r="N137" s="108" t="e">
        <f t="shared" si="56"/>
        <v>#DIV/0!</v>
      </c>
      <c r="O137" s="115" t="e">
        <f t="shared" si="84"/>
        <v>#DIV/0!</v>
      </c>
      <c r="P137" s="63">
        <f t="shared" si="81"/>
        <v>5411</v>
      </c>
      <c r="Q137" s="61">
        <f t="shared" si="71"/>
        <v>1376</v>
      </c>
      <c r="S137" s="65">
        <f t="shared" si="76"/>
        <v>15491</v>
      </c>
      <c r="T137" s="65">
        <f t="shared" si="59"/>
        <v>1</v>
      </c>
      <c r="U137" s="65">
        <f t="shared" si="64"/>
        <v>1</v>
      </c>
      <c r="V137" s="68">
        <f t="shared" si="82"/>
        <v>0</v>
      </c>
      <c r="W137" s="150">
        <f>AVERAGE(V137:V143)</f>
        <v>0</v>
      </c>
      <c r="X137" s="68">
        <f t="shared" si="85"/>
        <v>0</v>
      </c>
      <c r="Y137" s="144" t="e">
        <f t="shared" si="78"/>
        <v>#DIV/0!</v>
      </c>
      <c r="Z137" s="144" t="e">
        <f t="shared" si="86"/>
        <v>#DIV/0!</v>
      </c>
      <c r="AA137" s="107">
        <f t="shared" si="77"/>
        <v>6787</v>
      </c>
      <c r="AB137" s="68">
        <f t="shared" si="83"/>
        <v>0</v>
      </c>
      <c r="AC137" s="119" t="e">
        <f t="shared" si="79"/>
        <v>#DIV/0!</v>
      </c>
      <c r="AD137" s="119" t="e">
        <f t="shared" si="87"/>
        <v>#DIV/0!</v>
      </c>
      <c r="AE137" s="119"/>
      <c r="AF137" s="119" t="e">
        <f t="shared" si="80"/>
        <v>#DIV/0!</v>
      </c>
    </row>
    <row r="138" spans="1:32" x14ac:dyDescent="0.25">
      <c r="A138" s="68">
        <v>135</v>
      </c>
      <c r="B138" s="151"/>
      <c r="C138" s="149"/>
      <c r="D138" s="76">
        <v>44026</v>
      </c>
      <c r="E138" s="102">
        <f t="shared" si="62"/>
        <v>0</v>
      </c>
      <c r="F138" s="56"/>
      <c r="G138" s="154"/>
      <c r="H138" s="108" t="e">
        <f t="shared" si="61"/>
        <v>#DIV/0!</v>
      </c>
      <c r="K138" s="97"/>
      <c r="L138" s="112"/>
      <c r="M138" s="56">
        <f t="shared" si="69"/>
        <v>22278</v>
      </c>
      <c r="N138" s="108" t="e">
        <f t="shared" si="56"/>
        <v>#DIV/0!</v>
      </c>
      <c r="O138" s="115" t="e">
        <f t="shared" si="84"/>
        <v>#DIV/0!</v>
      </c>
      <c r="P138" s="63">
        <f t="shared" si="81"/>
        <v>5411</v>
      </c>
      <c r="Q138" s="61">
        <f t="shared" si="71"/>
        <v>1376</v>
      </c>
      <c r="S138" s="65">
        <f t="shared" si="76"/>
        <v>15491</v>
      </c>
      <c r="T138" s="65">
        <f t="shared" si="59"/>
        <v>1</v>
      </c>
      <c r="U138" s="65">
        <f t="shared" si="64"/>
        <v>1</v>
      </c>
      <c r="V138" s="68">
        <f t="shared" si="82"/>
        <v>0</v>
      </c>
      <c r="W138" s="150"/>
      <c r="X138" s="68">
        <f t="shared" si="85"/>
        <v>0</v>
      </c>
      <c r="Y138" s="144" t="e">
        <f t="shared" si="78"/>
        <v>#DIV/0!</v>
      </c>
      <c r="Z138" s="144" t="e">
        <f t="shared" si="86"/>
        <v>#DIV/0!</v>
      </c>
      <c r="AA138" s="107">
        <f t="shared" si="77"/>
        <v>6787</v>
      </c>
      <c r="AB138" s="68">
        <f t="shared" si="83"/>
        <v>0</v>
      </c>
      <c r="AC138" s="119" t="e">
        <f t="shared" si="79"/>
        <v>#DIV/0!</v>
      </c>
      <c r="AD138" s="119" t="e">
        <f t="shared" si="87"/>
        <v>#DIV/0!</v>
      </c>
      <c r="AE138" s="119"/>
      <c r="AF138" s="119" t="e">
        <f t="shared" si="80"/>
        <v>#DIV/0!</v>
      </c>
    </row>
    <row r="139" spans="1:32" x14ac:dyDescent="0.25">
      <c r="A139" s="68">
        <v>136</v>
      </c>
      <c r="B139" s="151"/>
      <c r="C139" s="149"/>
      <c r="D139" s="76">
        <v>44027</v>
      </c>
      <c r="E139" s="99">
        <f t="shared" si="62"/>
        <v>0</v>
      </c>
      <c r="F139" s="56"/>
      <c r="G139" s="154"/>
      <c r="H139" s="108" t="e">
        <f t="shared" si="61"/>
        <v>#DIV/0!</v>
      </c>
      <c r="K139" s="97"/>
      <c r="L139" s="112"/>
      <c r="M139" s="56">
        <f t="shared" si="69"/>
        <v>22278</v>
      </c>
      <c r="N139" s="108" t="e">
        <f t="shared" si="56"/>
        <v>#DIV/0!</v>
      </c>
      <c r="O139" s="115" t="e">
        <f t="shared" si="84"/>
        <v>#DIV/0!</v>
      </c>
      <c r="P139" s="63">
        <f t="shared" si="81"/>
        <v>5411</v>
      </c>
      <c r="Q139" s="61">
        <f t="shared" si="71"/>
        <v>1376</v>
      </c>
      <c r="S139" s="65">
        <f t="shared" si="76"/>
        <v>15491</v>
      </c>
      <c r="T139" s="65">
        <f t="shared" si="59"/>
        <v>1</v>
      </c>
      <c r="U139" s="65">
        <f t="shared" si="64"/>
        <v>1</v>
      </c>
      <c r="V139" s="68">
        <f t="shared" si="82"/>
        <v>0</v>
      </c>
      <c r="W139" s="150"/>
      <c r="X139" s="68">
        <f t="shared" si="85"/>
        <v>0</v>
      </c>
      <c r="Y139" s="144" t="e">
        <f t="shared" si="78"/>
        <v>#DIV/0!</v>
      </c>
      <c r="Z139" s="144" t="e">
        <f t="shared" si="86"/>
        <v>#DIV/0!</v>
      </c>
      <c r="AA139" s="107">
        <f t="shared" si="77"/>
        <v>6787</v>
      </c>
      <c r="AB139" s="68">
        <f t="shared" si="83"/>
        <v>0</v>
      </c>
      <c r="AC139" s="119" t="e">
        <f t="shared" si="79"/>
        <v>#DIV/0!</v>
      </c>
      <c r="AD139" s="119" t="e">
        <f t="shared" si="87"/>
        <v>#DIV/0!</v>
      </c>
      <c r="AE139" s="119"/>
      <c r="AF139" s="119" t="e">
        <f t="shared" si="80"/>
        <v>#DIV/0!</v>
      </c>
    </row>
    <row r="140" spans="1:32" x14ac:dyDescent="0.25">
      <c r="A140" s="68">
        <v>137</v>
      </c>
      <c r="B140" s="151"/>
      <c r="C140" s="149"/>
      <c r="D140" s="76">
        <v>44028</v>
      </c>
      <c r="E140" s="102">
        <f t="shared" si="62"/>
        <v>0</v>
      </c>
      <c r="F140" s="56"/>
      <c r="G140" s="154"/>
      <c r="H140" s="108" t="e">
        <f t="shared" si="61"/>
        <v>#DIV/0!</v>
      </c>
      <c r="K140" s="97"/>
      <c r="L140" s="112"/>
      <c r="M140" s="56">
        <f t="shared" ref="M140:M161" si="89">M139+F140</f>
        <v>22278</v>
      </c>
      <c r="N140" s="108" t="e">
        <f t="shared" ref="N140:N161" si="90">N139+H140</f>
        <v>#DIV/0!</v>
      </c>
      <c r="O140" s="115" t="e">
        <f t="shared" si="84"/>
        <v>#DIV/0!</v>
      </c>
      <c r="P140" s="63">
        <f t="shared" si="81"/>
        <v>5411</v>
      </c>
      <c r="Q140" s="61">
        <f t="shared" si="71"/>
        <v>1376</v>
      </c>
      <c r="S140" s="65">
        <f t="shared" si="76"/>
        <v>15491</v>
      </c>
      <c r="T140" s="65">
        <f t="shared" si="59"/>
        <v>1</v>
      </c>
      <c r="U140" s="65">
        <f t="shared" si="64"/>
        <v>1</v>
      </c>
      <c r="V140" s="68">
        <f t="shared" si="82"/>
        <v>0</v>
      </c>
      <c r="W140" s="150"/>
      <c r="X140" s="68">
        <f t="shared" si="85"/>
        <v>0</v>
      </c>
      <c r="Y140" s="144" t="e">
        <f t="shared" si="78"/>
        <v>#DIV/0!</v>
      </c>
      <c r="Z140" s="144" t="e">
        <f t="shared" si="86"/>
        <v>#DIV/0!</v>
      </c>
      <c r="AA140" s="107">
        <f t="shared" si="77"/>
        <v>6787</v>
      </c>
      <c r="AB140" s="68">
        <f t="shared" si="83"/>
        <v>0</v>
      </c>
      <c r="AC140" s="119" t="e">
        <f t="shared" si="79"/>
        <v>#DIV/0!</v>
      </c>
      <c r="AD140" s="119" t="e">
        <f t="shared" si="87"/>
        <v>#DIV/0!</v>
      </c>
      <c r="AE140" s="119"/>
      <c r="AF140" s="119" t="e">
        <f t="shared" si="80"/>
        <v>#DIV/0!</v>
      </c>
    </row>
    <row r="141" spans="1:32" x14ac:dyDescent="0.25">
      <c r="A141" s="69">
        <v>138</v>
      </c>
      <c r="B141" s="151"/>
      <c r="C141" s="149"/>
      <c r="D141" s="80">
        <v>44029</v>
      </c>
      <c r="E141" s="99">
        <f t="shared" si="62"/>
        <v>0</v>
      </c>
      <c r="F141" s="69"/>
      <c r="G141" s="154"/>
      <c r="H141" s="108" t="e">
        <f t="shared" si="61"/>
        <v>#DIV/0!</v>
      </c>
      <c r="I141" s="69"/>
      <c r="J141" s="69"/>
      <c r="K141" s="97"/>
      <c r="L141" s="112"/>
      <c r="M141" s="69">
        <f t="shared" si="89"/>
        <v>22278</v>
      </c>
      <c r="N141" s="108" t="e">
        <f t="shared" si="90"/>
        <v>#DIV/0!</v>
      </c>
      <c r="O141" s="115" t="e">
        <f t="shared" si="84"/>
        <v>#DIV/0!</v>
      </c>
      <c r="P141" s="63">
        <f t="shared" si="81"/>
        <v>5411</v>
      </c>
      <c r="Q141" s="69">
        <f t="shared" ref="Q141:Q161" si="91">J141+Q140</f>
        <v>1376</v>
      </c>
      <c r="S141" s="69">
        <f t="shared" si="76"/>
        <v>15491</v>
      </c>
      <c r="T141" s="65">
        <f t="shared" si="59"/>
        <v>1</v>
      </c>
      <c r="U141" s="65">
        <f t="shared" si="64"/>
        <v>1</v>
      </c>
      <c r="V141" s="69">
        <f t="shared" si="82"/>
        <v>0</v>
      </c>
      <c r="W141" s="150"/>
      <c r="X141" s="69">
        <f t="shared" si="85"/>
        <v>0</v>
      </c>
      <c r="Y141" s="144" t="e">
        <f t="shared" si="78"/>
        <v>#DIV/0!</v>
      </c>
      <c r="Z141" s="144" t="e">
        <f t="shared" si="86"/>
        <v>#DIV/0!</v>
      </c>
      <c r="AA141" s="69">
        <f t="shared" si="77"/>
        <v>6787</v>
      </c>
      <c r="AB141" s="69">
        <f t="shared" si="83"/>
        <v>0</v>
      </c>
      <c r="AC141" s="119" t="e">
        <f t="shared" si="79"/>
        <v>#DIV/0!</v>
      </c>
      <c r="AD141" s="119" t="e">
        <f t="shared" si="87"/>
        <v>#DIV/0!</v>
      </c>
      <c r="AE141" s="119"/>
      <c r="AF141" s="119" t="e">
        <f t="shared" si="80"/>
        <v>#DIV/0!</v>
      </c>
    </row>
    <row r="142" spans="1:32" x14ac:dyDescent="0.25">
      <c r="A142" s="68">
        <v>139</v>
      </c>
      <c r="B142" s="151"/>
      <c r="C142" s="149"/>
      <c r="D142" s="76">
        <v>44030</v>
      </c>
      <c r="E142" s="102">
        <f t="shared" si="62"/>
        <v>0</v>
      </c>
      <c r="F142" s="56"/>
      <c r="G142" s="154"/>
      <c r="H142" s="108" t="e">
        <f t="shared" si="61"/>
        <v>#DIV/0!</v>
      </c>
      <c r="K142" s="97"/>
      <c r="L142" s="112"/>
      <c r="M142" s="56">
        <f t="shared" si="89"/>
        <v>22278</v>
      </c>
      <c r="N142" s="108" t="e">
        <f t="shared" si="90"/>
        <v>#DIV/0!</v>
      </c>
      <c r="O142" s="115" t="e">
        <f t="shared" si="84"/>
        <v>#DIV/0!</v>
      </c>
      <c r="P142" s="63">
        <f t="shared" si="81"/>
        <v>5411</v>
      </c>
      <c r="Q142" s="61">
        <f t="shared" si="91"/>
        <v>1376</v>
      </c>
      <c r="S142" s="65">
        <f t="shared" si="76"/>
        <v>15491</v>
      </c>
      <c r="T142" s="65">
        <f t="shared" si="59"/>
        <v>1</v>
      </c>
      <c r="U142" s="65">
        <f t="shared" si="64"/>
        <v>1</v>
      </c>
      <c r="V142" s="68">
        <f t="shared" ref="V142:V161" si="92">S142-S141</f>
        <v>0</v>
      </c>
      <c r="W142" s="150"/>
      <c r="X142" s="68">
        <f t="shared" si="85"/>
        <v>0</v>
      </c>
      <c r="Y142" s="144" t="e">
        <f t="shared" si="78"/>
        <v>#DIV/0!</v>
      </c>
      <c r="Z142" s="144" t="e">
        <f t="shared" si="86"/>
        <v>#DIV/0!</v>
      </c>
      <c r="AA142" s="107">
        <f t="shared" si="77"/>
        <v>6787</v>
      </c>
      <c r="AB142" s="68">
        <f t="shared" ref="AB142:AB161" si="93">AA142-AA141</f>
        <v>0</v>
      </c>
      <c r="AC142" s="119" t="e">
        <f t="shared" si="79"/>
        <v>#DIV/0!</v>
      </c>
      <c r="AD142" s="119" t="e">
        <f t="shared" si="87"/>
        <v>#DIV/0!</v>
      </c>
      <c r="AE142" s="119"/>
      <c r="AF142" s="119" t="e">
        <f t="shared" si="80"/>
        <v>#DIV/0!</v>
      </c>
    </row>
    <row r="143" spans="1:32" x14ac:dyDescent="0.25">
      <c r="A143" s="68">
        <v>140</v>
      </c>
      <c r="B143" s="151"/>
      <c r="C143" s="149"/>
      <c r="D143" s="76">
        <v>44031</v>
      </c>
      <c r="E143" s="99">
        <f t="shared" si="62"/>
        <v>0</v>
      </c>
      <c r="F143" s="56"/>
      <c r="G143" s="155"/>
      <c r="H143" s="108" t="e">
        <f t="shared" si="61"/>
        <v>#DIV/0!</v>
      </c>
      <c r="K143" s="97"/>
      <c r="L143" s="112"/>
      <c r="M143" s="56">
        <f t="shared" si="89"/>
        <v>22278</v>
      </c>
      <c r="N143" s="108" t="e">
        <f t="shared" si="90"/>
        <v>#DIV/0!</v>
      </c>
      <c r="O143" s="115" t="e">
        <f t="shared" si="84"/>
        <v>#DIV/0!</v>
      </c>
      <c r="P143" s="63">
        <f t="shared" si="81"/>
        <v>5411</v>
      </c>
      <c r="Q143" s="61">
        <f t="shared" si="91"/>
        <v>1376</v>
      </c>
      <c r="S143" s="65">
        <f t="shared" si="76"/>
        <v>15491</v>
      </c>
      <c r="T143" s="65">
        <f t="shared" si="59"/>
        <v>1</v>
      </c>
      <c r="U143" s="65">
        <f t="shared" si="64"/>
        <v>1</v>
      </c>
      <c r="V143" s="68">
        <f t="shared" si="92"/>
        <v>0</v>
      </c>
      <c r="W143" s="150"/>
      <c r="X143" s="68">
        <f t="shared" si="85"/>
        <v>0</v>
      </c>
      <c r="Y143" s="144" t="e">
        <f t="shared" si="78"/>
        <v>#DIV/0!</v>
      </c>
      <c r="Z143" s="144" t="e">
        <f t="shared" si="86"/>
        <v>#DIV/0!</v>
      </c>
      <c r="AA143" s="107">
        <f t="shared" si="77"/>
        <v>6787</v>
      </c>
      <c r="AB143" s="68">
        <f t="shared" si="93"/>
        <v>0</v>
      </c>
      <c r="AC143" s="119" t="e">
        <f t="shared" si="79"/>
        <v>#DIV/0!</v>
      </c>
      <c r="AD143" s="119" t="e">
        <f t="shared" si="87"/>
        <v>#DIV/0!</v>
      </c>
      <c r="AE143" s="119"/>
      <c r="AF143" s="119" t="e">
        <f t="shared" si="80"/>
        <v>#DIV/0!</v>
      </c>
    </row>
    <row r="144" spans="1:32" x14ac:dyDescent="0.25">
      <c r="A144" s="68">
        <v>141</v>
      </c>
      <c r="B144" s="151">
        <v>21</v>
      </c>
      <c r="C144" s="149"/>
      <c r="D144" s="76">
        <v>44032</v>
      </c>
      <c r="E144" s="102">
        <f t="shared" si="62"/>
        <v>0</v>
      </c>
      <c r="F144" s="56"/>
      <c r="G144" s="153" t="e">
        <f t="shared" ref="G144" si="94">AVERAGE(F144:F150)</f>
        <v>#DIV/0!</v>
      </c>
      <c r="H144" s="108" t="e">
        <f t="shared" si="61"/>
        <v>#DIV/0!</v>
      </c>
      <c r="K144" s="97"/>
      <c r="L144" s="112"/>
      <c r="M144" s="56">
        <f t="shared" si="89"/>
        <v>22278</v>
      </c>
      <c r="N144" s="108" t="e">
        <f t="shared" si="90"/>
        <v>#DIV/0!</v>
      </c>
      <c r="O144" s="115" t="e">
        <f t="shared" si="84"/>
        <v>#DIV/0!</v>
      </c>
      <c r="P144" s="63">
        <f t="shared" si="81"/>
        <v>5411</v>
      </c>
      <c r="Q144" s="61">
        <f t="shared" si="91"/>
        <v>1376</v>
      </c>
      <c r="S144" s="65">
        <f t="shared" si="76"/>
        <v>15491</v>
      </c>
      <c r="T144" s="65">
        <f t="shared" si="59"/>
        <v>1</v>
      </c>
      <c r="U144" s="65">
        <f t="shared" si="64"/>
        <v>1</v>
      </c>
      <c r="V144" s="68">
        <f t="shared" si="92"/>
        <v>0</v>
      </c>
      <c r="W144" s="150">
        <f>AVERAGE(V144:V150)</f>
        <v>0</v>
      </c>
      <c r="X144" s="68">
        <f t="shared" si="85"/>
        <v>0</v>
      </c>
      <c r="Y144" s="144" t="e">
        <f t="shared" si="78"/>
        <v>#DIV/0!</v>
      </c>
      <c r="Z144" s="144" t="e">
        <f t="shared" si="86"/>
        <v>#DIV/0!</v>
      </c>
      <c r="AA144" s="107">
        <f t="shared" si="77"/>
        <v>6787</v>
      </c>
      <c r="AB144" s="68">
        <f t="shared" si="93"/>
        <v>0</v>
      </c>
      <c r="AC144" s="119" t="e">
        <f t="shared" si="79"/>
        <v>#DIV/0!</v>
      </c>
      <c r="AD144" s="119" t="e">
        <f t="shared" si="87"/>
        <v>#DIV/0!</v>
      </c>
      <c r="AE144" s="119"/>
      <c r="AF144" s="119" t="e">
        <f t="shared" si="80"/>
        <v>#DIV/0!</v>
      </c>
    </row>
    <row r="145" spans="1:34" x14ac:dyDescent="0.25">
      <c r="A145" s="68">
        <v>142</v>
      </c>
      <c r="B145" s="151"/>
      <c r="C145" s="149"/>
      <c r="D145" s="76">
        <v>44033</v>
      </c>
      <c r="E145" s="99">
        <f t="shared" si="62"/>
        <v>0</v>
      </c>
      <c r="F145" s="56"/>
      <c r="G145" s="154"/>
      <c r="H145" s="108" t="e">
        <f t="shared" si="61"/>
        <v>#DIV/0!</v>
      </c>
      <c r="K145" s="97"/>
      <c r="L145" s="112"/>
      <c r="M145" s="56">
        <f t="shared" si="89"/>
        <v>22278</v>
      </c>
      <c r="N145" s="108" t="e">
        <f t="shared" si="90"/>
        <v>#DIV/0!</v>
      </c>
      <c r="O145" s="115" t="e">
        <f t="shared" si="84"/>
        <v>#DIV/0!</v>
      </c>
      <c r="P145" s="63">
        <f t="shared" si="81"/>
        <v>5411</v>
      </c>
      <c r="Q145" s="61">
        <f t="shared" si="91"/>
        <v>1376</v>
      </c>
      <c r="S145" s="65">
        <f t="shared" si="76"/>
        <v>15491</v>
      </c>
      <c r="T145" s="65">
        <f t="shared" si="59"/>
        <v>1</v>
      </c>
      <c r="U145" s="65">
        <f t="shared" si="64"/>
        <v>1</v>
      </c>
      <c r="V145" s="68">
        <f t="shared" si="92"/>
        <v>0</v>
      </c>
      <c r="W145" s="150"/>
      <c r="X145" s="68">
        <f t="shared" si="85"/>
        <v>0</v>
      </c>
      <c r="Y145" s="144" t="e">
        <f t="shared" si="78"/>
        <v>#DIV/0!</v>
      </c>
      <c r="Z145" s="144" t="e">
        <f t="shared" si="86"/>
        <v>#DIV/0!</v>
      </c>
      <c r="AA145" s="107">
        <f t="shared" si="77"/>
        <v>6787</v>
      </c>
      <c r="AB145" s="68">
        <f t="shared" si="93"/>
        <v>0</v>
      </c>
      <c r="AC145" s="119" t="e">
        <f t="shared" si="79"/>
        <v>#DIV/0!</v>
      </c>
      <c r="AD145" s="119" t="e">
        <f t="shared" si="87"/>
        <v>#DIV/0!</v>
      </c>
      <c r="AE145" s="119"/>
      <c r="AF145" s="119" t="e">
        <f t="shared" si="80"/>
        <v>#DIV/0!</v>
      </c>
    </row>
    <row r="146" spans="1:34" x14ac:dyDescent="0.25">
      <c r="A146" s="68">
        <v>143</v>
      </c>
      <c r="B146" s="151"/>
      <c r="C146" s="149"/>
      <c r="D146" s="76">
        <v>44034</v>
      </c>
      <c r="E146" s="102">
        <f t="shared" si="62"/>
        <v>0</v>
      </c>
      <c r="F146" s="56"/>
      <c r="G146" s="154"/>
      <c r="H146" s="108" t="e">
        <f t="shared" si="61"/>
        <v>#DIV/0!</v>
      </c>
      <c r="K146" s="97"/>
      <c r="L146" s="112"/>
      <c r="M146" s="56">
        <f t="shared" si="89"/>
        <v>22278</v>
      </c>
      <c r="N146" s="108" t="e">
        <f t="shared" si="90"/>
        <v>#DIV/0!</v>
      </c>
      <c r="O146" s="115" t="e">
        <f t="shared" si="84"/>
        <v>#DIV/0!</v>
      </c>
      <c r="P146" s="63">
        <f t="shared" si="81"/>
        <v>5411</v>
      </c>
      <c r="Q146" s="61">
        <f t="shared" si="91"/>
        <v>1376</v>
      </c>
      <c r="S146" s="65">
        <f t="shared" si="76"/>
        <v>15491</v>
      </c>
      <c r="T146" s="65">
        <f t="shared" si="59"/>
        <v>1</v>
      </c>
      <c r="U146" s="65">
        <f t="shared" si="64"/>
        <v>1</v>
      </c>
      <c r="V146" s="68">
        <f t="shared" si="92"/>
        <v>0</v>
      </c>
      <c r="W146" s="150"/>
      <c r="X146" s="68">
        <f t="shared" si="85"/>
        <v>0</v>
      </c>
      <c r="Y146" s="144" t="e">
        <f t="shared" si="78"/>
        <v>#DIV/0!</v>
      </c>
      <c r="Z146" s="144" t="e">
        <f t="shared" si="86"/>
        <v>#DIV/0!</v>
      </c>
      <c r="AA146" s="107">
        <f t="shared" si="77"/>
        <v>6787</v>
      </c>
      <c r="AB146" s="68">
        <f t="shared" si="93"/>
        <v>0</v>
      </c>
      <c r="AC146" s="119" t="e">
        <f t="shared" si="79"/>
        <v>#DIV/0!</v>
      </c>
      <c r="AD146" s="119" t="e">
        <f t="shared" si="87"/>
        <v>#DIV/0!</v>
      </c>
      <c r="AE146" s="119"/>
      <c r="AF146" s="119" t="e">
        <f t="shared" si="80"/>
        <v>#DIV/0!</v>
      </c>
    </row>
    <row r="147" spans="1:34" x14ac:dyDescent="0.25">
      <c r="A147" s="68">
        <v>144</v>
      </c>
      <c r="B147" s="151"/>
      <c r="C147" s="149"/>
      <c r="D147" s="76">
        <v>44035</v>
      </c>
      <c r="E147" s="99">
        <f t="shared" si="62"/>
        <v>0</v>
      </c>
      <c r="F147" s="56"/>
      <c r="G147" s="154"/>
      <c r="H147" s="108" t="e">
        <f t="shared" si="61"/>
        <v>#DIV/0!</v>
      </c>
      <c r="K147" s="97"/>
      <c r="L147" s="112"/>
      <c r="M147" s="56">
        <f t="shared" si="89"/>
        <v>22278</v>
      </c>
      <c r="N147" s="108" t="e">
        <f t="shared" si="90"/>
        <v>#DIV/0!</v>
      </c>
      <c r="O147" s="115" t="e">
        <f t="shared" si="84"/>
        <v>#DIV/0!</v>
      </c>
      <c r="P147" s="63">
        <f t="shared" si="81"/>
        <v>5411</v>
      </c>
      <c r="Q147" s="61">
        <f t="shared" si="91"/>
        <v>1376</v>
      </c>
      <c r="S147" s="65">
        <f t="shared" si="76"/>
        <v>15491</v>
      </c>
      <c r="T147" s="65">
        <f t="shared" ref="T147:T164" si="95">S147/S133</f>
        <v>1</v>
      </c>
      <c r="U147" s="65">
        <f t="shared" si="64"/>
        <v>1</v>
      </c>
      <c r="V147" s="68">
        <f t="shared" si="92"/>
        <v>0</v>
      </c>
      <c r="W147" s="150"/>
      <c r="X147" s="68">
        <f t="shared" si="85"/>
        <v>0</v>
      </c>
      <c r="Y147" s="144" t="e">
        <f t="shared" si="78"/>
        <v>#DIV/0!</v>
      </c>
      <c r="Z147" s="144" t="e">
        <f t="shared" si="86"/>
        <v>#DIV/0!</v>
      </c>
      <c r="AA147" s="107">
        <f t="shared" si="77"/>
        <v>6787</v>
      </c>
      <c r="AB147" s="68">
        <f t="shared" si="93"/>
        <v>0</v>
      </c>
      <c r="AC147" s="119" t="e">
        <f t="shared" si="79"/>
        <v>#DIV/0!</v>
      </c>
      <c r="AD147" s="119" t="e">
        <f t="shared" si="87"/>
        <v>#DIV/0!</v>
      </c>
      <c r="AE147" s="119"/>
      <c r="AF147" s="119" t="e">
        <f t="shared" si="80"/>
        <v>#DIV/0!</v>
      </c>
    </row>
    <row r="148" spans="1:34" x14ac:dyDescent="0.25">
      <c r="A148" s="68">
        <v>145</v>
      </c>
      <c r="B148" s="151"/>
      <c r="C148" s="149"/>
      <c r="D148" s="76">
        <v>44036</v>
      </c>
      <c r="E148" s="102">
        <f t="shared" si="62"/>
        <v>0</v>
      </c>
      <c r="F148" s="56"/>
      <c r="G148" s="154"/>
      <c r="H148" s="108" t="e">
        <f t="shared" si="61"/>
        <v>#DIV/0!</v>
      </c>
      <c r="K148" s="97"/>
      <c r="L148" s="112"/>
      <c r="M148" s="56">
        <f t="shared" si="89"/>
        <v>22278</v>
      </c>
      <c r="N148" s="108" t="e">
        <f t="shared" si="90"/>
        <v>#DIV/0!</v>
      </c>
      <c r="O148" s="115" t="e">
        <f t="shared" si="84"/>
        <v>#DIV/0!</v>
      </c>
      <c r="P148" s="63">
        <f t="shared" si="81"/>
        <v>5411</v>
      </c>
      <c r="Q148" s="61">
        <f t="shared" si="91"/>
        <v>1376</v>
      </c>
      <c r="S148" s="65">
        <f t="shared" si="76"/>
        <v>15491</v>
      </c>
      <c r="T148" s="65">
        <f t="shared" si="95"/>
        <v>1</v>
      </c>
      <c r="U148" s="65">
        <f t="shared" si="64"/>
        <v>1</v>
      </c>
      <c r="V148" s="68">
        <f t="shared" si="92"/>
        <v>0</v>
      </c>
      <c r="W148" s="150"/>
      <c r="X148" s="68">
        <f t="shared" si="85"/>
        <v>0</v>
      </c>
      <c r="Y148" s="144" t="e">
        <f t="shared" si="78"/>
        <v>#DIV/0!</v>
      </c>
      <c r="Z148" s="144" t="e">
        <f t="shared" si="86"/>
        <v>#DIV/0!</v>
      </c>
      <c r="AA148" s="107">
        <f t="shared" si="77"/>
        <v>6787</v>
      </c>
      <c r="AB148" s="68">
        <f t="shared" si="93"/>
        <v>0</v>
      </c>
      <c r="AC148" s="119" t="e">
        <f t="shared" si="79"/>
        <v>#DIV/0!</v>
      </c>
      <c r="AD148" s="119" t="e">
        <f t="shared" si="87"/>
        <v>#DIV/0!</v>
      </c>
      <c r="AE148" s="119"/>
      <c r="AF148" s="119" t="e">
        <f t="shared" si="80"/>
        <v>#DIV/0!</v>
      </c>
    </row>
    <row r="149" spans="1:34" x14ac:dyDescent="0.25">
      <c r="A149" s="68">
        <v>146</v>
      </c>
      <c r="B149" s="151"/>
      <c r="C149" s="149"/>
      <c r="D149" s="76">
        <v>44037</v>
      </c>
      <c r="E149" s="99">
        <f t="shared" si="62"/>
        <v>0</v>
      </c>
      <c r="F149" s="56"/>
      <c r="G149" s="154"/>
      <c r="H149" s="108" t="e">
        <f t="shared" si="61"/>
        <v>#DIV/0!</v>
      </c>
      <c r="K149" s="97"/>
      <c r="L149" s="112"/>
      <c r="M149" s="56">
        <f t="shared" si="89"/>
        <v>22278</v>
      </c>
      <c r="N149" s="108" t="e">
        <f t="shared" si="90"/>
        <v>#DIV/0!</v>
      </c>
      <c r="O149" s="115" t="e">
        <f t="shared" si="84"/>
        <v>#DIV/0!</v>
      </c>
      <c r="P149" s="63">
        <f t="shared" si="81"/>
        <v>5411</v>
      </c>
      <c r="Q149" s="61">
        <f t="shared" si="91"/>
        <v>1376</v>
      </c>
      <c r="S149" s="65">
        <f t="shared" si="76"/>
        <v>15491</v>
      </c>
      <c r="T149" s="65">
        <f t="shared" si="95"/>
        <v>1</v>
      </c>
      <c r="U149" s="65">
        <f t="shared" si="64"/>
        <v>1</v>
      </c>
      <c r="V149" s="68">
        <f t="shared" si="92"/>
        <v>0</v>
      </c>
      <c r="W149" s="150"/>
      <c r="X149" s="68">
        <f t="shared" si="85"/>
        <v>0</v>
      </c>
      <c r="Y149" s="144" t="e">
        <f t="shared" si="78"/>
        <v>#DIV/0!</v>
      </c>
      <c r="Z149" s="144" t="e">
        <f t="shared" si="86"/>
        <v>#DIV/0!</v>
      </c>
      <c r="AA149" s="107">
        <f t="shared" si="77"/>
        <v>6787</v>
      </c>
      <c r="AB149" s="68">
        <f t="shared" si="93"/>
        <v>0</v>
      </c>
      <c r="AC149" s="119" t="e">
        <f t="shared" si="79"/>
        <v>#DIV/0!</v>
      </c>
      <c r="AD149" s="119" t="e">
        <f t="shared" si="87"/>
        <v>#DIV/0!</v>
      </c>
      <c r="AE149" s="119"/>
      <c r="AF149" s="119" t="e">
        <f t="shared" si="80"/>
        <v>#DIV/0!</v>
      </c>
    </row>
    <row r="150" spans="1:34" x14ac:dyDescent="0.25">
      <c r="A150" s="68">
        <v>147</v>
      </c>
      <c r="B150" s="151"/>
      <c r="C150" s="149"/>
      <c r="D150" s="76">
        <v>44038</v>
      </c>
      <c r="E150" s="102">
        <f t="shared" si="62"/>
        <v>0</v>
      </c>
      <c r="F150" s="56"/>
      <c r="G150" s="155"/>
      <c r="H150" s="108" t="e">
        <f t="shared" si="61"/>
        <v>#DIV/0!</v>
      </c>
      <c r="K150" s="97"/>
      <c r="L150" s="112"/>
      <c r="M150" s="56">
        <f t="shared" si="89"/>
        <v>22278</v>
      </c>
      <c r="N150" s="108" t="e">
        <f t="shared" si="90"/>
        <v>#DIV/0!</v>
      </c>
      <c r="O150" s="115" t="e">
        <f t="shared" si="84"/>
        <v>#DIV/0!</v>
      </c>
      <c r="P150" s="63">
        <f t="shared" si="81"/>
        <v>5411</v>
      </c>
      <c r="Q150" s="61">
        <f t="shared" si="91"/>
        <v>1376</v>
      </c>
      <c r="S150" s="65">
        <f t="shared" si="76"/>
        <v>15491</v>
      </c>
      <c r="T150" s="65">
        <f t="shared" si="95"/>
        <v>1</v>
      </c>
      <c r="U150" s="65">
        <f t="shared" si="64"/>
        <v>1</v>
      </c>
      <c r="V150" s="68">
        <f t="shared" si="92"/>
        <v>0</v>
      </c>
      <c r="W150" s="150"/>
      <c r="X150" s="68">
        <f t="shared" si="85"/>
        <v>0</v>
      </c>
      <c r="Y150" s="144" t="e">
        <f t="shared" si="78"/>
        <v>#DIV/0!</v>
      </c>
      <c r="Z150" s="144" t="e">
        <f t="shared" si="86"/>
        <v>#DIV/0!</v>
      </c>
      <c r="AA150" s="107">
        <f t="shared" si="77"/>
        <v>6787</v>
      </c>
      <c r="AB150" s="68">
        <f t="shared" si="93"/>
        <v>0</v>
      </c>
      <c r="AC150" s="119" t="e">
        <f t="shared" si="79"/>
        <v>#DIV/0!</v>
      </c>
      <c r="AD150" s="119" t="e">
        <f t="shared" si="87"/>
        <v>#DIV/0!</v>
      </c>
      <c r="AE150" s="119"/>
      <c r="AF150" s="119" t="e">
        <f t="shared" si="80"/>
        <v>#DIV/0!</v>
      </c>
    </row>
    <row r="151" spans="1:34" x14ac:dyDescent="0.25">
      <c r="A151" s="68">
        <v>148</v>
      </c>
      <c r="B151" s="151">
        <v>22</v>
      </c>
      <c r="C151" s="149"/>
      <c r="D151" s="76">
        <v>44039</v>
      </c>
      <c r="E151" s="99">
        <f t="shared" si="62"/>
        <v>0</v>
      </c>
      <c r="F151" s="56"/>
      <c r="G151" s="153" t="e">
        <f t="shared" ref="G151" si="96">AVERAGE(F151:F157)</f>
        <v>#DIV/0!</v>
      </c>
      <c r="H151" s="108" t="e">
        <f t="shared" si="61"/>
        <v>#DIV/0!</v>
      </c>
      <c r="K151" s="97"/>
      <c r="L151" s="112"/>
      <c r="M151" s="56">
        <f t="shared" si="89"/>
        <v>22278</v>
      </c>
      <c r="N151" s="108" t="e">
        <f t="shared" si="90"/>
        <v>#DIV/0!</v>
      </c>
      <c r="O151" s="115" t="e">
        <f t="shared" si="84"/>
        <v>#DIV/0!</v>
      </c>
      <c r="P151" s="63">
        <f t="shared" si="81"/>
        <v>5411</v>
      </c>
      <c r="Q151" s="61">
        <f t="shared" si="91"/>
        <v>1376</v>
      </c>
      <c r="S151" s="65">
        <f t="shared" si="76"/>
        <v>15491</v>
      </c>
      <c r="T151" s="65">
        <f t="shared" si="95"/>
        <v>1</v>
      </c>
      <c r="U151" s="65">
        <f t="shared" si="64"/>
        <v>1</v>
      </c>
      <c r="V151" s="68">
        <f t="shared" si="92"/>
        <v>0</v>
      </c>
      <c r="W151" s="150">
        <f>AVERAGE(V151:V157)</f>
        <v>0</v>
      </c>
      <c r="X151" s="68">
        <f t="shared" si="85"/>
        <v>0</v>
      </c>
      <c r="Y151" s="144" t="e">
        <f t="shared" si="78"/>
        <v>#DIV/0!</v>
      </c>
      <c r="Z151" s="144" t="e">
        <f t="shared" si="86"/>
        <v>#DIV/0!</v>
      </c>
      <c r="AA151" s="107">
        <f t="shared" si="77"/>
        <v>6787</v>
      </c>
      <c r="AB151" s="68">
        <f t="shared" si="93"/>
        <v>0</v>
      </c>
      <c r="AC151" s="119" t="e">
        <f t="shared" si="79"/>
        <v>#DIV/0!</v>
      </c>
      <c r="AD151" s="119" t="e">
        <f t="shared" si="87"/>
        <v>#DIV/0!</v>
      </c>
      <c r="AE151" s="119"/>
      <c r="AF151" s="119" t="e">
        <f t="shared" si="80"/>
        <v>#DIV/0!</v>
      </c>
    </row>
    <row r="152" spans="1:34" x14ac:dyDescent="0.25">
      <c r="A152" s="68">
        <v>149</v>
      </c>
      <c r="B152" s="151"/>
      <c r="C152" s="149"/>
      <c r="D152" s="76">
        <v>44040</v>
      </c>
      <c r="E152" s="102">
        <f t="shared" si="62"/>
        <v>0</v>
      </c>
      <c r="F152" s="56"/>
      <c r="G152" s="154"/>
      <c r="H152" s="108" t="e">
        <f t="shared" si="61"/>
        <v>#DIV/0!</v>
      </c>
      <c r="K152" s="97"/>
      <c r="L152" s="112"/>
      <c r="M152" s="56">
        <f t="shared" si="89"/>
        <v>22278</v>
      </c>
      <c r="N152" s="108" t="e">
        <f t="shared" si="90"/>
        <v>#DIV/0!</v>
      </c>
      <c r="O152" s="115" t="e">
        <f t="shared" si="84"/>
        <v>#DIV/0!</v>
      </c>
      <c r="P152" s="63">
        <f t="shared" si="81"/>
        <v>5411</v>
      </c>
      <c r="Q152" s="61">
        <f t="shared" si="91"/>
        <v>1376</v>
      </c>
      <c r="S152" s="65">
        <f t="shared" si="76"/>
        <v>15491</v>
      </c>
      <c r="T152" s="65">
        <f t="shared" si="95"/>
        <v>1</v>
      </c>
      <c r="U152" s="65">
        <f t="shared" si="64"/>
        <v>1</v>
      </c>
      <c r="V152" s="68">
        <f t="shared" si="92"/>
        <v>0</v>
      </c>
      <c r="W152" s="150"/>
      <c r="X152" s="68">
        <f t="shared" si="85"/>
        <v>0</v>
      </c>
      <c r="Y152" s="144" t="e">
        <f t="shared" si="78"/>
        <v>#DIV/0!</v>
      </c>
      <c r="Z152" s="144" t="e">
        <f t="shared" si="86"/>
        <v>#DIV/0!</v>
      </c>
      <c r="AA152" s="107">
        <f t="shared" si="77"/>
        <v>6787</v>
      </c>
      <c r="AB152" s="68">
        <f t="shared" si="93"/>
        <v>0</v>
      </c>
      <c r="AC152" s="119" t="e">
        <f t="shared" si="79"/>
        <v>#DIV/0!</v>
      </c>
      <c r="AD152" s="119" t="e">
        <f t="shared" si="87"/>
        <v>#DIV/0!</v>
      </c>
      <c r="AE152" s="119"/>
      <c r="AF152" s="119" t="e">
        <f t="shared" si="80"/>
        <v>#DIV/0!</v>
      </c>
      <c r="AH152" s="125" t="s">
        <v>83</v>
      </c>
    </row>
    <row r="153" spans="1:34" x14ac:dyDescent="0.25">
      <c r="A153" s="68">
        <v>150</v>
      </c>
      <c r="B153" s="151"/>
      <c r="C153" s="149"/>
      <c r="D153" s="76">
        <v>44041</v>
      </c>
      <c r="E153" s="99">
        <f t="shared" si="62"/>
        <v>0</v>
      </c>
      <c r="F153" s="56"/>
      <c r="G153" s="154"/>
      <c r="H153" s="108" t="e">
        <f t="shared" ref="H153:H216" si="97">(F153/E153)*100</f>
        <v>#DIV/0!</v>
      </c>
      <c r="K153" s="97"/>
      <c r="L153" s="112"/>
      <c r="M153" s="56">
        <f t="shared" si="89"/>
        <v>22278</v>
      </c>
      <c r="N153" s="108" t="e">
        <f t="shared" si="90"/>
        <v>#DIV/0!</v>
      </c>
      <c r="O153" s="115" t="e">
        <f t="shared" si="84"/>
        <v>#DIV/0!</v>
      </c>
      <c r="P153" s="63">
        <f t="shared" ref="P153:P161" si="98">I153+P152</f>
        <v>5411</v>
      </c>
      <c r="Q153" s="61">
        <f t="shared" si="91"/>
        <v>1376</v>
      </c>
      <c r="S153" s="65">
        <f t="shared" si="76"/>
        <v>15491</v>
      </c>
      <c r="T153" s="65">
        <f t="shared" si="95"/>
        <v>1</v>
      </c>
      <c r="U153" s="65">
        <f t="shared" si="64"/>
        <v>1</v>
      </c>
      <c r="V153" s="68">
        <f t="shared" si="92"/>
        <v>0</v>
      </c>
      <c r="W153" s="150"/>
      <c r="X153" s="68">
        <f t="shared" si="85"/>
        <v>0</v>
      </c>
      <c r="Y153" s="144" t="e">
        <f t="shared" si="78"/>
        <v>#DIV/0!</v>
      </c>
      <c r="Z153" s="144" t="e">
        <f t="shared" si="86"/>
        <v>#DIV/0!</v>
      </c>
      <c r="AA153" s="107">
        <f t="shared" si="77"/>
        <v>6787</v>
      </c>
      <c r="AB153" s="68">
        <f t="shared" si="93"/>
        <v>0</v>
      </c>
      <c r="AC153" s="119" t="e">
        <f t="shared" si="79"/>
        <v>#DIV/0!</v>
      </c>
      <c r="AD153" s="119" t="e">
        <f t="shared" si="87"/>
        <v>#DIV/0!</v>
      </c>
      <c r="AE153" s="119"/>
      <c r="AF153" s="119" t="e">
        <f t="shared" si="80"/>
        <v>#DIV/0!</v>
      </c>
    </row>
    <row r="154" spans="1:34" x14ac:dyDescent="0.25">
      <c r="A154" s="68">
        <v>151</v>
      </c>
      <c r="B154" s="151"/>
      <c r="C154" s="149"/>
      <c r="D154" s="76">
        <v>44042</v>
      </c>
      <c r="E154" s="102">
        <f t="shared" ref="E154:E217" si="99">L154-L153</f>
        <v>0</v>
      </c>
      <c r="F154" s="56"/>
      <c r="G154" s="154"/>
      <c r="H154" s="108" t="e">
        <f t="shared" si="97"/>
        <v>#DIV/0!</v>
      </c>
      <c r="K154" s="97"/>
      <c r="L154" s="112"/>
      <c r="M154" s="56">
        <f t="shared" si="89"/>
        <v>22278</v>
      </c>
      <c r="N154" s="108" t="e">
        <f t="shared" si="90"/>
        <v>#DIV/0!</v>
      </c>
      <c r="O154" s="115" t="e">
        <f t="shared" si="84"/>
        <v>#DIV/0!</v>
      </c>
      <c r="P154" s="63">
        <f t="shared" si="98"/>
        <v>5411</v>
      </c>
      <c r="Q154" s="61">
        <f t="shared" si="91"/>
        <v>1376</v>
      </c>
      <c r="S154" s="65">
        <f t="shared" si="76"/>
        <v>15491</v>
      </c>
      <c r="T154" s="65">
        <f t="shared" si="95"/>
        <v>1</v>
      </c>
      <c r="U154" s="65">
        <f t="shared" si="64"/>
        <v>1</v>
      </c>
      <c r="V154" s="68">
        <f t="shared" si="92"/>
        <v>0</v>
      </c>
      <c r="W154" s="150"/>
      <c r="X154" s="68">
        <f t="shared" si="85"/>
        <v>0</v>
      </c>
      <c r="Y154" s="144" t="e">
        <f t="shared" si="78"/>
        <v>#DIV/0!</v>
      </c>
      <c r="Z154" s="144" t="e">
        <f t="shared" si="86"/>
        <v>#DIV/0!</v>
      </c>
      <c r="AA154" s="107">
        <f t="shared" si="77"/>
        <v>6787</v>
      </c>
      <c r="AB154" s="68">
        <f t="shared" si="93"/>
        <v>0</v>
      </c>
      <c r="AC154" s="119" t="e">
        <f t="shared" si="79"/>
        <v>#DIV/0!</v>
      </c>
      <c r="AD154" s="119" t="e">
        <f t="shared" si="87"/>
        <v>#DIV/0!</v>
      </c>
      <c r="AE154" s="119"/>
      <c r="AF154" s="119" t="e">
        <f t="shared" si="80"/>
        <v>#DIV/0!</v>
      </c>
    </row>
    <row r="155" spans="1:34" x14ac:dyDescent="0.25">
      <c r="A155" s="68">
        <v>152</v>
      </c>
      <c r="B155" s="151"/>
      <c r="C155" s="149"/>
      <c r="D155" s="76">
        <v>44043</v>
      </c>
      <c r="E155" s="99">
        <f t="shared" si="99"/>
        <v>0</v>
      </c>
      <c r="F155" s="56"/>
      <c r="G155" s="154"/>
      <c r="H155" s="108" t="e">
        <f t="shared" si="97"/>
        <v>#DIV/0!</v>
      </c>
      <c r="K155" s="97"/>
      <c r="L155" s="112"/>
      <c r="M155" s="56">
        <f t="shared" si="89"/>
        <v>22278</v>
      </c>
      <c r="N155" s="108" t="e">
        <f t="shared" si="90"/>
        <v>#DIV/0!</v>
      </c>
      <c r="O155" s="115" t="e">
        <f t="shared" si="84"/>
        <v>#DIV/0!</v>
      </c>
      <c r="P155" s="63">
        <f t="shared" si="98"/>
        <v>5411</v>
      </c>
      <c r="Q155" s="61">
        <f t="shared" si="91"/>
        <v>1376</v>
      </c>
      <c r="S155" s="65">
        <f t="shared" si="76"/>
        <v>15491</v>
      </c>
      <c r="T155" s="65">
        <f t="shared" si="95"/>
        <v>1</v>
      </c>
      <c r="U155" s="65">
        <f t="shared" si="64"/>
        <v>1</v>
      </c>
      <c r="V155" s="68">
        <f t="shared" si="92"/>
        <v>0</v>
      </c>
      <c r="W155" s="150"/>
      <c r="X155" s="68">
        <f t="shared" si="85"/>
        <v>0</v>
      </c>
      <c r="Y155" s="144" t="e">
        <f t="shared" si="78"/>
        <v>#DIV/0!</v>
      </c>
      <c r="Z155" s="144" t="e">
        <f t="shared" si="86"/>
        <v>#DIV/0!</v>
      </c>
      <c r="AA155" s="107">
        <f t="shared" si="77"/>
        <v>6787</v>
      </c>
      <c r="AB155" s="68">
        <f t="shared" si="93"/>
        <v>0</v>
      </c>
      <c r="AC155" s="119" t="e">
        <f t="shared" si="79"/>
        <v>#DIV/0!</v>
      </c>
      <c r="AD155" s="119" t="e">
        <f t="shared" si="87"/>
        <v>#DIV/0!</v>
      </c>
      <c r="AE155" s="119"/>
      <c r="AF155" s="119" t="e">
        <f t="shared" si="80"/>
        <v>#DIV/0!</v>
      </c>
    </row>
    <row r="156" spans="1:34" x14ac:dyDescent="0.25">
      <c r="A156" s="68">
        <v>153</v>
      </c>
      <c r="B156" s="151"/>
      <c r="C156" s="149"/>
      <c r="D156" s="76">
        <v>44044</v>
      </c>
      <c r="E156" s="102">
        <f t="shared" si="99"/>
        <v>0</v>
      </c>
      <c r="F156" s="56"/>
      <c r="G156" s="154"/>
      <c r="H156" s="108" t="e">
        <f t="shared" si="97"/>
        <v>#DIV/0!</v>
      </c>
      <c r="K156" s="97"/>
      <c r="L156" s="112"/>
      <c r="M156" s="56">
        <f t="shared" si="89"/>
        <v>22278</v>
      </c>
      <c r="N156" s="108" t="e">
        <f t="shared" si="90"/>
        <v>#DIV/0!</v>
      </c>
      <c r="O156" s="115" t="e">
        <f t="shared" si="84"/>
        <v>#DIV/0!</v>
      </c>
      <c r="P156" s="63">
        <f t="shared" si="98"/>
        <v>5411</v>
      </c>
      <c r="Q156" s="61">
        <f t="shared" si="91"/>
        <v>1376</v>
      </c>
      <c r="S156" s="65">
        <f t="shared" si="76"/>
        <v>15491</v>
      </c>
      <c r="T156" s="65">
        <f t="shared" si="95"/>
        <v>1</v>
      </c>
      <c r="U156" s="65">
        <f t="shared" si="64"/>
        <v>1</v>
      </c>
      <c r="V156" s="68">
        <f t="shared" si="92"/>
        <v>0</v>
      </c>
      <c r="W156" s="150"/>
      <c r="X156" s="68">
        <f t="shared" si="85"/>
        <v>0</v>
      </c>
      <c r="Y156" s="144" t="e">
        <f t="shared" si="78"/>
        <v>#DIV/0!</v>
      </c>
      <c r="Z156" s="144" t="e">
        <f t="shared" si="86"/>
        <v>#DIV/0!</v>
      </c>
      <c r="AA156" s="107">
        <f t="shared" si="77"/>
        <v>6787</v>
      </c>
      <c r="AB156" s="68">
        <f t="shared" si="93"/>
        <v>0</v>
      </c>
      <c r="AC156" s="119" t="e">
        <f t="shared" si="79"/>
        <v>#DIV/0!</v>
      </c>
      <c r="AD156" s="119" t="e">
        <f t="shared" si="87"/>
        <v>#DIV/0!</v>
      </c>
      <c r="AE156" s="119"/>
      <c r="AF156" s="119" t="e">
        <f t="shared" si="80"/>
        <v>#DIV/0!</v>
      </c>
    </row>
    <row r="157" spans="1:34" x14ac:dyDescent="0.25">
      <c r="A157" s="68">
        <v>154</v>
      </c>
      <c r="B157" s="151"/>
      <c r="C157" s="149"/>
      <c r="D157" s="76">
        <v>44045</v>
      </c>
      <c r="E157" s="99">
        <f t="shared" si="99"/>
        <v>0</v>
      </c>
      <c r="F157" s="56"/>
      <c r="G157" s="155"/>
      <c r="H157" s="108" t="e">
        <f t="shared" si="97"/>
        <v>#DIV/0!</v>
      </c>
      <c r="K157" s="97"/>
      <c r="L157" s="112"/>
      <c r="M157" s="56">
        <f t="shared" si="89"/>
        <v>22278</v>
      </c>
      <c r="N157" s="108" t="e">
        <f t="shared" si="90"/>
        <v>#DIV/0!</v>
      </c>
      <c r="O157" s="115" t="e">
        <f t="shared" si="84"/>
        <v>#DIV/0!</v>
      </c>
      <c r="P157" s="63">
        <f t="shared" si="98"/>
        <v>5411</v>
      </c>
      <c r="Q157" s="61">
        <f t="shared" si="91"/>
        <v>1376</v>
      </c>
      <c r="S157" s="65">
        <f t="shared" si="76"/>
        <v>15491</v>
      </c>
      <c r="T157" s="65">
        <f t="shared" si="95"/>
        <v>1</v>
      </c>
      <c r="U157" s="65">
        <f t="shared" si="64"/>
        <v>1</v>
      </c>
      <c r="V157" s="68">
        <f t="shared" si="92"/>
        <v>0</v>
      </c>
      <c r="W157" s="150"/>
      <c r="X157" s="68">
        <f t="shared" si="85"/>
        <v>0</v>
      </c>
      <c r="Y157" s="144" t="e">
        <f t="shared" si="78"/>
        <v>#DIV/0!</v>
      </c>
      <c r="Z157" s="144" t="e">
        <f t="shared" si="86"/>
        <v>#DIV/0!</v>
      </c>
      <c r="AA157" s="107">
        <f t="shared" si="77"/>
        <v>6787</v>
      </c>
      <c r="AB157" s="68">
        <f t="shared" si="93"/>
        <v>0</v>
      </c>
      <c r="AC157" s="119" t="e">
        <f t="shared" si="79"/>
        <v>#DIV/0!</v>
      </c>
      <c r="AD157" s="119" t="e">
        <f t="shared" si="87"/>
        <v>#DIV/0!</v>
      </c>
      <c r="AE157" s="119"/>
      <c r="AF157" s="119" t="e">
        <f t="shared" si="80"/>
        <v>#DIV/0!</v>
      </c>
    </row>
    <row r="158" spans="1:34" x14ac:dyDescent="0.25">
      <c r="A158" s="68">
        <v>155</v>
      </c>
      <c r="B158" s="151">
        <v>23</v>
      </c>
      <c r="C158" s="149"/>
      <c r="D158" s="76">
        <v>44046</v>
      </c>
      <c r="E158" s="102">
        <f t="shared" si="99"/>
        <v>0</v>
      </c>
      <c r="F158" s="56"/>
      <c r="G158" s="153" t="e">
        <f t="shared" ref="G158" si="100">AVERAGE(F158:F164)</f>
        <v>#DIV/0!</v>
      </c>
      <c r="H158" s="108" t="e">
        <f t="shared" si="97"/>
        <v>#DIV/0!</v>
      </c>
      <c r="K158" s="97"/>
      <c r="L158" s="112"/>
      <c r="M158" s="56">
        <f t="shared" si="89"/>
        <v>22278</v>
      </c>
      <c r="N158" s="108" t="e">
        <f t="shared" si="90"/>
        <v>#DIV/0!</v>
      </c>
      <c r="O158" s="115" t="e">
        <f t="shared" si="84"/>
        <v>#DIV/0!</v>
      </c>
      <c r="P158" s="63">
        <f t="shared" si="98"/>
        <v>5411</v>
      </c>
      <c r="Q158" s="61">
        <f t="shared" si="91"/>
        <v>1376</v>
      </c>
      <c r="S158" s="65">
        <f t="shared" si="76"/>
        <v>15491</v>
      </c>
      <c r="T158" s="65">
        <f t="shared" si="95"/>
        <v>1</v>
      </c>
      <c r="U158" s="65">
        <f t="shared" si="64"/>
        <v>1</v>
      </c>
      <c r="V158" s="68">
        <f t="shared" si="92"/>
        <v>0</v>
      </c>
      <c r="W158" s="150">
        <f>AVERAGE(V158:V164)</f>
        <v>0</v>
      </c>
      <c r="X158" s="68">
        <f t="shared" si="85"/>
        <v>0</v>
      </c>
      <c r="Y158" s="144" t="e">
        <f t="shared" si="78"/>
        <v>#DIV/0!</v>
      </c>
      <c r="Z158" s="144" t="e">
        <f t="shared" si="86"/>
        <v>#DIV/0!</v>
      </c>
      <c r="AA158" s="107">
        <f t="shared" si="77"/>
        <v>6787</v>
      </c>
      <c r="AB158" s="68">
        <f t="shared" si="93"/>
        <v>0</v>
      </c>
      <c r="AC158" s="119" t="e">
        <f t="shared" si="79"/>
        <v>#DIV/0!</v>
      </c>
      <c r="AD158" s="119" t="e">
        <f t="shared" si="87"/>
        <v>#DIV/0!</v>
      </c>
      <c r="AE158" s="119"/>
      <c r="AF158" s="119" t="e">
        <f t="shared" si="80"/>
        <v>#DIV/0!</v>
      </c>
    </row>
    <row r="159" spans="1:34" x14ac:dyDescent="0.25">
      <c r="A159" s="68">
        <v>156</v>
      </c>
      <c r="B159" s="151"/>
      <c r="C159" s="149"/>
      <c r="D159" s="76">
        <v>44047</v>
      </c>
      <c r="E159" s="99">
        <f t="shared" si="99"/>
        <v>0</v>
      </c>
      <c r="F159" s="56"/>
      <c r="G159" s="154"/>
      <c r="H159" s="108" t="e">
        <f t="shared" si="97"/>
        <v>#DIV/0!</v>
      </c>
      <c r="K159" s="97"/>
      <c r="L159" s="112"/>
      <c r="M159" s="56">
        <f t="shared" si="89"/>
        <v>22278</v>
      </c>
      <c r="N159" s="108" t="e">
        <f t="shared" si="90"/>
        <v>#DIV/0!</v>
      </c>
      <c r="O159" s="115" t="e">
        <f t="shared" si="84"/>
        <v>#DIV/0!</v>
      </c>
      <c r="P159" s="63">
        <f t="shared" si="98"/>
        <v>5411</v>
      </c>
      <c r="Q159" s="61">
        <f t="shared" si="91"/>
        <v>1376</v>
      </c>
      <c r="S159" s="65">
        <f t="shared" si="76"/>
        <v>15491</v>
      </c>
      <c r="T159" s="65">
        <f t="shared" si="95"/>
        <v>1</v>
      </c>
      <c r="U159" s="65">
        <f t="shared" si="64"/>
        <v>1</v>
      </c>
      <c r="V159" s="68">
        <f t="shared" si="92"/>
        <v>0</v>
      </c>
      <c r="W159" s="150"/>
      <c r="X159" s="68">
        <f t="shared" si="85"/>
        <v>0</v>
      </c>
      <c r="Y159" s="144" t="e">
        <f t="shared" si="78"/>
        <v>#DIV/0!</v>
      </c>
      <c r="Z159" s="144" t="e">
        <f t="shared" si="86"/>
        <v>#DIV/0!</v>
      </c>
      <c r="AA159" s="107">
        <f t="shared" si="77"/>
        <v>6787</v>
      </c>
      <c r="AB159" s="68">
        <f t="shared" si="93"/>
        <v>0</v>
      </c>
      <c r="AC159" s="119" t="e">
        <f t="shared" si="79"/>
        <v>#DIV/0!</v>
      </c>
      <c r="AD159" s="119" t="e">
        <f t="shared" si="87"/>
        <v>#DIV/0!</v>
      </c>
      <c r="AE159" s="119"/>
      <c r="AF159" s="119" t="e">
        <f t="shared" si="80"/>
        <v>#DIV/0!</v>
      </c>
    </row>
    <row r="160" spans="1:34" x14ac:dyDescent="0.25">
      <c r="A160" s="68">
        <v>157</v>
      </c>
      <c r="B160" s="151"/>
      <c r="C160" s="149"/>
      <c r="D160" s="76">
        <v>44048</v>
      </c>
      <c r="E160" s="102">
        <f t="shared" si="99"/>
        <v>0</v>
      </c>
      <c r="F160" s="56"/>
      <c r="G160" s="154"/>
      <c r="H160" s="108" t="e">
        <f t="shared" si="97"/>
        <v>#DIV/0!</v>
      </c>
      <c r="K160" s="97"/>
      <c r="L160" s="112"/>
      <c r="M160" s="56">
        <f t="shared" si="89"/>
        <v>22278</v>
      </c>
      <c r="N160" s="108" t="e">
        <f t="shared" si="90"/>
        <v>#DIV/0!</v>
      </c>
      <c r="O160" s="115" t="e">
        <f t="shared" si="84"/>
        <v>#DIV/0!</v>
      </c>
      <c r="P160" s="63">
        <f t="shared" si="98"/>
        <v>5411</v>
      </c>
      <c r="Q160" s="61">
        <f t="shared" si="91"/>
        <v>1376</v>
      </c>
      <c r="S160" s="65">
        <f t="shared" si="76"/>
        <v>15491</v>
      </c>
      <c r="T160" s="65">
        <f t="shared" si="95"/>
        <v>1</v>
      </c>
      <c r="U160" s="65">
        <f t="shared" si="64"/>
        <v>1</v>
      </c>
      <c r="V160" s="68">
        <f t="shared" si="92"/>
        <v>0</v>
      </c>
      <c r="W160" s="150"/>
      <c r="X160" s="68">
        <f t="shared" si="85"/>
        <v>0</v>
      </c>
      <c r="Y160" s="144" t="e">
        <f t="shared" si="78"/>
        <v>#DIV/0!</v>
      </c>
      <c r="Z160" s="144" t="e">
        <f t="shared" si="86"/>
        <v>#DIV/0!</v>
      </c>
      <c r="AA160" s="107">
        <f t="shared" si="77"/>
        <v>6787</v>
      </c>
      <c r="AB160" s="68">
        <f t="shared" si="93"/>
        <v>0</v>
      </c>
      <c r="AC160" s="119" t="e">
        <f t="shared" si="79"/>
        <v>#DIV/0!</v>
      </c>
      <c r="AD160" s="119" t="e">
        <f t="shared" si="87"/>
        <v>#DIV/0!</v>
      </c>
      <c r="AE160" s="119"/>
      <c r="AF160" s="119" t="e">
        <f t="shared" si="80"/>
        <v>#DIV/0!</v>
      </c>
    </row>
    <row r="161" spans="1:32" x14ac:dyDescent="0.25">
      <c r="A161" s="68">
        <v>158</v>
      </c>
      <c r="B161" s="151"/>
      <c r="C161" s="149"/>
      <c r="D161" s="76">
        <v>44049</v>
      </c>
      <c r="E161" s="99">
        <f t="shared" si="99"/>
        <v>0</v>
      </c>
      <c r="F161" s="56"/>
      <c r="G161" s="154"/>
      <c r="H161" s="108" t="e">
        <f t="shared" si="97"/>
        <v>#DIV/0!</v>
      </c>
      <c r="K161" s="97"/>
      <c r="L161" s="112"/>
      <c r="M161" s="56">
        <f t="shared" si="89"/>
        <v>22278</v>
      </c>
      <c r="N161" s="108" t="e">
        <f t="shared" si="90"/>
        <v>#DIV/0!</v>
      </c>
      <c r="O161" s="115" t="e">
        <f t="shared" si="84"/>
        <v>#DIV/0!</v>
      </c>
      <c r="P161" s="63">
        <f t="shared" si="98"/>
        <v>5411</v>
      </c>
      <c r="Q161" s="61">
        <f t="shared" si="91"/>
        <v>1376</v>
      </c>
      <c r="S161" s="65">
        <f t="shared" si="76"/>
        <v>15491</v>
      </c>
      <c r="T161" s="65">
        <f t="shared" si="95"/>
        <v>1</v>
      </c>
      <c r="U161" s="65">
        <f t="shared" si="64"/>
        <v>1</v>
      </c>
      <c r="V161" s="68">
        <f t="shared" si="92"/>
        <v>0</v>
      </c>
      <c r="W161" s="150"/>
      <c r="X161" s="68">
        <f t="shared" si="85"/>
        <v>0</v>
      </c>
      <c r="Y161" s="144" t="e">
        <f t="shared" si="78"/>
        <v>#DIV/0!</v>
      </c>
      <c r="Z161" s="144" t="e">
        <f t="shared" si="86"/>
        <v>#DIV/0!</v>
      </c>
      <c r="AA161" s="107">
        <f t="shared" si="77"/>
        <v>6787</v>
      </c>
      <c r="AB161" s="68">
        <f t="shared" si="93"/>
        <v>0</v>
      </c>
      <c r="AC161" s="119" t="e">
        <f t="shared" si="79"/>
        <v>#DIV/0!</v>
      </c>
      <c r="AD161" s="119" t="e">
        <f t="shared" si="87"/>
        <v>#DIV/0!</v>
      </c>
      <c r="AE161" s="119"/>
      <c r="AF161" s="119" t="e">
        <f t="shared" si="80"/>
        <v>#DIV/0!</v>
      </c>
    </row>
    <row r="162" spans="1:32" x14ac:dyDescent="0.25">
      <c r="A162" s="68">
        <v>159</v>
      </c>
      <c r="B162" s="151"/>
      <c r="C162" s="149"/>
      <c r="D162" s="76">
        <v>44050</v>
      </c>
      <c r="E162" s="102">
        <f t="shared" si="99"/>
        <v>0</v>
      </c>
      <c r="F162" s="56"/>
      <c r="G162" s="154"/>
      <c r="H162" s="108" t="e">
        <f t="shared" si="97"/>
        <v>#DIV/0!</v>
      </c>
      <c r="K162" s="97"/>
      <c r="L162" s="112"/>
      <c r="T162" s="65">
        <f t="shared" si="95"/>
        <v>0</v>
      </c>
      <c r="U162" s="65">
        <f t="shared" si="64"/>
        <v>0</v>
      </c>
      <c r="W162" s="150"/>
      <c r="X162" s="68"/>
      <c r="Y162" s="144" t="e">
        <f t="shared" si="78"/>
        <v>#DIV/0!</v>
      </c>
      <c r="Z162" s="144" t="e">
        <f t="shared" si="86"/>
        <v>#DIV/0!</v>
      </c>
      <c r="AA162" s="107"/>
      <c r="AC162" s="119" t="e">
        <f t="shared" si="79"/>
        <v>#DIV/0!</v>
      </c>
      <c r="AD162" s="119" t="e">
        <f t="shared" si="87"/>
        <v>#DIV/0!</v>
      </c>
      <c r="AE162" s="119"/>
      <c r="AF162" s="119" t="e">
        <f t="shared" si="80"/>
        <v>#DIV/0!</v>
      </c>
    </row>
    <row r="163" spans="1:32" x14ac:dyDescent="0.25">
      <c r="A163" s="68">
        <v>160</v>
      </c>
      <c r="B163" s="151"/>
      <c r="C163" s="149"/>
      <c r="D163" s="76">
        <v>44051</v>
      </c>
      <c r="E163" s="99">
        <f t="shared" si="99"/>
        <v>0</v>
      </c>
      <c r="F163" s="56"/>
      <c r="G163" s="154"/>
      <c r="H163" s="108" t="e">
        <f t="shared" si="97"/>
        <v>#DIV/0!</v>
      </c>
      <c r="K163" s="97"/>
      <c r="L163" s="112"/>
      <c r="T163" s="65">
        <f t="shared" si="95"/>
        <v>0</v>
      </c>
      <c r="U163" s="65">
        <f t="shared" ref="U163:U164" si="101">S163/S133</f>
        <v>0</v>
      </c>
      <c r="W163" s="150"/>
      <c r="X163" s="68"/>
      <c r="Y163" s="144" t="e">
        <f t="shared" si="78"/>
        <v>#DIV/0!</v>
      </c>
      <c r="Z163" s="144" t="e">
        <f t="shared" si="86"/>
        <v>#DIV/0!</v>
      </c>
      <c r="AA163" s="107"/>
      <c r="AC163" s="119" t="e">
        <f t="shared" si="79"/>
        <v>#DIV/0!</v>
      </c>
      <c r="AD163" s="119" t="e">
        <f t="shared" si="87"/>
        <v>#DIV/0!</v>
      </c>
      <c r="AE163" s="119"/>
      <c r="AF163" s="119" t="e">
        <f t="shared" si="80"/>
        <v>#DIV/0!</v>
      </c>
    </row>
    <row r="164" spans="1:32" x14ac:dyDescent="0.25">
      <c r="A164" s="68">
        <v>161</v>
      </c>
      <c r="B164" s="151"/>
      <c r="C164" s="149"/>
      <c r="D164" s="76">
        <v>44052</v>
      </c>
      <c r="E164" s="102">
        <f t="shared" si="99"/>
        <v>0</v>
      </c>
      <c r="F164" s="56"/>
      <c r="G164" s="155"/>
      <c r="H164" s="108" t="e">
        <f t="shared" si="97"/>
        <v>#DIV/0!</v>
      </c>
      <c r="K164" s="97"/>
      <c r="L164" s="112"/>
      <c r="T164" s="65">
        <f t="shared" si="95"/>
        <v>0</v>
      </c>
      <c r="U164" s="65">
        <f t="shared" si="101"/>
        <v>0</v>
      </c>
      <c r="W164" s="150"/>
      <c r="X164" s="68"/>
      <c r="Y164" s="144" t="e">
        <f t="shared" si="78"/>
        <v>#DIV/0!</v>
      </c>
      <c r="Z164" s="144" t="e">
        <f t="shared" si="86"/>
        <v>#DIV/0!</v>
      </c>
      <c r="AA164" s="107"/>
      <c r="AC164" s="119" t="e">
        <f t="shared" si="79"/>
        <v>#DIV/0!</v>
      </c>
      <c r="AD164" s="119" t="e">
        <f t="shared" si="87"/>
        <v>#DIV/0!</v>
      </c>
      <c r="AE164" s="119"/>
      <c r="AF164" s="119" t="e">
        <f t="shared" si="80"/>
        <v>#DIV/0!</v>
      </c>
    </row>
    <row r="165" spans="1:32" x14ac:dyDescent="0.25">
      <c r="A165" s="68">
        <v>162</v>
      </c>
      <c r="D165" s="76">
        <v>44053</v>
      </c>
      <c r="E165" s="99">
        <f t="shared" si="99"/>
        <v>0</v>
      </c>
      <c r="F165" s="56"/>
      <c r="G165" s="153" t="e">
        <f t="shared" ref="G165" si="102">AVERAGE(F165:F171)</f>
        <v>#DIV/0!</v>
      </c>
      <c r="H165" s="108" t="e">
        <f t="shared" si="97"/>
        <v>#DIV/0!</v>
      </c>
      <c r="K165" s="97"/>
      <c r="L165" s="112"/>
      <c r="S165" s="104"/>
      <c r="T165" s="104"/>
      <c r="U165" s="104"/>
      <c r="V165" s="89"/>
      <c r="W165" s="141"/>
      <c r="X165" s="90"/>
      <c r="Y165" s="90"/>
      <c r="Z165" s="90"/>
      <c r="AA165" s="105"/>
      <c r="AB165" s="89"/>
    </row>
    <row r="166" spans="1:32" x14ac:dyDescent="0.25">
      <c r="A166" s="68">
        <v>163</v>
      </c>
      <c r="D166" s="76">
        <v>44054</v>
      </c>
      <c r="E166" s="102">
        <f t="shared" si="99"/>
        <v>0</v>
      </c>
      <c r="F166" s="56"/>
      <c r="G166" s="154"/>
      <c r="H166" s="108" t="e">
        <f t="shared" si="97"/>
        <v>#DIV/0!</v>
      </c>
      <c r="K166" s="97"/>
      <c r="L166" s="112"/>
    </row>
    <row r="167" spans="1:32" x14ac:dyDescent="0.25">
      <c r="A167" s="68">
        <v>164</v>
      </c>
      <c r="D167" s="76">
        <v>44055</v>
      </c>
      <c r="E167" s="99">
        <f t="shared" si="99"/>
        <v>0</v>
      </c>
      <c r="F167" s="56"/>
      <c r="G167" s="154"/>
      <c r="H167" s="108" t="e">
        <f t="shared" si="97"/>
        <v>#DIV/0!</v>
      </c>
      <c r="K167" s="97"/>
      <c r="L167" s="112"/>
    </row>
    <row r="168" spans="1:32" x14ac:dyDescent="0.25">
      <c r="A168" s="68">
        <v>165</v>
      </c>
      <c r="D168" s="76">
        <v>44056</v>
      </c>
      <c r="E168" s="102">
        <f t="shared" si="99"/>
        <v>0</v>
      </c>
      <c r="F168" s="56"/>
      <c r="G168" s="154"/>
      <c r="H168" s="108" t="e">
        <f t="shared" si="97"/>
        <v>#DIV/0!</v>
      </c>
      <c r="K168" s="97"/>
      <c r="L168" s="112"/>
    </row>
    <row r="169" spans="1:32" x14ac:dyDescent="0.25">
      <c r="A169" s="68">
        <v>166</v>
      </c>
      <c r="D169" s="76">
        <v>44057</v>
      </c>
      <c r="E169" s="99">
        <f t="shared" si="99"/>
        <v>0</v>
      </c>
      <c r="F169" s="56"/>
      <c r="G169" s="154"/>
      <c r="H169" s="108" t="e">
        <f t="shared" si="97"/>
        <v>#DIV/0!</v>
      </c>
      <c r="K169" s="97"/>
      <c r="L169" s="112"/>
    </row>
    <row r="170" spans="1:32" x14ac:dyDescent="0.25">
      <c r="A170" s="68">
        <v>167</v>
      </c>
      <c r="D170" s="76">
        <v>44058</v>
      </c>
      <c r="E170" s="102">
        <f t="shared" si="99"/>
        <v>0</v>
      </c>
      <c r="F170" s="56"/>
      <c r="G170" s="154"/>
      <c r="H170" s="108" t="e">
        <f t="shared" si="97"/>
        <v>#DIV/0!</v>
      </c>
      <c r="K170" s="97"/>
      <c r="L170" s="112"/>
    </row>
    <row r="171" spans="1:32" x14ac:dyDescent="0.25">
      <c r="A171" s="68">
        <v>168</v>
      </c>
      <c r="D171" s="76">
        <v>44059</v>
      </c>
      <c r="E171" s="99">
        <f t="shared" si="99"/>
        <v>0</v>
      </c>
      <c r="F171" s="56"/>
      <c r="G171" s="155"/>
      <c r="H171" s="108" t="e">
        <f t="shared" si="97"/>
        <v>#DIV/0!</v>
      </c>
      <c r="K171" s="97"/>
      <c r="L171" s="112"/>
    </row>
    <row r="172" spans="1:32" x14ac:dyDescent="0.25">
      <c r="A172" s="68">
        <v>169</v>
      </c>
      <c r="D172" s="76">
        <v>44060</v>
      </c>
      <c r="E172" s="102">
        <f t="shared" si="99"/>
        <v>0</v>
      </c>
      <c r="F172" s="56"/>
      <c r="G172" s="153" t="e">
        <f t="shared" ref="G172" si="103">AVERAGE(F172:F178)</f>
        <v>#DIV/0!</v>
      </c>
      <c r="H172" s="108" t="e">
        <f t="shared" si="97"/>
        <v>#DIV/0!</v>
      </c>
      <c r="K172" s="97"/>
      <c r="L172" s="112"/>
    </row>
    <row r="173" spans="1:32" x14ac:dyDescent="0.25">
      <c r="A173" s="68">
        <v>170</v>
      </c>
      <c r="D173" s="76">
        <v>44061</v>
      </c>
      <c r="E173" s="99">
        <f t="shared" si="99"/>
        <v>0</v>
      </c>
      <c r="F173" s="56"/>
      <c r="G173" s="154"/>
      <c r="H173" s="108" t="e">
        <f t="shared" si="97"/>
        <v>#DIV/0!</v>
      </c>
      <c r="K173" s="97"/>
      <c r="L173" s="112"/>
    </row>
    <row r="174" spans="1:32" x14ac:dyDescent="0.25">
      <c r="A174" s="68">
        <v>171</v>
      </c>
      <c r="D174" s="76">
        <v>44062</v>
      </c>
      <c r="E174" s="102">
        <f t="shared" si="99"/>
        <v>0</v>
      </c>
      <c r="F174" s="56"/>
      <c r="G174" s="154"/>
      <c r="H174" s="108" t="e">
        <f t="shared" si="97"/>
        <v>#DIV/0!</v>
      </c>
      <c r="K174" s="97"/>
      <c r="L174" s="112"/>
    </row>
    <row r="175" spans="1:32" x14ac:dyDescent="0.25">
      <c r="A175" s="68">
        <v>172</v>
      </c>
      <c r="D175" s="76">
        <v>44063</v>
      </c>
      <c r="E175" s="99">
        <f t="shared" si="99"/>
        <v>0</v>
      </c>
      <c r="F175" s="56"/>
      <c r="G175" s="154"/>
      <c r="H175" s="108" t="e">
        <f t="shared" si="97"/>
        <v>#DIV/0!</v>
      </c>
      <c r="K175" s="97"/>
      <c r="L175" s="112"/>
    </row>
    <row r="176" spans="1:32" x14ac:dyDescent="0.25">
      <c r="A176" s="68">
        <v>173</v>
      </c>
      <c r="D176" s="76">
        <v>44064</v>
      </c>
      <c r="E176" s="102">
        <f t="shared" si="99"/>
        <v>0</v>
      </c>
      <c r="F176" s="56"/>
      <c r="G176" s="154"/>
      <c r="H176" s="108" t="e">
        <f t="shared" si="97"/>
        <v>#DIV/0!</v>
      </c>
      <c r="K176" s="97"/>
      <c r="L176" s="112"/>
    </row>
    <row r="177" spans="1:12" x14ac:dyDescent="0.25">
      <c r="A177" s="68">
        <v>174</v>
      </c>
      <c r="D177" s="76">
        <v>44065</v>
      </c>
      <c r="E177" s="99">
        <f t="shared" si="99"/>
        <v>0</v>
      </c>
      <c r="F177" s="56"/>
      <c r="G177" s="154"/>
      <c r="H177" s="108" t="e">
        <f t="shared" si="97"/>
        <v>#DIV/0!</v>
      </c>
      <c r="K177" s="97"/>
      <c r="L177" s="112"/>
    </row>
    <row r="178" spans="1:12" x14ac:dyDescent="0.25">
      <c r="A178" s="68">
        <v>175</v>
      </c>
      <c r="D178" s="76">
        <v>44066</v>
      </c>
      <c r="E178" s="102">
        <f t="shared" si="99"/>
        <v>0</v>
      </c>
      <c r="F178" s="56"/>
      <c r="G178" s="155"/>
      <c r="H178" s="108" t="e">
        <f t="shared" si="97"/>
        <v>#DIV/0!</v>
      </c>
      <c r="K178" s="97"/>
      <c r="L178" s="112"/>
    </row>
    <row r="179" spans="1:12" x14ac:dyDescent="0.25">
      <c r="A179" s="68">
        <v>176</v>
      </c>
      <c r="D179" s="76">
        <v>44067</v>
      </c>
      <c r="E179" s="99">
        <f t="shared" si="99"/>
        <v>0</v>
      </c>
      <c r="F179" s="56"/>
      <c r="G179" s="153" t="e">
        <f t="shared" ref="G179" si="104">AVERAGE(F179:F185)</f>
        <v>#DIV/0!</v>
      </c>
      <c r="H179" s="108" t="e">
        <f t="shared" si="97"/>
        <v>#DIV/0!</v>
      </c>
      <c r="K179" s="97"/>
      <c r="L179" s="112"/>
    </row>
    <row r="180" spans="1:12" x14ac:dyDescent="0.25">
      <c r="A180" s="68">
        <v>177</v>
      </c>
      <c r="D180" s="76">
        <v>44068</v>
      </c>
      <c r="E180" s="102">
        <f t="shared" si="99"/>
        <v>0</v>
      </c>
      <c r="F180" s="56"/>
      <c r="G180" s="154"/>
      <c r="H180" s="108" t="e">
        <f t="shared" si="97"/>
        <v>#DIV/0!</v>
      </c>
      <c r="K180" s="97"/>
      <c r="L180" s="112"/>
    </row>
    <row r="181" spans="1:12" x14ac:dyDescent="0.25">
      <c r="A181" s="68">
        <v>178</v>
      </c>
      <c r="D181" s="76">
        <v>44069</v>
      </c>
      <c r="E181" s="99">
        <f t="shared" si="99"/>
        <v>0</v>
      </c>
      <c r="F181" s="56"/>
      <c r="G181" s="154"/>
      <c r="H181" s="108" t="e">
        <f t="shared" si="97"/>
        <v>#DIV/0!</v>
      </c>
      <c r="K181" s="97"/>
      <c r="L181" s="112"/>
    </row>
    <row r="182" spans="1:12" x14ac:dyDescent="0.25">
      <c r="A182" s="68">
        <v>179</v>
      </c>
      <c r="D182" s="76">
        <v>44070</v>
      </c>
      <c r="E182" s="102">
        <f t="shared" si="99"/>
        <v>0</v>
      </c>
      <c r="F182" s="56"/>
      <c r="G182" s="154"/>
      <c r="H182" s="108" t="e">
        <f t="shared" si="97"/>
        <v>#DIV/0!</v>
      </c>
      <c r="K182" s="97"/>
      <c r="L182" s="112"/>
    </row>
    <row r="183" spans="1:12" x14ac:dyDescent="0.25">
      <c r="A183" s="68">
        <v>180</v>
      </c>
      <c r="D183" s="76">
        <v>44071</v>
      </c>
      <c r="E183" s="99">
        <f t="shared" si="99"/>
        <v>0</v>
      </c>
      <c r="F183" s="56"/>
      <c r="G183" s="154"/>
      <c r="H183" s="108" t="e">
        <f t="shared" si="97"/>
        <v>#DIV/0!</v>
      </c>
      <c r="K183" s="97"/>
      <c r="L183" s="112"/>
    </row>
    <row r="184" spans="1:12" x14ac:dyDescent="0.25">
      <c r="A184" s="68">
        <v>181</v>
      </c>
      <c r="D184" s="76">
        <v>44072</v>
      </c>
      <c r="E184" s="102">
        <f t="shared" si="99"/>
        <v>0</v>
      </c>
      <c r="F184" s="56"/>
      <c r="G184" s="154"/>
      <c r="H184" s="108" t="e">
        <f t="shared" si="97"/>
        <v>#DIV/0!</v>
      </c>
      <c r="K184" s="97"/>
      <c r="L184" s="112"/>
    </row>
    <row r="185" spans="1:12" x14ac:dyDescent="0.25">
      <c r="A185" s="68">
        <v>182</v>
      </c>
      <c r="D185" s="76">
        <v>44073</v>
      </c>
      <c r="E185" s="99">
        <f t="shared" si="99"/>
        <v>0</v>
      </c>
      <c r="F185" s="56"/>
      <c r="G185" s="155"/>
      <c r="H185" s="108" t="e">
        <f t="shared" si="97"/>
        <v>#DIV/0!</v>
      </c>
      <c r="K185" s="97"/>
      <c r="L185" s="112"/>
    </row>
    <row r="186" spans="1:12" x14ac:dyDescent="0.25">
      <c r="A186" s="68">
        <v>183</v>
      </c>
      <c r="D186" s="76">
        <v>44074</v>
      </c>
      <c r="E186" s="102">
        <f t="shared" si="99"/>
        <v>0</v>
      </c>
      <c r="F186" s="56"/>
      <c r="G186" s="153" t="e">
        <f t="shared" ref="G186" si="105">AVERAGE(F186:F192)</f>
        <v>#DIV/0!</v>
      </c>
      <c r="H186" s="108" t="e">
        <f t="shared" si="97"/>
        <v>#DIV/0!</v>
      </c>
      <c r="K186" s="97"/>
      <c r="L186" s="112"/>
    </row>
    <row r="187" spans="1:12" x14ac:dyDescent="0.25">
      <c r="A187" s="68">
        <v>184</v>
      </c>
      <c r="D187" s="76">
        <v>44075</v>
      </c>
      <c r="E187" s="99">
        <f t="shared" si="99"/>
        <v>0</v>
      </c>
      <c r="F187" s="56"/>
      <c r="G187" s="154"/>
      <c r="H187" s="108" t="e">
        <f t="shared" si="97"/>
        <v>#DIV/0!</v>
      </c>
      <c r="K187" s="97"/>
      <c r="L187" s="112"/>
    </row>
    <row r="188" spans="1:12" x14ac:dyDescent="0.25">
      <c r="A188" s="68">
        <v>185</v>
      </c>
      <c r="D188" s="76">
        <v>44076</v>
      </c>
      <c r="E188" s="102">
        <f t="shared" si="99"/>
        <v>0</v>
      </c>
      <c r="F188" s="56"/>
      <c r="G188" s="154"/>
      <c r="H188" s="108" t="e">
        <f t="shared" si="97"/>
        <v>#DIV/0!</v>
      </c>
      <c r="K188" s="97"/>
      <c r="L188" s="112"/>
    </row>
    <row r="189" spans="1:12" x14ac:dyDescent="0.25">
      <c r="A189" s="68">
        <v>186</v>
      </c>
      <c r="D189" s="76">
        <v>44077</v>
      </c>
      <c r="E189" s="99">
        <f t="shared" si="99"/>
        <v>0</v>
      </c>
      <c r="F189" s="56"/>
      <c r="G189" s="154"/>
      <c r="H189" s="108" t="e">
        <f t="shared" si="97"/>
        <v>#DIV/0!</v>
      </c>
      <c r="K189" s="97"/>
      <c r="L189" s="112"/>
    </row>
    <row r="190" spans="1:12" x14ac:dyDescent="0.25">
      <c r="A190" s="68">
        <v>187</v>
      </c>
      <c r="D190" s="76">
        <v>44078</v>
      </c>
      <c r="E190" s="102">
        <f t="shared" si="99"/>
        <v>0</v>
      </c>
      <c r="F190" s="56"/>
      <c r="G190" s="154"/>
      <c r="H190" s="108" t="e">
        <f t="shared" si="97"/>
        <v>#DIV/0!</v>
      </c>
      <c r="K190" s="97"/>
      <c r="L190" s="112"/>
    </row>
    <row r="191" spans="1:12" x14ac:dyDescent="0.25">
      <c r="A191" s="68">
        <v>188</v>
      </c>
      <c r="D191" s="76">
        <v>44079</v>
      </c>
      <c r="E191" s="99">
        <f t="shared" si="99"/>
        <v>0</v>
      </c>
      <c r="F191" s="56"/>
      <c r="G191" s="154"/>
      <c r="H191" s="108" t="e">
        <f t="shared" si="97"/>
        <v>#DIV/0!</v>
      </c>
      <c r="K191" s="97"/>
      <c r="L191" s="112"/>
    </row>
    <row r="192" spans="1:12" x14ac:dyDescent="0.25">
      <c r="A192" s="68">
        <v>189</v>
      </c>
      <c r="D192" s="76">
        <v>44080</v>
      </c>
      <c r="E192" s="102">
        <f t="shared" si="99"/>
        <v>0</v>
      </c>
      <c r="F192" s="56"/>
      <c r="G192" s="155"/>
      <c r="H192" s="108" t="e">
        <f t="shared" si="97"/>
        <v>#DIV/0!</v>
      </c>
      <c r="K192" s="97"/>
      <c r="L192" s="112"/>
    </row>
    <row r="193" spans="1:32" x14ac:dyDescent="0.25">
      <c r="A193" s="68">
        <v>190</v>
      </c>
      <c r="D193" s="76">
        <v>44081</v>
      </c>
      <c r="E193" s="99">
        <f t="shared" si="99"/>
        <v>0</v>
      </c>
      <c r="F193" s="56"/>
      <c r="G193" s="153" t="e">
        <f t="shared" ref="G193" si="106">AVERAGE(F193:F199)</f>
        <v>#DIV/0!</v>
      </c>
      <c r="H193" s="108" t="e">
        <f t="shared" si="97"/>
        <v>#DIV/0!</v>
      </c>
      <c r="K193" s="97"/>
      <c r="L193" s="112"/>
    </row>
    <row r="194" spans="1:32" x14ac:dyDescent="0.25">
      <c r="A194" s="68">
        <v>191</v>
      </c>
      <c r="D194" s="76">
        <v>44082</v>
      </c>
      <c r="E194" s="102">
        <f t="shared" si="99"/>
        <v>0</v>
      </c>
      <c r="F194" s="56"/>
      <c r="G194" s="154"/>
      <c r="H194" s="108" t="e">
        <f t="shared" si="97"/>
        <v>#DIV/0!</v>
      </c>
      <c r="K194" s="97"/>
      <c r="L194" s="112"/>
    </row>
    <row r="195" spans="1:32" x14ac:dyDescent="0.25">
      <c r="A195" s="68">
        <v>192</v>
      </c>
      <c r="D195" s="76">
        <v>44083</v>
      </c>
      <c r="E195" s="99">
        <f t="shared" si="99"/>
        <v>0</v>
      </c>
      <c r="F195" s="56"/>
      <c r="G195" s="154"/>
      <c r="H195" s="108" t="e">
        <f t="shared" si="97"/>
        <v>#DIV/0!</v>
      </c>
      <c r="K195" s="97"/>
      <c r="L195" s="112"/>
    </row>
    <row r="196" spans="1:32" x14ac:dyDescent="0.25">
      <c r="A196" s="68">
        <v>193</v>
      </c>
      <c r="D196" s="76">
        <v>44084</v>
      </c>
      <c r="E196" s="102">
        <f t="shared" si="99"/>
        <v>0</v>
      </c>
      <c r="F196" s="56"/>
      <c r="G196" s="154"/>
      <c r="H196" s="108" t="e">
        <f t="shared" si="97"/>
        <v>#DIV/0!</v>
      </c>
      <c r="K196" s="97"/>
      <c r="L196" s="112"/>
    </row>
    <row r="197" spans="1:32" x14ac:dyDescent="0.25">
      <c r="A197" s="68">
        <v>194</v>
      </c>
      <c r="D197" s="76">
        <v>44085</v>
      </c>
      <c r="E197" s="99">
        <f t="shared" si="99"/>
        <v>0</v>
      </c>
      <c r="F197" s="56"/>
      <c r="G197" s="154"/>
      <c r="H197" s="108" t="e">
        <f t="shared" si="97"/>
        <v>#DIV/0!</v>
      </c>
      <c r="K197" s="97"/>
      <c r="L197" s="112"/>
    </row>
    <row r="198" spans="1:32" x14ac:dyDescent="0.25">
      <c r="A198" s="68">
        <v>195</v>
      </c>
      <c r="D198" s="76">
        <v>44086</v>
      </c>
      <c r="E198" s="102">
        <f t="shared" si="99"/>
        <v>0</v>
      </c>
      <c r="F198" s="56"/>
      <c r="G198" s="154"/>
      <c r="H198" s="108" t="e">
        <f t="shared" si="97"/>
        <v>#DIV/0!</v>
      </c>
      <c r="K198" s="97"/>
      <c r="L198" s="112"/>
    </row>
    <row r="199" spans="1:32" x14ac:dyDescent="0.25">
      <c r="A199" s="68">
        <v>196</v>
      </c>
      <c r="D199" s="76">
        <v>44087</v>
      </c>
      <c r="E199" s="99">
        <f t="shared" si="99"/>
        <v>0</v>
      </c>
      <c r="F199" s="56"/>
      <c r="G199" s="155"/>
      <c r="H199" s="108" t="e">
        <f t="shared" si="97"/>
        <v>#DIV/0!</v>
      </c>
      <c r="K199" s="97"/>
      <c r="L199" s="112"/>
    </row>
    <row r="200" spans="1:32" s="43" customFormat="1" x14ac:dyDescent="0.25">
      <c r="A200" s="69">
        <v>197</v>
      </c>
      <c r="B200" s="81"/>
      <c r="C200" s="81"/>
      <c r="D200" s="80">
        <v>44088</v>
      </c>
      <c r="E200" s="135">
        <f t="shared" si="99"/>
        <v>0</v>
      </c>
      <c r="F200" s="69"/>
      <c r="G200" s="153" t="e">
        <f t="shared" ref="G200" si="107">AVERAGE(F200:F206)</f>
        <v>#DIV/0!</v>
      </c>
      <c r="H200" s="131" t="e">
        <f t="shared" si="97"/>
        <v>#DIV/0!</v>
      </c>
      <c r="I200" s="69"/>
      <c r="J200" s="69"/>
      <c r="K200" s="69"/>
      <c r="L200" s="130"/>
      <c r="M200" s="69"/>
      <c r="N200" s="69"/>
      <c r="O200" s="69"/>
      <c r="P200" s="69"/>
      <c r="Q200" s="69"/>
      <c r="S200" s="69"/>
      <c r="T200" s="69"/>
      <c r="U200" s="69"/>
      <c r="V200" s="69"/>
      <c r="W200" s="143"/>
      <c r="X200" s="136"/>
      <c r="Y200" s="136"/>
      <c r="Z200" s="136"/>
      <c r="AA200" s="136"/>
      <c r="AB200" s="69"/>
      <c r="AC200" s="137"/>
      <c r="AD200" s="137"/>
      <c r="AE200" s="137"/>
      <c r="AF200" s="137"/>
    </row>
    <row r="201" spans="1:32" x14ac:dyDescent="0.25">
      <c r="A201" s="68">
        <v>198</v>
      </c>
      <c r="D201" s="76">
        <v>44089</v>
      </c>
      <c r="E201" s="99">
        <f t="shared" si="99"/>
        <v>0</v>
      </c>
      <c r="F201" s="56"/>
      <c r="G201" s="154"/>
      <c r="H201" s="108" t="e">
        <f t="shared" si="97"/>
        <v>#DIV/0!</v>
      </c>
      <c r="K201" s="97"/>
      <c r="L201" s="112"/>
    </row>
    <row r="202" spans="1:32" x14ac:dyDescent="0.25">
      <c r="A202" s="68">
        <v>199</v>
      </c>
      <c r="D202" s="76">
        <v>44090</v>
      </c>
      <c r="E202" s="102">
        <f t="shared" si="99"/>
        <v>0</v>
      </c>
      <c r="F202" s="56"/>
      <c r="G202" s="154"/>
      <c r="H202" s="108" t="e">
        <f t="shared" si="97"/>
        <v>#DIV/0!</v>
      </c>
      <c r="K202" s="97"/>
      <c r="L202" s="112"/>
    </row>
    <row r="203" spans="1:32" x14ac:dyDescent="0.25">
      <c r="A203" s="68">
        <v>200</v>
      </c>
      <c r="D203" s="76">
        <v>44091</v>
      </c>
      <c r="E203" s="99">
        <f t="shared" si="99"/>
        <v>0</v>
      </c>
      <c r="F203" s="56"/>
      <c r="G203" s="154"/>
      <c r="H203" s="108" t="e">
        <f t="shared" si="97"/>
        <v>#DIV/0!</v>
      </c>
      <c r="K203" s="97"/>
      <c r="L203" s="112"/>
    </row>
    <row r="204" spans="1:32" x14ac:dyDescent="0.25">
      <c r="A204" s="68">
        <v>201</v>
      </c>
      <c r="D204" s="76">
        <v>44092</v>
      </c>
      <c r="E204" s="102">
        <f t="shared" si="99"/>
        <v>0</v>
      </c>
      <c r="F204" s="56"/>
      <c r="G204" s="154"/>
      <c r="H204" s="108" t="e">
        <f t="shared" si="97"/>
        <v>#DIV/0!</v>
      </c>
      <c r="K204" s="97"/>
      <c r="L204" s="112"/>
    </row>
    <row r="205" spans="1:32" s="43" customFormat="1" x14ac:dyDescent="0.25">
      <c r="A205" s="69">
        <v>202</v>
      </c>
      <c r="B205" s="81"/>
      <c r="C205" s="81"/>
      <c r="D205" s="80">
        <v>44093</v>
      </c>
      <c r="E205" s="130">
        <f t="shared" si="99"/>
        <v>0</v>
      </c>
      <c r="F205" s="69"/>
      <c r="G205" s="154"/>
      <c r="H205" s="131" t="e">
        <f t="shared" si="97"/>
        <v>#DIV/0!</v>
      </c>
      <c r="I205" s="69"/>
      <c r="J205" s="69"/>
      <c r="K205" s="69"/>
      <c r="L205" s="130"/>
      <c r="M205" s="69"/>
      <c r="N205" s="69"/>
      <c r="O205" s="69"/>
      <c r="P205" s="69"/>
      <c r="Q205" s="69"/>
      <c r="S205" s="69"/>
      <c r="T205" s="69"/>
      <c r="U205" s="69"/>
      <c r="V205" s="69"/>
      <c r="W205" s="143"/>
      <c r="X205" s="136"/>
      <c r="Y205" s="136"/>
      <c r="Z205" s="136"/>
      <c r="AA205" s="136"/>
      <c r="AB205" s="69"/>
      <c r="AC205" s="137"/>
      <c r="AD205" s="137"/>
      <c r="AE205" s="137"/>
      <c r="AF205" s="137"/>
    </row>
    <row r="206" spans="1:32" x14ac:dyDescent="0.25">
      <c r="A206" s="68">
        <v>203</v>
      </c>
      <c r="D206" s="76">
        <v>44094</v>
      </c>
      <c r="E206" s="102">
        <f t="shared" si="99"/>
        <v>0</v>
      </c>
      <c r="F206" s="56"/>
      <c r="G206" s="155"/>
      <c r="H206" s="108" t="e">
        <f t="shared" si="97"/>
        <v>#DIV/0!</v>
      </c>
      <c r="K206" s="97"/>
      <c r="L206" s="112"/>
    </row>
    <row r="207" spans="1:32" x14ac:dyDescent="0.25">
      <c r="A207" s="68">
        <v>204</v>
      </c>
      <c r="D207" s="76">
        <v>44095</v>
      </c>
      <c r="E207" s="99">
        <f t="shared" si="99"/>
        <v>0</v>
      </c>
      <c r="F207" s="56"/>
      <c r="G207" s="153" t="e">
        <f t="shared" ref="G207" si="108">AVERAGE(F207:F213)</f>
        <v>#DIV/0!</v>
      </c>
      <c r="H207" s="108" t="e">
        <f t="shared" si="97"/>
        <v>#DIV/0!</v>
      </c>
      <c r="K207" s="97"/>
      <c r="L207" s="112"/>
    </row>
    <row r="208" spans="1:32" x14ac:dyDescent="0.25">
      <c r="A208" s="68">
        <v>205</v>
      </c>
      <c r="D208" s="76">
        <v>44096</v>
      </c>
      <c r="E208" s="102">
        <f t="shared" si="99"/>
        <v>0</v>
      </c>
      <c r="F208" s="56"/>
      <c r="G208" s="154"/>
      <c r="H208" s="108" t="e">
        <f t="shared" si="97"/>
        <v>#DIV/0!</v>
      </c>
      <c r="K208" s="97"/>
      <c r="L208" s="112"/>
    </row>
    <row r="209" spans="1:32" x14ac:dyDescent="0.25">
      <c r="A209" s="68">
        <v>206</v>
      </c>
      <c r="D209" s="76">
        <v>44097</v>
      </c>
      <c r="E209" s="99">
        <f t="shared" si="99"/>
        <v>0</v>
      </c>
      <c r="F209" s="56"/>
      <c r="G209" s="154"/>
      <c r="H209" s="108" t="e">
        <f t="shared" si="97"/>
        <v>#DIV/0!</v>
      </c>
      <c r="K209" s="97"/>
      <c r="L209" s="112"/>
    </row>
    <row r="210" spans="1:32" x14ac:dyDescent="0.25">
      <c r="A210" s="68">
        <v>207</v>
      </c>
      <c r="D210" s="76">
        <v>44098</v>
      </c>
      <c r="E210" s="102">
        <f t="shared" si="99"/>
        <v>0</v>
      </c>
      <c r="F210" s="56"/>
      <c r="G210" s="154"/>
      <c r="H210" s="108" t="e">
        <f t="shared" si="97"/>
        <v>#DIV/0!</v>
      </c>
      <c r="K210" s="97"/>
      <c r="L210" s="112"/>
    </row>
    <row r="211" spans="1:32" x14ac:dyDescent="0.25">
      <c r="A211" s="68">
        <v>208</v>
      </c>
      <c r="D211" s="76">
        <v>44099</v>
      </c>
      <c r="E211" s="99">
        <f t="shared" si="99"/>
        <v>0</v>
      </c>
      <c r="F211" s="56"/>
      <c r="G211" s="154"/>
      <c r="H211" s="108" t="e">
        <f t="shared" si="97"/>
        <v>#DIV/0!</v>
      </c>
      <c r="K211" s="97"/>
      <c r="L211" s="112"/>
    </row>
    <row r="212" spans="1:32" x14ac:dyDescent="0.25">
      <c r="A212" s="68">
        <v>209</v>
      </c>
      <c r="D212" s="76">
        <v>44100</v>
      </c>
      <c r="E212" s="102">
        <f t="shared" si="99"/>
        <v>0</v>
      </c>
      <c r="F212" s="56"/>
      <c r="G212" s="154"/>
      <c r="H212" s="108" t="e">
        <f t="shared" si="97"/>
        <v>#DIV/0!</v>
      </c>
      <c r="K212" s="97"/>
      <c r="L212" s="112"/>
    </row>
    <row r="213" spans="1:32" x14ac:dyDescent="0.25">
      <c r="A213" s="68">
        <v>210</v>
      </c>
      <c r="D213" s="76">
        <v>44101</v>
      </c>
      <c r="E213" s="99">
        <f t="shared" si="99"/>
        <v>0</v>
      </c>
      <c r="F213" s="56"/>
      <c r="G213" s="155"/>
      <c r="H213" s="108" t="e">
        <f t="shared" si="97"/>
        <v>#DIV/0!</v>
      </c>
      <c r="K213" s="97"/>
      <c r="L213" s="112"/>
    </row>
    <row r="214" spans="1:32" x14ac:dyDescent="0.25">
      <c r="A214" s="68">
        <v>211</v>
      </c>
      <c r="D214" s="76">
        <v>44102</v>
      </c>
      <c r="E214" s="102">
        <f t="shared" si="99"/>
        <v>0</v>
      </c>
      <c r="F214" s="56"/>
      <c r="G214" s="153" t="e">
        <f t="shared" ref="G214" si="109">AVERAGE(F214:F220)</f>
        <v>#DIV/0!</v>
      </c>
      <c r="H214" s="108" t="e">
        <f t="shared" si="97"/>
        <v>#DIV/0!</v>
      </c>
      <c r="K214" s="97"/>
      <c r="L214" s="112"/>
    </row>
    <row r="215" spans="1:32" x14ac:dyDescent="0.25">
      <c r="A215" s="68">
        <v>212</v>
      </c>
      <c r="D215" s="76">
        <v>44103</v>
      </c>
      <c r="E215" s="99">
        <f t="shared" si="99"/>
        <v>0</v>
      </c>
      <c r="F215" s="56"/>
      <c r="G215" s="154"/>
      <c r="H215" s="108" t="e">
        <f t="shared" si="97"/>
        <v>#DIV/0!</v>
      </c>
      <c r="K215" s="97"/>
      <c r="L215" s="112"/>
    </row>
    <row r="216" spans="1:32" s="43" customFormat="1" x14ac:dyDescent="0.25">
      <c r="A216" s="69">
        <v>213</v>
      </c>
      <c r="B216" s="81"/>
      <c r="C216" s="81"/>
      <c r="D216" s="80">
        <v>44104</v>
      </c>
      <c r="E216" s="135">
        <f t="shared" si="99"/>
        <v>0</v>
      </c>
      <c r="F216" s="69"/>
      <c r="G216" s="154"/>
      <c r="H216" s="131" t="e">
        <f t="shared" si="97"/>
        <v>#DIV/0!</v>
      </c>
      <c r="I216" s="69"/>
      <c r="J216" s="69"/>
      <c r="K216" s="69"/>
      <c r="L216" s="130"/>
      <c r="M216" s="69"/>
      <c r="N216" s="69"/>
      <c r="O216" s="69"/>
      <c r="P216" s="69"/>
      <c r="Q216" s="69"/>
      <c r="S216" s="69"/>
      <c r="T216" s="69"/>
      <c r="U216" s="69"/>
      <c r="V216" s="69"/>
      <c r="W216" s="143"/>
      <c r="X216" s="136"/>
      <c r="Y216" s="136"/>
      <c r="Z216" s="136"/>
      <c r="AA216" s="136"/>
      <c r="AB216" s="69"/>
      <c r="AC216" s="137"/>
      <c r="AD216" s="137"/>
      <c r="AE216" s="137"/>
      <c r="AF216" s="137"/>
    </row>
    <row r="217" spans="1:32" x14ac:dyDescent="0.25">
      <c r="A217" s="68">
        <v>214</v>
      </c>
      <c r="D217" s="76">
        <v>44105</v>
      </c>
      <c r="E217" s="99">
        <f t="shared" si="99"/>
        <v>0</v>
      </c>
      <c r="F217" s="56"/>
      <c r="G217" s="154"/>
      <c r="H217" s="108" t="e">
        <f t="shared" ref="H217:H225" si="110">(F217/E217)*100</f>
        <v>#DIV/0!</v>
      </c>
      <c r="K217" s="97"/>
      <c r="L217" s="112"/>
    </row>
    <row r="218" spans="1:32" x14ac:dyDescent="0.25">
      <c r="A218" s="68">
        <v>215</v>
      </c>
      <c r="D218" s="76">
        <v>44106</v>
      </c>
      <c r="E218" s="102">
        <f t="shared" ref="E218:E225" si="111">L218-L217</f>
        <v>0</v>
      </c>
      <c r="F218" s="56"/>
      <c r="G218" s="154"/>
      <c r="H218" s="108" t="e">
        <f t="shared" si="110"/>
        <v>#DIV/0!</v>
      </c>
      <c r="K218" s="97"/>
      <c r="L218" s="112"/>
    </row>
    <row r="219" spans="1:32" x14ac:dyDescent="0.25">
      <c r="A219" s="68">
        <v>216</v>
      </c>
      <c r="D219" s="76">
        <v>44107</v>
      </c>
      <c r="E219" s="99">
        <f t="shared" si="111"/>
        <v>0</v>
      </c>
      <c r="F219" s="56"/>
      <c r="G219" s="154"/>
      <c r="H219" s="108" t="e">
        <f t="shared" si="110"/>
        <v>#DIV/0!</v>
      </c>
      <c r="K219" s="97"/>
      <c r="L219" s="112"/>
    </row>
    <row r="220" spans="1:32" x14ac:dyDescent="0.25">
      <c r="A220" s="68">
        <v>217</v>
      </c>
      <c r="D220" s="76">
        <v>44108</v>
      </c>
      <c r="E220" s="102">
        <f t="shared" si="111"/>
        <v>0</v>
      </c>
      <c r="F220" s="56"/>
      <c r="G220" s="155"/>
      <c r="H220" s="108" t="e">
        <f t="shared" si="110"/>
        <v>#DIV/0!</v>
      </c>
      <c r="K220" s="97"/>
      <c r="L220" s="112"/>
    </row>
    <row r="221" spans="1:32" x14ac:dyDescent="0.25">
      <c r="A221" s="68">
        <v>218</v>
      </c>
      <c r="D221" s="76">
        <v>44109</v>
      </c>
      <c r="E221" s="99">
        <f t="shared" si="111"/>
        <v>0</v>
      </c>
      <c r="F221" s="56"/>
      <c r="G221" s="153" t="e">
        <f t="shared" ref="G221" si="112">AVERAGE(F221:F227)</f>
        <v>#DIV/0!</v>
      </c>
      <c r="H221" s="108" t="e">
        <f t="shared" si="110"/>
        <v>#DIV/0!</v>
      </c>
      <c r="K221" s="97"/>
      <c r="L221" s="112"/>
    </row>
    <row r="222" spans="1:32" x14ac:dyDescent="0.25">
      <c r="A222" s="68">
        <v>219</v>
      </c>
      <c r="D222" s="76">
        <v>44110</v>
      </c>
      <c r="E222" s="102">
        <f t="shared" si="111"/>
        <v>0</v>
      </c>
      <c r="F222" s="56"/>
      <c r="G222" s="154"/>
      <c r="H222" s="108" t="e">
        <f t="shared" si="110"/>
        <v>#DIV/0!</v>
      </c>
      <c r="K222" s="97"/>
      <c r="L222" s="112"/>
    </row>
    <row r="223" spans="1:32" x14ac:dyDescent="0.25">
      <c r="A223" s="68">
        <v>220</v>
      </c>
      <c r="D223" s="76">
        <v>44111</v>
      </c>
      <c r="E223" s="99">
        <f t="shared" si="111"/>
        <v>0</v>
      </c>
      <c r="F223" s="56"/>
      <c r="G223" s="154"/>
      <c r="H223" s="108" t="e">
        <f t="shared" si="110"/>
        <v>#DIV/0!</v>
      </c>
      <c r="K223" s="97"/>
      <c r="L223" s="112"/>
    </row>
    <row r="224" spans="1:32" x14ac:dyDescent="0.25">
      <c r="A224" s="68">
        <v>221</v>
      </c>
      <c r="D224" s="76">
        <v>44112</v>
      </c>
      <c r="E224" s="102">
        <f t="shared" si="111"/>
        <v>0</v>
      </c>
      <c r="F224" s="56"/>
      <c r="G224" s="154"/>
      <c r="H224" s="108" t="e">
        <f t="shared" si="110"/>
        <v>#DIV/0!</v>
      </c>
      <c r="K224" s="97"/>
      <c r="L224" s="112"/>
    </row>
    <row r="225" spans="1:32" x14ac:dyDescent="0.25">
      <c r="A225" s="68">
        <v>222</v>
      </c>
      <c r="D225" s="76">
        <v>44113</v>
      </c>
      <c r="E225" s="99">
        <f t="shared" si="111"/>
        <v>0</v>
      </c>
      <c r="F225" s="56"/>
      <c r="G225" s="154"/>
      <c r="H225" s="108" t="e">
        <f t="shared" si="110"/>
        <v>#DIV/0!</v>
      </c>
      <c r="K225" s="97"/>
      <c r="L225" s="112"/>
    </row>
    <row r="226" spans="1:32" x14ac:dyDescent="0.25">
      <c r="A226" s="68">
        <v>223</v>
      </c>
      <c r="B226" s="148"/>
      <c r="C226" s="148"/>
      <c r="D226" s="76">
        <v>44114</v>
      </c>
      <c r="E226" s="101"/>
      <c r="F226" s="91"/>
      <c r="G226" s="154"/>
      <c r="H226" s="109"/>
      <c r="I226" s="92"/>
      <c r="J226" s="93"/>
      <c r="M226" s="94"/>
      <c r="N226" s="104"/>
      <c r="O226" s="116"/>
      <c r="P226" s="95"/>
      <c r="Q226" s="93"/>
    </row>
    <row r="227" spans="1:32" x14ac:dyDescent="0.25">
      <c r="A227" s="68">
        <v>224</v>
      </c>
      <c r="D227" s="76">
        <v>44115</v>
      </c>
      <c r="G227" s="155"/>
    </row>
    <row r="228" spans="1:32" s="43" customFormat="1" x14ac:dyDescent="0.25">
      <c r="A228" s="69">
        <v>225</v>
      </c>
      <c r="B228" s="81"/>
      <c r="C228" s="81"/>
      <c r="D228" s="80">
        <v>44116</v>
      </c>
      <c r="E228" s="135"/>
      <c r="F228" s="136"/>
      <c r="G228" s="153" t="e">
        <f t="shared" ref="G228" si="113">AVERAGE(F228:F234)</f>
        <v>#DIV/0!</v>
      </c>
      <c r="H228" s="136"/>
      <c r="I228" s="69"/>
      <c r="J228" s="69"/>
      <c r="K228" s="137"/>
      <c r="L228" s="14"/>
      <c r="M228" s="69"/>
      <c r="N228" s="69"/>
      <c r="O228" s="69"/>
      <c r="P228" s="69"/>
      <c r="Q228" s="69"/>
      <c r="S228" s="69"/>
      <c r="T228" s="69"/>
      <c r="U228" s="69"/>
      <c r="V228" s="69"/>
      <c r="W228" s="143"/>
      <c r="X228" s="136"/>
      <c r="Y228" s="136"/>
      <c r="Z228" s="136"/>
      <c r="AA228" s="136"/>
      <c r="AB228" s="69"/>
      <c r="AC228" s="137"/>
      <c r="AD228" s="137"/>
      <c r="AE228" s="137"/>
      <c r="AF228" s="137"/>
    </row>
    <row r="229" spans="1:32" x14ac:dyDescent="0.25">
      <c r="A229" s="68">
        <v>226</v>
      </c>
      <c r="D229" s="76">
        <v>44117</v>
      </c>
      <c r="G229" s="154"/>
    </row>
    <row r="230" spans="1:32" s="43" customFormat="1" x14ac:dyDescent="0.25">
      <c r="A230" s="69">
        <v>227</v>
      </c>
      <c r="B230" s="81"/>
      <c r="C230" s="81"/>
      <c r="D230" s="80">
        <v>44118</v>
      </c>
      <c r="E230" s="135"/>
      <c r="F230" s="136"/>
      <c r="G230" s="154"/>
      <c r="H230" s="136"/>
      <c r="I230" s="69"/>
      <c r="J230" s="69"/>
      <c r="K230" s="137"/>
      <c r="L230" s="14"/>
      <c r="M230" s="69"/>
      <c r="N230" s="69"/>
      <c r="O230" s="69"/>
      <c r="P230" s="69"/>
      <c r="Q230" s="69"/>
      <c r="S230" s="69"/>
      <c r="T230" s="69"/>
      <c r="U230" s="69"/>
      <c r="V230" s="69"/>
      <c r="W230" s="143"/>
      <c r="X230" s="136"/>
      <c r="Y230" s="136"/>
      <c r="Z230" s="136"/>
      <c r="AA230" s="136"/>
      <c r="AB230" s="69"/>
      <c r="AC230" s="137"/>
      <c r="AD230" s="137"/>
      <c r="AE230" s="137"/>
      <c r="AF230" s="137"/>
    </row>
    <row r="231" spans="1:32" x14ac:dyDescent="0.25">
      <c r="A231" s="68">
        <v>228</v>
      </c>
      <c r="D231" s="76">
        <v>44119</v>
      </c>
      <c r="G231" s="154"/>
    </row>
    <row r="232" spans="1:32" x14ac:dyDescent="0.25">
      <c r="A232" s="68">
        <v>229</v>
      </c>
      <c r="D232" s="76">
        <v>44120</v>
      </c>
      <c r="G232" s="154"/>
    </row>
    <row r="233" spans="1:32" x14ac:dyDescent="0.25">
      <c r="A233" s="68">
        <v>230</v>
      </c>
      <c r="D233" s="76">
        <v>44121</v>
      </c>
      <c r="G233" s="154"/>
    </row>
    <row r="234" spans="1:32" x14ac:dyDescent="0.25">
      <c r="A234" s="68">
        <v>231</v>
      </c>
      <c r="D234" s="76">
        <v>44122</v>
      </c>
      <c r="G234" s="155"/>
    </row>
    <row r="235" spans="1:32" x14ac:dyDescent="0.25">
      <c r="A235" s="68">
        <v>232</v>
      </c>
      <c r="D235" s="76">
        <v>44123</v>
      </c>
      <c r="G235" s="153" t="e">
        <f t="shared" ref="G235" si="114">AVERAGE(F235:F241)</f>
        <v>#DIV/0!</v>
      </c>
    </row>
    <row r="236" spans="1:32" x14ac:dyDescent="0.25">
      <c r="A236" s="68">
        <v>233</v>
      </c>
      <c r="D236" s="76">
        <v>44124</v>
      </c>
      <c r="G236" s="154"/>
    </row>
    <row r="237" spans="1:32" x14ac:dyDescent="0.25">
      <c r="A237" s="68">
        <v>234</v>
      </c>
      <c r="D237" s="76">
        <v>44125</v>
      </c>
      <c r="G237" s="154"/>
    </row>
    <row r="238" spans="1:32" x14ac:dyDescent="0.25">
      <c r="A238" s="68">
        <v>235</v>
      </c>
      <c r="D238" s="76">
        <v>44126</v>
      </c>
      <c r="G238" s="154"/>
    </row>
    <row r="239" spans="1:32" x14ac:dyDescent="0.25">
      <c r="A239" s="68">
        <v>236</v>
      </c>
      <c r="D239" s="76">
        <v>44127</v>
      </c>
      <c r="G239" s="154"/>
    </row>
    <row r="240" spans="1:32" x14ac:dyDescent="0.25">
      <c r="A240" s="68">
        <v>237</v>
      </c>
      <c r="D240" s="76">
        <v>44128</v>
      </c>
      <c r="G240" s="154"/>
    </row>
    <row r="241" spans="1:7" x14ac:dyDescent="0.25">
      <c r="A241" s="68">
        <v>238</v>
      </c>
      <c r="D241" s="76">
        <v>44129</v>
      </c>
      <c r="G241" s="155"/>
    </row>
    <row r="242" spans="1:7" x14ac:dyDescent="0.25">
      <c r="A242" s="68">
        <v>239</v>
      </c>
      <c r="D242" s="76">
        <v>44130</v>
      </c>
      <c r="G242" s="153" t="e">
        <f t="shared" ref="G242" si="115">AVERAGE(F242:F248)</f>
        <v>#DIV/0!</v>
      </c>
    </row>
    <row r="243" spans="1:7" x14ac:dyDescent="0.25">
      <c r="A243" s="68">
        <v>240</v>
      </c>
      <c r="D243" s="76">
        <v>44131</v>
      </c>
      <c r="G243" s="154"/>
    </row>
    <row r="244" spans="1:7" x14ac:dyDescent="0.25">
      <c r="A244" s="68">
        <v>241</v>
      </c>
      <c r="D244" s="76">
        <v>44132</v>
      </c>
      <c r="G244" s="154"/>
    </row>
    <row r="245" spans="1:7" x14ac:dyDescent="0.25">
      <c r="A245" s="68">
        <v>242</v>
      </c>
      <c r="D245" s="76">
        <v>44133</v>
      </c>
      <c r="G245" s="154"/>
    </row>
    <row r="246" spans="1:7" x14ac:dyDescent="0.25">
      <c r="A246" s="68">
        <v>243</v>
      </c>
      <c r="D246" s="76">
        <v>44134</v>
      </c>
      <c r="G246" s="154"/>
    </row>
    <row r="247" spans="1:7" x14ac:dyDescent="0.25">
      <c r="A247" s="68">
        <v>244</v>
      </c>
      <c r="D247" s="76">
        <v>44135</v>
      </c>
      <c r="G247" s="154"/>
    </row>
    <row r="248" spans="1:7" x14ac:dyDescent="0.25">
      <c r="A248" s="68">
        <v>245</v>
      </c>
      <c r="D248" s="76">
        <v>44136</v>
      </c>
      <c r="G248" s="155"/>
    </row>
    <row r="249" spans="1:7" x14ac:dyDescent="0.25">
      <c r="A249" s="68">
        <v>246</v>
      </c>
      <c r="D249" s="76">
        <v>44137</v>
      </c>
      <c r="G249" s="153" t="e">
        <f t="shared" ref="G249" si="116">AVERAGE(F249:F255)</f>
        <v>#DIV/0!</v>
      </c>
    </row>
    <row r="250" spans="1:7" x14ac:dyDescent="0.25">
      <c r="A250" s="68">
        <v>247</v>
      </c>
      <c r="D250" s="76">
        <v>44138</v>
      </c>
      <c r="G250" s="154"/>
    </row>
    <row r="251" spans="1:7" x14ac:dyDescent="0.25">
      <c r="A251" s="68">
        <v>248</v>
      </c>
      <c r="D251" s="76">
        <v>44139</v>
      </c>
      <c r="G251" s="154"/>
    </row>
    <row r="252" spans="1:7" x14ac:dyDescent="0.25">
      <c r="A252" s="68">
        <v>249</v>
      </c>
      <c r="D252" s="76">
        <v>44140</v>
      </c>
      <c r="G252" s="154"/>
    </row>
    <row r="253" spans="1:7" x14ac:dyDescent="0.25">
      <c r="A253" s="68">
        <v>250</v>
      </c>
      <c r="D253" s="76">
        <v>44141</v>
      </c>
      <c r="G253" s="154"/>
    </row>
    <row r="254" spans="1:7" x14ac:dyDescent="0.25">
      <c r="A254" s="68">
        <v>251</v>
      </c>
      <c r="D254" s="76">
        <v>44142</v>
      </c>
      <c r="G254" s="154"/>
    </row>
    <row r="255" spans="1:7" x14ac:dyDescent="0.25">
      <c r="A255" s="68">
        <v>252</v>
      </c>
      <c r="D255" s="76">
        <v>44143</v>
      </c>
      <c r="G255" s="155"/>
    </row>
    <row r="256" spans="1:7" x14ac:dyDescent="0.25">
      <c r="A256" s="68">
        <v>253</v>
      </c>
      <c r="D256" s="76">
        <v>44144</v>
      </c>
      <c r="G256" s="153" t="e">
        <f t="shared" ref="G256" si="117">AVERAGE(F256:F262)</f>
        <v>#DIV/0!</v>
      </c>
    </row>
    <row r="257" spans="1:7" x14ac:dyDescent="0.25">
      <c r="A257" s="68">
        <v>254</v>
      </c>
      <c r="D257" s="76">
        <v>44145</v>
      </c>
      <c r="G257" s="154"/>
    </row>
    <row r="258" spans="1:7" x14ac:dyDescent="0.25">
      <c r="A258" s="68">
        <v>255</v>
      </c>
      <c r="D258" s="76">
        <v>44146</v>
      </c>
      <c r="G258" s="154"/>
    </row>
    <row r="259" spans="1:7" x14ac:dyDescent="0.25">
      <c r="A259" s="68">
        <v>256</v>
      </c>
      <c r="D259" s="76">
        <v>44147</v>
      </c>
      <c r="G259" s="154"/>
    </row>
    <row r="260" spans="1:7" x14ac:dyDescent="0.25">
      <c r="A260" s="68">
        <v>257</v>
      </c>
      <c r="D260" s="76">
        <v>44148</v>
      </c>
      <c r="G260" s="154"/>
    </row>
    <row r="261" spans="1:7" x14ac:dyDescent="0.25">
      <c r="A261" s="68">
        <v>258</v>
      </c>
      <c r="D261" s="76">
        <v>44149</v>
      </c>
      <c r="G261" s="154"/>
    </row>
    <row r="262" spans="1:7" x14ac:dyDescent="0.25">
      <c r="A262" s="68">
        <v>259</v>
      </c>
      <c r="D262" s="76">
        <v>44150</v>
      </c>
      <c r="G262" s="155"/>
    </row>
    <row r="263" spans="1:7" x14ac:dyDescent="0.25">
      <c r="A263" s="68">
        <v>260</v>
      </c>
      <c r="D263" s="76">
        <v>44151</v>
      </c>
      <c r="G263" s="153" t="e">
        <f t="shared" ref="G263" si="118">AVERAGE(F263:F269)</f>
        <v>#DIV/0!</v>
      </c>
    </row>
    <row r="264" spans="1:7" x14ac:dyDescent="0.25">
      <c r="A264" s="68">
        <v>261</v>
      </c>
      <c r="D264" s="76">
        <v>44152</v>
      </c>
      <c r="G264" s="154"/>
    </row>
    <row r="265" spans="1:7" x14ac:dyDescent="0.25">
      <c r="A265" s="68">
        <v>262</v>
      </c>
      <c r="D265" s="76">
        <v>44153</v>
      </c>
      <c r="G265" s="154"/>
    </row>
    <row r="266" spans="1:7" x14ac:dyDescent="0.25">
      <c r="A266" s="68">
        <v>263</v>
      </c>
      <c r="D266" s="76">
        <v>44154</v>
      </c>
      <c r="G266" s="154"/>
    </row>
    <row r="267" spans="1:7" x14ac:dyDescent="0.25">
      <c r="A267" s="68">
        <v>264</v>
      </c>
      <c r="D267" s="76">
        <v>44155</v>
      </c>
      <c r="G267" s="154"/>
    </row>
    <row r="268" spans="1:7" x14ac:dyDescent="0.25">
      <c r="A268" s="68">
        <v>265</v>
      </c>
      <c r="D268" s="76">
        <v>44156</v>
      </c>
      <c r="G268" s="154"/>
    </row>
    <row r="269" spans="1:7" x14ac:dyDescent="0.25">
      <c r="A269" s="68">
        <v>266</v>
      </c>
      <c r="D269" s="76">
        <v>44157</v>
      </c>
      <c r="G269" s="155"/>
    </row>
    <row r="270" spans="1:7" x14ac:dyDescent="0.25">
      <c r="A270" s="68">
        <v>267</v>
      </c>
      <c r="D270" s="76">
        <v>44158</v>
      </c>
      <c r="G270" s="156"/>
    </row>
    <row r="271" spans="1:7" x14ac:dyDescent="0.25">
      <c r="A271" s="68">
        <v>268</v>
      </c>
      <c r="D271" s="76">
        <v>44159</v>
      </c>
      <c r="G271" s="157"/>
    </row>
    <row r="272" spans="1:7" x14ac:dyDescent="0.25">
      <c r="A272" s="68">
        <v>269</v>
      </c>
      <c r="D272" s="76">
        <v>44160</v>
      </c>
      <c r="G272" s="157"/>
    </row>
    <row r="273" spans="1:7" x14ac:dyDescent="0.25">
      <c r="A273" s="68">
        <v>270</v>
      </c>
      <c r="D273" s="76">
        <v>44161</v>
      </c>
      <c r="G273" s="157"/>
    </row>
    <row r="274" spans="1:7" x14ac:dyDescent="0.25">
      <c r="A274" s="68">
        <v>271</v>
      </c>
      <c r="D274" s="76">
        <v>44162</v>
      </c>
      <c r="G274" s="157"/>
    </row>
    <row r="275" spans="1:7" x14ac:dyDescent="0.25">
      <c r="A275" s="68">
        <v>272</v>
      </c>
      <c r="D275" s="76">
        <v>44163</v>
      </c>
      <c r="G275" s="157"/>
    </row>
    <row r="276" spans="1:7" x14ac:dyDescent="0.25">
      <c r="A276" s="68">
        <v>273</v>
      </c>
      <c r="D276" s="76">
        <v>44164</v>
      </c>
      <c r="G276" s="158"/>
    </row>
    <row r="277" spans="1:7" x14ac:dyDescent="0.25">
      <c r="A277" s="68">
        <v>274</v>
      </c>
      <c r="D277" s="76">
        <v>44165</v>
      </c>
      <c r="G277" s="156"/>
    </row>
    <row r="278" spans="1:7" x14ac:dyDescent="0.25">
      <c r="A278" s="68">
        <v>275</v>
      </c>
      <c r="D278" s="76">
        <v>44166</v>
      </c>
      <c r="G278" s="157"/>
    </row>
    <row r="279" spans="1:7" x14ac:dyDescent="0.25">
      <c r="A279" s="68">
        <v>276</v>
      </c>
      <c r="D279" s="76">
        <v>44167</v>
      </c>
      <c r="G279" s="157"/>
    </row>
    <row r="280" spans="1:7" x14ac:dyDescent="0.25">
      <c r="A280" s="68">
        <v>277</v>
      </c>
      <c r="D280" s="76">
        <v>44168</v>
      </c>
      <c r="G280" s="157"/>
    </row>
    <row r="281" spans="1:7" x14ac:dyDescent="0.25">
      <c r="A281" s="68">
        <v>278</v>
      </c>
      <c r="D281" s="76">
        <v>44169</v>
      </c>
      <c r="G281" s="157"/>
    </row>
    <row r="282" spans="1:7" x14ac:dyDescent="0.25">
      <c r="A282" s="68">
        <v>279</v>
      </c>
      <c r="D282" s="76">
        <v>44170</v>
      </c>
      <c r="G282" s="157"/>
    </row>
    <row r="283" spans="1:7" x14ac:dyDescent="0.25">
      <c r="A283" s="68">
        <v>280</v>
      </c>
      <c r="D283" s="76">
        <v>44171</v>
      </c>
      <c r="G283" s="158"/>
    </row>
    <row r="284" spans="1:7" x14ac:dyDescent="0.25">
      <c r="A284" s="68">
        <v>281</v>
      </c>
      <c r="D284" s="76">
        <v>44172</v>
      </c>
      <c r="G284" s="156"/>
    </row>
    <row r="285" spans="1:7" x14ac:dyDescent="0.25">
      <c r="A285" s="68">
        <v>282</v>
      </c>
      <c r="D285" s="76">
        <v>44173</v>
      </c>
      <c r="G285" s="157"/>
    </row>
    <row r="286" spans="1:7" x14ac:dyDescent="0.25">
      <c r="A286" s="68">
        <v>283</v>
      </c>
      <c r="D286" s="76">
        <v>44174</v>
      </c>
      <c r="G286" s="157"/>
    </row>
    <row r="287" spans="1:7" x14ac:dyDescent="0.25">
      <c r="A287" s="68">
        <v>284</v>
      </c>
      <c r="D287" s="76">
        <v>44175</v>
      </c>
      <c r="G287" s="157"/>
    </row>
    <row r="288" spans="1:7" x14ac:dyDescent="0.25">
      <c r="A288" s="68">
        <v>285</v>
      </c>
      <c r="D288" s="76">
        <v>44176</v>
      </c>
      <c r="G288" s="157"/>
    </row>
    <row r="289" spans="1:7" x14ac:dyDescent="0.25">
      <c r="A289" s="68">
        <v>286</v>
      </c>
      <c r="D289" s="76">
        <v>44177</v>
      </c>
      <c r="G289" s="157"/>
    </row>
    <row r="290" spans="1:7" x14ac:dyDescent="0.25">
      <c r="A290" s="68">
        <v>287</v>
      </c>
      <c r="D290" s="76">
        <v>44178</v>
      </c>
      <c r="G290" s="158"/>
    </row>
    <row r="291" spans="1:7" x14ac:dyDescent="0.25">
      <c r="A291" s="68">
        <v>288</v>
      </c>
      <c r="D291" s="76">
        <v>44179</v>
      </c>
      <c r="G291" s="156"/>
    </row>
    <row r="292" spans="1:7" x14ac:dyDescent="0.25">
      <c r="A292" s="68">
        <v>289</v>
      </c>
      <c r="D292" s="76">
        <v>44180</v>
      </c>
      <c r="G292" s="157"/>
    </row>
    <row r="293" spans="1:7" x14ac:dyDescent="0.25">
      <c r="A293" s="68">
        <v>290</v>
      </c>
      <c r="D293" s="76">
        <v>44181</v>
      </c>
      <c r="G293" s="157"/>
    </row>
    <row r="294" spans="1:7" x14ac:dyDescent="0.25">
      <c r="A294" s="68">
        <v>291</v>
      </c>
      <c r="D294" s="76">
        <v>44182</v>
      </c>
      <c r="G294" s="157"/>
    </row>
    <row r="295" spans="1:7" x14ac:dyDescent="0.25">
      <c r="A295" s="68">
        <v>292</v>
      </c>
      <c r="D295" s="76">
        <v>44183</v>
      </c>
      <c r="G295" s="157"/>
    </row>
    <row r="296" spans="1:7" x14ac:dyDescent="0.25">
      <c r="A296" s="68">
        <v>293</v>
      </c>
      <c r="D296" s="76">
        <v>44184</v>
      </c>
      <c r="G296" s="157"/>
    </row>
    <row r="297" spans="1:7" x14ac:dyDescent="0.25">
      <c r="A297" s="68">
        <v>294</v>
      </c>
      <c r="D297" s="76">
        <v>44185</v>
      </c>
      <c r="G297" s="158"/>
    </row>
    <row r="298" spans="1:7" x14ac:dyDescent="0.25">
      <c r="A298" s="68">
        <v>295</v>
      </c>
      <c r="D298" s="76">
        <v>44186</v>
      </c>
      <c r="G298" s="156"/>
    </row>
    <row r="299" spans="1:7" x14ac:dyDescent="0.25">
      <c r="A299" s="68">
        <v>296</v>
      </c>
      <c r="D299" s="76">
        <v>44187</v>
      </c>
      <c r="G299" s="157"/>
    </row>
    <row r="300" spans="1:7" x14ac:dyDescent="0.25">
      <c r="A300" s="68">
        <v>297</v>
      </c>
      <c r="D300" s="76">
        <v>44188</v>
      </c>
      <c r="G300" s="157"/>
    </row>
    <row r="301" spans="1:7" x14ac:dyDescent="0.25">
      <c r="A301" s="68">
        <v>298</v>
      </c>
      <c r="D301" s="76">
        <v>44189</v>
      </c>
      <c r="G301" s="157"/>
    </row>
    <row r="302" spans="1:7" x14ac:dyDescent="0.25">
      <c r="A302" s="68">
        <v>299</v>
      </c>
      <c r="D302" s="76">
        <v>44190</v>
      </c>
      <c r="G302" s="157"/>
    </row>
    <row r="303" spans="1:7" x14ac:dyDescent="0.25">
      <c r="A303" s="68">
        <v>300</v>
      </c>
      <c r="D303" s="76">
        <v>44191</v>
      </c>
      <c r="G303" s="157"/>
    </row>
    <row r="304" spans="1:7" x14ac:dyDescent="0.25">
      <c r="A304" s="68">
        <v>301</v>
      </c>
      <c r="D304" s="76">
        <v>44192</v>
      </c>
      <c r="G304" s="158"/>
    </row>
    <row r="305" spans="1:7" x14ac:dyDescent="0.25">
      <c r="A305" s="68">
        <v>302</v>
      </c>
      <c r="D305" s="76">
        <v>44193</v>
      </c>
      <c r="G305" s="156"/>
    </row>
    <row r="306" spans="1:7" x14ac:dyDescent="0.25">
      <c r="A306" s="68">
        <v>303</v>
      </c>
      <c r="D306" s="76">
        <v>44194</v>
      </c>
      <c r="G306" s="157"/>
    </row>
    <row r="307" spans="1:7" x14ac:dyDescent="0.25">
      <c r="A307" s="68">
        <v>304</v>
      </c>
      <c r="D307" s="76">
        <v>44195</v>
      </c>
      <c r="G307" s="157"/>
    </row>
    <row r="308" spans="1:7" x14ac:dyDescent="0.25">
      <c r="A308" s="68">
        <v>305</v>
      </c>
      <c r="D308" s="76">
        <v>44196</v>
      </c>
      <c r="G308" s="157"/>
    </row>
    <row r="309" spans="1:7" x14ac:dyDescent="0.25">
      <c r="A309" s="68">
        <v>306</v>
      </c>
      <c r="D309" s="76">
        <v>44197</v>
      </c>
      <c r="G309" s="157"/>
    </row>
    <row r="310" spans="1:7" x14ac:dyDescent="0.25">
      <c r="A310" s="68">
        <v>307</v>
      </c>
      <c r="D310" s="76">
        <v>44198</v>
      </c>
      <c r="G310" s="157"/>
    </row>
    <row r="311" spans="1:7" x14ac:dyDescent="0.25">
      <c r="A311" s="68">
        <v>308</v>
      </c>
      <c r="D311" s="76">
        <v>44199</v>
      </c>
      <c r="G311" s="158"/>
    </row>
    <row r="312" spans="1:7" x14ac:dyDescent="0.25">
      <c r="A312" s="68">
        <v>309</v>
      </c>
      <c r="D312" s="76">
        <v>44200</v>
      </c>
      <c r="G312" s="156"/>
    </row>
    <row r="313" spans="1:7" x14ac:dyDescent="0.25">
      <c r="A313" s="68">
        <v>310</v>
      </c>
      <c r="D313" s="76">
        <v>44201</v>
      </c>
      <c r="G313" s="157"/>
    </row>
    <row r="314" spans="1:7" x14ac:dyDescent="0.25">
      <c r="A314" s="68">
        <v>311</v>
      </c>
      <c r="D314" s="76">
        <v>44202</v>
      </c>
      <c r="G314" s="157"/>
    </row>
    <row r="315" spans="1:7" x14ac:dyDescent="0.25">
      <c r="A315" s="68">
        <v>312</v>
      </c>
      <c r="D315" s="76">
        <v>44203</v>
      </c>
      <c r="G315" s="157"/>
    </row>
    <row r="316" spans="1:7" x14ac:dyDescent="0.25">
      <c r="A316" s="68">
        <v>313</v>
      </c>
      <c r="D316" s="76">
        <v>44204</v>
      </c>
      <c r="G316" s="157"/>
    </row>
    <row r="317" spans="1:7" x14ac:dyDescent="0.25">
      <c r="A317" s="68">
        <v>314</v>
      </c>
      <c r="D317" s="76">
        <v>44205</v>
      </c>
      <c r="G317" s="157"/>
    </row>
    <row r="318" spans="1:7" x14ac:dyDescent="0.25">
      <c r="A318" s="68">
        <v>315</v>
      </c>
      <c r="D318" s="76">
        <v>44206</v>
      </c>
      <c r="G318" s="158"/>
    </row>
    <row r="319" spans="1:7" x14ac:dyDescent="0.25">
      <c r="A319" s="68">
        <v>316</v>
      </c>
      <c r="D319" s="76">
        <v>44207</v>
      </c>
      <c r="G319" s="156"/>
    </row>
    <row r="320" spans="1:7" x14ac:dyDescent="0.25">
      <c r="A320" s="68">
        <v>317</v>
      </c>
      <c r="D320" s="76">
        <v>44208</v>
      </c>
      <c r="G320" s="157"/>
    </row>
    <row r="321" spans="1:7" x14ac:dyDescent="0.25">
      <c r="A321" s="68">
        <v>318</v>
      </c>
      <c r="D321" s="76">
        <v>44209</v>
      </c>
      <c r="G321" s="157"/>
    </row>
    <row r="322" spans="1:7" x14ac:dyDescent="0.25">
      <c r="A322" s="68">
        <v>319</v>
      </c>
      <c r="D322" s="76">
        <v>44210</v>
      </c>
      <c r="G322" s="157"/>
    </row>
    <row r="323" spans="1:7" x14ac:dyDescent="0.25">
      <c r="A323" s="68">
        <v>320</v>
      </c>
      <c r="D323" s="76">
        <v>44211</v>
      </c>
      <c r="G323" s="157"/>
    </row>
    <row r="324" spans="1:7" x14ac:dyDescent="0.25">
      <c r="A324" s="68">
        <v>321</v>
      </c>
      <c r="D324" s="76">
        <v>44212</v>
      </c>
      <c r="G324" s="157"/>
    </row>
    <row r="325" spans="1:7" x14ac:dyDescent="0.25">
      <c r="A325" s="68">
        <v>322</v>
      </c>
      <c r="D325" s="76">
        <v>44213</v>
      </c>
      <c r="G325" s="158"/>
    </row>
    <row r="326" spans="1:7" x14ac:dyDescent="0.25">
      <c r="A326" s="68">
        <v>323</v>
      </c>
      <c r="D326" s="76">
        <v>44214</v>
      </c>
      <c r="G326" s="156"/>
    </row>
    <row r="327" spans="1:7" x14ac:dyDescent="0.25">
      <c r="A327" s="68">
        <v>324</v>
      </c>
      <c r="D327" s="76">
        <v>44215</v>
      </c>
      <c r="G327" s="157"/>
    </row>
    <row r="328" spans="1:7" x14ac:dyDescent="0.25">
      <c r="A328" s="68">
        <v>325</v>
      </c>
      <c r="D328" s="76">
        <v>44216</v>
      </c>
      <c r="G328" s="157"/>
    </row>
    <row r="329" spans="1:7" x14ac:dyDescent="0.25">
      <c r="A329" s="68">
        <v>326</v>
      </c>
      <c r="D329" s="76">
        <v>44217</v>
      </c>
      <c r="G329" s="157"/>
    </row>
    <row r="330" spans="1:7" x14ac:dyDescent="0.25">
      <c r="A330" s="68">
        <v>327</v>
      </c>
      <c r="D330" s="76">
        <v>44218</v>
      </c>
      <c r="G330" s="157"/>
    </row>
    <row r="331" spans="1:7" x14ac:dyDescent="0.25">
      <c r="A331" s="68">
        <v>328</v>
      </c>
      <c r="D331" s="76">
        <v>44219</v>
      </c>
      <c r="G331" s="157"/>
    </row>
    <row r="332" spans="1:7" x14ac:dyDescent="0.25">
      <c r="A332" s="68">
        <v>329</v>
      </c>
      <c r="D332" s="76">
        <v>44220</v>
      </c>
      <c r="G332" s="158"/>
    </row>
    <row r="333" spans="1:7" x14ac:dyDescent="0.25">
      <c r="A333" s="68">
        <v>330</v>
      </c>
      <c r="D333" s="76">
        <v>44221</v>
      </c>
      <c r="G333" s="156"/>
    </row>
    <row r="334" spans="1:7" x14ac:dyDescent="0.25">
      <c r="A334" s="68">
        <v>331</v>
      </c>
      <c r="D334" s="76">
        <v>44222</v>
      </c>
      <c r="G334" s="157"/>
    </row>
    <row r="335" spans="1:7" x14ac:dyDescent="0.25">
      <c r="A335" s="68">
        <v>332</v>
      </c>
      <c r="D335" s="76">
        <v>44223</v>
      </c>
      <c r="G335" s="157"/>
    </row>
    <row r="336" spans="1:7" x14ac:dyDescent="0.25">
      <c r="A336" s="68">
        <v>333</v>
      </c>
      <c r="D336" s="76">
        <v>44224</v>
      </c>
      <c r="G336" s="157"/>
    </row>
    <row r="337" spans="1:7" x14ac:dyDescent="0.25">
      <c r="A337" s="68">
        <v>334</v>
      </c>
      <c r="D337" s="76">
        <v>44225</v>
      </c>
      <c r="G337" s="157"/>
    </row>
    <row r="338" spans="1:7" x14ac:dyDescent="0.25">
      <c r="A338" s="68">
        <v>335</v>
      </c>
      <c r="D338" s="76">
        <v>44226</v>
      </c>
      <c r="G338" s="157"/>
    </row>
    <row r="339" spans="1:7" x14ac:dyDescent="0.25">
      <c r="A339" s="68">
        <v>336</v>
      </c>
      <c r="D339" s="76">
        <v>44227</v>
      </c>
      <c r="G339" s="158"/>
    </row>
    <row r="340" spans="1:7" x14ac:dyDescent="0.25">
      <c r="A340" s="68">
        <v>337</v>
      </c>
      <c r="D340" s="76">
        <v>44228</v>
      </c>
      <c r="G340" s="156"/>
    </row>
    <row r="341" spans="1:7" x14ac:dyDescent="0.25">
      <c r="A341" s="68">
        <v>338</v>
      </c>
      <c r="D341" s="76">
        <v>44229</v>
      </c>
      <c r="G341" s="157"/>
    </row>
    <row r="342" spans="1:7" x14ac:dyDescent="0.25">
      <c r="A342" s="68">
        <v>339</v>
      </c>
      <c r="D342" s="76">
        <v>44230</v>
      </c>
      <c r="G342" s="157"/>
    </row>
    <row r="343" spans="1:7" x14ac:dyDescent="0.25">
      <c r="A343" s="68">
        <v>340</v>
      </c>
      <c r="D343" s="76">
        <v>44231</v>
      </c>
      <c r="G343" s="157"/>
    </row>
    <row r="344" spans="1:7" x14ac:dyDescent="0.25">
      <c r="A344" s="68">
        <v>341</v>
      </c>
      <c r="D344" s="76">
        <v>44232</v>
      </c>
      <c r="G344" s="157"/>
    </row>
    <row r="345" spans="1:7" x14ac:dyDescent="0.25">
      <c r="A345" s="68">
        <v>342</v>
      </c>
      <c r="D345" s="76">
        <v>44233</v>
      </c>
      <c r="G345" s="157"/>
    </row>
    <row r="346" spans="1:7" x14ac:dyDescent="0.25">
      <c r="A346" s="68">
        <v>343</v>
      </c>
      <c r="D346" s="76">
        <v>44234</v>
      </c>
      <c r="G346" s="158"/>
    </row>
    <row r="347" spans="1:7" x14ac:dyDescent="0.25">
      <c r="A347" s="68">
        <v>344</v>
      </c>
      <c r="D347" s="76">
        <v>44235</v>
      </c>
      <c r="G347" s="156"/>
    </row>
    <row r="348" spans="1:7" x14ac:dyDescent="0.25">
      <c r="A348" s="68">
        <v>345</v>
      </c>
      <c r="D348" s="76">
        <v>44236</v>
      </c>
      <c r="G348" s="157"/>
    </row>
    <row r="349" spans="1:7" x14ac:dyDescent="0.25">
      <c r="A349" s="68">
        <v>346</v>
      </c>
      <c r="D349" s="76">
        <v>44237</v>
      </c>
      <c r="G349" s="157"/>
    </row>
    <row r="350" spans="1:7" x14ac:dyDescent="0.25">
      <c r="A350" s="68">
        <v>347</v>
      </c>
      <c r="D350" s="76">
        <v>44238</v>
      </c>
      <c r="G350" s="157"/>
    </row>
    <row r="351" spans="1:7" x14ac:dyDescent="0.25">
      <c r="A351" s="68">
        <v>348</v>
      </c>
      <c r="D351" s="76">
        <v>44239</v>
      </c>
      <c r="G351" s="157"/>
    </row>
    <row r="352" spans="1:7" x14ac:dyDescent="0.25">
      <c r="A352" s="68">
        <v>349</v>
      </c>
      <c r="D352" s="76">
        <v>44240</v>
      </c>
      <c r="G352" s="157"/>
    </row>
    <row r="353" spans="1:7" x14ac:dyDescent="0.25">
      <c r="A353" s="68">
        <v>350</v>
      </c>
      <c r="D353" s="76">
        <v>44241</v>
      </c>
      <c r="G353" s="158"/>
    </row>
    <row r="354" spans="1:7" x14ac:dyDescent="0.25">
      <c r="A354" s="68">
        <v>351</v>
      </c>
      <c r="D354" s="76">
        <v>44242</v>
      </c>
      <c r="G354" s="156"/>
    </row>
    <row r="355" spans="1:7" x14ac:dyDescent="0.25">
      <c r="A355" s="68">
        <v>352</v>
      </c>
      <c r="D355" s="76">
        <v>44243</v>
      </c>
      <c r="G355" s="157"/>
    </row>
    <row r="356" spans="1:7" x14ac:dyDescent="0.25">
      <c r="A356" s="68">
        <v>353</v>
      </c>
      <c r="D356" s="76">
        <v>44244</v>
      </c>
      <c r="G356" s="157"/>
    </row>
    <row r="357" spans="1:7" x14ac:dyDescent="0.25">
      <c r="A357" s="68">
        <v>354</v>
      </c>
      <c r="D357" s="76">
        <v>44245</v>
      </c>
      <c r="G357" s="157"/>
    </row>
    <row r="358" spans="1:7" x14ac:dyDescent="0.25">
      <c r="A358" s="68">
        <v>355</v>
      </c>
      <c r="D358" s="76">
        <v>44246</v>
      </c>
      <c r="G358" s="157"/>
    </row>
    <row r="359" spans="1:7" x14ac:dyDescent="0.25">
      <c r="A359" s="68">
        <v>356</v>
      </c>
      <c r="D359" s="76">
        <v>44247</v>
      </c>
      <c r="G359" s="157"/>
    </row>
    <row r="360" spans="1:7" x14ac:dyDescent="0.25">
      <c r="A360" s="68">
        <v>357</v>
      </c>
      <c r="D360" s="76">
        <v>44248</v>
      </c>
      <c r="G360" s="158"/>
    </row>
    <row r="361" spans="1:7" x14ac:dyDescent="0.25">
      <c r="A361" s="68">
        <v>358</v>
      </c>
      <c r="D361" s="76">
        <v>44249</v>
      </c>
    </row>
    <row r="362" spans="1:7" x14ac:dyDescent="0.25">
      <c r="A362" s="68">
        <v>359</v>
      </c>
      <c r="D362" s="76">
        <v>44250</v>
      </c>
    </row>
    <row r="363" spans="1:7" x14ac:dyDescent="0.25">
      <c r="A363" s="68">
        <v>360</v>
      </c>
      <c r="D363" s="76">
        <v>44251</v>
      </c>
    </row>
    <row r="364" spans="1:7" x14ac:dyDescent="0.25">
      <c r="A364" s="68">
        <v>361</v>
      </c>
      <c r="D364" s="76">
        <v>44252</v>
      </c>
    </row>
    <row r="365" spans="1:7" x14ac:dyDescent="0.25">
      <c r="A365" s="68">
        <v>362</v>
      </c>
      <c r="D365" s="76">
        <v>44253</v>
      </c>
    </row>
    <row r="366" spans="1:7" x14ac:dyDescent="0.25">
      <c r="A366" s="68">
        <v>363</v>
      </c>
      <c r="D366" s="76">
        <v>44254</v>
      </c>
    </row>
    <row r="367" spans="1:7" x14ac:dyDescent="0.25">
      <c r="A367" s="68">
        <v>364</v>
      </c>
      <c r="D367" s="76">
        <v>44255</v>
      </c>
    </row>
    <row r="368" spans="1:7" x14ac:dyDescent="0.25">
      <c r="A368" s="68">
        <v>365</v>
      </c>
      <c r="D368" s="76">
        <v>44256</v>
      </c>
    </row>
    <row r="369" spans="1:4" x14ac:dyDescent="0.25">
      <c r="A369" s="68">
        <v>366</v>
      </c>
      <c r="D369" s="76">
        <v>44257</v>
      </c>
    </row>
    <row r="370" spans="1:4" x14ac:dyDescent="0.25">
      <c r="A370" s="68">
        <v>367</v>
      </c>
      <c r="D370" s="76">
        <v>44258</v>
      </c>
    </row>
    <row r="371" spans="1:4" x14ac:dyDescent="0.25">
      <c r="A371" s="68">
        <v>368</v>
      </c>
      <c r="D371" s="76">
        <v>44259</v>
      </c>
    </row>
    <row r="372" spans="1:4" x14ac:dyDescent="0.25">
      <c r="A372" s="68">
        <v>369</v>
      </c>
      <c r="D372" s="76">
        <v>44260</v>
      </c>
    </row>
    <row r="373" spans="1:4" x14ac:dyDescent="0.25">
      <c r="A373" s="68">
        <v>370</v>
      </c>
      <c r="D373" s="76">
        <v>44261</v>
      </c>
    </row>
    <row r="374" spans="1:4" x14ac:dyDescent="0.25">
      <c r="A374" s="68">
        <v>371</v>
      </c>
      <c r="D374" s="76">
        <v>44262</v>
      </c>
    </row>
    <row r="375" spans="1:4" x14ac:dyDescent="0.25">
      <c r="A375" s="68">
        <v>372</v>
      </c>
      <c r="D375" s="76">
        <v>44263</v>
      </c>
    </row>
    <row r="376" spans="1:4" x14ac:dyDescent="0.25">
      <c r="A376" s="68">
        <v>373</v>
      </c>
      <c r="D376" s="76">
        <v>44264</v>
      </c>
    </row>
    <row r="377" spans="1:4" x14ac:dyDescent="0.25">
      <c r="A377" s="68">
        <v>374</v>
      </c>
      <c r="D377" s="76">
        <v>44265</v>
      </c>
    </row>
    <row r="378" spans="1:4" x14ac:dyDescent="0.25">
      <c r="A378" s="68">
        <v>375</v>
      </c>
      <c r="D378" s="76">
        <v>44266</v>
      </c>
    </row>
    <row r="379" spans="1:4" x14ac:dyDescent="0.25">
      <c r="A379" s="68">
        <v>376</v>
      </c>
      <c r="D379" s="76">
        <v>44267</v>
      </c>
    </row>
    <row r="380" spans="1:4" x14ac:dyDescent="0.25">
      <c r="A380" s="68">
        <v>377</v>
      </c>
      <c r="D380" s="76">
        <v>44268</v>
      </c>
    </row>
    <row r="381" spans="1:4" x14ac:dyDescent="0.25">
      <c r="A381" s="68">
        <v>378</v>
      </c>
      <c r="D381" s="76">
        <v>44269</v>
      </c>
    </row>
    <row r="382" spans="1:4" x14ac:dyDescent="0.25">
      <c r="A382" s="68">
        <v>379</v>
      </c>
      <c r="D382" s="76">
        <v>44270</v>
      </c>
    </row>
    <row r="383" spans="1:4" x14ac:dyDescent="0.25">
      <c r="A383" s="68">
        <v>380</v>
      </c>
      <c r="D383" s="76">
        <v>44271</v>
      </c>
    </row>
    <row r="384" spans="1:4" x14ac:dyDescent="0.25">
      <c r="A384" s="68">
        <v>381</v>
      </c>
      <c r="D384" s="76">
        <v>44272</v>
      </c>
    </row>
    <row r="385" spans="1:4" x14ac:dyDescent="0.25">
      <c r="A385" s="68">
        <v>382</v>
      </c>
      <c r="D385" s="76">
        <v>44273</v>
      </c>
    </row>
    <row r="386" spans="1:4" x14ac:dyDescent="0.25">
      <c r="A386" s="68">
        <v>383</v>
      </c>
      <c r="D386" s="76">
        <v>44274</v>
      </c>
    </row>
    <row r="387" spans="1:4" x14ac:dyDescent="0.25">
      <c r="A387" s="68">
        <v>384</v>
      </c>
      <c r="D387" s="76">
        <v>44275</v>
      </c>
    </row>
    <row r="388" spans="1:4" x14ac:dyDescent="0.25">
      <c r="A388" s="68">
        <v>385</v>
      </c>
      <c r="D388" s="76">
        <v>44276</v>
      </c>
    </row>
    <row r="389" spans="1:4" x14ac:dyDescent="0.25">
      <c r="A389" s="68">
        <v>386</v>
      </c>
      <c r="D389" s="76">
        <v>44277</v>
      </c>
    </row>
    <row r="390" spans="1:4" x14ac:dyDescent="0.25">
      <c r="A390" s="68">
        <v>387</v>
      </c>
      <c r="D390" s="76">
        <v>44278</v>
      </c>
    </row>
    <row r="391" spans="1:4" x14ac:dyDescent="0.25">
      <c r="A391" s="68">
        <v>388</v>
      </c>
      <c r="D391" s="76">
        <v>44279</v>
      </c>
    </row>
    <row r="392" spans="1:4" x14ac:dyDescent="0.25">
      <c r="A392" s="68">
        <v>389</v>
      </c>
      <c r="D392" s="76">
        <v>44280</v>
      </c>
    </row>
    <row r="393" spans="1:4" x14ac:dyDescent="0.25">
      <c r="A393" s="68">
        <v>390</v>
      </c>
      <c r="D393" s="76">
        <v>44281</v>
      </c>
    </row>
    <row r="394" spans="1:4" x14ac:dyDescent="0.25">
      <c r="A394" s="68">
        <v>391</v>
      </c>
      <c r="D394" s="76">
        <v>44282</v>
      </c>
    </row>
    <row r="395" spans="1:4" x14ac:dyDescent="0.25">
      <c r="A395" s="68">
        <v>392</v>
      </c>
      <c r="D395" s="76">
        <v>44283</v>
      </c>
    </row>
    <row r="396" spans="1:4" x14ac:dyDescent="0.25">
      <c r="A396" s="68">
        <v>393</v>
      </c>
      <c r="D396" s="76">
        <v>44284</v>
      </c>
    </row>
    <row r="397" spans="1:4" x14ac:dyDescent="0.25">
      <c r="A397" s="68">
        <v>394</v>
      </c>
      <c r="D397" s="76">
        <v>44285</v>
      </c>
    </row>
    <row r="398" spans="1:4" x14ac:dyDescent="0.25">
      <c r="A398" s="68">
        <v>395</v>
      </c>
      <c r="D398" s="76">
        <v>44286</v>
      </c>
    </row>
    <row r="399" spans="1:4" x14ac:dyDescent="0.25">
      <c r="A399" s="68">
        <v>396</v>
      </c>
      <c r="D399" s="76">
        <v>44287</v>
      </c>
    </row>
    <row r="400" spans="1:4" x14ac:dyDescent="0.25">
      <c r="A400" s="68">
        <v>397</v>
      </c>
      <c r="D400" s="76">
        <v>44288</v>
      </c>
    </row>
    <row r="401" spans="1:4" x14ac:dyDescent="0.25">
      <c r="A401" s="68">
        <v>398</v>
      </c>
      <c r="D401" s="76">
        <v>44289</v>
      </c>
    </row>
  </sheetData>
  <mergeCells count="100">
    <mergeCell ref="C4:C31"/>
    <mergeCell ref="C32:C59"/>
    <mergeCell ref="C60:C87"/>
    <mergeCell ref="G354:G360"/>
    <mergeCell ref="G319:G325"/>
    <mergeCell ref="G326:G332"/>
    <mergeCell ref="G333:G339"/>
    <mergeCell ref="G340:G346"/>
    <mergeCell ref="G347:G353"/>
    <mergeCell ref="G284:G290"/>
    <mergeCell ref="G291:G297"/>
    <mergeCell ref="G298:G304"/>
    <mergeCell ref="G305:G311"/>
    <mergeCell ref="G312:G318"/>
    <mergeCell ref="G249:G255"/>
    <mergeCell ref="G256:G262"/>
    <mergeCell ref="G263:G269"/>
    <mergeCell ref="G270:G276"/>
    <mergeCell ref="G277:G283"/>
    <mergeCell ref="G214:G220"/>
    <mergeCell ref="G221:G227"/>
    <mergeCell ref="G228:G234"/>
    <mergeCell ref="G235:G241"/>
    <mergeCell ref="G242:G248"/>
    <mergeCell ref="G179:G185"/>
    <mergeCell ref="G186:G192"/>
    <mergeCell ref="G193:G199"/>
    <mergeCell ref="G200:G206"/>
    <mergeCell ref="G207:G213"/>
    <mergeCell ref="G144:G150"/>
    <mergeCell ref="G151:G157"/>
    <mergeCell ref="G158:G164"/>
    <mergeCell ref="G165:G171"/>
    <mergeCell ref="G172:G178"/>
    <mergeCell ref="G109:G115"/>
    <mergeCell ref="G116:G122"/>
    <mergeCell ref="G123:G129"/>
    <mergeCell ref="G130:G136"/>
    <mergeCell ref="G137:G143"/>
    <mergeCell ref="G74:G80"/>
    <mergeCell ref="G81:G87"/>
    <mergeCell ref="G88:G94"/>
    <mergeCell ref="G95:G101"/>
    <mergeCell ref="G102:G108"/>
    <mergeCell ref="G39:G45"/>
    <mergeCell ref="G46:G52"/>
    <mergeCell ref="G53:G59"/>
    <mergeCell ref="G60:G66"/>
    <mergeCell ref="G67:G73"/>
    <mergeCell ref="G4:G10"/>
    <mergeCell ref="G11:G17"/>
    <mergeCell ref="G18:G24"/>
    <mergeCell ref="G25:G31"/>
    <mergeCell ref="G32:G38"/>
    <mergeCell ref="B144:B150"/>
    <mergeCell ref="B151:B157"/>
    <mergeCell ref="B158:B164"/>
    <mergeCell ref="B102:B108"/>
    <mergeCell ref="B109:B115"/>
    <mergeCell ref="B116:B122"/>
    <mergeCell ref="B123:B129"/>
    <mergeCell ref="B130:B136"/>
    <mergeCell ref="B137:B143"/>
    <mergeCell ref="B60:B66"/>
    <mergeCell ref="B67:B73"/>
    <mergeCell ref="B74:B80"/>
    <mergeCell ref="B81:B87"/>
    <mergeCell ref="B88:B94"/>
    <mergeCell ref="B95:B101"/>
    <mergeCell ref="W46:W52"/>
    <mergeCell ref="W53:W59"/>
    <mergeCell ref="B4:B10"/>
    <mergeCell ref="B11:B17"/>
    <mergeCell ref="B18:B24"/>
    <mergeCell ref="B25:B31"/>
    <mergeCell ref="B32:B38"/>
    <mergeCell ref="B39:B45"/>
    <mergeCell ref="B46:B52"/>
    <mergeCell ref="B53:B59"/>
    <mergeCell ref="W4:W10"/>
    <mergeCell ref="W11:W17"/>
    <mergeCell ref="W18:W24"/>
    <mergeCell ref="W25:W31"/>
    <mergeCell ref="W32:W38"/>
    <mergeCell ref="W39:W45"/>
    <mergeCell ref="W60:W66"/>
    <mergeCell ref="W67:W73"/>
    <mergeCell ref="W74:W80"/>
    <mergeCell ref="W81:W87"/>
    <mergeCell ref="W88:W94"/>
    <mergeCell ref="W95:W101"/>
    <mergeCell ref="W102:W108"/>
    <mergeCell ref="W109:W115"/>
    <mergeCell ref="W116:W122"/>
    <mergeCell ref="W158:W164"/>
    <mergeCell ref="W123:W129"/>
    <mergeCell ref="W130:W136"/>
    <mergeCell ref="W137:W143"/>
    <mergeCell ref="W144:W150"/>
    <mergeCell ref="W151:W157"/>
  </mergeCells>
  <hyperlinks>
    <hyperlink ref="AH152" r:id="rId1" xr:uid="{CC393186-4248-4911-8142-E5EE0596E5C2}"/>
  </hyperlinks>
  <pageMargins left="0.7" right="0.7" top="0.75" bottom="0.75" header="0.3" footer="0.3"/>
  <pageSetup orientation="portrait" horizontalDpi="4294967293" verticalDpi="0" r:id="rId2"/>
  <ignoredErrors>
    <ignoredError sqref="AA5:AA53 AA54:AA133 AA134:AA141 AA142:AA161 H2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6117-1BD4-4784-A7EE-C00C0F9CBFC0}">
  <dimension ref="A1"/>
  <sheetViews>
    <sheetView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CE3B-A879-4890-9FC9-BAE6FBFCD19B}">
  <dimension ref="A1:O112"/>
  <sheetViews>
    <sheetView topLeftCell="A15" workbookViewId="0">
      <selection activeCell="E26" sqref="E26"/>
    </sheetView>
  </sheetViews>
  <sheetFormatPr defaultRowHeight="15" x14ac:dyDescent="0.25"/>
  <cols>
    <col min="1" max="1" width="11.28515625" customWidth="1"/>
    <col min="2" max="2" width="7.28515625" bestFit="1" customWidth="1"/>
    <col min="3" max="3" width="6.5703125" customWidth="1"/>
    <col min="4" max="4" width="5.5703125" customWidth="1"/>
    <col min="5" max="5" width="9.7109375" bestFit="1" customWidth="1"/>
    <col min="6" max="6" width="12.5703125" bestFit="1" customWidth="1"/>
    <col min="7" max="7" width="19" bestFit="1" customWidth="1"/>
    <col min="8" max="9" width="12.5703125" bestFit="1" customWidth="1"/>
    <col min="11" max="11" width="12.42578125" bestFit="1" customWidth="1"/>
    <col min="12" max="12" width="15" customWidth="1"/>
    <col min="13" max="13" width="15.140625" bestFit="1" customWidth="1"/>
    <col min="14" max="14" width="16.7109375" bestFit="1" customWidth="1"/>
    <col min="15" max="15" width="21" bestFit="1" customWidth="1"/>
  </cols>
  <sheetData>
    <row r="1" spans="1:15" ht="33" x14ac:dyDescent="0.45">
      <c r="A1" s="22"/>
      <c r="B1" s="23" t="s">
        <v>14</v>
      </c>
      <c r="C1" s="47" t="s">
        <v>25</v>
      </c>
      <c r="D1" s="47" t="s">
        <v>26</v>
      </c>
      <c r="E1" s="24" t="s">
        <v>0</v>
      </c>
      <c r="F1" s="24" t="s">
        <v>18</v>
      </c>
      <c r="G1" s="24" t="s">
        <v>21</v>
      </c>
      <c r="H1" s="24" t="s">
        <v>1</v>
      </c>
      <c r="I1" s="25" t="s">
        <v>3</v>
      </c>
      <c r="J1" s="26"/>
      <c r="K1" s="27"/>
      <c r="L1" s="35" t="s">
        <v>4</v>
      </c>
      <c r="M1" s="35" t="s">
        <v>8</v>
      </c>
      <c r="N1" s="36" t="s">
        <v>5</v>
      </c>
      <c r="O1" s="38" t="s">
        <v>6</v>
      </c>
    </row>
    <row r="2" spans="1:15" ht="16.5" thickBot="1" x14ac:dyDescent="0.3">
      <c r="A2" s="16"/>
      <c r="B2" s="19">
        <f>AVERAGE(B5:B23)</f>
        <v>3.3</v>
      </c>
      <c r="C2" s="6"/>
      <c r="D2" s="6"/>
      <c r="E2" s="6"/>
      <c r="F2" s="6"/>
      <c r="G2" s="6"/>
      <c r="H2" s="6"/>
      <c r="I2" s="20">
        <f>AVERAGE(I4:I24)</f>
        <v>10.454545454545455</v>
      </c>
      <c r="K2" s="10" t="s">
        <v>9</v>
      </c>
      <c r="L2" s="34">
        <f>E4</f>
        <v>43892</v>
      </c>
      <c r="M2" s="34">
        <f ca="1">TODAY()</f>
        <v>43976</v>
      </c>
      <c r="N2" s="37">
        <f>E58</f>
        <v>43993</v>
      </c>
      <c r="O2" s="39">
        <f>E112</f>
        <v>44101</v>
      </c>
    </row>
    <row r="3" spans="1:15" ht="15.75" thickBot="1" x14ac:dyDescent="0.3">
      <c r="A3" s="17" t="s">
        <v>13</v>
      </c>
      <c r="B3" s="15"/>
      <c r="C3" s="6"/>
      <c r="D3" s="6"/>
      <c r="E3" s="6"/>
      <c r="F3" s="6"/>
      <c r="G3" s="6"/>
      <c r="H3" s="6"/>
      <c r="I3" s="20"/>
      <c r="K3" s="8" t="s">
        <v>7</v>
      </c>
      <c r="L3" s="28"/>
      <c r="M3" s="28">
        <f ca="1">L2-M2</f>
        <v>-84</v>
      </c>
      <c r="N3" s="28">
        <f ca="1">N2-M2</f>
        <v>17</v>
      </c>
      <c r="O3" s="29">
        <f ca="1">O2-M2</f>
        <v>125</v>
      </c>
    </row>
    <row r="4" spans="1:15" ht="15.75" thickBot="1" x14ac:dyDescent="0.3">
      <c r="A4" s="18">
        <f>ROUNDUP(B2,0)</f>
        <v>4</v>
      </c>
      <c r="B4" s="6"/>
      <c r="C4" s="6">
        <v>1</v>
      </c>
      <c r="D4" s="6">
        <v>1</v>
      </c>
      <c r="E4" s="3">
        <v>43892</v>
      </c>
      <c r="F4" s="6">
        <v>2</v>
      </c>
      <c r="G4" s="41">
        <v>0</v>
      </c>
      <c r="H4" s="7">
        <f>2^D4</f>
        <v>2</v>
      </c>
      <c r="I4" s="21">
        <f>ABS(F4-H4)</f>
        <v>0</v>
      </c>
      <c r="K4" s="30" t="s">
        <v>15</v>
      </c>
      <c r="L4" s="31"/>
      <c r="M4" s="31"/>
      <c r="N4" s="32">
        <f ca="1">N3/7</f>
        <v>2.4285714285714284</v>
      </c>
      <c r="O4" s="33">
        <f ca="1">O3/7</f>
        <v>17.857142857142858</v>
      </c>
    </row>
    <row r="5" spans="1:15" ht="15.75" thickBot="1" x14ac:dyDescent="0.3">
      <c r="A5" s="2"/>
      <c r="B5" s="6">
        <f>E6-E4</f>
        <v>4</v>
      </c>
      <c r="C5" s="6"/>
      <c r="D5" s="6"/>
      <c r="E5" s="7"/>
      <c r="F5" s="6"/>
      <c r="G5" s="6"/>
      <c r="H5" s="7"/>
      <c r="I5" s="21"/>
      <c r="K5" s="30" t="s">
        <v>17</v>
      </c>
      <c r="L5" s="31"/>
      <c r="M5" s="31"/>
      <c r="N5" s="31">
        <f ca="1">N3/30</f>
        <v>0.56666666666666665</v>
      </c>
      <c r="O5" s="33">
        <f ca="1">O3/30</f>
        <v>4.166666666666667</v>
      </c>
    </row>
    <row r="6" spans="1:15" ht="15.75" thickBot="1" x14ac:dyDescent="0.3">
      <c r="A6" s="2"/>
      <c r="B6" s="6"/>
      <c r="C6" s="6">
        <v>2</v>
      </c>
      <c r="D6" s="6">
        <v>2</v>
      </c>
      <c r="E6" s="3">
        <v>43896</v>
      </c>
      <c r="F6" s="6">
        <v>4</v>
      </c>
      <c r="G6" s="41">
        <v>0</v>
      </c>
      <c r="H6" s="7">
        <f>2^D6</f>
        <v>4</v>
      </c>
      <c r="I6" s="21">
        <f>ABS(F6-H6)</f>
        <v>0</v>
      </c>
      <c r="K6" s="8" t="s">
        <v>16</v>
      </c>
      <c r="L6" s="4"/>
      <c r="M6" s="4"/>
      <c r="N6" s="11">
        <f>H58</f>
        <v>268435456</v>
      </c>
      <c r="O6" s="5"/>
    </row>
    <row r="7" spans="1:15" x14ac:dyDescent="0.25">
      <c r="A7" s="2"/>
      <c r="B7" s="6">
        <f>E8-E6</f>
        <v>2</v>
      </c>
      <c r="C7" s="6"/>
      <c r="D7" s="6"/>
      <c r="E7" s="6"/>
      <c r="F7" s="6"/>
      <c r="G7" s="6"/>
      <c r="H7" s="7"/>
      <c r="I7" s="21"/>
      <c r="K7" s="12" t="s">
        <v>10</v>
      </c>
      <c r="L7" s="9" t="s">
        <v>11</v>
      </c>
    </row>
    <row r="8" spans="1:15" x14ac:dyDescent="0.25">
      <c r="A8" s="2"/>
      <c r="B8" s="6"/>
      <c r="C8" s="6">
        <v>3</v>
      </c>
      <c r="D8" s="6">
        <v>3</v>
      </c>
      <c r="E8" s="3">
        <v>43898</v>
      </c>
      <c r="F8" s="6">
        <v>6</v>
      </c>
      <c r="G8" s="41">
        <v>2</v>
      </c>
      <c r="H8" s="7">
        <f>2^D8</f>
        <v>8</v>
      </c>
      <c r="I8" s="21">
        <f>ABS(F8-H8)</f>
        <v>2</v>
      </c>
      <c r="L8" s="13" t="s">
        <v>12</v>
      </c>
    </row>
    <row r="9" spans="1:15" x14ac:dyDescent="0.25">
      <c r="A9" s="2"/>
      <c r="B9" s="6">
        <f>E10-E8</f>
        <v>1</v>
      </c>
      <c r="C9" s="6"/>
      <c r="D9" s="6"/>
      <c r="E9" s="6"/>
      <c r="F9" s="6"/>
      <c r="G9" s="6"/>
      <c r="H9" s="7"/>
      <c r="I9" s="21"/>
    </row>
    <row r="10" spans="1:15" x14ac:dyDescent="0.25">
      <c r="A10" s="2"/>
      <c r="B10" s="6"/>
      <c r="C10" s="6">
        <v>4</v>
      </c>
      <c r="D10" s="6">
        <v>4</v>
      </c>
      <c r="E10" s="3">
        <v>43899</v>
      </c>
      <c r="F10" s="6">
        <v>19</v>
      </c>
      <c r="G10" s="41">
        <v>2</v>
      </c>
      <c r="H10" s="7">
        <f>2^D10</f>
        <v>16</v>
      </c>
      <c r="I10" s="21">
        <f>ABS(F10-H10)</f>
        <v>3</v>
      </c>
    </row>
    <row r="11" spans="1:15" x14ac:dyDescent="0.25">
      <c r="A11" s="2"/>
      <c r="B11" s="6">
        <f>E12-E10</f>
        <v>2</v>
      </c>
      <c r="C11" s="6"/>
      <c r="D11" s="6"/>
      <c r="E11" s="6"/>
      <c r="F11" s="6"/>
      <c r="G11" s="6"/>
      <c r="H11" s="7"/>
      <c r="I11" s="21"/>
    </row>
    <row r="12" spans="1:15" x14ac:dyDescent="0.25">
      <c r="A12" s="2"/>
      <c r="B12" s="6"/>
      <c r="C12" s="6">
        <v>5</v>
      </c>
      <c r="D12" s="6">
        <v>5</v>
      </c>
      <c r="E12" s="3">
        <v>43901</v>
      </c>
      <c r="F12" s="6">
        <v>34</v>
      </c>
      <c r="G12" s="41">
        <v>2</v>
      </c>
      <c r="H12" s="7">
        <f>2^D12</f>
        <v>32</v>
      </c>
      <c r="I12" s="21">
        <f>ABS(F12-H12)</f>
        <v>2</v>
      </c>
    </row>
    <row r="13" spans="1:15" x14ac:dyDescent="0.25">
      <c r="A13" s="2"/>
      <c r="B13" s="6">
        <f>E14-E12</f>
        <v>2</v>
      </c>
      <c r="C13" s="6"/>
      <c r="D13" s="6"/>
      <c r="E13" s="6"/>
      <c r="F13" s="6"/>
      <c r="G13" s="6"/>
      <c r="H13" s="7"/>
      <c r="I13" s="21"/>
    </row>
    <row r="14" spans="1:15" x14ac:dyDescent="0.25">
      <c r="A14" s="2"/>
      <c r="B14" s="6"/>
      <c r="C14" s="6">
        <v>6</v>
      </c>
      <c r="D14" s="6">
        <v>6</v>
      </c>
      <c r="E14" s="3">
        <v>43903</v>
      </c>
      <c r="F14" s="6">
        <v>69</v>
      </c>
      <c r="G14" s="41">
        <v>3</v>
      </c>
      <c r="H14" s="7">
        <f>2^D14</f>
        <v>64</v>
      </c>
      <c r="I14" s="21">
        <f>ABS(F14-H14)</f>
        <v>5</v>
      </c>
    </row>
    <row r="15" spans="1:15" x14ac:dyDescent="0.25">
      <c r="A15" s="2"/>
      <c r="B15" s="6">
        <f>E16-E14</f>
        <v>3</v>
      </c>
      <c r="C15" s="6"/>
      <c r="D15" s="6"/>
      <c r="E15" s="6"/>
      <c r="F15" s="6"/>
      <c r="G15" s="6"/>
      <c r="H15" s="7"/>
      <c r="I15" s="21"/>
    </row>
    <row r="16" spans="1:15" x14ac:dyDescent="0.25">
      <c r="A16" s="2"/>
      <c r="B16" s="6"/>
      <c r="C16" s="6">
        <v>7</v>
      </c>
      <c r="D16" s="6">
        <v>7</v>
      </c>
      <c r="E16" s="3">
        <v>43906</v>
      </c>
      <c r="F16" s="6">
        <v>134</v>
      </c>
      <c r="G16" s="41">
        <v>8</v>
      </c>
      <c r="H16" s="7">
        <f>2^D16</f>
        <v>128</v>
      </c>
      <c r="I16" s="21">
        <f>ABS(F16-H16)</f>
        <v>6</v>
      </c>
    </row>
    <row r="17" spans="1:9" x14ac:dyDescent="0.25">
      <c r="A17" s="2"/>
      <c r="B17" s="6">
        <f>E18-E16</f>
        <v>2</v>
      </c>
      <c r="C17" s="6"/>
      <c r="D17" s="6"/>
      <c r="E17" s="6"/>
      <c r="F17" s="6"/>
      <c r="G17" s="6"/>
      <c r="H17" s="7"/>
      <c r="I17" s="21"/>
    </row>
    <row r="18" spans="1:9" x14ac:dyDescent="0.25">
      <c r="A18" s="2"/>
      <c r="B18" s="6"/>
      <c r="C18" s="6">
        <v>8</v>
      </c>
      <c r="D18" s="6">
        <v>8</v>
      </c>
      <c r="E18" s="3">
        <v>43908</v>
      </c>
      <c r="F18" s="6">
        <v>227</v>
      </c>
      <c r="G18" s="41">
        <v>11</v>
      </c>
      <c r="H18" s="7">
        <f>2^D18</f>
        <v>256</v>
      </c>
      <c r="I18" s="21">
        <f>ABS(F18-H18)</f>
        <v>29</v>
      </c>
    </row>
    <row r="19" spans="1:9" x14ac:dyDescent="0.25">
      <c r="A19" s="2"/>
      <c r="B19" s="6">
        <f>E20-E18</f>
        <v>2</v>
      </c>
      <c r="C19" s="6"/>
      <c r="D19" s="6"/>
      <c r="E19" s="6"/>
      <c r="F19" s="6"/>
      <c r="G19" s="6"/>
      <c r="H19" s="7"/>
      <c r="I19" s="21"/>
    </row>
    <row r="20" spans="1:9" x14ac:dyDescent="0.25">
      <c r="A20" s="2"/>
      <c r="B20" s="6"/>
      <c r="C20" s="6">
        <v>9</v>
      </c>
      <c r="D20" s="6">
        <v>9</v>
      </c>
      <c r="E20" s="3">
        <v>43910</v>
      </c>
      <c r="F20" s="6">
        <v>514</v>
      </c>
      <c r="G20" s="41">
        <v>17</v>
      </c>
      <c r="H20" s="7">
        <f>2^D20</f>
        <v>512</v>
      </c>
      <c r="I20" s="21">
        <f>ABS(F20-H20)</f>
        <v>2</v>
      </c>
    </row>
    <row r="21" spans="1:9" x14ac:dyDescent="0.25">
      <c r="A21" s="2"/>
      <c r="B21" s="6">
        <f>E22-E20</f>
        <v>7</v>
      </c>
      <c r="C21" s="6"/>
      <c r="D21" s="6"/>
      <c r="E21" s="6"/>
      <c r="F21" s="6"/>
      <c r="G21" s="6"/>
      <c r="H21" s="7"/>
      <c r="I21" s="21"/>
    </row>
    <row r="22" spans="1:9" x14ac:dyDescent="0.25">
      <c r="A22" s="2"/>
      <c r="B22" s="6"/>
      <c r="C22" s="6">
        <v>10</v>
      </c>
      <c r="D22" s="6">
        <v>10</v>
      </c>
      <c r="E22" s="3">
        <v>43917</v>
      </c>
      <c r="F22" s="6">
        <v>1046</v>
      </c>
      <c r="G22" s="41">
        <v>45</v>
      </c>
      <c r="H22" s="7">
        <f>2^D22</f>
        <v>1024</v>
      </c>
      <c r="I22" s="21">
        <f>ABS(F22-H22)</f>
        <v>22</v>
      </c>
    </row>
    <row r="23" spans="1:9" x14ac:dyDescent="0.25">
      <c r="A23" s="2"/>
      <c r="B23" s="6">
        <f>E24-E22</f>
        <v>8</v>
      </c>
      <c r="C23" s="6"/>
      <c r="D23" s="6"/>
      <c r="E23" s="6"/>
      <c r="F23" s="6"/>
      <c r="G23" s="6"/>
      <c r="H23" s="7"/>
      <c r="I23" s="21"/>
    </row>
    <row r="24" spans="1:9" x14ac:dyDescent="0.25">
      <c r="A24" s="2"/>
      <c r="B24" s="6"/>
      <c r="C24" s="6">
        <v>11</v>
      </c>
      <c r="D24" s="6">
        <v>11</v>
      </c>
      <c r="E24" s="3">
        <v>43925</v>
      </c>
      <c r="F24" s="6">
        <v>2092</v>
      </c>
      <c r="G24" s="41">
        <v>149</v>
      </c>
      <c r="H24" s="7">
        <f>2^D24</f>
        <v>2048</v>
      </c>
      <c r="I24" s="21">
        <f>ABS(F24-H24)</f>
        <v>44</v>
      </c>
    </row>
    <row r="25" spans="1:9" x14ac:dyDescent="0.25">
      <c r="A25" s="2"/>
      <c r="B25" s="6">
        <f>E26-E24</f>
        <v>4</v>
      </c>
      <c r="C25" s="6"/>
      <c r="D25" s="6"/>
      <c r="E25" s="6"/>
      <c r="F25" s="6"/>
      <c r="G25" s="6"/>
      <c r="H25" s="7"/>
      <c r="I25" s="21"/>
    </row>
    <row r="26" spans="1:9" x14ac:dyDescent="0.25">
      <c r="A26" s="2"/>
      <c r="B26" s="6"/>
      <c r="C26" s="6">
        <v>12</v>
      </c>
      <c r="D26" s="6">
        <v>12</v>
      </c>
      <c r="E26" s="3">
        <f>E24+A4</f>
        <v>43929</v>
      </c>
      <c r="F26" s="7">
        <f>H26</f>
        <v>4096</v>
      </c>
      <c r="G26" s="7">
        <f>G24*2</f>
        <v>298</v>
      </c>
      <c r="H26" s="7">
        <f>2^D26</f>
        <v>4096</v>
      </c>
      <c r="I26" s="21">
        <f>ABS(F26-H26)</f>
        <v>0</v>
      </c>
    </row>
    <row r="27" spans="1:9" x14ac:dyDescent="0.25">
      <c r="A27" s="2"/>
      <c r="B27" s="6">
        <f>E28-E26</f>
        <v>4</v>
      </c>
      <c r="C27" s="6"/>
      <c r="D27" s="6"/>
      <c r="E27" s="6"/>
      <c r="F27" s="7"/>
      <c r="G27" s="7"/>
      <c r="H27" s="7"/>
      <c r="I27" s="21"/>
    </row>
    <row r="28" spans="1:9" x14ac:dyDescent="0.25">
      <c r="A28" s="2"/>
      <c r="B28" s="6"/>
      <c r="C28" s="6">
        <v>13</v>
      </c>
      <c r="D28" s="6">
        <v>13</v>
      </c>
      <c r="E28" s="3">
        <f>E26+A4</f>
        <v>43933</v>
      </c>
      <c r="F28" s="7">
        <f t="shared" ref="F28:F58" si="0">H28</f>
        <v>8192</v>
      </c>
      <c r="G28" s="7">
        <f>G26*2</f>
        <v>596</v>
      </c>
      <c r="H28" s="7">
        <f>2^D28</f>
        <v>8192</v>
      </c>
      <c r="I28" s="21">
        <f>ABS(F28-H28)</f>
        <v>0</v>
      </c>
    </row>
    <row r="29" spans="1:9" x14ac:dyDescent="0.25">
      <c r="A29" s="2"/>
      <c r="B29" s="6">
        <f>E30-E28</f>
        <v>4</v>
      </c>
      <c r="C29" s="6"/>
      <c r="D29" s="6"/>
      <c r="E29" s="6"/>
      <c r="F29" s="7"/>
      <c r="G29" s="7"/>
      <c r="H29" s="7"/>
      <c r="I29" s="21"/>
    </row>
    <row r="30" spans="1:9" x14ac:dyDescent="0.25">
      <c r="A30" s="2"/>
      <c r="B30" s="6"/>
      <c r="C30" s="6">
        <v>14</v>
      </c>
      <c r="D30" s="6">
        <v>14</v>
      </c>
      <c r="E30" s="3">
        <f>E28+A4</f>
        <v>43937</v>
      </c>
      <c r="F30" s="7">
        <f t="shared" si="0"/>
        <v>16384</v>
      </c>
      <c r="G30" s="7">
        <f>G28*2</f>
        <v>1192</v>
      </c>
      <c r="H30" s="7">
        <f>2^D30</f>
        <v>16384</v>
      </c>
      <c r="I30" s="21">
        <f>ABS(F30-H30)</f>
        <v>0</v>
      </c>
    </row>
    <row r="31" spans="1:9" x14ac:dyDescent="0.25">
      <c r="A31" s="2"/>
      <c r="B31" s="6">
        <f>E32-E30</f>
        <v>4</v>
      </c>
      <c r="C31" s="6"/>
      <c r="D31" s="6"/>
      <c r="E31" s="6"/>
      <c r="F31" s="7"/>
      <c r="G31" s="7"/>
      <c r="H31" s="7"/>
      <c r="I31" s="21"/>
    </row>
    <row r="32" spans="1:9" x14ac:dyDescent="0.25">
      <c r="A32" s="2"/>
      <c r="B32" s="6"/>
      <c r="C32" s="6">
        <v>15</v>
      </c>
      <c r="D32" s="6">
        <v>15</v>
      </c>
      <c r="E32" s="3">
        <f>E30+A4</f>
        <v>43941</v>
      </c>
      <c r="F32" s="7">
        <f t="shared" si="0"/>
        <v>32768</v>
      </c>
      <c r="G32" s="7">
        <f>G30*2</f>
        <v>2384</v>
      </c>
      <c r="H32" s="7">
        <f>2^D32</f>
        <v>32768</v>
      </c>
      <c r="I32" s="21">
        <f>ABS(F32-H32)</f>
        <v>0</v>
      </c>
    </row>
    <row r="33" spans="1:9" x14ac:dyDescent="0.25">
      <c r="A33" s="2"/>
      <c r="B33" s="6">
        <f>E34-E32</f>
        <v>4</v>
      </c>
      <c r="C33" s="6"/>
      <c r="D33" s="6"/>
      <c r="E33" s="6"/>
      <c r="F33" s="7"/>
      <c r="G33" s="7"/>
      <c r="H33" s="7"/>
      <c r="I33" s="21"/>
    </row>
    <row r="34" spans="1:9" x14ac:dyDescent="0.25">
      <c r="A34" s="2"/>
      <c r="B34" s="6"/>
      <c r="C34" s="6">
        <v>16</v>
      </c>
      <c r="D34" s="6">
        <v>16</v>
      </c>
      <c r="E34" s="3">
        <f>E32+A4</f>
        <v>43945</v>
      </c>
      <c r="F34" s="7">
        <f t="shared" si="0"/>
        <v>65536</v>
      </c>
      <c r="G34" s="7">
        <f>G32*2</f>
        <v>4768</v>
      </c>
      <c r="H34" s="7">
        <f>2^D34</f>
        <v>65536</v>
      </c>
      <c r="I34" s="21">
        <f>ABS(F34-H34)</f>
        <v>0</v>
      </c>
    </row>
    <row r="35" spans="1:9" x14ac:dyDescent="0.25">
      <c r="A35" s="2"/>
      <c r="B35" s="6">
        <f>E36-E34</f>
        <v>4</v>
      </c>
      <c r="C35" s="6"/>
      <c r="D35" s="6"/>
      <c r="E35" s="6"/>
      <c r="F35" s="7"/>
      <c r="G35" s="7"/>
      <c r="H35" s="7"/>
      <c r="I35" s="21"/>
    </row>
    <row r="36" spans="1:9" x14ac:dyDescent="0.25">
      <c r="A36" s="2"/>
      <c r="B36" s="6"/>
      <c r="C36" s="6">
        <v>17</v>
      </c>
      <c r="D36" s="6">
        <v>17</v>
      </c>
      <c r="E36" s="3">
        <f>E34+A4</f>
        <v>43949</v>
      </c>
      <c r="F36" s="7">
        <f t="shared" si="0"/>
        <v>131072</v>
      </c>
      <c r="G36" s="7">
        <f>G34*2</f>
        <v>9536</v>
      </c>
      <c r="H36" s="7">
        <f>2^D36</f>
        <v>131072</v>
      </c>
      <c r="I36" s="21">
        <f>ABS(F36-H36)</f>
        <v>0</v>
      </c>
    </row>
    <row r="37" spans="1:9" x14ac:dyDescent="0.25">
      <c r="A37" s="2"/>
      <c r="B37" s="6">
        <f>E38-E36</f>
        <v>4</v>
      </c>
      <c r="C37" s="6"/>
      <c r="D37" s="6"/>
      <c r="E37" s="6"/>
      <c r="F37" s="7"/>
      <c r="G37" s="7"/>
      <c r="H37" s="7"/>
      <c r="I37" s="21"/>
    </row>
    <row r="38" spans="1:9" x14ac:dyDescent="0.25">
      <c r="A38" s="2"/>
      <c r="B38" s="6"/>
      <c r="C38" s="6">
        <v>18</v>
      </c>
      <c r="D38" s="6">
        <v>18</v>
      </c>
      <c r="E38" s="3">
        <f>E36+A4</f>
        <v>43953</v>
      </c>
      <c r="F38" s="7">
        <f t="shared" si="0"/>
        <v>262144</v>
      </c>
      <c r="G38" s="7">
        <f>G36*2</f>
        <v>19072</v>
      </c>
      <c r="H38" s="7">
        <f>2^D38</f>
        <v>262144</v>
      </c>
      <c r="I38" s="21">
        <f>ABS(F38-H38)</f>
        <v>0</v>
      </c>
    </row>
    <row r="39" spans="1:9" x14ac:dyDescent="0.25">
      <c r="A39" s="2"/>
      <c r="B39" s="6">
        <f>E40-E38</f>
        <v>4</v>
      </c>
      <c r="C39" s="6"/>
      <c r="D39" s="6"/>
      <c r="E39" s="6"/>
      <c r="F39" s="7"/>
      <c r="G39" s="7"/>
      <c r="H39" s="7"/>
      <c r="I39" s="21"/>
    </row>
    <row r="40" spans="1:9" x14ac:dyDescent="0.25">
      <c r="A40" s="2"/>
      <c r="B40" s="6"/>
      <c r="C40" s="6">
        <v>19</v>
      </c>
      <c r="D40" s="6">
        <v>19</v>
      </c>
      <c r="E40" s="3">
        <f>E38+A4</f>
        <v>43957</v>
      </c>
      <c r="F40" s="7">
        <f t="shared" si="0"/>
        <v>524288</v>
      </c>
      <c r="G40" s="7">
        <f>G38*2</f>
        <v>38144</v>
      </c>
      <c r="H40" s="7">
        <f>2^D40</f>
        <v>524288</v>
      </c>
      <c r="I40" s="21">
        <f>ABS(F40-H40)</f>
        <v>0</v>
      </c>
    </row>
    <row r="41" spans="1:9" x14ac:dyDescent="0.25">
      <c r="A41" s="2"/>
      <c r="B41" s="6">
        <f>E42-E40</f>
        <v>4</v>
      </c>
      <c r="C41" s="6"/>
      <c r="D41" s="6"/>
      <c r="E41" s="6"/>
      <c r="F41" s="7"/>
      <c r="G41" s="7"/>
      <c r="H41" s="7"/>
      <c r="I41" s="21"/>
    </row>
    <row r="42" spans="1:9" x14ac:dyDescent="0.25">
      <c r="A42" s="2"/>
      <c r="B42" s="6"/>
      <c r="C42" s="6">
        <v>20</v>
      </c>
      <c r="D42" s="6">
        <v>20</v>
      </c>
      <c r="E42" s="3">
        <f>E40+A4</f>
        <v>43961</v>
      </c>
      <c r="F42" s="7">
        <f t="shared" si="0"/>
        <v>1048576</v>
      </c>
      <c r="G42" s="7">
        <f>G40*2</f>
        <v>76288</v>
      </c>
      <c r="H42" s="7">
        <f>2^D42</f>
        <v>1048576</v>
      </c>
      <c r="I42" s="21">
        <f>ABS(F42-H42)</f>
        <v>0</v>
      </c>
    </row>
    <row r="43" spans="1:9" x14ac:dyDescent="0.25">
      <c r="A43" s="2"/>
      <c r="B43" s="6">
        <f>E44-E42</f>
        <v>4</v>
      </c>
      <c r="C43" s="6"/>
      <c r="D43" s="6"/>
      <c r="E43" s="6"/>
      <c r="F43" s="7"/>
      <c r="G43" s="7"/>
      <c r="H43" s="7"/>
      <c r="I43" s="21"/>
    </row>
    <row r="44" spans="1:9" x14ac:dyDescent="0.25">
      <c r="A44" s="2"/>
      <c r="B44" s="6"/>
      <c r="C44" s="6">
        <v>21</v>
      </c>
      <c r="D44" s="6">
        <v>21</v>
      </c>
      <c r="E44" s="3">
        <f>E42+A4</f>
        <v>43965</v>
      </c>
      <c r="F44" s="7">
        <f t="shared" si="0"/>
        <v>2097152</v>
      </c>
      <c r="G44" s="7">
        <f>G42*2</f>
        <v>152576</v>
      </c>
      <c r="H44" s="7">
        <f>2^D44</f>
        <v>2097152</v>
      </c>
      <c r="I44" s="21">
        <f>ABS(F44-H44)</f>
        <v>0</v>
      </c>
    </row>
    <row r="45" spans="1:9" x14ac:dyDescent="0.25">
      <c r="A45" s="2"/>
      <c r="B45" s="6">
        <f>E46-E44</f>
        <v>4</v>
      </c>
      <c r="C45" s="6"/>
      <c r="D45" s="6"/>
      <c r="E45" s="6"/>
      <c r="F45" s="7"/>
      <c r="G45" s="7"/>
      <c r="H45" s="7"/>
      <c r="I45" s="21"/>
    </row>
    <row r="46" spans="1:9" x14ac:dyDescent="0.25">
      <c r="A46" s="2"/>
      <c r="B46" s="6"/>
      <c r="C46" s="6">
        <v>22</v>
      </c>
      <c r="D46" s="6">
        <v>22</v>
      </c>
      <c r="E46" s="3">
        <f>E44+A4</f>
        <v>43969</v>
      </c>
      <c r="F46" s="7">
        <f t="shared" si="0"/>
        <v>4194304</v>
      </c>
      <c r="G46" s="7">
        <f>G44*2</f>
        <v>305152</v>
      </c>
      <c r="H46" s="7">
        <f>2^D46</f>
        <v>4194304</v>
      </c>
      <c r="I46" s="21">
        <f>ABS(F46-H46)</f>
        <v>0</v>
      </c>
    </row>
    <row r="47" spans="1:9" x14ac:dyDescent="0.25">
      <c r="A47" s="2"/>
      <c r="B47" s="6">
        <f>E48-E46</f>
        <v>4</v>
      </c>
      <c r="C47" s="6"/>
      <c r="D47" s="6"/>
      <c r="E47" s="6"/>
      <c r="F47" s="7"/>
      <c r="G47" s="7"/>
      <c r="H47" s="7"/>
      <c r="I47" s="21"/>
    </row>
    <row r="48" spans="1:9" x14ac:dyDescent="0.25">
      <c r="A48" s="2"/>
      <c r="B48" s="6"/>
      <c r="C48" s="6">
        <v>23</v>
      </c>
      <c r="D48" s="6">
        <v>23</v>
      </c>
      <c r="E48" s="3">
        <f>E46+A4</f>
        <v>43973</v>
      </c>
      <c r="F48" s="7">
        <f t="shared" si="0"/>
        <v>8388608</v>
      </c>
      <c r="G48" s="7">
        <f>G46*2</f>
        <v>610304</v>
      </c>
      <c r="H48" s="7">
        <f>2^D48</f>
        <v>8388608</v>
      </c>
      <c r="I48" s="21">
        <f>ABS(F48-H48)</f>
        <v>0</v>
      </c>
    </row>
    <row r="49" spans="1:9" x14ac:dyDescent="0.25">
      <c r="A49" s="2"/>
      <c r="B49" s="6">
        <f>E50-E48</f>
        <v>4</v>
      </c>
      <c r="C49" s="6"/>
      <c r="D49" s="6"/>
      <c r="E49" s="6"/>
      <c r="F49" s="7"/>
      <c r="G49" s="7"/>
      <c r="H49" s="7"/>
      <c r="I49" s="21"/>
    </row>
    <row r="50" spans="1:9" x14ac:dyDescent="0.25">
      <c r="A50" s="2"/>
      <c r="B50" s="6"/>
      <c r="C50" s="6">
        <v>24</v>
      </c>
      <c r="D50" s="6">
        <v>24</v>
      </c>
      <c r="E50" s="3">
        <f>E48+A4</f>
        <v>43977</v>
      </c>
      <c r="F50" s="7">
        <f t="shared" si="0"/>
        <v>16777216</v>
      </c>
      <c r="G50" s="7">
        <f>G48*2</f>
        <v>1220608</v>
      </c>
      <c r="H50" s="7">
        <f>2^D50</f>
        <v>16777216</v>
      </c>
      <c r="I50" s="21">
        <f>ABS(F50-H50)</f>
        <v>0</v>
      </c>
    </row>
    <row r="51" spans="1:9" x14ac:dyDescent="0.25">
      <c r="A51" s="2"/>
      <c r="B51" s="6">
        <f>E52-E50</f>
        <v>4</v>
      </c>
      <c r="C51" s="6"/>
      <c r="D51" s="6"/>
      <c r="E51" s="6"/>
      <c r="F51" s="7"/>
      <c r="G51" s="7"/>
      <c r="H51" s="7"/>
      <c r="I51" s="21"/>
    </row>
    <row r="52" spans="1:9" x14ac:dyDescent="0.25">
      <c r="A52" s="2"/>
      <c r="B52" s="6"/>
      <c r="C52" s="6">
        <v>25</v>
      </c>
      <c r="D52" s="6">
        <v>25</v>
      </c>
      <c r="E52" s="3">
        <f>E50+A4</f>
        <v>43981</v>
      </c>
      <c r="F52" s="7">
        <f t="shared" si="0"/>
        <v>33554432</v>
      </c>
      <c r="G52" s="7">
        <f>G50*2</f>
        <v>2441216</v>
      </c>
      <c r="H52" s="7">
        <f>2^D52</f>
        <v>33554432</v>
      </c>
      <c r="I52" s="21">
        <f>ABS(F52-H52)</f>
        <v>0</v>
      </c>
    </row>
    <row r="53" spans="1:9" x14ac:dyDescent="0.25">
      <c r="A53" s="2"/>
      <c r="B53" s="6">
        <f>E54-E52</f>
        <v>4</v>
      </c>
      <c r="C53" s="6"/>
      <c r="D53" s="6"/>
      <c r="E53" s="6"/>
      <c r="F53" s="7"/>
      <c r="G53" s="7"/>
      <c r="H53" s="7"/>
      <c r="I53" s="21"/>
    </row>
    <row r="54" spans="1:9" x14ac:dyDescent="0.25">
      <c r="A54" s="2"/>
      <c r="B54" s="6"/>
      <c r="C54" s="6">
        <v>26</v>
      </c>
      <c r="D54" s="6">
        <v>26</v>
      </c>
      <c r="E54" s="3">
        <f>E52+A4</f>
        <v>43985</v>
      </c>
      <c r="F54" s="7">
        <f t="shared" si="0"/>
        <v>67108864</v>
      </c>
      <c r="G54" s="7">
        <f>G52*2</f>
        <v>4882432</v>
      </c>
      <c r="H54" s="7">
        <f>2^D54</f>
        <v>67108864</v>
      </c>
      <c r="I54" s="21">
        <f>ABS(F54-H54)</f>
        <v>0</v>
      </c>
    </row>
    <row r="55" spans="1:9" x14ac:dyDescent="0.25">
      <c r="A55" s="2"/>
      <c r="B55" s="6">
        <f>E56-E54</f>
        <v>4</v>
      </c>
      <c r="C55" s="6"/>
      <c r="D55" s="6"/>
      <c r="E55" s="6"/>
      <c r="F55" s="7"/>
      <c r="G55" s="7"/>
      <c r="H55" s="7"/>
      <c r="I55" s="21"/>
    </row>
    <row r="56" spans="1:9" x14ac:dyDescent="0.25">
      <c r="A56" s="2"/>
      <c r="B56" s="6"/>
      <c r="C56" s="6">
        <v>27</v>
      </c>
      <c r="D56" s="6">
        <v>27</v>
      </c>
      <c r="E56" s="3">
        <f>E54+A4</f>
        <v>43989</v>
      </c>
      <c r="F56" s="7">
        <f t="shared" si="0"/>
        <v>134217728</v>
      </c>
      <c r="G56" s="7">
        <f>G54*2</f>
        <v>9764864</v>
      </c>
      <c r="H56" s="7">
        <f>2^D56</f>
        <v>134217728</v>
      </c>
      <c r="I56" s="21">
        <f>ABS(F56-H56)</f>
        <v>0</v>
      </c>
    </row>
    <row r="57" spans="1:9" x14ac:dyDescent="0.25">
      <c r="A57" s="2"/>
      <c r="B57" s="6">
        <f>E58-E56</f>
        <v>4</v>
      </c>
      <c r="C57" s="6"/>
      <c r="D57" s="6"/>
      <c r="E57" s="6"/>
      <c r="F57" s="7"/>
      <c r="G57" s="7"/>
      <c r="H57" s="7"/>
      <c r="I57" s="21"/>
    </row>
    <row r="58" spans="1:9" x14ac:dyDescent="0.25">
      <c r="A58" s="2"/>
      <c r="B58" s="6"/>
      <c r="C58" s="6">
        <v>28</v>
      </c>
      <c r="D58" s="6">
        <v>28</v>
      </c>
      <c r="E58" s="3">
        <f>E56+A4</f>
        <v>43993</v>
      </c>
      <c r="F58" s="14">
        <f t="shared" si="0"/>
        <v>268435456</v>
      </c>
      <c r="G58" s="7">
        <f>G56*2</f>
        <v>19529728</v>
      </c>
      <c r="H58" s="7">
        <f>2^D58</f>
        <v>268435456</v>
      </c>
      <c r="I58" s="21">
        <f>ABS(F58-H58)</f>
        <v>0</v>
      </c>
    </row>
    <row r="59" spans="1:9" x14ac:dyDescent="0.25">
      <c r="A59" s="2"/>
      <c r="B59" s="6">
        <f>E60-E58</f>
        <v>4</v>
      </c>
      <c r="C59" s="6"/>
      <c r="D59" s="6"/>
      <c r="E59" s="6"/>
      <c r="F59" s="7"/>
      <c r="G59" s="7"/>
      <c r="H59" s="7"/>
      <c r="I59" s="21"/>
    </row>
    <row r="60" spans="1:9" x14ac:dyDescent="0.25">
      <c r="A60" s="6"/>
      <c r="B60" s="6"/>
      <c r="C60" s="6">
        <v>29</v>
      </c>
      <c r="D60" s="6">
        <v>27</v>
      </c>
      <c r="E60" s="3">
        <f>E58+A4</f>
        <v>43997</v>
      </c>
      <c r="F60" s="14">
        <f>H60</f>
        <v>268435456</v>
      </c>
      <c r="G60" s="7">
        <f>G58*2</f>
        <v>39059456</v>
      </c>
      <c r="H60" s="7">
        <f>H58</f>
        <v>268435456</v>
      </c>
      <c r="I60" s="7"/>
    </row>
    <row r="61" spans="1:9" x14ac:dyDescent="0.25">
      <c r="B61" s="6">
        <f>E62-E60</f>
        <v>4</v>
      </c>
      <c r="C61" s="6"/>
      <c r="E61" s="6"/>
      <c r="G61" s="7"/>
      <c r="H61" s="7"/>
    </row>
    <row r="62" spans="1:9" x14ac:dyDescent="0.25">
      <c r="B62" s="6"/>
      <c r="C62" s="6">
        <v>30</v>
      </c>
      <c r="D62">
        <v>26</v>
      </c>
      <c r="E62" s="3">
        <f>E60+A4</f>
        <v>44001</v>
      </c>
      <c r="F62" s="1">
        <f>H62</f>
        <v>268435456</v>
      </c>
      <c r="G62" s="7">
        <f>G60*2</f>
        <v>78118912</v>
      </c>
      <c r="H62" s="7">
        <f>H60</f>
        <v>268435456</v>
      </c>
    </row>
    <row r="63" spans="1:9" x14ac:dyDescent="0.25">
      <c r="B63" s="6">
        <f>E64-E62</f>
        <v>4</v>
      </c>
      <c r="C63" s="6"/>
      <c r="E63" s="6"/>
      <c r="G63" s="7"/>
      <c r="H63" s="7"/>
    </row>
    <row r="64" spans="1:9" ht="15.75" thickBot="1" x14ac:dyDescent="0.3">
      <c r="B64" s="4"/>
      <c r="C64" s="6">
        <v>31</v>
      </c>
      <c r="D64" s="6">
        <v>25</v>
      </c>
      <c r="E64" s="3">
        <f>E62+A4</f>
        <v>44005</v>
      </c>
      <c r="F64" s="1">
        <f>H64</f>
        <v>268435456</v>
      </c>
      <c r="G64" s="7">
        <f>G62*2</f>
        <v>156237824</v>
      </c>
      <c r="H64" s="7">
        <f>H62</f>
        <v>268435456</v>
      </c>
    </row>
    <row r="65" spans="2:8" x14ac:dyDescent="0.25">
      <c r="B65" s="6">
        <f>E66-E64</f>
        <v>4</v>
      </c>
      <c r="C65" s="6"/>
      <c r="D65" s="6"/>
      <c r="E65" s="6"/>
      <c r="G65" s="7"/>
      <c r="H65" s="7"/>
    </row>
    <row r="66" spans="2:8" ht="15.75" thickBot="1" x14ac:dyDescent="0.3">
      <c r="B66" s="6"/>
      <c r="C66" s="6">
        <v>32</v>
      </c>
      <c r="D66" s="4">
        <v>24</v>
      </c>
      <c r="E66" s="3">
        <f>E64+A4</f>
        <v>44009</v>
      </c>
      <c r="F66" s="1">
        <f>H66</f>
        <v>268435456</v>
      </c>
      <c r="G66" s="7">
        <f>H66</f>
        <v>268435456</v>
      </c>
      <c r="H66" s="7">
        <f>H64</f>
        <v>268435456</v>
      </c>
    </row>
    <row r="67" spans="2:8" x14ac:dyDescent="0.25">
      <c r="B67" s="6">
        <f>E68-E66</f>
        <v>4</v>
      </c>
      <c r="C67" s="6"/>
      <c r="E67" s="6"/>
      <c r="G67" s="7"/>
      <c r="H67" s="7"/>
    </row>
    <row r="68" spans="2:8" ht="15.75" thickBot="1" x14ac:dyDescent="0.3">
      <c r="B68" s="4"/>
      <c r="C68" s="6">
        <v>33</v>
      </c>
      <c r="D68">
        <v>23</v>
      </c>
      <c r="E68" s="3">
        <f>E66+A4</f>
        <v>44013</v>
      </c>
      <c r="F68" s="1">
        <f>H68</f>
        <v>268435456</v>
      </c>
      <c r="G68" s="7"/>
      <c r="H68" s="7">
        <f>H66</f>
        <v>268435456</v>
      </c>
    </row>
    <row r="69" spans="2:8" x14ac:dyDescent="0.25">
      <c r="B69" s="6">
        <f>E70-E68</f>
        <v>4</v>
      </c>
      <c r="C69" s="6"/>
      <c r="E69" s="6"/>
      <c r="G69" s="7"/>
      <c r="H69" s="7"/>
    </row>
    <row r="70" spans="2:8" x14ac:dyDescent="0.25">
      <c r="B70" s="6"/>
      <c r="C70" s="6">
        <v>34</v>
      </c>
      <c r="D70" s="6">
        <v>22</v>
      </c>
      <c r="E70" s="3">
        <f>E68+A4</f>
        <v>44017</v>
      </c>
      <c r="F70" s="1">
        <f>H70</f>
        <v>268435456</v>
      </c>
      <c r="G70" s="7"/>
      <c r="H70" s="7">
        <f>H68</f>
        <v>268435456</v>
      </c>
    </row>
    <row r="71" spans="2:8" x14ac:dyDescent="0.25">
      <c r="B71" s="6">
        <f>E72-E70</f>
        <v>4</v>
      </c>
      <c r="C71" s="6"/>
      <c r="D71" s="6"/>
      <c r="E71" s="6"/>
      <c r="G71" s="7"/>
      <c r="H71" s="7"/>
    </row>
    <row r="72" spans="2:8" ht="15.75" thickBot="1" x14ac:dyDescent="0.3">
      <c r="B72" s="4"/>
      <c r="C72" s="6">
        <v>35</v>
      </c>
      <c r="D72" s="4">
        <v>21</v>
      </c>
      <c r="E72" s="3">
        <f>E70+A4</f>
        <v>44021</v>
      </c>
      <c r="F72" s="1">
        <f>H72</f>
        <v>268435456</v>
      </c>
      <c r="G72" s="7"/>
      <c r="H72" s="7">
        <f>H70</f>
        <v>268435456</v>
      </c>
    </row>
    <row r="73" spans="2:8" x14ac:dyDescent="0.25">
      <c r="B73" s="6">
        <f>E74-E72</f>
        <v>4</v>
      </c>
      <c r="C73" s="6"/>
      <c r="E73" s="6"/>
      <c r="G73" s="7"/>
      <c r="H73" s="7"/>
    </row>
    <row r="74" spans="2:8" x14ac:dyDescent="0.25">
      <c r="B74" s="6"/>
      <c r="C74" s="6">
        <v>36</v>
      </c>
      <c r="D74">
        <v>20</v>
      </c>
      <c r="E74" s="3">
        <f>E72+A4</f>
        <v>44025</v>
      </c>
      <c r="F74" s="1">
        <f>H74</f>
        <v>268435456</v>
      </c>
      <c r="G74" s="7"/>
      <c r="H74" s="7">
        <f>H72</f>
        <v>268435456</v>
      </c>
    </row>
    <row r="75" spans="2:8" x14ac:dyDescent="0.25">
      <c r="B75" s="6">
        <f>E76-E74</f>
        <v>4</v>
      </c>
      <c r="C75" s="6"/>
      <c r="E75" s="6"/>
      <c r="G75" s="7"/>
      <c r="H75" s="7"/>
    </row>
    <row r="76" spans="2:8" ht="15.75" thickBot="1" x14ac:dyDescent="0.3">
      <c r="B76" s="4"/>
      <c r="C76" s="6">
        <v>37</v>
      </c>
      <c r="D76" s="6">
        <v>19</v>
      </c>
      <c r="E76" s="3">
        <f>E74+A4</f>
        <v>44029</v>
      </c>
      <c r="F76" s="1">
        <f>H76</f>
        <v>268435456</v>
      </c>
      <c r="G76" s="7"/>
      <c r="H76" s="7">
        <f>H74</f>
        <v>268435456</v>
      </c>
    </row>
    <row r="77" spans="2:8" x14ac:dyDescent="0.25">
      <c r="B77" s="6">
        <f>E78-E76</f>
        <v>4</v>
      </c>
      <c r="C77" s="6"/>
      <c r="D77" s="6"/>
      <c r="E77" s="6"/>
      <c r="G77" s="7"/>
      <c r="H77" s="7"/>
    </row>
    <row r="78" spans="2:8" ht="15.75" thickBot="1" x14ac:dyDescent="0.3">
      <c r="B78" s="6"/>
      <c r="C78" s="6">
        <v>38</v>
      </c>
      <c r="D78" s="4">
        <v>18</v>
      </c>
      <c r="E78" s="3">
        <f>E76+A4</f>
        <v>44033</v>
      </c>
      <c r="F78" s="1">
        <f>H78</f>
        <v>268435456</v>
      </c>
      <c r="G78" s="7"/>
      <c r="H78" s="7">
        <f>H76</f>
        <v>268435456</v>
      </c>
    </row>
    <row r="79" spans="2:8" x14ac:dyDescent="0.25">
      <c r="B79" s="6">
        <f>E80-E78</f>
        <v>4</v>
      </c>
      <c r="C79" s="6"/>
      <c r="E79" s="6"/>
      <c r="G79" s="7"/>
      <c r="H79" s="7"/>
    </row>
    <row r="80" spans="2:8" ht="15.75" thickBot="1" x14ac:dyDescent="0.3">
      <c r="B80" s="4"/>
      <c r="C80" s="6">
        <v>39</v>
      </c>
      <c r="D80">
        <v>17</v>
      </c>
      <c r="E80" s="3">
        <f>E78+A4</f>
        <v>44037</v>
      </c>
      <c r="F80" s="1">
        <f>H80</f>
        <v>268435456</v>
      </c>
      <c r="G80" s="7"/>
      <c r="H80" s="7">
        <f>H78</f>
        <v>268435456</v>
      </c>
    </row>
    <row r="81" spans="2:8" x14ac:dyDescent="0.25">
      <c r="B81" s="6">
        <f>E82-E80</f>
        <v>4</v>
      </c>
      <c r="C81" s="6"/>
      <c r="E81" s="6"/>
      <c r="G81" s="7"/>
      <c r="H81" s="7"/>
    </row>
    <row r="82" spans="2:8" x14ac:dyDescent="0.25">
      <c r="B82" s="6"/>
      <c r="C82" s="6">
        <v>40</v>
      </c>
      <c r="D82" s="6">
        <v>16</v>
      </c>
      <c r="E82" s="3">
        <f>E80+A4</f>
        <v>44041</v>
      </c>
      <c r="F82" s="1">
        <f>H82</f>
        <v>268435456</v>
      </c>
      <c r="G82" s="7"/>
      <c r="H82" s="7">
        <f>H80</f>
        <v>268435456</v>
      </c>
    </row>
    <row r="83" spans="2:8" x14ac:dyDescent="0.25">
      <c r="B83" s="6">
        <f>E84-E82</f>
        <v>4</v>
      </c>
      <c r="C83" s="6"/>
      <c r="D83" s="6"/>
      <c r="E83" s="6"/>
      <c r="G83" s="7"/>
      <c r="H83" s="7"/>
    </row>
    <row r="84" spans="2:8" ht="15.75" thickBot="1" x14ac:dyDescent="0.3">
      <c r="B84" s="4"/>
      <c r="C84" s="6">
        <v>41</v>
      </c>
      <c r="D84" s="4">
        <v>15</v>
      </c>
      <c r="E84" s="3">
        <f>E82+A4</f>
        <v>44045</v>
      </c>
      <c r="F84" s="1">
        <f>H84</f>
        <v>268435456</v>
      </c>
      <c r="G84" s="7"/>
      <c r="H84" s="7">
        <f>H82</f>
        <v>268435456</v>
      </c>
    </row>
    <row r="85" spans="2:8" x14ac:dyDescent="0.25">
      <c r="B85" s="6">
        <f>E86-E84</f>
        <v>4</v>
      </c>
      <c r="C85" s="6"/>
      <c r="E85" s="6"/>
      <c r="G85" s="7"/>
      <c r="H85" s="7"/>
    </row>
    <row r="86" spans="2:8" x14ac:dyDescent="0.25">
      <c r="B86" s="6"/>
      <c r="C86" s="6">
        <v>42</v>
      </c>
      <c r="D86">
        <v>14</v>
      </c>
      <c r="E86" s="3">
        <f>E84+A4</f>
        <v>44049</v>
      </c>
      <c r="F86" s="1">
        <f>H86</f>
        <v>268435456</v>
      </c>
      <c r="G86" s="7"/>
      <c r="H86" s="7">
        <f>H84</f>
        <v>268435456</v>
      </c>
    </row>
    <row r="87" spans="2:8" x14ac:dyDescent="0.25">
      <c r="B87" s="6">
        <f>E88-E86</f>
        <v>4</v>
      </c>
      <c r="C87" s="6"/>
      <c r="E87" s="6"/>
      <c r="G87" s="7"/>
      <c r="H87" s="7"/>
    </row>
    <row r="88" spans="2:8" ht="15.75" thickBot="1" x14ac:dyDescent="0.3">
      <c r="B88" s="4"/>
      <c r="C88" s="6">
        <v>43</v>
      </c>
      <c r="D88" s="6">
        <v>13</v>
      </c>
      <c r="E88" s="3">
        <f>E86+A4</f>
        <v>44053</v>
      </c>
      <c r="F88" s="1">
        <f>H88</f>
        <v>268435456</v>
      </c>
      <c r="G88" s="7"/>
      <c r="H88" s="7">
        <f>H86</f>
        <v>268435456</v>
      </c>
    </row>
    <row r="89" spans="2:8" x14ac:dyDescent="0.25">
      <c r="B89" s="6">
        <f>E90-E88</f>
        <v>4</v>
      </c>
      <c r="C89" s="6"/>
      <c r="D89" s="6"/>
      <c r="E89" s="6"/>
      <c r="G89" s="7"/>
      <c r="H89" s="7"/>
    </row>
    <row r="90" spans="2:8" ht="15.75" thickBot="1" x14ac:dyDescent="0.3">
      <c r="B90" s="6"/>
      <c r="C90" s="6">
        <v>44</v>
      </c>
      <c r="D90" s="4">
        <v>12</v>
      </c>
      <c r="E90" s="3">
        <f>E88+A4</f>
        <v>44057</v>
      </c>
      <c r="F90" s="1">
        <f>H90</f>
        <v>268435456</v>
      </c>
      <c r="G90" s="7"/>
      <c r="H90" s="7">
        <f>H88</f>
        <v>268435456</v>
      </c>
    </row>
    <row r="91" spans="2:8" x14ac:dyDescent="0.25">
      <c r="B91" s="6">
        <f>E92-E90</f>
        <v>4</v>
      </c>
      <c r="C91" s="6"/>
      <c r="E91" s="6"/>
      <c r="G91" s="7"/>
      <c r="H91" s="7"/>
    </row>
    <row r="92" spans="2:8" ht="15.75" thickBot="1" x14ac:dyDescent="0.3">
      <c r="B92" s="4"/>
      <c r="C92" s="6">
        <v>45</v>
      </c>
      <c r="D92">
        <v>11</v>
      </c>
      <c r="E92" s="3">
        <f>E90+A4</f>
        <v>44061</v>
      </c>
      <c r="F92" s="1">
        <f>H92</f>
        <v>268435456</v>
      </c>
      <c r="G92" s="7"/>
      <c r="H92" s="7">
        <f>H90</f>
        <v>268435456</v>
      </c>
    </row>
    <row r="93" spans="2:8" x14ac:dyDescent="0.25">
      <c r="B93" s="6">
        <f>E94-E92</f>
        <v>4</v>
      </c>
      <c r="C93" s="6"/>
      <c r="E93" s="6"/>
      <c r="G93" s="7"/>
      <c r="H93" s="7"/>
    </row>
    <row r="94" spans="2:8" x14ac:dyDescent="0.25">
      <c r="B94" s="6"/>
      <c r="C94" s="6">
        <v>46</v>
      </c>
      <c r="D94" s="6">
        <v>10</v>
      </c>
      <c r="E94" s="3">
        <f>E92+A4</f>
        <v>44065</v>
      </c>
      <c r="F94" s="1">
        <f>H94</f>
        <v>268435456</v>
      </c>
      <c r="G94" s="7"/>
      <c r="H94" s="7">
        <f>H92</f>
        <v>268435456</v>
      </c>
    </row>
    <row r="95" spans="2:8" x14ac:dyDescent="0.25">
      <c r="B95" s="6">
        <f>E96-E94</f>
        <v>4</v>
      </c>
      <c r="C95" s="6"/>
      <c r="D95" s="6"/>
      <c r="E95" s="6"/>
      <c r="G95" s="7"/>
      <c r="H95" s="7"/>
    </row>
    <row r="96" spans="2:8" ht="15.75" thickBot="1" x14ac:dyDescent="0.3">
      <c r="B96" s="4"/>
      <c r="C96" s="6">
        <v>47</v>
      </c>
      <c r="D96" s="4">
        <v>9</v>
      </c>
      <c r="E96" s="3">
        <f>E94+A4</f>
        <v>44069</v>
      </c>
      <c r="F96" s="1">
        <f>H96</f>
        <v>268435456</v>
      </c>
      <c r="G96" s="7"/>
      <c r="H96" s="7">
        <f>H94</f>
        <v>268435456</v>
      </c>
    </row>
    <row r="97" spans="2:8" x14ac:dyDescent="0.25">
      <c r="B97" s="6">
        <f>E98-E96</f>
        <v>4</v>
      </c>
      <c r="C97" s="6"/>
      <c r="E97" s="6"/>
      <c r="G97" s="7"/>
      <c r="H97" s="7"/>
    </row>
    <row r="98" spans="2:8" x14ac:dyDescent="0.25">
      <c r="B98" s="6"/>
      <c r="C98" s="6">
        <v>48</v>
      </c>
      <c r="D98">
        <v>8</v>
      </c>
      <c r="E98" s="3">
        <f>E96+A4</f>
        <v>44073</v>
      </c>
      <c r="F98" s="1">
        <f>H98</f>
        <v>268435456</v>
      </c>
      <c r="G98" s="1"/>
      <c r="H98" s="7">
        <f>H96</f>
        <v>268435456</v>
      </c>
    </row>
    <row r="99" spans="2:8" x14ac:dyDescent="0.25">
      <c r="B99" s="6">
        <f>E100-E98</f>
        <v>4</v>
      </c>
      <c r="C99" s="6"/>
      <c r="E99" s="6"/>
      <c r="H99" s="7"/>
    </row>
    <row r="100" spans="2:8" ht="15.75" thickBot="1" x14ac:dyDescent="0.3">
      <c r="B100" s="4"/>
      <c r="C100" s="6">
        <v>49</v>
      </c>
      <c r="D100" s="6">
        <v>7</v>
      </c>
      <c r="E100" s="3">
        <f>E98+A4</f>
        <v>44077</v>
      </c>
      <c r="F100" s="1">
        <f>H100</f>
        <v>268435456</v>
      </c>
      <c r="G100" s="1"/>
      <c r="H100" s="7">
        <f>H98</f>
        <v>268435456</v>
      </c>
    </row>
    <row r="101" spans="2:8" x14ac:dyDescent="0.25">
      <c r="B101" s="6">
        <f>E102-E100</f>
        <v>4</v>
      </c>
      <c r="C101" s="6"/>
      <c r="D101" s="6"/>
      <c r="E101" s="6"/>
      <c r="H101" s="7"/>
    </row>
    <row r="102" spans="2:8" ht="15.75" thickBot="1" x14ac:dyDescent="0.3">
      <c r="B102" s="6"/>
      <c r="C102" s="6">
        <v>50</v>
      </c>
      <c r="D102" s="4">
        <v>6</v>
      </c>
      <c r="E102" s="3">
        <f>E100+A4</f>
        <v>44081</v>
      </c>
      <c r="F102" s="1">
        <f>H102</f>
        <v>268435456</v>
      </c>
      <c r="G102" s="1"/>
      <c r="H102" s="7">
        <f>H100</f>
        <v>268435456</v>
      </c>
    </row>
    <row r="103" spans="2:8" x14ac:dyDescent="0.25">
      <c r="B103" s="6">
        <f>E104-E102</f>
        <v>4</v>
      </c>
      <c r="C103" s="6"/>
      <c r="E103" s="6"/>
      <c r="H103" s="7"/>
    </row>
    <row r="104" spans="2:8" ht="15.75" thickBot="1" x14ac:dyDescent="0.3">
      <c r="B104" s="4"/>
      <c r="C104" s="6">
        <v>51</v>
      </c>
      <c r="D104">
        <v>5</v>
      </c>
      <c r="E104" s="3">
        <f>E102+A4</f>
        <v>44085</v>
      </c>
      <c r="F104" s="1">
        <f>H104</f>
        <v>268435456</v>
      </c>
      <c r="G104" s="1"/>
      <c r="H104" s="7">
        <f>H102</f>
        <v>268435456</v>
      </c>
    </row>
    <row r="105" spans="2:8" x14ac:dyDescent="0.25">
      <c r="B105" s="6">
        <f>E106-E104</f>
        <v>4</v>
      </c>
      <c r="C105" s="6"/>
      <c r="E105" s="6"/>
      <c r="H105" s="7"/>
    </row>
    <row r="106" spans="2:8" x14ac:dyDescent="0.25">
      <c r="B106" s="6"/>
      <c r="C106" s="6">
        <v>52</v>
      </c>
      <c r="D106" s="6">
        <v>4</v>
      </c>
      <c r="E106" s="3">
        <f>E104+A4</f>
        <v>44089</v>
      </c>
      <c r="F106" s="1">
        <f>H106</f>
        <v>268435456</v>
      </c>
      <c r="G106" s="1"/>
      <c r="H106" s="7">
        <f>H104</f>
        <v>268435456</v>
      </c>
    </row>
    <row r="107" spans="2:8" x14ac:dyDescent="0.25">
      <c r="B107" s="6">
        <f>E108-E106</f>
        <v>4</v>
      </c>
      <c r="C107" s="6"/>
      <c r="D107" s="6"/>
      <c r="E107" s="6"/>
      <c r="H107" s="7"/>
    </row>
    <row r="108" spans="2:8" ht="15.75" thickBot="1" x14ac:dyDescent="0.3">
      <c r="B108" s="4"/>
      <c r="C108" s="6">
        <v>53</v>
      </c>
      <c r="D108" s="4">
        <v>3</v>
      </c>
      <c r="E108" s="3">
        <f>E106+A4</f>
        <v>44093</v>
      </c>
      <c r="F108" s="1">
        <f>H108</f>
        <v>268435456</v>
      </c>
      <c r="G108" s="1"/>
      <c r="H108" s="7">
        <f>H106</f>
        <v>268435456</v>
      </c>
    </row>
    <row r="109" spans="2:8" x14ac:dyDescent="0.25">
      <c r="B109" s="6">
        <f>E110-E108</f>
        <v>4</v>
      </c>
      <c r="C109" s="6"/>
      <c r="E109" s="6"/>
      <c r="H109" s="7"/>
    </row>
    <row r="110" spans="2:8" x14ac:dyDescent="0.25">
      <c r="B110" s="6"/>
      <c r="C110" s="6">
        <v>54</v>
      </c>
      <c r="D110">
        <v>2</v>
      </c>
      <c r="E110" s="3">
        <f>E108+A4</f>
        <v>44097</v>
      </c>
      <c r="F110" s="1">
        <f>H110</f>
        <v>268435456</v>
      </c>
      <c r="G110" s="1"/>
      <c r="H110" s="7">
        <f>H108</f>
        <v>268435456</v>
      </c>
    </row>
    <row r="111" spans="2:8" x14ac:dyDescent="0.25">
      <c r="C111" s="6"/>
      <c r="E111" s="6"/>
      <c r="H111" s="7"/>
    </row>
    <row r="112" spans="2:8" x14ac:dyDescent="0.25">
      <c r="C112" s="6">
        <v>55</v>
      </c>
      <c r="D112" s="6">
        <v>1</v>
      </c>
      <c r="E112" s="3">
        <f>E110+A4</f>
        <v>44101</v>
      </c>
      <c r="F112" s="1">
        <f>H112</f>
        <v>268435456</v>
      </c>
      <c r="G112" s="1"/>
      <c r="H112" s="7">
        <f>H110</f>
        <v>268435456</v>
      </c>
    </row>
  </sheetData>
  <hyperlinks>
    <hyperlink ref="L8" r:id="rId1" xr:uid="{ED846801-8E67-4501-9618-1ABDA156B0AD}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6965-510C-42CD-8983-5DFF25B54267}">
  <dimension ref="D5:S30"/>
  <sheetViews>
    <sheetView topLeftCell="A4" workbookViewId="0">
      <selection activeCell="R27" sqref="R27"/>
    </sheetView>
  </sheetViews>
  <sheetFormatPr defaultRowHeight="15" x14ac:dyDescent="0.25"/>
  <cols>
    <col min="1" max="4" width="9.140625" style="84"/>
    <col min="5" max="5" width="7.7109375" style="84" bestFit="1" customWidth="1"/>
    <col min="6" max="6" width="4.42578125" style="84" bestFit="1" customWidth="1"/>
    <col min="7" max="7" width="2.140625" style="84" bestFit="1" customWidth="1"/>
    <col min="8" max="8" width="4" style="84" bestFit="1" customWidth="1"/>
    <col min="9" max="9" width="7.42578125" style="84" bestFit="1" customWidth="1"/>
    <col min="10" max="10" width="4.42578125" style="84" bestFit="1" customWidth="1"/>
    <col min="11" max="11" width="3" style="84" bestFit="1" customWidth="1"/>
    <col min="12" max="12" width="4" style="84" bestFit="1" customWidth="1"/>
    <col min="13" max="13" width="7.140625" style="84" bestFit="1" customWidth="1"/>
    <col min="14" max="14" width="7.140625" style="121" customWidth="1"/>
    <col min="15" max="15" width="9.140625" style="84"/>
    <col min="16" max="16" width="9.140625" style="121"/>
    <col min="17" max="17" width="9.140625" style="86"/>
    <col min="18" max="18" width="17" style="86" customWidth="1"/>
    <col min="19" max="19" width="15.7109375" style="84" customWidth="1"/>
    <col min="20" max="16384" width="9.140625" style="84"/>
  </cols>
  <sheetData>
    <row r="5" spans="4:19" x14ac:dyDescent="0.25">
      <c r="E5" s="169" t="s">
        <v>59</v>
      </c>
      <c r="F5" s="169"/>
      <c r="G5" s="169"/>
      <c r="H5" s="169"/>
      <c r="I5" s="169"/>
      <c r="J5" s="169"/>
      <c r="K5" s="169"/>
      <c r="L5" s="169"/>
      <c r="M5" s="169"/>
      <c r="N5" s="126"/>
    </row>
    <row r="6" spans="4:19" x14ac:dyDescent="0.25">
      <c r="E6" s="85" t="s">
        <v>56</v>
      </c>
      <c r="F6" s="85" t="s">
        <v>60</v>
      </c>
      <c r="G6" s="85" t="s">
        <v>61</v>
      </c>
      <c r="H6" s="164" t="s">
        <v>57</v>
      </c>
      <c r="I6" s="164"/>
      <c r="J6" s="85" t="s">
        <v>60</v>
      </c>
      <c r="K6" s="85" t="s">
        <v>61</v>
      </c>
      <c r="L6" s="164" t="s">
        <v>58</v>
      </c>
      <c r="M6" s="164"/>
      <c r="N6" s="126"/>
      <c r="S6" s="88">
        <v>43906</v>
      </c>
    </row>
    <row r="7" spans="4:19" x14ac:dyDescent="0.25">
      <c r="E7" s="162">
        <v>1</v>
      </c>
      <c r="F7" s="162"/>
      <c r="G7" s="85"/>
      <c r="H7" s="162">
        <v>59</v>
      </c>
      <c r="I7" s="165">
        <v>43950</v>
      </c>
      <c r="J7" s="162"/>
      <c r="K7" s="85"/>
      <c r="L7" s="162">
        <v>138</v>
      </c>
      <c r="M7" s="165">
        <v>44029</v>
      </c>
      <c r="N7" s="127"/>
      <c r="R7" s="86">
        <f>S8-S6</f>
        <v>54</v>
      </c>
    </row>
    <row r="8" spans="4:19" x14ac:dyDescent="0.25">
      <c r="D8" s="163"/>
      <c r="E8" s="162"/>
      <c r="F8" s="162"/>
      <c r="G8" s="162">
        <f>H9-H7</f>
        <v>9</v>
      </c>
      <c r="H8" s="162"/>
      <c r="I8" s="162"/>
      <c r="J8" s="162"/>
      <c r="K8" s="162">
        <f>L9-L7</f>
        <v>21</v>
      </c>
      <c r="L8" s="162"/>
      <c r="M8" s="162"/>
      <c r="N8" s="128"/>
      <c r="S8" s="88">
        <v>43960</v>
      </c>
    </row>
    <row r="9" spans="4:19" x14ac:dyDescent="0.25">
      <c r="D9" s="163"/>
      <c r="E9" s="162">
        <v>2</v>
      </c>
      <c r="F9" s="162">
        <f>G8-G10</f>
        <v>1</v>
      </c>
      <c r="G9" s="162"/>
      <c r="H9" s="162">
        <v>68</v>
      </c>
      <c r="I9" s="165">
        <v>43959</v>
      </c>
      <c r="J9" s="162">
        <f>K8-K10</f>
        <v>3</v>
      </c>
      <c r="K9" s="162"/>
      <c r="L9" s="162">
        <v>159</v>
      </c>
      <c r="M9" s="165">
        <v>44050</v>
      </c>
      <c r="N9" s="127"/>
    </row>
    <row r="10" spans="4:19" x14ac:dyDescent="0.25">
      <c r="D10" s="163"/>
      <c r="E10" s="162"/>
      <c r="F10" s="162"/>
      <c r="G10" s="162">
        <f>H11-H9</f>
        <v>8</v>
      </c>
      <c r="H10" s="162"/>
      <c r="I10" s="162"/>
      <c r="J10" s="162"/>
      <c r="K10" s="162">
        <f>L11-L9</f>
        <v>18</v>
      </c>
      <c r="L10" s="162"/>
      <c r="M10" s="162"/>
      <c r="N10" s="128"/>
      <c r="R10" s="86">
        <f>R7/7</f>
        <v>7.7142857142857144</v>
      </c>
    </row>
    <row r="11" spans="4:19" x14ac:dyDescent="0.25">
      <c r="D11" s="163"/>
      <c r="E11" s="162">
        <v>3</v>
      </c>
      <c r="F11" s="162">
        <v>1</v>
      </c>
      <c r="G11" s="162"/>
      <c r="H11" s="162">
        <v>76</v>
      </c>
      <c r="I11" s="165">
        <v>43967</v>
      </c>
      <c r="J11" s="162">
        <v>3</v>
      </c>
      <c r="K11" s="162"/>
      <c r="L11" s="162">
        <v>177</v>
      </c>
      <c r="M11" s="165">
        <v>44068</v>
      </c>
      <c r="N11" s="127"/>
      <c r="R11" s="86">
        <f>R7/30</f>
        <v>1.8</v>
      </c>
    </row>
    <row r="12" spans="4:19" x14ac:dyDescent="0.25">
      <c r="E12" s="162"/>
      <c r="F12" s="162"/>
      <c r="G12" s="162">
        <v>7</v>
      </c>
      <c r="H12" s="162"/>
      <c r="I12" s="162"/>
      <c r="J12" s="162"/>
      <c r="K12" s="162">
        <f>K10-J11</f>
        <v>15</v>
      </c>
      <c r="L12" s="162"/>
      <c r="M12" s="162"/>
      <c r="N12" s="128"/>
    </row>
    <row r="13" spans="4:19" x14ac:dyDescent="0.25">
      <c r="E13" s="162">
        <v>4</v>
      </c>
      <c r="F13" s="162">
        <v>1</v>
      </c>
      <c r="G13" s="162"/>
      <c r="H13" s="162">
        <f>H11+G12</f>
        <v>83</v>
      </c>
      <c r="I13" s="162"/>
      <c r="J13" s="162">
        <v>3</v>
      </c>
      <c r="K13" s="162"/>
      <c r="L13" s="162">
        <f>L11+K12</f>
        <v>192</v>
      </c>
      <c r="M13" s="162"/>
      <c r="N13" s="128" t="s">
        <v>82</v>
      </c>
      <c r="O13" s="84" t="s">
        <v>81</v>
      </c>
      <c r="P13" s="121" t="s">
        <v>80</v>
      </c>
      <c r="Q13" s="86" t="s">
        <v>71</v>
      </c>
    </row>
    <row r="14" spans="4:19" x14ac:dyDescent="0.25">
      <c r="E14" s="162"/>
      <c r="F14" s="162"/>
      <c r="G14" s="162">
        <v>6</v>
      </c>
      <c r="H14" s="162"/>
      <c r="I14" s="162"/>
      <c r="J14" s="162"/>
      <c r="K14" s="162">
        <f>K12-J13</f>
        <v>12</v>
      </c>
      <c r="L14" s="162"/>
      <c r="M14" s="162"/>
      <c r="N14" s="128"/>
      <c r="O14" s="84">
        <v>531</v>
      </c>
      <c r="Q14" s="86" t="s">
        <v>72</v>
      </c>
      <c r="R14" s="125" t="s">
        <v>79</v>
      </c>
    </row>
    <row r="15" spans="4:19" x14ac:dyDescent="0.25">
      <c r="E15" s="162">
        <v>5</v>
      </c>
      <c r="F15" s="162">
        <v>1</v>
      </c>
      <c r="G15" s="162"/>
      <c r="H15" s="162">
        <f>H13+G14</f>
        <v>89</v>
      </c>
      <c r="I15" s="162"/>
      <c r="J15" s="162">
        <v>3</v>
      </c>
      <c r="K15" s="162"/>
      <c r="L15" s="162">
        <f>L13+K14</f>
        <v>204</v>
      </c>
      <c r="M15" s="162"/>
      <c r="N15" s="128"/>
      <c r="O15" s="84">
        <v>33</v>
      </c>
      <c r="Q15" s="86" t="s">
        <v>73</v>
      </c>
      <c r="R15" s="125" t="s">
        <v>74</v>
      </c>
    </row>
    <row r="16" spans="4:19" x14ac:dyDescent="0.25">
      <c r="E16" s="162"/>
      <c r="F16" s="162"/>
      <c r="G16" s="162">
        <v>5</v>
      </c>
      <c r="H16" s="162"/>
      <c r="I16" s="162"/>
      <c r="J16" s="162"/>
      <c r="K16" s="162">
        <f t="shared" ref="K16" si="0">K14-J15</f>
        <v>9</v>
      </c>
      <c r="L16" s="162"/>
      <c r="M16" s="162"/>
      <c r="N16" s="128"/>
      <c r="O16" s="84">
        <v>864</v>
      </c>
      <c r="Q16" s="86" t="s">
        <v>75</v>
      </c>
      <c r="R16" s="125" t="s">
        <v>76</v>
      </c>
    </row>
    <row r="17" spans="5:19" x14ac:dyDescent="0.25">
      <c r="E17" s="162">
        <v>6</v>
      </c>
      <c r="F17" s="162">
        <v>1</v>
      </c>
      <c r="G17" s="162"/>
      <c r="H17" s="162">
        <f>H15+G16</f>
        <v>94</v>
      </c>
      <c r="I17" s="162"/>
      <c r="J17" s="162">
        <v>3</v>
      </c>
      <c r="K17" s="162"/>
      <c r="L17" s="162">
        <f t="shared" ref="L17" si="1">L15+K16</f>
        <v>213</v>
      </c>
      <c r="M17" s="162"/>
      <c r="N17" s="128"/>
      <c r="Q17" s="86" t="s">
        <v>77</v>
      </c>
      <c r="R17" s="125" t="s">
        <v>78</v>
      </c>
    </row>
    <row r="18" spans="5:19" x14ac:dyDescent="0.25">
      <c r="E18" s="162"/>
      <c r="F18" s="162"/>
      <c r="G18" s="162">
        <v>4</v>
      </c>
      <c r="H18" s="162"/>
      <c r="I18" s="162"/>
      <c r="J18" s="162"/>
      <c r="K18" s="162">
        <f t="shared" ref="K18" si="2">K16-J17</f>
        <v>6</v>
      </c>
      <c r="L18" s="162"/>
      <c r="M18" s="162"/>
      <c r="N18" s="128"/>
    </row>
    <row r="19" spans="5:19" x14ac:dyDescent="0.25">
      <c r="E19" s="162">
        <v>7</v>
      </c>
      <c r="F19" s="162">
        <v>1</v>
      </c>
      <c r="G19" s="162"/>
      <c r="H19" s="162">
        <f>H17+G18</f>
        <v>98</v>
      </c>
      <c r="I19" s="162"/>
      <c r="J19" s="162">
        <v>3</v>
      </c>
      <c r="K19" s="162"/>
      <c r="L19" s="162">
        <f t="shared" ref="L19" si="3">L17+K18</f>
        <v>219</v>
      </c>
      <c r="M19" s="162"/>
      <c r="N19" s="128"/>
    </row>
    <row r="20" spans="5:19" x14ac:dyDescent="0.25">
      <c r="E20" s="162"/>
      <c r="F20" s="162"/>
      <c r="G20" s="162">
        <v>3</v>
      </c>
      <c r="H20" s="162"/>
      <c r="I20" s="162"/>
      <c r="J20" s="162"/>
      <c r="K20" s="162">
        <f t="shared" ref="K20" si="4">K18-J19</f>
        <v>3</v>
      </c>
      <c r="L20" s="162"/>
      <c r="M20" s="162"/>
      <c r="N20" s="128"/>
    </row>
    <row r="21" spans="5:19" x14ac:dyDescent="0.25">
      <c r="E21" s="162">
        <v>8</v>
      </c>
      <c r="F21" s="162">
        <v>1</v>
      </c>
      <c r="G21" s="162"/>
      <c r="H21" s="162">
        <f>H19+G20</f>
        <v>101</v>
      </c>
      <c r="I21" s="162"/>
      <c r="J21" s="162">
        <v>3</v>
      </c>
      <c r="K21" s="162"/>
      <c r="L21" s="162">
        <f t="shared" ref="L21" si="5">L19+K20</f>
        <v>222</v>
      </c>
      <c r="M21" s="162"/>
      <c r="N21" s="128"/>
    </row>
    <row r="22" spans="5:19" x14ac:dyDescent="0.25">
      <c r="E22" s="162"/>
      <c r="F22" s="162"/>
      <c r="G22" s="162">
        <v>2</v>
      </c>
      <c r="H22" s="162"/>
      <c r="I22" s="162"/>
      <c r="J22" s="162"/>
      <c r="K22" s="162">
        <f t="shared" ref="K22" si="6">K20-J21</f>
        <v>0</v>
      </c>
      <c r="L22" s="162"/>
      <c r="M22" s="162"/>
      <c r="N22" s="128"/>
    </row>
    <row r="23" spans="5:19" x14ac:dyDescent="0.25">
      <c r="E23" s="162">
        <v>9</v>
      </c>
      <c r="F23" s="162">
        <v>1</v>
      </c>
      <c r="G23" s="162"/>
      <c r="H23" s="162">
        <f>H21+G22</f>
        <v>103</v>
      </c>
      <c r="I23" s="162"/>
      <c r="J23" s="162">
        <v>3</v>
      </c>
      <c r="K23" s="162"/>
      <c r="L23" s="162">
        <f t="shared" ref="L23" si="7">L21+K22</f>
        <v>222</v>
      </c>
      <c r="M23" s="162"/>
      <c r="N23" s="128"/>
      <c r="R23" s="138" t="s">
        <v>84</v>
      </c>
      <c r="S23" s="138" t="s">
        <v>85</v>
      </c>
    </row>
    <row r="24" spans="5:19" x14ac:dyDescent="0.25">
      <c r="E24" s="162"/>
      <c r="F24" s="162"/>
      <c r="G24" s="162">
        <v>1</v>
      </c>
      <c r="H24" s="162"/>
      <c r="I24" s="162"/>
      <c r="J24" s="162"/>
      <c r="K24" s="166"/>
      <c r="L24" s="162"/>
      <c r="M24" s="162"/>
      <c r="N24" s="128"/>
      <c r="R24" s="139" t="s">
        <v>86</v>
      </c>
      <c r="S24" s="138" t="s">
        <v>87</v>
      </c>
    </row>
    <row r="25" spans="5:19" x14ac:dyDescent="0.25">
      <c r="E25" s="164">
        <v>10</v>
      </c>
      <c r="F25" s="162">
        <v>1</v>
      </c>
      <c r="G25" s="162"/>
      <c r="H25" s="162">
        <f>H23+G24</f>
        <v>104</v>
      </c>
      <c r="I25" s="168">
        <v>43995</v>
      </c>
      <c r="J25" s="162"/>
      <c r="K25" s="167"/>
      <c r="L25" s="162">
        <f t="shared" ref="L25" si="8">L23+K24</f>
        <v>222</v>
      </c>
      <c r="M25" s="168">
        <v>44113</v>
      </c>
      <c r="N25" s="129"/>
    </row>
    <row r="26" spans="5:19" x14ac:dyDescent="0.25">
      <c r="E26" s="164"/>
      <c r="F26" s="162"/>
      <c r="G26" s="85"/>
      <c r="H26" s="162"/>
      <c r="I26" s="164"/>
      <c r="J26" s="162"/>
      <c r="K26" s="85"/>
      <c r="L26" s="162"/>
      <c r="M26" s="164"/>
      <c r="N26" s="126"/>
    </row>
    <row r="27" spans="5:19" x14ac:dyDescent="0.25">
      <c r="E27" s="86" t="s">
        <v>62</v>
      </c>
      <c r="L27" s="87"/>
    </row>
    <row r="28" spans="5:19" x14ac:dyDescent="0.25">
      <c r="L28" s="87"/>
    </row>
    <row r="29" spans="5:19" x14ac:dyDescent="0.25">
      <c r="L29" s="163"/>
    </row>
    <row r="30" spans="5:19" x14ac:dyDescent="0.25">
      <c r="L30" s="163"/>
    </row>
  </sheetData>
  <mergeCells count="94">
    <mergeCell ref="M25:M26"/>
    <mergeCell ref="E5:M5"/>
    <mergeCell ref="J7:J8"/>
    <mergeCell ref="F7:F8"/>
    <mergeCell ref="I13:I14"/>
    <mergeCell ref="I15:I16"/>
    <mergeCell ref="I17:I18"/>
    <mergeCell ref="I19:I20"/>
    <mergeCell ref="I21:I22"/>
    <mergeCell ref="I25:I26"/>
    <mergeCell ref="H21:H22"/>
    <mergeCell ref="H23:H24"/>
    <mergeCell ref="J23:J24"/>
    <mergeCell ref="I23:I24"/>
    <mergeCell ref="E25:E26"/>
    <mergeCell ref="E17:E18"/>
    <mergeCell ref="E19:E20"/>
    <mergeCell ref="E21:E22"/>
    <mergeCell ref="E23:E24"/>
    <mergeCell ref="G20:G21"/>
    <mergeCell ref="G22:G23"/>
    <mergeCell ref="G24:G25"/>
    <mergeCell ref="F17:F18"/>
    <mergeCell ref="F19:F20"/>
    <mergeCell ref="F21:F22"/>
    <mergeCell ref="F23:F24"/>
    <mergeCell ref="K24:K25"/>
    <mergeCell ref="J21:J22"/>
    <mergeCell ref="H17:H18"/>
    <mergeCell ref="H19:H20"/>
    <mergeCell ref="F25:F26"/>
    <mergeCell ref="H25:H26"/>
    <mergeCell ref="J25:J26"/>
    <mergeCell ref="G18:G19"/>
    <mergeCell ref="M15:M16"/>
    <mergeCell ref="M17:M18"/>
    <mergeCell ref="M19:M20"/>
    <mergeCell ref="M21:M22"/>
    <mergeCell ref="I9:I10"/>
    <mergeCell ref="I11:I12"/>
    <mergeCell ref="M13:M14"/>
    <mergeCell ref="K20:K21"/>
    <mergeCell ref="K22:K23"/>
    <mergeCell ref="M23:M24"/>
    <mergeCell ref="J13:J14"/>
    <mergeCell ref="J15:J16"/>
    <mergeCell ref="J17:J18"/>
    <mergeCell ref="J19:J20"/>
    <mergeCell ref="L13:L14"/>
    <mergeCell ref="L15:L16"/>
    <mergeCell ref="H6:I6"/>
    <mergeCell ref="L6:M6"/>
    <mergeCell ref="M7:M8"/>
    <mergeCell ref="M9:M10"/>
    <mergeCell ref="M11:M12"/>
    <mergeCell ref="K8:K9"/>
    <mergeCell ref="K10:K11"/>
    <mergeCell ref="J9:J10"/>
    <mergeCell ref="I7:I8"/>
    <mergeCell ref="L7:L8"/>
    <mergeCell ref="L9:L10"/>
    <mergeCell ref="L11:L12"/>
    <mergeCell ref="F11:F12"/>
    <mergeCell ref="F13:F14"/>
    <mergeCell ref="F15:F16"/>
    <mergeCell ref="L29:L30"/>
    <mergeCell ref="L17:L18"/>
    <mergeCell ref="H13:H14"/>
    <mergeCell ref="L19:L20"/>
    <mergeCell ref="L21:L22"/>
    <mergeCell ref="L23:L24"/>
    <mergeCell ref="L25:L26"/>
    <mergeCell ref="K12:K13"/>
    <mergeCell ref="K14:K15"/>
    <mergeCell ref="K16:K17"/>
    <mergeCell ref="K18:K19"/>
    <mergeCell ref="J11:J12"/>
    <mergeCell ref="H15:H16"/>
    <mergeCell ref="E15:E16"/>
    <mergeCell ref="H7:H8"/>
    <mergeCell ref="D8:D9"/>
    <mergeCell ref="D10:D11"/>
    <mergeCell ref="G8:G9"/>
    <mergeCell ref="G10:G11"/>
    <mergeCell ref="H9:H10"/>
    <mergeCell ref="H11:H12"/>
    <mergeCell ref="G12:G13"/>
    <mergeCell ref="E7:E8"/>
    <mergeCell ref="E9:E10"/>
    <mergeCell ref="E11:E12"/>
    <mergeCell ref="E13:E14"/>
    <mergeCell ref="F9:F10"/>
    <mergeCell ref="G14:G15"/>
    <mergeCell ref="G16:G17"/>
  </mergeCells>
  <hyperlinks>
    <hyperlink ref="R15" r:id="rId1" xr:uid="{B228E51A-B027-4B8E-A404-927393CE589B}"/>
    <hyperlink ref="R16" r:id="rId2" xr:uid="{E242AF03-3C05-43CB-8AFE-FACD7ED02C99}"/>
    <hyperlink ref="R17" r:id="rId3" xr:uid="{766E6B54-3F6B-4186-BFF5-1892037B3457}"/>
    <hyperlink ref="R14" r:id="rId4" xr:uid="{C5A5A89C-45FA-408E-A4B7-3EA564213391}"/>
  </hyperlinks>
  <pageMargins left="0.7" right="0.7" top="0.75" bottom="0.75" header="0.3" footer="0.3"/>
  <pageSetup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1D75-2998-487D-8808-77034E9BA2AD}">
  <dimension ref="A1:I61"/>
  <sheetViews>
    <sheetView topLeftCell="A10" workbookViewId="0">
      <selection activeCell="F27" sqref="F27"/>
    </sheetView>
  </sheetViews>
  <sheetFormatPr defaultRowHeight="15" x14ac:dyDescent="0.25"/>
  <cols>
    <col min="2" max="2" width="9.7109375" bestFit="1" customWidth="1"/>
    <col min="4" max="4" width="9.140625" style="45"/>
  </cols>
  <sheetData>
    <row r="1" spans="1:9" x14ac:dyDescent="0.25">
      <c r="A1" t="s">
        <v>2</v>
      </c>
      <c r="B1" t="s">
        <v>9</v>
      </c>
      <c r="C1" t="s">
        <v>19</v>
      </c>
      <c r="D1" s="45" t="s">
        <v>20</v>
      </c>
    </row>
    <row r="2" spans="1:9" x14ac:dyDescent="0.25">
      <c r="A2">
        <v>1</v>
      </c>
      <c r="B2" s="42">
        <v>43892</v>
      </c>
      <c r="C2" s="43">
        <v>0</v>
      </c>
      <c r="D2" s="46">
        <f>C2</f>
        <v>0</v>
      </c>
      <c r="G2" t="s">
        <v>22</v>
      </c>
      <c r="H2" t="s">
        <v>23</v>
      </c>
      <c r="I2">
        <v>4.2804000000000002</v>
      </c>
    </row>
    <row r="3" spans="1:9" x14ac:dyDescent="0.25">
      <c r="A3">
        <v>2</v>
      </c>
      <c r="B3" s="40">
        <v>43893</v>
      </c>
      <c r="C3">
        <v>0</v>
      </c>
      <c r="D3" s="45">
        <f>D2+C3</f>
        <v>0</v>
      </c>
      <c r="H3" t="s">
        <v>24</v>
      </c>
      <c r="I3">
        <v>39.494</v>
      </c>
    </row>
    <row r="4" spans="1:9" x14ac:dyDescent="0.25">
      <c r="A4">
        <v>3</v>
      </c>
      <c r="B4" s="40">
        <v>43894</v>
      </c>
      <c r="C4">
        <v>0</v>
      </c>
      <c r="D4" s="45">
        <f>D3+C4</f>
        <v>0</v>
      </c>
    </row>
    <row r="5" spans="1:9" x14ac:dyDescent="0.25">
      <c r="A5">
        <v>4</v>
      </c>
      <c r="B5" s="40">
        <v>43895</v>
      </c>
      <c r="C5">
        <v>0</v>
      </c>
      <c r="D5" s="45">
        <f t="shared" ref="D5:D61" si="0">D4+C5</f>
        <v>0</v>
      </c>
    </row>
    <row r="6" spans="1:9" x14ac:dyDescent="0.25">
      <c r="A6">
        <v>5</v>
      </c>
      <c r="B6" s="44">
        <v>43896</v>
      </c>
      <c r="C6" s="43">
        <v>0</v>
      </c>
      <c r="D6" s="46">
        <f t="shared" si="0"/>
        <v>0</v>
      </c>
    </row>
    <row r="7" spans="1:9" x14ac:dyDescent="0.25">
      <c r="A7">
        <v>6</v>
      </c>
      <c r="B7" s="40">
        <v>43897</v>
      </c>
      <c r="C7">
        <v>0</v>
      </c>
      <c r="D7" s="45">
        <f t="shared" si="0"/>
        <v>0</v>
      </c>
    </row>
    <row r="8" spans="1:9" x14ac:dyDescent="0.25">
      <c r="A8">
        <v>7</v>
      </c>
      <c r="B8" s="44">
        <v>43898</v>
      </c>
      <c r="C8" s="43">
        <v>2</v>
      </c>
      <c r="D8" s="46">
        <f t="shared" si="0"/>
        <v>2</v>
      </c>
    </row>
    <row r="9" spans="1:9" x14ac:dyDescent="0.25">
      <c r="A9">
        <v>8</v>
      </c>
      <c r="B9" s="44">
        <v>43899</v>
      </c>
      <c r="C9" s="43">
        <v>0</v>
      </c>
      <c r="D9" s="46">
        <f t="shared" si="0"/>
        <v>2</v>
      </c>
    </row>
    <row r="10" spans="1:9" x14ac:dyDescent="0.25">
      <c r="A10">
        <v>9</v>
      </c>
      <c r="B10" s="40">
        <v>43900</v>
      </c>
      <c r="C10">
        <v>0</v>
      </c>
      <c r="D10" s="45">
        <f t="shared" si="0"/>
        <v>2</v>
      </c>
    </row>
    <row r="11" spans="1:9" x14ac:dyDescent="0.25">
      <c r="A11">
        <v>10</v>
      </c>
      <c r="B11" s="44">
        <v>43901</v>
      </c>
      <c r="C11" s="43">
        <v>0</v>
      </c>
      <c r="D11" s="46">
        <f t="shared" si="0"/>
        <v>2</v>
      </c>
    </row>
    <row r="12" spans="1:9" x14ac:dyDescent="0.25">
      <c r="A12">
        <v>11</v>
      </c>
      <c r="B12" s="40">
        <v>43902</v>
      </c>
      <c r="C12">
        <v>0</v>
      </c>
      <c r="D12" s="45">
        <f t="shared" si="0"/>
        <v>2</v>
      </c>
    </row>
    <row r="13" spans="1:9" x14ac:dyDescent="0.25">
      <c r="A13">
        <v>12</v>
      </c>
      <c r="B13" s="44">
        <v>43903</v>
      </c>
      <c r="C13" s="43">
        <v>1</v>
      </c>
      <c r="D13" s="46">
        <f t="shared" si="0"/>
        <v>3</v>
      </c>
    </row>
    <row r="14" spans="1:9" x14ac:dyDescent="0.25">
      <c r="A14">
        <v>13</v>
      </c>
      <c r="B14" s="40">
        <v>43904</v>
      </c>
      <c r="C14">
        <v>5</v>
      </c>
      <c r="D14" s="45">
        <f t="shared" si="0"/>
        <v>8</v>
      </c>
    </row>
    <row r="15" spans="1:9" x14ac:dyDescent="0.25">
      <c r="A15">
        <v>14</v>
      </c>
      <c r="B15" s="40">
        <v>43905</v>
      </c>
      <c r="C15">
        <v>0</v>
      </c>
      <c r="D15" s="45">
        <f t="shared" si="0"/>
        <v>8</v>
      </c>
    </row>
    <row r="16" spans="1:9" x14ac:dyDescent="0.25">
      <c r="A16">
        <v>15</v>
      </c>
      <c r="B16" s="44">
        <v>43906</v>
      </c>
      <c r="C16" s="43">
        <v>0</v>
      </c>
      <c r="D16" s="46">
        <f t="shared" si="0"/>
        <v>8</v>
      </c>
    </row>
    <row r="17" spans="1:4" x14ac:dyDescent="0.25">
      <c r="A17">
        <v>16</v>
      </c>
      <c r="B17" s="40">
        <v>43907</v>
      </c>
      <c r="C17">
        <v>1</v>
      </c>
      <c r="D17" s="45">
        <f t="shared" si="0"/>
        <v>9</v>
      </c>
    </row>
    <row r="18" spans="1:4" x14ac:dyDescent="0.25">
      <c r="A18">
        <v>17</v>
      </c>
      <c r="B18" s="44">
        <v>43908</v>
      </c>
      <c r="C18" s="43">
        <v>2</v>
      </c>
      <c r="D18" s="46">
        <f t="shared" si="0"/>
        <v>11</v>
      </c>
    </row>
    <row r="19" spans="1:4" x14ac:dyDescent="0.25">
      <c r="A19">
        <v>18</v>
      </c>
      <c r="B19" s="40">
        <v>43909</v>
      </c>
      <c r="C19">
        <v>4</v>
      </c>
      <c r="D19" s="45">
        <f t="shared" si="0"/>
        <v>15</v>
      </c>
    </row>
    <row r="20" spans="1:4" x14ac:dyDescent="0.25">
      <c r="A20">
        <v>19</v>
      </c>
      <c r="B20" s="44">
        <v>43910</v>
      </c>
      <c r="C20" s="43">
        <v>2</v>
      </c>
      <c r="D20" s="46">
        <f t="shared" si="0"/>
        <v>17</v>
      </c>
    </row>
    <row r="21" spans="1:4" x14ac:dyDescent="0.25">
      <c r="A21">
        <v>20</v>
      </c>
      <c r="B21" s="40">
        <v>43911</v>
      </c>
      <c r="C21">
        <v>3</v>
      </c>
      <c r="D21" s="45">
        <f t="shared" si="0"/>
        <v>20</v>
      </c>
    </row>
    <row r="22" spans="1:4" x14ac:dyDescent="0.25">
      <c r="A22">
        <v>21</v>
      </c>
      <c r="B22" s="40">
        <v>43912</v>
      </c>
      <c r="C22">
        <v>9</v>
      </c>
      <c r="D22" s="45">
        <f t="shared" si="0"/>
        <v>29</v>
      </c>
    </row>
    <row r="23" spans="1:4" x14ac:dyDescent="0.25">
      <c r="A23">
        <v>22</v>
      </c>
      <c r="B23" s="40">
        <v>43913</v>
      </c>
      <c r="C23">
        <v>0</v>
      </c>
      <c r="D23" s="45">
        <f t="shared" si="0"/>
        <v>29</v>
      </c>
    </row>
    <row r="24" spans="1:4" x14ac:dyDescent="0.25">
      <c r="A24">
        <v>23</v>
      </c>
      <c r="B24" s="40">
        <v>43914</v>
      </c>
      <c r="C24">
        <v>0</v>
      </c>
      <c r="D24" s="45">
        <f t="shared" si="0"/>
        <v>29</v>
      </c>
    </row>
    <row r="25" spans="1:4" x14ac:dyDescent="0.25">
      <c r="A25">
        <v>24</v>
      </c>
      <c r="B25" s="40">
        <v>43915</v>
      </c>
      <c r="C25">
        <v>1</v>
      </c>
      <c r="D25" s="45">
        <f t="shared" si="0"/>
        <v>30</v>
      </c>
    </row>
    <row r="26" spans="1:4" x14ac:dyDescent="0.25">
      <c r="A26">
        <v>25</v>
      </c>
      <c r="B26" s="40">
        <v>43916</v>
      </c>
      <c r="C26">
        <v>4</v>
      </c>
      <c r="D26" s="45">
        <f t="shared" si="0"/>
        <v>34</v>
      </c>
    </row>
    <row r="27" spans="1:4" x14ac:dyDescent="0.25">
      <c r="A27">
        <v>26</v>
      </c>
      <c r="B27" s="44">
        <v>43917</v>
      </c>
      <c r="C27" s="43">
        <v>11</v>
      </c>
      <c r="D27" s="46">
        <f t="shared" si="0"/>
        <v>45</v>
      </c>
    </row>
    <row r="28" spans="1:4" x14ac:dyDescent="0.25">
      <c r="A28">
        <v>27</v>
      </c>
      <c r="B28" s="40">
        <v>43918</v>
      </c>
      <c r="C28">
        <v>13</v>
      </c>
      <c r="D28" s="45">
        <f t="shared" si="0"/>
        <v>58</v>
      </c>
    </row>
    <row r="29" spans="1:4" x14ac:dyDescent="0.25">
      <c r="A29">
        <v>28</v>
      </c>
      <c r="B29" s="40">
        <v>43919</v>
      </c>
      <c r="C29">
        <v>5</v>
      </c>
      <c r="D29" s="45">
        <f t="shared" si="0"/>
        <v>63</v>
      </c>
    </row>
    <row r="30" spans="1:4" x14ac:dyDescent="0.25">
      <c r="A30">
        <v>29</v>
      </c>
      <c r="B30" s="40">
        <v>43920</v>
      </c>
      <c r="C30">
        <v>11</v>
      </c>
      <c r="D30" s="45">
        <f t="shared" si="0"/>
        <v>74</v>
      </c>
    </row>
    <row r="31" spans="1:4" x14ac:dyDescent="0.25">
      <c r="A31">
        <v>30</v>
      </c>
      <c r="B31" s="40">
        <v>43921</v>
      </c>
      <c r="C31">
        <v>6</v>
      </c>
      <c r="D31" s="45">
        <f t="shared" si="0"/>
        <v>80</v>
      </c>
    </row>
    <row r="32" spans="1:4" x14ac:dyDescent="0.25">
      <c r="A32">
        <v>31</v>
      </c>
      <c r="B32" s="40">
        <v>43922</v>
      </c>
      <c r="C32">
        <v>22</v>
      </c>
      <c r="D32" s="45">
        <f t="shared" si="0"/>
        <v>102</v>
      </c>
    </row>
    <row r="33" spans="1:4" x14ac:dyDescent="0.25">
      <c r="A33">
        <v>32</v>
      </c>
      <c r="B33" s="40">
        <v>43923</v>
      </c>
      <c r="C33">
        <v>9</v>
      </c>
      <c r="D33" s="45">
        <f t="shared" si="0"/>
        <v>111</v>
      </c>
    </row>
    <row r="34" spans="1:4" x14ac:dyDescent="0.25">
      <c r="A34">
        <v>33</v>
      </c>
      <c r="B34" s="40">
        <v>43924</v>
      </c>
      <c r="C34">
        <v>22</v>
      </c>
      <c r="D34" s="45">
        <f t="shared" si="0"/>
        <v>133</v>
      </c>
    </row>
    <row r="35" spans="1:4" x14ac:dyDescent="0.25">
      <c r="A35">
        <v>34</v>
      </c>
      <c r="B35" s="44">
        <v>43925</v>
      </c>
      <c r="C35" s="43">
        <v>16</v>
      </c>
      <c r="D35" s="46">
        <f t="shared" si="0"/>
        <v>149</v>
      </c>
    </row>
    <row r="36" spans="1:4" x14ac:dyDescent="0.25">
      <c r="A36">
        <v>35</v>
      </c>
      <c r="B36" s="40">
        <v>43926</v>
      </c>
      <c r="C36">
        <v>14</v>
      </c>
      <c r="D36" s="45">
        <f t="shared" si="0"/>
        <v>163</v>
      </c>
    </row>
    <row r="37" spans="1:4" x14ac:dyDescent="0.25">
      <c r="A37">
        <v>36</v>
      </c>
      <c r="B37" s="40">
        <v>43927</v>
      </c>
      <c r="C37">
        <v>28</v>
      </c>
      <c r="D37" s="45">
        <f t="shared" si="0"/>
        <v>191</v>
      </c>
    </row>
    <row r="38" spans="1:4" x14ac:dyDescent="0.25">
      <c r="A38">
        <v>37</v>
      </c>
      <c r="B38" s="40">
        <v>43928</v>
      </c>
      <c r="D38" s="45">
        <f t="shared" si="0"/>
        <v>191</v>
      </c>
    </row>
    <row r="39" spans="1:4" x14ac:dyDescent="0.25">
      <c r="A39">
        <v>38</v>
      </c>
      <c r="B39" s="40">
        <v>43929</v>
      </c>
      <c r="D39" s="45">
        <f t="shared" si="0"/>
        <v>191</v>
      </c>
    </row>
    <row r="40" spans="1:4" x14ac:dyDescent="0.25">
      <c r="A40">
        <v>39</v>
      </c>
      <c r="B40" s="40">
        <v>43930</v>
      </c>
      <c r="D40" s="45">
        <f t="shared" si="0"/>
        <v>191</v>
      </c>
    </row>
    <row r="41" spans="1:4" x14ac:dyDescent="0.25">
      <c r="A41">
        <v>40</v>
      </c>
      <c r="B41" s="40">
        <v>43931</v>
      </c>
      <c r="D41" s="45">
        <f t="shared" si="0"/>
        <v>191</v>
      </c>
    </row>
    <row r="42" spans="1:4" x14ac:dyDescent="0.25">
      <c r="A42">
        <v>41</v>
      </c>
      <c r="B42" s="40">
        <v>43932</v>
      </c>
      <c r="D42" s="45">
        <f t="shared" si="0"/>
        <v>191</v>
      </c>
    </row>
    <row r="43" spans="1:4" x14ac:dyDescent="0.25">
      <c r="A43">
        <v>42</v>
      </c>
      <c r="B43" s="40">
        <v>43933</v>
      </c>
      <c r="D43" s="45">
        <f t="shared" si="0"/>
        <v>191</v>
      </c>
    </row>
    <row r="44" spans="1:4" x14ac:dyDescent="0.25">
      <c r="A44">
        <v>43</v>
      </c>
      <c r="B44" s="40">
        <v>43934</v>
      </c>
      <c r="D44" s="45">
        <f t="shared" si="0"/>
        <v>191</v>
      </c>
    </row>
    <row r="45" spans="1:4" x14ac:dyDescent="0.25">
      <c r="A45">
        <v>44</v>
      </c>
      <c r="B45" s="40">
        <v>43935</v>
      </c>
      <c r="D45" s="45">
        <f t="shared" si="0"/>
        <v>191</v>
      </c>
    </row>
    <row r="46" spans="1:4" x14ac:dyDescent="0.25">
      <c r="A46">
        <v>45</v>
      </c>
      <c r="B46" s="40">
        <v>43936</v>
      </c>
      <c r="D46" s="45">
        <f t="shared" si="0"/>
        <v>191</v>
      </c>
    </row>
    <row r="47" spans="1:4" x14ac:dyDescent="0.25">
      <c r="A47">
        <v>46</v>
      </c>
      <c r="B47" s="40">
        <v>43937</v>
      </c>
      <c r="D47" s="45">
        <f t="shared" si="0"/>
        <v>191</v>
      </c>
    </row>
    <row r="48" spans="1:4" x14ac:dyDescent="0.25">
      <c r="A48">
        <v>47</v>
      </c>
      <c r="B48" s="40">
        <v>43938</v>
      </c>
      <c r="D48" s="45">
        <f t="shared" si="0"/>
        <v>191</v>
      </c>
    </row>
    <row r="49" spans="1:4" x14ac:dyDescent="0.25">
      <c r="A49">
        <v>48</v>
      </c>
      <c r="B49" s="40">
        <v>43939</v>
      </c>
      <c r="D49" s="45">
        <f t="shared" si="0"/>
        <v>191</v>
      </c>
    </row>
    <row r="50" spans="1:4" x14ac:dyDescent="0.25">
      <c r="A50">
        <v>49</v>
      </c>
      <c r="B50" s="40">
        <v>43940</v>
      </c>
      <c r="D50" s="45">
        <f t="shared" si="0"/>
        <v>191</v>
      </c>
    </row>
    <row r="51" spans="1:4" x14ac:dyDescent="0.25">
      <c r="A51">
        <v>50</v>
      </c>
      <c r="B51" s="40">
        <v>43941</v>
      </c>
      <c r="D51" s="45">
        <f t="shared" si="0"/>
        <v>191</v>
      </c>
    </row>
    <row r="52" spans="1:4" x14ac:dyDescent="0.25">
      <c r="A52">
        <v>51</v>
      </c>
      <c r="B52" s="40">
        <v>43942</v>
      </c>
      <c r="D52" s="45">
        <f t="shared" si="0"/>
        <v>191</v>
      </c>
    </row>
    <row r="53" spans="1:4" x14ac:dyDescent="0.25">
      <c r="A53">
        <v>52</v>
      </c>
      <c r="B53" s="40">
        <v>43943</v>
      </c>
      <c r="D53" s="45">
        <f t="shared" si="0"/>
        <v>191</v>
      </c>
    </row>
    <row r="54" spans="1:4" x14ac:dyDescent="0.25">
      <c r="A54">
        <v>53</v>
      </c>
      <c r="B54" s="40">
        <v>43944</v>
      </c>
      <c r="D54" s="45">
        <f t="shared" si="0"/>
        <v>191</v>
      </c>
    </row>
    <row r="55" spans="1:4" x14ac:dyDescent="0.25">
      <c r="A55">
        <v>54</v>
      </c>
      <c r="B55" s="40">
        <v>43945</v>
      </c>
      <c r="D55" s="45">
        <f t="shared" si="0"/>
        <v>191</v>
      </c>
    </row>
    <row r="56" spans="1:4" x14ac:dyDescent="0.25">
      <c r="A56">
        <v>55</v>
      </c>
      <c r="B56" s="40">
        <v>43946</v>
      </c>
      <c r="D56" s="45">
        <f t="shared" si="0"/>
        <v>191</v>
      </c>
    </row>
    <row r="57" spans="1:4" x14ac:dyDescent="0.25">
      <c r="A57">
        <v>56</v>
      </c>
      <c r="B57" s="40">
        <v>43947</v>
      </c>
      <c r="D57" s="45">
        <f t="shared" si="0"/>
        <v>191</v>
      </c>
    </row>
    <row r="58" spans="1:4" x14ac:dyDescent="0.25">
      <c r="A58">
        <v>57</v>
      </c>
      <c r="B58" s="40">
        <v>43948</v>
      </c>
      <c r="D58" s="45">
        <f t="shared" si="0"/>
        <v>191</v>
      </c>
    </row>
    <row r="59" spans="1:4" x14ac:dyDescent="0.25">
      <c r="A59">
        <v>58</v>
      </c>
      <c r="B59" s="40">
        <v>43949</v>
      </c>
      <c r="D59" s="45">
        <f t="shared" si="0"/>
        <v>191</v>
      </c>
    </row>
    <row r="60" spans="1:4" x14ac:dyDescent="0.25">
      <c r="A60">
        <v>59</v>
      </c>
      <c r="B60" s="40">
        <v>43950</v>
      </c>
      <c r="D60" s="45">
        <f t="shared" si="0"/>
        <v>191</v>
      </c>
    </row>
    <row r="61" spans="1:4" x14ac:dyDescent="0.25">
      <c r="A61">
        <v>60</v>
      </c>
      <c r="B61" s="40">
        <v>43951</v>
      </c>
      <c r="D61" s="45">
        <f t="shared" si="0"/>
        <v>191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F878-7CEB-48BE-8B47-2616E82713FF}">
  <dimension ref="C1:I23"/>
  <sheetViews>
    <sheetView workbookViewId="0">
      <selection activeCell="F17" sqref="F17"/>
    </sheetView>
  </sheetViews>
  <sheetFormatPr defaultRowHeight="15" x14ac:dyDescent="0.25"/>
  <cols>
    <col min="3" max="3" width="15.7109375" bestFit="1" customWidth="1"/>
    <col min="4" max="4" width="13" bestFit="1" customWidth="1"/>
    <col min="5" max="5" width="14.7109375" bestFit="1" customWidth="1"/>
    <col min="6" max="6" width="15" bestFit="1" customWidth="1"/>
    <col min="7" max="7" width="17" bestFit="1" customWidth="1"/>
    <col min="8" max="8" width="25" bestFit="1" customWidth="1"/>
    <col min="9" max="9" width="77" bestFit="1" customWidth="1"/>
  </cols>
  <sheetData>
    <row r="1" spans="3:9" x14ac:dyDescent="0.25">
      <c r="F1" s="45" t="s">
        <v>30</v>
      </c>
    </row>
    <row r="2" spans="3:9" ht="21" x14ac:dyDescent="0.35">
      <c r="C2" s="50"/>
      <c r="D2" s="50" t="s">
        <v>27</v>
      </c>
      <c r="E2" s="50" t="s">
        <v>28</v>
      </c>
      <c r="F2" s="50" t="s">
        <v>29</v>
      </c>
      <c r="G2" s="50" t="s">
        <v>46</v>
      </c>
      <c r="H2" s="50" t="s">
        <v>45</v>
      </c>
    </row>
    <row r="3" spans="3:9" ht="21" x14ac:dyDescent="0.35">
      <c r="C3" s="50" t="s">
        <v>7</v>
      </c>
      <c r="D3" s="50"/>
      <c r="E3" s="50"/>
      <c r="F3" s="50"/>
      <c r="G3" s="50">
        <f ca="1">G4-E4</f>
        <v>8</v>
      </c>
      <c r="H3" s="50">
        <f ca="1">H4-E4</f>
        <v>100</v>
      </c>
    </row>
    <row r="4" spans="3:9" ht="21" x14ac:dyDescent="0.35">
      <c r="C4" s="51" t="s">
        <v>31</v>
      </c>
      <c r="D4" s="52">
        <v>43892</v>
      </c>
      <c r="E4" s="52">
        <f ca="1">TODAY()</f>
        <v>43976</v>
      </c>
      <c r="F4" s="52">
        <v>43938</v>
      </c>
      <c r="G4" s="53">
        <f>F4-D4+F4</f>
        <v>43984</v>
      </c>
      <c r="H4" s="53">
        <f>G4-D4+G4</f>
        <v>44076</v>
      </c>
      <c r="I4" s="13" t="s">
        <v>40</v>
      </c>
    </row>
    <row r="5" spans="3:9" x14ac:dyDescent="0.25">
      <c r="I5" s="13" t="s">
        <v>33</v>
      </c>
    </row>
    <row r="6" spans="3:9" x14ac:dyDescent="0.25">
      <c r="I6" s="13" t="s">
        <v>35</v>
      </c>
    </row>
    <row r="7" spans="3:9" x14ac:dyDescent="0.25">
      <c r="I7" s="13" t="s">
        <v>39</v>
      </c>
    </row>
    <row r="8" spans="3:9" x14ac:dyDescent="0.25">
      <c r="I8" s="13" t="s">
        <v>37</v>
      </c>
    </row>
    <row r="9" spans="3:9" x14ac:dyDescent="0.25">
      <c r="C9">
        <f>0.03*9810</f>
        <v>294.3</v>
      </c>
    </row>
    <row r="10" spans="3:9" x14ac:dyDescent="0.25">
      <c r="D10" s="40"/>
      <c r="E10" s="40"/>
      <c r="F10" s="48"/>
      <c r="G10" s="49"/>
      <c r="H10" s="49"/>
    </row>
    <row r="11" spans="3:9" x14ac:dyDescent="0.25">
      <c r="D11" s="40"/>
      <c r="E11" s="40"/>
      <c r="F11" s="48"/>
      <c r="G11" s="49"/>
      <c r="H11" s="49"/>
    </row>
    <row r="12" spans="3:9" x14ac:dyDescent="0.25">
      <c r="C12" s="40">
        <v>43892</v>
      </c>
      <c r="D12" s="40">
        <v>43983</v>
      </c>
      <c r="E12" s="40">
        <f>D12+D13</f>
        <v>44074</v>
      </c>
      <c r="F12" s="48"/>
      <c r="G12" s="49"/>
      <c r="H12" s="49"/>
    </row>
    <row r="13" spans="3:9" x14ac:dyDescent="0.25">
      <c r="D13" s="134">
        <f>D12-C12</f>
        <v>91</v>
      </c>
      <c r="E13" s="40"/>
      <c r="F13" s="48"/>
      <c r="G13" s="49"/>
      <c r="H13" s="49"/>
    </row>
    <row r="20" spans="3:8" x14ac:dyDescent="0.25">
      <c r="C20" s="45" t="s">
        <v>32</v>
      </c>
      <c r="D20" s="40">
        <v>43853</v>
      </c>
      <c r="E20" s="40">
        <f ca="1">TODAY()</f>
        <v>43976</v>
      </c>
      <c r="F20" s="48">
        <v>43929</v>
      </c>
      <c r="G20" s="49">
        <f>F20-D20+F20</f>
        <v>44005</v>
      </c>
      <c r="H20" s="49">
        <f>G20-D20+G20</f>
        <v>44157</v>
      </c>
    </row>
    <row r="21" spans="3:8" x14ac:dyDescent="0.25">
      <c r="C21" s="45" t="s">
        <v>34</v>
      </c>
      <c r="D21" s="40">
        <v>43854</v>
      </c>
      <c r="E21" s="40">
        <f ca="1">TODAY()</f>
        <v>43976</v>
      </c>
      <c r="F21" s="48">
        <v>43932</v>
      </c>
      <c r="G21" s="49">
        <f>F21-D21+F21</f>
        <v>44010</v>
      </c>
      <c r="H21" s="49">
        <f>G21-D21+G21</f>
        <v>44166</v>
      </c>
    </row>
    <row r="22" spans="3:8" x14ac:dyDescent="0.25">
      <c r="C22" s="45" t="s">
        <v>36</v>
      </c>
      <c r="D22" s="40">
        <v>43843</v>
      </c>
      <c r="E22" s="40">
        <f ca="1">TODAY()</f>
        <v>43976</v>
      </c>
      <c r="F22" s="48">
        <v>43912</v>
      </c>
      <c r="G22" s="49">
        <f>F22-D22+F22</f>
        <v>43981</v>
      </c>
      <c r="H22" s="49">
        <f>G22-D22+G22</f>
        <v>44119</v>
      </c>
    </row>
    <row r="23" spans="3:8" x14ac:dyDescent="0.25">
      <c r="C23" s="45" t="s">
        <v>38</v>
      </c>
      <c r="D23" s="40">
        <v>43860</v>
      </c>
      <c r="E23" s="40">
        <f ca="1">TODAY()</f>
        <v>43976</v>
      </c>
      <c r="F23" s="48">
        <v>43921</v>
      </c>
      <c r="G23" s="49">
        <f>F23-D23+F23</f>
        <v>43982</v>
      </c>
      <c r="H23" s="49">
        <f>G23-D23+G23</f>
        <v>44104</v>
      </c>
    </row>
  </sheetData>
  <hyperlinks>
    <hyperlink ref="I5" r:id="rId1" location="Statistics" xr:uid="{91079A6F-9C74-47E9-9295-586C543755B5}"/>
    <hyperlink ref="I6" r:id="rId2" xr:uid="{44EB1B44-1AD3-4BA0-905A-5841A30055A1}"/>
    <hyperlink ref="I8" r:id="rId3" location="Statistics" xr:uid="{66ABEF08-FD4A-4594-8D43-6B02442FC9AC}"/>
    <hyperlink ref="I7" r:id="rId4" xr:uid="{DFE4E0DD-7669-4BC5-95B6-DA53D717FF30}"/>
    <hyperlink ref="I4" r:id="rId5" location="Statistics" xr:uid="{8810CD38-BF1E-4CCF-A805-59C5A4A5A5EB}"/>
  </hyperlinks>
  <pageMargins left="0.7" right="0.7" top="0.75" bottom="0.75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NEWEST METHOD</vt:lpstr>
      <vt:lpstr>PA Cakung</vt:lpstr>
      <vt:lpstr>Sheet1</vt:lpstr>
      <vt:lpstr>Yoga Method</vt:lpstr>
      <vt:lpstr>Cured</vt:lpstr>
      <vt:lpstr>Mirror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2020-04-05T21:14:14Z</dcterms:created>
  <dcterms:modified xsi:type="dcterms:W3CDTF">2020-05-25T04:54:12Z</dcterms:modified>
</cp:coreProperties>
</file>