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0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imanta\Hobby\CoVID\"/>
    </mc:Choice>
  </mc:AlternateContent>
  <xr:revisionPtr revIDLastSave="0" documentId="13_ncr:1_{89E5BB20-ED13-4544-83D0-4E920B52DE22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NEWEST METHOD" sheetId="1" r:id="rId1"/>
    <sheet name="PA Cakung" sheetId="2" r:id="rId2"/>
    <sheet name="Sheet1" sheetId="3" r:id="rId3"/>
    <sheet name="Yoga Method" sheetId="4" r:id="rId4"/>
    <sheet name="Cured" sheetId="5" r:id="rId5"/>
    <sheet name="Mirror Method" sheetId="6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3" i="6" l="1"/>
  <c r="H23" i="6" s="1"/>
  <c r="E23" i="6"/>
  <c r="G22" i="6"/>
  <c r="H22" i="6" s="1"/>
  <c r="E22" i="6"/>
  <c r="H21" i="6"/>
  <c r="G21" i="6"/>
  <c r="E21" i="6"/>
  <c r="G20" i="6"/>
  <c r="H20" i="6" s="1"/>
  <c r="E20" i="6"/>
  <c r="D13" i="6"/>
  <c r="E12" i="6" s="1"/>
  <c r="C9" i="6"/>
  <c r="H4" i="6"/>
  <c r="G4" i="6"/>
  <c r="E4" i="6"/>
  <c r="G3" i="6" s="1"/>
  <c r="D2" i="5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H15" i="4"/>
  <c r="H17" i="4" s="1"/>
  <c r="H19" i="4" s="1"/>
  <c r="H21" i="4" s="1"/>
  <c r="H23" i="4" s="1"/>
  <c r="H25" i="4" s="1"/>
  <c r="H13" i="4"/>
  <c r="K12" i="4"/>
  <c r="K14" i="4" s="1"/>
  <c r="K16" i="4" s="1"/>
  <c r="K18" i="4" s="1"/>
  <c r="K20" i="4" s="1"/>
  <c r="K22" i="4" s="1"/>
  <c r="R10" i="4"/>
  <c r="K10" i="4"/>
  <c r="G10" i="4"/>
  <c r="K8" i="4"/>
  <c r="J9" i="4" s="1"/>
  <c r="G8" i="4"/>
  <c r="F9" i="4" s="1"/>
  <c r="R7" i="4"/>
  <c r="R11" i="4" s="1"/>
  <c r="H60" i="3"/>
  <c r="F60" i="3" s="1"/>
  <c r="H58" i="3"/>
  <c r="F58" i="3"/>
  <c r="I58" i="3" s="1"/>
  <c r="H56" i="3"/>
  <c r="F56" i="3" s="1"/>
  <c r="I56" i="3" s="1"/>
  <c r="H54" i="3"/>
  <c r="F54" i="3"/>
  <c r="I54" i="3" s="1"/>
  <c r="H52" i="3"/>
  <c r="F52" i="3" s="1"/>
  <c r="I52" i="3" s="1"/>
  <c r="H50" i="3"/>
  <c r="F50" i="3"/>
  <c r="I50" i="3" s="1"/>
  <c r="H48" i="3"/>
  <c r="F48" i="3" s="1"/>
  <c r="I48" i="3" s="1"/>
  <c r="H46" i="3"/>
  <c r="F46" i="3"/>
  <c r="I46" i="3" s="1"/>
  <c r="H44" i="3"/>
  <c r="F44" i="3" s="1"/>
  <c r="I44" i="3" s="1"/>
  <c r="H42" i="3"/>
  <c r="F42" i="3"/>
  <c r="I42" i="3" s="1"/>
  <c r="H40" i="3"/>
  <c r="F40" i="3" s="1"/>
  <c r="I40" i="3" s="1"/>
  <c r="H38" i="3"/>
  <c r="F38" i="3"/>
  <c r="I38" i="3" s="1"/>
  <c r="H36" i="3"/>
  <c r="F36" i="3" s="1"/>
  <c r="I36" i="3" s="1"/>
  <c r="H34" i="3"/>
  <c r="F34" i="3"/>
  <c r="I34" i="3" s="1"/>
  <c r="H32" i="3"/>
  <c r="F32" i="3" s="1"/>
  <c r="I32" i="3" s="1"/>
  <c r="H30" i="3"/>
  <c r="F30" i="3"/>
  <c r="I30" i="3" s="1"/>
  <c r="H28" i="3"/>
  <c r="F28" i="3" s="1"/>
  <c r="I28" i="3" s="1"/>
  <c r="H26" i="3"/>
  <c r="G26" i="3"/>
  <c r="G28" i="3" s="1"/>
  <c r="G30" i="3" s="1"/>
  <c r="G32" i="3" s="1"/>
  <c r="G34" i="3" s="1"/>
  <c r="G36" i="3" s="1"/>
  <c r="G38" i="3" s="1"/>
  <c r="G40" i="3" s="1"/>
  <c r="G42" i="3" s="1"/>
  <c r="G44" i="3" s="1"/>
  <c r="G46" i="3" s="1"/>
  <c r="G48" i="3" s="1"/>
  <c r="G50" i="3" s="1"/>
  <c r="G52" i="3" s="1"/>
  <c r="G54" i="3" s="1"/>
  <c r="G56" i="3" s="1"/>
  <c r="G58" i="3" s="1"/>
  <c r="G60" i="3" s="1"/>
  <c r="G62" i="3" s="1"/>
  <c r="G64" i="3" s="1"/>
  <c r="F26" i="3"/>
  <c r="I26" i="3" s="1"/>
  <c r="H24" i="3"/>
  <c r="I24" i="3" s="1"/>
  <c r="B23" i="3"/>
  <c r="I22" i="3"/>
  <c r="H22" i="3"/>
  <c r="B21" i="3"/>
  <c r="H20" i="3"/>
  <c r="I20" i="3" s="1"/>
  <c r="B19" i="3"/>
  <c r="I18" i="3"/>
  <c r="H18" i="3"/>
  <c r="B17" i="3"/>
  <c r="H16" i="3"/>
  <c r="I16" i="3" s="1"/>
  <c r="B15" i="3"/>
  <c r="B2" i="3" s="1"/>
  <c r="A4" i="3" s="1"/>
  <c r="E26" i="3" s="1"/>
  <c r="I14" i="3"/>
  <c r="H14" i="3"/>
  <c r="B13" i="3"/>
  <c r="I12" i="3"/>
  <c r="H12" i="3"/>
  <c r="B11" i="3"/>
  <c r="H10" i="3"/>
  <c r="I10" i="3" s="1"/>
  <c r="I2" i="3" s="1"/>
  <c r="B9" i="3"/>
  <c r="H8" i="3"/>
  <c r="I8" i="3" s="1"/>
  <c r="B7" i="3"/>
  <c r="N6" i="3"/>
  <c r="H6" i="3"/>
  <c r="I6" i="3" s="1"/>
  <c r="B5" i="3"/>
  <c r="I4" i="3"/>
  <c r="H4" i="3"/>
  <c r="M2" i="3"/>
  <c r="L2" i="3"/>
  <c r="G263" i="1"/>
  <c r="G256" i="1"/>
  <c r="G249" i="1"/>
  <c r="G242" i="1"/>
  <c r="G235" i="1"/>
  <c r="G228" i="1"/>
  <c r="I225" i="1"/>
  <c r="I224" i="1"/>
  <c r="I223" i="1"/>
  <c r="I222" i="1"/>
  <c r="I221" i="1"/>
  <c r="G221" i="1"/>
  <c r="I220" i="1"/>
  <c r="I219" i="1"/>
  <c r="I218" i="1"/>
  <c r="I217" i="1"/>
  <c r="I216" i="1"/>
  <c r="I215" i="1"/>
  <c r="I214" i="1"/>
  <c r="G214" i="1"/>
  <c r="I213" i="1"/>
  <c r="I212" i="1"/>
  <c r="I211" i="1"/>
  <c r="I210" i="1"/>
  <c r="I209" i="1"/>
  <c r="I208" i="1"/>
  <c r="I207" i="1"/>
  <c r="G207" i="1"/>
  <c r="I206" i="1"/>
  <c r="I205" i="1"/>
  <c r="I204" i="1"/>
  <c r="AZ203" i="1"/>
  <c r="AY203" i="1"/>
  <c r="AX203" i="1"/>
  <c r="AW203" i="1"/>
  <c r="AV203" i="1"/>
  <c r="AU203" i="1"/>
  <c r="AT203" i="1"/>
  <c r="AS203" i="1"/>
  <c r="AR203" i="1"/>
  <c r="I203" i="1"/>
  <c r="I202" i="1"/>
  <c r="I201" i="1"/>
  <c r="I200" i="1"/>
  <c r="G200" i="1"/>
  <c r="I199" i="1"/>
  <c r="I198" i="1"/>
  <c r="I197" i="1"/>
  <c r="I196" i="1"/>
  <c r="I195" i="1"/>
  <c r="I194" i="1"/>
  <c r="I193" i="1"/>
  <c r="G193" i="1"/>
  <c r="I192" i="1"/>
  <c r="I191" i="1"/>
  <c r="I190" i="1"/>
  <c r="I189" i="1"/>
  <c r="I188" i="1"/>
  <c r="I187" i="1"/>
  <c r="I186" i="1"/>
  <c r="G186" i="1"/>
  <c r="I185" i="1"/>
  <c r="I184" i="1"/>
  <c r="I183" i="1"/>
  <c r="I182" i="1"/>
  <c r="I181" i="1"/>
  <c r="I180" i="1"/>
  <c r="I179" i="1"/>
  <c r="G179" i="1"/>
  <c r="I178" i="1"/>
  <c r="I177" i="1"/>
  <c r="I176" i="1"/>
  <c r="I175" i="1"/>
  <c r="I174" i="1"/>
  <c r="I173" i="1"/>
  <c r="I172" i="1"/>
  <c r="G172" i="1"/>
  <c r="I171" i="1"/>
  <c r="I170" i="1"/>
  <c r="I169" i="1"/>
  <c r="I168" i="1"/>
  <c r="I167" i="1"/>
  <c r="I166" i="1"/>
  <c r="I165" i="1"/>
  <c r="G165" i="1"/>
  <c r="I164" i="1"/>
  <c r="I163" i="1"/>
  <c r="I162" i="1"/>
  <c r="I161" i="1"/>
  <c r="I160" i="1"/>
  <c r="I159" i="1"/>
  <c r="I158" i="1"/>
  <c r="G158" i="1"/>
  <c r="I157" i="1"/>
  <c r="I156" i="1"/>
  <c r="I155" i="1"/>
  <c r="I154" i="1"/>
  <c r="I153" i="1"/>
  <c r="I152" i="1"/>
  <c r="I151" i="1"/>
  <c r="G151" i="1"/>
  <c r="I150" i="1"/>
  <c r="I149" i="1"/>
  <c r="I148" i="1"/>
  <c r="I147" i="1"/>
  <c r="I146" i="1"/>
  <c r="I145" i="1"/>
  <c r="I144" i="1"/>
  <c r="H144" i="1"/>
  <c r="G144" i="1"/>
  <c r="I143" i="1"/>
  <c r="I142" i="1"/>
  <c r="I141" i="1"/>
  <c r="I140" i="1"/>
  <c r="I139" i="1"/>
  <c r="I138" i="1"/>
  <c r="I137" i="1"/>
  <c r="G137" i="1"/>
  <c r="I136" i="1"/>
  <c r="I135" i="1"/>
  <c r="I134" i="1"/>
  <c r="I133" i="1"/>
  <c r="I132" i="1"/>
  <c r="I131" i="1"/>
  <c r="I130" i="1"/>
  <c r="G130" i="1"/>
  <c r="I129" i="1"/>
  <c r="I128" i="1"/>
  <c r="I127" i="1"/>
  <c r="I126" i="1"/>
  <c r="I125" i="1"/>
  <c r="I124" i="1"/>
  <c r="I123" i="1"/>
  <c r="G123" i="1"/>
  <c r="I122" i="1"/>
  <c r="I121" i="1"/>
  <c r="I120" i="1"/>
  <c r="I119" i="1"/>
  <c r="I118" i="1"/>
  <c r="I117" i="1"/>
  <c r="I116" i="1"/>
  <c r="H116" i="1"/>
  <c r="G116" i="1"/>
  <c r="I115" i="1"/>
  <c r="I114" i="1"/>
  <c r="I113" i="1"/>
  <c r="I112" i="1"/>
  <c r="I111" i="1"/>
  <c r="I110" i="1"/>
  <c r="I109" i="1"/>
  <c r="G109" i="1"/>
  <c r="I108" i="1"/>
  <c r="I107" i="1"/>
  <c r="I106" i="1"/>
  <c r="I105" i="1"/>
  <c r="I104" i="1"/>
  <c r="I103" i="1"/>
  <c r="I102" i="1"/>
  <c r="G102" i="1"/>
  <c r="I101" i="1"/>
  <c r="I100" i="1"/>
  <c r="I99" i="1"/>
  <c r="I98" i="1"/>
  <c r="I97" i="1"/>
  <c r="I96" i="1"/>
  <c r="I95" i="1"/>
  <c r="G95" i="1"/>
  <c r="I94" i="1"/>
  <c r="I93" i="1"/>
  <c r="I92" i="1"/>
  <c r="I91" i="1"/>
  <c r="I90" i="1"/>
  <c r="I89" i="1"/>
  <c r="I88" i="1"/>
  <c r="H88" i="1"/>
  <c r="G88" i="1"/>
  <c r="I87" i="1"/>
  <c r="I86" i="1"/>
  <c r="I85" i="1"/>
  <c r="I84" i="1"/>
  <c r="I83" i="1"/>
  <c r="I82" i="1"/>
  <c r="I81" i="1"/>
  <c r="G81" i="1"/>
  <c r="I80" i="1"/>
  <c r="I79" i="1"/>
  <c r="I78" i="1"/>
  <c r="I77" i="1"/>
  <c r="I76" i="1"/>
  <c r="I75" i="1"/>
  <c r="I74" i="1"/>
  <c r="G74" i="1"/>
  <c r="I73" i="1"/>
  <c r="I72" i="1"/>
  <c r="I71" i="1"/>
  <c r="I70" i="1"/>
  <c r="I69" i="1"/>
  <c r="I68" i="1"/>
  <c r="I67" i="1"/>
  <c r="G67" i="1"/>
  <c r="I66" i="1"/>
  <c r="I65" i="1"/>
  <c r="I64" i="1"/>
  <c r="I63" i="1"/>
  <c r="I62" i="1"/>
  <c r="I61" i="1"/>
  <c r="I60" i="1"/>
  <c r="G60" i="1"/>
  <c r="H60" i="1" s="1"/>
  <c r="I59" i="1"/>
  <c r="I58" i="1"/>
  <c r="I57" i="1"/>
  <c r="I56" i="1"/>
  <c r="I55" i="1"/>
  <c r="I54" i="1"/>
  <c r="I53" i="1"/>
  <c r="G53" i="1"/>
  <c r="I52" i="1"/>
  <c r="I51" i="1"/>
  <c r="I50" i="1"/>
  <c r="I49" i="1"/>
  <c r="I48" i="1"/>
  <c r="I47" i="1"/>
  <c r="I46" i="1"/>
  <c r="G46" i="1"/>
  <c r="I45" i="1"/>
  <c r="I44" i="1"/>
  <c r="I43" i="1"/>
  <c r="I42" i="1"/>
  <c r="I41" i="1"/>
  <c r="I40" i="1"/>
  <c r="I39" i="1"/>
  <c r="G39" i="1"/>
  <c r="I38" i="1"/>
  <c r="I37" i="1"/>
  <c r="I36" i="1"/>
  <c r="I35" i="1"/>
  <c r="I34" i="1"/>
  <c r="I33" i="1"/>
  <c r="I32" i="1"/>
  <c r="G32" i="1"/>
  <c r="H32" i="1" s="1"/>
  <c r="I31" i="1"/>
  <c r="I30" i="1"/>
  <c r="I29" i="1"/>
  <c r="I2" i="1" s="1"/>
  <c r="I28" i="1"/>
  <c r="I27" i="1"/>
  <c r="I26" i="1"/>
  <c r="I25" i="1"/>
  <c r="G25" i="1"/>
  <c r="I24" i="1"/>
  <c r="I23" i="1"/>
  <c r="I22" i="1"/>
  <c r="I21" i="1"/>
  <c r="I20" i="1"/>
  <c r="I19" i="1"/>
  <c r="I18" i="1"/>
  <c r="G18" i="1"/>
  <c r="I17" i="1"/>
  <c r="I16" i="1"/>
  <c r="I15" i="1"/>
  <c r="I14" i="1"/>
  <c r="R13" i="1"/>
  <c r="I13" i="1"/>
  <c r="I12" i="1"/>
  <c r="I11" i="1"/>
  <c r="G11" i="1"/>
  <c r="I10" i="1"/>
  <c r="I9" i="1"/>
  <c r="I8" i="1"/>
  <c r="I7" i="1"/>
  <c r="I6" i="1"/>
  <c r="AE5" i="1"/>
  <c r="Q5" i="1"/>
  <c r="AD5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I5" i="1"/>
  <c r="AF4" i="1"/>
  <c r="AG4" i="1" s="1"/>
  <c r="AD4" i="1"/>
  <c r="AB4" i="1"/>
  <c r="AC4" i="1" s="1"/>
  <c r="Q4" i="1"/>
  <c r="O4" i="1"/>
  <c r="N4" i="1"/>
  <c r="M4" i="1"/>
  <c r="I4" i="1"/>
  <c r="G4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H2" i="1"/>
  <c r="S2" i="1"/>
  <c r="L2" i="1"/>
  <c r="K2" i="1"/>
  <c r="J2" i="1"/>
  <c r="F2" i="1"/>
  <c r="E2" i="1"/>
  <c r="AH1" i="1"/>
  <c r="S1" i="1"/>
  <c r="L1" i="1"/>
  <c r="K1" i="1"/>
  <c r="J1" i="1"/>
  <c r="I1" i="1"/>
  <c r="F1" i="1"/>
  <c r="E1" i="1"/>
  <c r="H3" i="6" l="1"/>
  <c r="M3" i="3"/>
  <c r="M15" i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T4" i="1"/>
  <c r="N5" i="1"/>
  <c r="AF5" i="1"/>
  <c r="G1" i="1"/>
  <c r="G2" i="1"/>
  <c r="H4" i="1"/>
  <c r="O5" i="1"/>
  <c r="R14" i="1"/>
  <c r="Q6" i="1"/>
  <c r="AI4" i="1"/>
  <c r="B25" i="3"/>
  <c r="E28" i="3"/>
  <c r="H62" i="3"/>
  <c r="L13" i="4"/>
  <c r="L15" i="4" s="1"/>
  <c r="L17" i="4" s="1"/>
  <c r="L19" i="4" s="1"/>
  <c r="L21" i="4" s="1"/>
  <c r="L23" i="4" s="1"/>
  <c r="L25" i="4" s="1"/>
  <c r="M2" i="1" l="1"/>
  <c r="F62" i="3"/>
  <c r="H64" i="3"/>
  <c r="H2" i="1"/>
  <c r="H1" i="1"/>
  <c r="AG5" i="1"/>
  <c r="E30" i="3"/>
  <c r="B27" i="3"/>
  <c r="AD6" i="1"/>
  <c r="Q7" i="1"/>
  <c r="R15" i="1"/>
  <c r="O6" i="1"/>
  <c r="AI5" i="1"/>
  <c r="P5" i="1"/>
  <c r="N6" i="1"/>
  <c r="T5" i="1"/>
  <c r="X5" i="1" s="1"/>
  <c r="M1" i="1"/>
  <c r="H66" i="3" l="1"/>
  <c r="F64" i="3"/>
  <c r="O7" i="1"/>
  <c r="P6" i="1"/>
  <c r="AE6" i="1"/>
  <c r="AB5" i="1"/>
  <c r="AA5" i="1"/>
  <c r="R16" i="1"/>
  <c r="B29" i="3"/>
  <c r="E32" i="3"/>
  <c r="N7" i="1"/>
  <c r="T6" i="1"/>
  <c r="AD7" i="1"/>
  <c r="AE7" i="1" s="1"/>
  <c r="AF7" i="1" s="1"/>
  <c r="Q8" i="1"/>
  <c r="R17" i="1" l="1"/>
  <c r="O8" i="1"/>
  <c r="P7" i="1"/>
  <c r="H68" i="3"/>
  <c r="G66" i="3"/>
  <c r="F66" i="3"/>
  <c r="X6" i="1"/>
  <c r="E34" i="3"/>
  <c r="B31" i="3"/>
  <c r="AC5" i="1"/>
  <c r="AF6" i="1"/>
  <c r="AD8" i="1"/>
  <c r="AE8" i="1" s="1"/>
  <c r="AF8" i="1" s="1"/>
  <c r="Q9" i="1"/>
  <c r="N8" i="1"/>
  <c r="T7" i="1"/>
  <c r="X7" i="1" s="1"/>
  <c r="AD9" i="1" l="1"/>
  <c r="AE9" i="1" s="1"/>
  <c r="AF9" i="1" s="1"/>
  <c r="Q10" i="1"/>
  <c r="B33" i="3"/>
  <c r="E36" i="3"/>
  <c r="O9" i="1"/>
  <c r="P8" i="1"/>
  <c r="AB7" i="1"/>
  <c r="AA7" i="1"/>
  <c r="H70" i="3"/>
  <c r="F68" i="3"/>
  <c r="R18" i="1"/>
  <c r="N9" i="1"/>
  <c r="T8" i="1"/>
  <c r="AG6" i="1"/>
  <c r="AB6" i="1"/>
  <c r="AA6" i="1"/>
  <c r="AC7" i="1" l="1"/>
  <c r="AI6" i="1"/>
  <c r="AG7" i="1"/>
  <c r="H72" i="3"/>
  <c r="F70" i="3"/>
  <c r="AD10" i="1"/>
  <c r="Q11" i="1"/>
  <c r="N10" i="1"/>
  <c r="T9" i="1"/>
  <c r="AC6" i="1"/>
  <c r="R19" i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O10" i="1"/>
  <c r="P9" i="1"/>
  <c r="X8" i="1"/>
  <c r="E38" i="3"/>
  <c r="B35" i="3"/>
  <c r="O11" i="1" l="1"/>
  <c r="P10" i="1"/>
  <c r="N11" i="1"/>
  <c r="T10" i="1"/>
  <c r="X10" i="1" s="1"/>
  <c r="H74" i="3"/>
  <c r="F72" i="3"/>
  <c r="B37" i="3"/>
  <c r="E40" i="3"/>
  <c r="Q12" i="1"/>
  <c r="AD11" i="1"/>
  <c r="AE11" i="1" s="1"/>
  <c r="AF11" i="1" s="1"/>
  <c r="AI7" i="1"/>
  <c r="AG8" i="1"/>
  <c r="R1" i="1"/>
  <c r="AB8" i="1"/>
  <c r="AA8" i="1"/>
  <c r="Y4" i="1"/>
  <c r="X9" i="1"/>
  <c r="R2" i="1"/>
  <c r="AE10" i="1"/>
  <c r="T11" i="1" l="1"/>
  <c r="N12" i="1"/>
  <c r="AF10" i="1"/>
  <c r="AI8" i="1"/>
  <c r="AG9" i="1"/>
  <c r="Q13" i="1"/>
  <c r="AD12" i="1"/>
  <c r="H76" i="3"/>
  <c r="F74" i="3"/>
  <c r="AC8" i="1"/>
  <c r="O12" i="1"/>
  <c r="P11" i="1"/>
  <c r="AB9" i="1"/>
  <c r="AC9" i="1" s="1"/>
  <c r="AA9" i="1"/>
  <c r="E42" i="3"/>
  <c r="B39" i="3"/>
  <c r="AB10" i="1"/>
  <c r="AA10" i="1"/>
  <c r="AE12" i="1" l="1"/>
  <c r="AC10" i="1"/>
  <c r="AD13" i="1"/>
  <c r="AE13" i="1" s="1"/>
  <c r="AF13" i="1" s="1"/>
  <c r="Q14" i="1"/>
  <c r="AG10" i="1"/>
  <c r="P12" i="1"/>
  <c r="O13" i="1"/>
  <c r="AI9" i="1"/>
  <c r="N13" i="1"/>
  <c r="T12" i="1"/>
  <c r="X12" i="1" s="1"/>
  <c r="B41" i="3"/>
  <c r="E44" i="3"/>
  <c r="H78" i="3"/>
  <c r="F76" i="3"/>
  <c r="X11" i="1"/>
  <c r="AB12" i="1" l="1"/>
  <c r="AA12" i="1"/>
  <c r="AD14" i="1"/>
  <c r="AE14" i="1" s="1"/>
  <c r="AF14" i="1" s="1"/>
  <c r="Q15" i="1"/>
  <c r="H80" i="3"/>
  <c r="F78" i="3"/>
  <c r="N14" i="1"/>
  <c r="T13" i="1"/>
  <c r="X13" i="1" s="1"/>
  <c r="O14" i="1"/>
  <c r="P13" i="1"/>
  <c r="AF12" i="1"/>
  <c r="AB11" i="1"/>
  <c r="AA11" i="1"/>
  <c r="E46" i="3"/>
  <c r="B43" i="3"/>
  <c r="AI10" i="1"/>
  <c r="AG11" i="1"/>
  <c r="O15" i="1" l="1"/>
  <c r="P14" i="1"/>
  <c r="H82" i="3"/>
  <c r="F80" i="3"/>
  <c r="AI11" i="1"/>
  <c r="AG12" i="1"/>
  <c r="AA13" i="1"/>
  <c r="AB13" i="1"/>
  <c r="Q16" i="1"/>
  <c r="AD15" i="1"/>
  <c r="AE15" i="1" s="1"/>
  <c r="AF15" i="1" s="1"/>
  <c r="AC12" i="1"/>
  <c r="B45" i="3"/>
  <c r="E48" i="3"/>
  <c r="AC11" i="1"/>
  <c r="N15" i="1"/>
  <c r="T14" i="1"/>
  <c r="X14" i="1" s="1"/>
  <c r="H84" i="3" l="1"/>
  <c r="F82" i="3"/>
  <c r="AB14" i="1"/>
  <c r="AA14" i="1"/>
  <c r="N16" i="1"/>
  <c r="T15" i="1"/>
  <c r="X15" i="1" s="1"/>
  <c r="E50" i="3"/>
  <c r="B47" i="3"/>
  <c r="Q17" i="1"/>
  <c r="AD16" i="1"/>
  <c r="AE16" i="1" s="1"/>
  <c r="AF16" i="1" s="1"/>
  <c r="AC13" i="1"/>
  <c r="AI12" i="1"/>
  <c r="AG13" i="1"/>
  <c r="P15" i="1"/>
  <c r="O16" i="1"/>
  <c r="B49" i="3" l="1"/>
  <c r="E52" i="3"/>
  <c r="H86" i="3"/>
  <c r="F84" i="3"/>
  <c r="AI13" i="1"/>
  <c r="AG14" i="1"/>
  <c r="AB15" i="1"/>
  <c r="AA15" i="1"/>
  <c r="O17" i="1"/>
  <c r="P16" i="1"/>
  <c r="AD17" i="1"/>
  <c r="AE17" i="1" s="1"/>
  <c r="AF17" i="1" s="1"/>
  <c r="Q18" i="1"/>
  <c r="N17" i="1"/>
  <c r="T16" i="1"/>
  <c r="X16" i="1" s="1"/>
  <c r="AC14" i="1"/>
  <c r="N18" i="1" l="1"/>
  <c r="T17" i="1"/>
  <c r="X17" i="1" s="1"/>
  <c r="AC15" i="1"/>
  <c r="H88" i="3"/>
  <c r="F86" i="3"/>
  <c r="AD18" i="1"/>
  <c r="AE18" i="1" s="1"/>
  <c r="AF18" i="1" s="1"/>
  <c r="Q19" i="1"/>
  <c r="O18" i="1"/>
  <c r="P17" i="1"/>
  <c r="AI14" i="1"/>
  <c r="AG15" i="1"/>
  <c r="E54" i="3"/>
  <c r="B51" i="3"/>
  <c r="AB16" i="1"/>
  <c r="AC16" i="1" s="1"/>
  <c r="AA16" i="1"/>
  <c r="Y11" i="1"/>
  <c r="AI15" i="1" l="1"/>
  <c r="AG16" i="1"/>
  <c r="H90" i="3"/>
  <c r="F88" i="3"/>
  <c r="AD19" i="1"/>
  <c r="AE19" i="1" s="1"/>
  <c r="AF19" i="1" s="1"/>
  <c r="Q20" i="1"/>
  <c r="O19" i="1"/>
  <c r="P18" i="1"/>
  <c r="AA17" i="1"/>
  <c r="AB17" i="1"/>
  <c r="AC17" i="1" s="1"/>
  <c r="B53" i="3"/>
  <c r="E56" i="3"/>
  <c r="T18" i="1"/>
  <c r="N19" i="1"/>
  <c r="O20" i="1" l="1"/>
  <c r="P19" i="1"/>
  <c r="H92" i="3"/>
  <c r="F90" i="3"/>
  <c r="T19" i="1"/>
  <c r="N20" i="1"/>
  <c r="X18" i="1"/>
  <c r="U18" i="1"/>
  <c r="Q21" i="1"/>
  <c r="AD20" i="1"/>
  <c r="AE20" i="1" s="1"/>
  <c r="AF20" i="1" s="1"/>
  <c r="AI16" i="1"/>
  <c r="AG17" i="1"/>
  <c r="E58" i="3"/>
  <c r="B55" i="3"/>
  <c r="AB18" i="1" l="1"/>
  <c r="AC18" i="1" s="1"/>
  <c r="AA18" i="1"/>
  <c r="H94" i="3"/>
  <c r="F92" i="3"/>
  <c r="T20" i="1"/>
  <c r="N21" i="1"/>
  <c r="B57" i="3"/>
  <c r="E60" i="3"/>
  <c r="N2" i="3"/>
  <c r="N3" i="3" s="1"/>
  <c r="Q22" i="1"/>
  <c r="AD21" i="1"/>
  <c r="AE21" i="1" s="1"/>
  <c r="AF21" i="1" s="1"/>
  <c r="X19" i="1"/>
  <c r="U19" i="1"/>
  <c r="V19" i="1" s="1"/>
  <c r="AI17" i="1"/>
  <c r="AG18" i="1"/>
  <c r="V18" i="1"/>
  <c r="P20" i="1"/>
  <c r="O21" i="1"/>
  <c r="AD22" i="1" l="1"/>
  <c r="AE22" i="1" s="1"/>
  <c r="AF22" i="1" s="1"/>
  <c r="Q23" i="1"/>
  <c r="H96" i="3"/>
  <c r="F94" i="3"/>
  <c r="N5" i="3"/>
  <c r="N4" i="3"/>
  <c r="N22" i="1"/>
  <c r="T21" i="1"/>
  <c r="AI18" i="1"/>
  <c r="AG19" i="1"/>
  <c r="P21" i="1"/>
  <c r="O22" i="1"/>
  <c r="AA19" i="1"/>
  <c r="AB19" i="1"/>
  <c r="AC19" i="1" s="1"/>
  <c r="E62" i="3"/>
  <c r="B59" i="3"/>
  <c r="U20" i="1"/>
  <c r="X20" i="1"/>
  <c r="AB20" i="1" l="1"/>
  <c r="AC20" i="1" s="1"/>
  <c r="AA20" i="1"/>
  <c r="V20" i="1"/>
  <c r="U21" i="1"/>
  <c r="X21" i="1"/>
  <c r="N23" i="1"/>
  <c r="T22" i="1"/>
  <c r="H98" i="3"/>
  <c r="F96" i="3"/>
  <c r="E64" i="3"/>
  <c r="B61" i="3"/>
  <c r="AI19" i="1"/>
  <c r="AG20" i="1"/>
  <c r="AD23" i="1"/>
  <c r="AE23" i="1" s="1"/>
  <c r="AF23" i="1" s="1"/>
  <c r="Q24" i="1"/>
  <c r="O23" i="1"/>
  <c r="P22" i="1"/>
  <c r="B63" i="3" l="1"/>
  <c r="E66" i="3"/>
  <c r="T23" i="1"/>
  <c r="N24" i="1"/>
  <c r="O24" i="1"/>
  <c r="P23" i="1"/>
  <c r="AB21" i="1"/>
  <c r="AC21" i="1" s="1"/>
  <c r="AA21" i="1"/>
  <c r="AI20" i="1"/>
  <c r="AG21" i="1"/>
  <c r="AD24" i="1"/>
  <c r="AE24" i="1" s="1"/>
  <c r="AF24" i="1" s="1"/>
  <c r="Q25" i="1"/>
  <c r="H100" i="3"/>
  <c r="F98" i="3"/>
  <c r="V21" i="1"/>
  <c r="X22" i="1"/>
  <c r="U22" i="1"/>
  <c r="X23" i="1" l="1"/>
  <c r="U23" i="1"/>
  <c r="AB22" i="1"/>
  <c r="AC22" i="1" s="1"/>
  <c r="AA22" i="1"/>
  <c r="AI21" i="1"/>
  <c r="AG22" i="1"/>
  <c r="B65" i="3"/>
  <c r="E68" i="3"/>
  <c r="AD25" i="1"/>
  <c r="AE25" i="1" s="1"/>
  <c r="AF25" i="1" s="1"/>
  <c r="Q26" i="1"/>
  <c r="T24" i="1"/>
  <c r="N25" i="1"/>
  <c r="V22" i="1"/>
  <c r="H102" i="3"/>
  <c r="F100" i="3"/>
  <c r="P24" i="1"/>
  <c r="O25" i="1"/>
  <c r="H104" i="3" l="1"/>
  <c r="F102" i="3"/>
  <c r="T25" i="1"/>
  <c r="N26" i="1"/>
  <c r="E70" i="3"/>
  <c r="B67" i="3"/>
  <c r="V23" i="1"/>
  <c r="P25" i="1"/>
  <c r="O26" i="1"/>
  <c r="U24" i="1"/>
  <c r="X24" i="1"/>
  <c r="AA23" i="1"/>
  <c r="AB23" i="1"/>
  <c r="AC23" i="1" s="1"/>
  <c r="Q27" i="1"/>
  <c r="AD26" i="1"/>
  <c r="AE26" i="1" s="1"/>
  <c r="AF26" i="1" s="1"/>
  <c r="AI22" i="1"/>
  <c r="AG23" i="1"/>
  <c r="U25" i="1" l="1"/>
  <c r="X25" i="1"/>
  <c r="P26" i="1"/>
  <c r="O27" i="1"/>
  <c r="Q28" i="1"/>
  <c r="AD27" i="1"/>
  <c r="AE27" i="1" s="1"/>
  <c r="AF27" i="1" s="1"/>
  <c r="AI23" i="1"/>
  <c r="AG24" i="1"/>
  <c r="AB24" i="1"/>
  <c r="AC24" i="1" s="1"/>
  <c r="AA24" i="1"/>
  <c r="Y18" i="1"/>
  <c r="E72" i="3"/>
  <c r="B69" i="3"/>
  <c r="H106" i="3"/>
  <c r="F104" i="3"/>
  <c r="V24" i="1"/>
  <c r="T26" i="1"/>
  <c r="N27" i="1"/>
  <c r="H108" i="3" l="1"/>
  <c r="F106" i="3"/>
  <c r="N28" i="1"/>
  <c r="T27" i="1"/>
  <c r="E74" i="3"/>
  <c r="B71" i="3"/>
  <c r="AD28" i="1"/>
  <c r="AE28" i="1" s="1"/>
  <c r="AF28" i="1" s="1"/>
  <c r="Q29" i="1"/>
  <c r="AA25" i="1"/>
  <c r="AB25" i="1"/>
  <c r="AC25" i="1" s="1"/>
  <c r="U26" i="1"/>
  <c r="X26" i="1"/>
  <c r="AI24" i="1"/>
  <c r="AG25" i="1"/>
  <c r="V25" i="1"/>
  <c r="P27" i="1"/>
  <c r="O28" i="1"/>
  <c r="AB26" i="1" l="1"/>
  <c r="AC26" i="1" s="1"/>
  <c r="AA26" i="1"/>
  <c r="V26" i="1"/>
  <c r="E76" i="3"/>
  <c r="B73" i="3"/>
  <c r="H110" i="3"/>
  <c r="F108" i="3"/>
  <c r="AD29" i="1"/>
  <c r="AE29" i="1" s="1"/>
  <c r="AF29" i="1" s="1"/>
  <c r="Q30" i="1"/>
  <c r="U27" i="1"/>
  <c r="V27" i="1" s="1"/>
  <c r="X27" i="1"/>
  <c r="O29" i="1"/>
  <c r="P28" i="1"/>
  <c r="AI25" i="1"/>
  <c r="AG26" i="1"/>
  <c r="N29" i="1"/>
  <c r="T28" i="1"/>
  <c r="X28" i="1" l="1"/>
  <c r="U28" i="1"/>
  <c r="V28" i="1" s="1"/>
  <c r="T29" i="1"/>
  <c r="N30" i="1"/>
  <c r="Q31" i="1"/>
  <c r="AD30" i="1"/>
  <c r="AE30" i="1" s="1"/>
  <c r="AF30" i="1" s="1"/>
  <c r="AI26" i="1"/>
  <c r="AG27" i="1"/>
  <c r="O30" i="1"/>
  <c r="P29" i="1"/>
  <c r="E78" i="3"/>
  <c r="B75" i="3"/>
  <c r="AB27" i="1"/>
  <c r="AC27" i="1" s="1"/>
  <c r="AA27" i="1"/>
  <c r="H112" i="3"/>
  <c r="F112" i="3" s="1"/>
  <c r="F110" i="3"/>
  <c r="X29" i="1" l="1"/>
  <c r="U29" i="1"/>
  <c r="V29" i="1" s="1"/>
  <c r="E80" i="3"/>
  <c r="B77" i="3"/>
  <c r="P30" i="1"/>
  <c r="O31" i="1"/>
  <c r="AD31" i="1"/>
  <c r="AE31" i="1" s="1"/>
  <c r="AF31" i="1" s="1"/>
  <c r="Q32" i="1"/>
  <c r="AB28" i="1"/>
  <c r="AC28" i="1" s="1"/>
  <c r="AA28" i="1"/>
  <c r="AI27" i="1"/>
  <c r="AG28" i="1"/>
  <c r="T30" i="1"/>
  <c r="N31" i="1"/>
  <c r="N32" i="1" l="1"/>
  <c r="T31" i="1"/>
  <c r="U30" i="1"/>
  <c r="V30" i="1" s="1"/>
  <c r="X30" i="1"/>
  <c r="O32" i="1"/>
  <c r="P31" i="1"/>
  <c r="E82" i="3"/>
  <c r="B79" i="3"/>
  <c r="AI28" i="1"/>
  <c r="AG29" i="1"/>
  <c r="AD32" i="1"/>
  <c r="AE32" i="1" s="1"/>
  <c r="AF32" i="1" s="1"/>
  <c r="Q33" i="1"/>
  <c r="AA29" i="1"/>
  <c r="AB29" i="1"/>
  <c r="AC29" i="1" s="1"/>
  <c r="E84" i="3" l="1"/>
  <c r="B81" i="3"/>
  <c r="AI29" i="1"/>
  <c r="AG30" i="1"/>
  <c r="AB30" i="1"/>
  <c r="AC30" i="1" s="1"/>
  <c r="AA30" i="1"/>
  <c r="U31" i="1"/>
  <c r="V31" i="1" s="1"/>
  <c r="X31" i="1"/>
  <c r="AD33" i="1"/>
  <c r="AE33" i="1" s="1"/>
  <c r="AF33" i="1" s="1"/>
  <c r="Q34" i="1"/>
  <c r="O33" i="1"/>
  <c r="P32" i="1"/>
  <c r="N33" i="1"/>
  <c r="T32" i="1"/>
  <c r="U32" i="1" l="1"/>
  <c r="V32" i="1" s="1"/>
  <c r="X32" i="1"/>
  <c r="T33" i="1"/>
  <c r="N34" i="1"/>
  <c r="O34" i="1"/>
  <c r="P33" i="1"/>
  <c r="AI30" i="1"/>
  <c r="AG31" i="1"/>
  <c r="AD34" i="1"/>
  <c r="AE34" i="1" s="1"/>
  <c r="AF34" i="1" s="1"/>
  <c r="Q35" i="1"/>
  <c r="AB31" i="1"/>
  <c r="AC31" i="1" s="1"/>
  <c r="AA31" i="1"/>
  <c r="Y25" i="1"/>
  <c r="E86" i="3"/>
  <c r="B83" i="3"/>
  <c r="Z4" i="1" l="1"/>
  <c r="X33" i="1"/>
  <c r="U33" i="1"/>
  <c r="V33" i="1" s="1"/>
  <c r="E88" i="3"/>
  <c r="B85" i="3"/>
  <c r="AD35" i="1"/>
  <c r="AE35" i="1" s="1"/>
  <c r="AF35" i="1" s="1"/>
  <c r="Q36" i="1"/>
  <c r="T34" i="1"/>
  <c r="N35" i="1"/>
  <c r="AI31" i="1"/>
  <c r="AG32" i="1"/>
  <c r="AB32" i="1"/>
  <c r="AC32" i="1" s="1"/>
  <c r="AA32" i="1"/>
  <c r="P34" i="1"/>
  <c r="O35" i="1"/>
  <c r="P35" i="1" l="1"/>
  <c r="O36" i="1"/>
  <c r="T35" i="1"/>
  <c r="N36" i="1"/>
  <c r="AA33" i="1"/>
  <c r="AB33" i="1"/>
  <c r="AC33" i="1" s="1"/>
  <c r="E90" i="3"/>
  <c r="B87" i="3"/>
  <c r="U34" i="1"/>
  <c r="V34" i="1" s="1"/>
  <c r="X34" i="1"/>
  <c r="W34" i="1"/>
  <c r="AI32" i="1"/>
  <c r="AG33" i="1"/>
  <c r="AD36" i="1"/>
  <c r="AE36" i="1" s="1"/>
  <c r="AF36" i="1" s="1"/>
  <c r="Q37" i="1"/>
  <c r="U35" i="1" l="1"/>
  <c r="V35" i="1" s="1"/>
  <c r="X35" i="1"/>
  <c r="W35" i="1"/>
  <c r="AA34" i="1"/>
  <c r="AB34" i="1"/>
  <c r="AC34" i="1" s="1"/>
  <c r="AD37" i="1"/>
  <c r="AE37" i="1" s="1"/>
  <c r="AF37" i="1" s="1"/>
  <c r="Q38" i="1"/>
  <c r="P36" i="1"/>
  <c r="O37" i="1"/>
  <c r="AI33" i="1"/>
  <c r="AG34" i="1"/>
  <c r="E92" i="3"/>
  <c r="B89" i="3"/>
  <c r="T36" i="1"/>
  <c r="N37" i="1"/>
  <c r="E94" i="3" l="1"/>
  <c r="B91" i="3"/>
  <c r="U36" i="1"/>
  <c r="V36" i="1" s="1"/>
  <c r="X36" i="1"/>
  <c r="W36" i="1"/>
  <c r="AD38" i="1"/>
  <c r="AE38" i="1" s="1"/>
  <c r="AF38" i="1" s="1"/>
  <c r="Q39" i="1"/>
  <c r="T37" i="1"/>
  <c r="N38" i="1"/>
  <c r="AI34" i="1"/>
  <c r="AG35" i="1"/>
  <c r="AA35" i="1"/>
  <c r="AB35" i="1"/>
  <c r="AC35" i="1" s="1"/>
  <c r="P37" i="1"/>
  <c r="O38" i="1"/>
  <c r="O39" i="1" l="1"/>
  <c r="P38" i="1"/>
  <c r="AI35" i="1"/>
  <c r="AG36" i="1"/>
  <c r="U37" i="1"/>
  <c r="V37" i="1" s="1"/>
  <c r="X37" i="1"/>
  <c r="W37" i="1"/>
  <c r="Q40" i="1"/>
  <c r="AD39" i="1"/>
  <c r="AE39" i="1" s="1"/>
  <c r="AF39" i="1" s="1"/>
  <c r="AA36" i="1"/>
  <c r="AB36" i="1"/>
  <c r="AC36" i="1" s="1"/>
  <c r="N39" i="1"/>
  <c r="T38" i="1"/>
  <c r="E96" i="3"/>
  <c r="B93" i="3"/>
  <c r="E98" i="3" l="1"/>
  <c r="B95" i="3"/>
  <c r="AA37" i="1"/>
  <c r="AB37" i="1"/>
  <c r="AC37" i="1" s="1"/>
  <c r="N40" i="1"/>
  <c r="T39" i="1"/>
  <c r="Y32" i="1"/>
  <c r="U38" i="1"/>
  <c r="V38" i="1" s="1"/>
  <c r="X38" i="1"/>
  <c r="W38" i="1"/>
  <c r="Q41" i="1"/>
  <c r="AD40" i="1"/>
  <c r="AE40" i="1" s="1"/>
  <c r="AF40" i="1" s="1"/>
  <c r="AI36" i="1"/>
  <c r="AG37" i="1"/>
  <c r="O40" i="1"/>
  <c r="P39" i="1"/>
  <c r="AA38" i="1" l="1"/>
  <c r="AB38" i="1"/>
  <c r="AC38" i="1" s="1"/>
  <c r="X39" i="1"/>
  <c r="W39" i="1"/>
  <c r="U39" i="1"/>
  <c r="V39" i="1" s="1"/>
  <c r="Q42" i="1"/>
  <c r="AD41" i="1"/>
  <c r="AE41" i="1" s="1"/>
  <c r="AF41" i="1" s="1"/>
  <c r="N41" i="1"/>
  <c r="T40" i="1"/>
  <c r="E100" i="3"/>
  <c r="B97" i="3"/>
  <c r="P40" i="1"/>
  <c r="O41" i="1"/>
  <c r="AI37" i="1"/>
  <c r="AG38" i="1"/>
  <c r="P41" i="1" l="1"/>
  <c r="O42" i="1"/>
  <c r="Q43" i="1"/>
  <c r="AD42" i="1"/>
  <c r="AE42" i="1" s="1"/>
  <c r="AF42" i="1" s="1"/>
  <c r="AB39" i="1"/>
  <c r="AC39" i="1" s="1"/>
  <c r="AA39" i="1"/>
  <c r="E102" i="3"/>
  <c r="B99" i="3"/>
  <c r="W40" i="1"/>
  <c r="U40" i="1"/>
  <c r="V40" i="1" s="1"/>
  <c r="X40" i="1"/>
  <c r="AI38" i="1"/>
  <c r="AG39" i="1"/>
  <c r="N42" i="1"/>
  <c r="T41" i="1"/>
  <c r="Q44" i="1" l="1"/>
  <c r="AD43" i="1"/>
  <c r="AE43" i="1" s="1"/>
  <c r="AF43" i="1" s="1"/>
  <c r="AI39" i="1"/>
  <c r="AG40" i="1"/>
  <c r="W41" i="1"/>
  <c r="U41" i="1"/>
  <c r="V41" i="1" s="1"/>
  <c r="X41" i="1"/>
  <c r="AB40" i="1"/>
  <c r="AC40" i="1" s="1"/>
  <c r="AA40" i="1"/>
  <c r="E104" i="3"/>
  <c r="B101" i="3"/>
  <c r="P42" i="1"/>
  <c r="O43" i="1"/>
  <c r="N43" i="1"/>
  <c r="T42" i="1"/>
  <c r="N44" i="1" l="1"/>
  <c r="T43" i="1"/>
  <c r="AB41" i="1"/>
  <c r="AC41" i="1" s="1"/>
  <c r="AA41" i="1"/>
  <c r="E106" i="3"/>
  <c r="B103" i="3"/>
  <c r="P43" i="1"/>
  <c r="O44" i="1"/>
  <c r="Q45" i="1"/>
  <c r="AD44" i="1"/>
  <c r="AE44" i="1" s="1"/>
  <c r="AF44" i="1" s="1"/>
  <c r="W42" i="1"/>
  <c r="U42" i="1"/>
  <c r="V42" i="1" s="1"/>
  <c r="X42" i="1"/>
  <c r="AI40" i="1"/>
  <c r="AG41" i="1"/>
  <c r="Q46" i="1" l="1"/>
  <c r="AD45" i="1"/>
  <c r="AE45" i="1" s="1"/>
  <c r="AF45" i="1" s="1"/>
  <c r="AI41" i="1"/>
  <c r="AG42" i="1"/>
  <c r="P44" i="1"/>
  <c r="O45" i="1"/>
  <c r="E108" i="3"/>
  <c r="B105" i="3"/>
  <c r="W43" i="1"/>
  <c r="U43" i="1"/>
  <c r="V43" i="1" s="1"/>
  <c r="X43" i="1"/>
  <c r="AB42" i="1"/>
  <c r="AC42" i="1" s="1"/>
  <c r="AA42" i="1"/>
  <c r="N45" i="1"/>
  <c r="T44" i="1"/>
  <c r="AB43" i="1" l="1"/>
  <c r="AC43" i="1" s="1"/>
  <c r="AA43" i="1"/>
  <c r="E110" i="3"/>
  <c r="B107" i="3"/>
  <c r="AI42" i="1"/>
  <c r="AG43" i="1"/>
  <c r="O46" i="1"/>
  <c r="P45" i="1"/>
  <c r="W44" i="1"/>
  <c r="U44" i="1"/>
  <c r="V44" i="1" s="1"/>
  <c r="X44" i="1"/>
  <c r="T45" i="1"/>
  <c r="N46" i="1"/>
  <c r="AD46" i="1"/>
  <c r="AE46" i="1" s="1"/>
  <c r="AF46" i="1" s="1"/>
  <c r="Q47" i="1"/>
  <c r="AD47" i="1" l="1"/>
  <c r="AE47" i="1" s="1"/>
  <c r="AF47" i="1" s="1"/>
  <c r="Q48" i="1"/>
  <c r="AB44" i="1"/>
  <c r="AC44" i="1" s="1"/>
  <c r="AA44" i="1"/>
  <c r="N47" i="1"/>
  <c r="T46" i="1"/>
  <c r="O47" i="1"/>
  <c r="P46" i="1"/>
  <c r="E112" i="3"/>
  <c r="O2" i="3" s="1"/>
  <c r="O3" i="3" s="1"/>
  <c r="B109" i="3"/>
  <c r="W45" i="1"/>
  <c r="U45" i="1"/>
  <c r="V45" i="1" s="1"/>
  <c r="X45" i="1"/>
  <c r="AI43" i="1"/>
  <c r="AG44" i="1"/>
  <c r="AB45" i="1" l="1"/>
  <c r="AC45" i="1" s="1"/>
  <c r="AA45" i="1"/>
  <c r="O5" i="3"/>
  <c r="O4" i="3"/>
  <c r="AI44" i="1"/>
  <c r="AG45" i="1"/>
  <c r="T47" i="1"/>
  <c r="N48" i="1"/>
  <c r="AD48" i="1"/>
  <c r="AE48" i="1" s="1"/>
  <c r="AF48" i="1" s="1"/>
  <c r="Q49" i="1"/>
  <c r="P47" i="1"/>
  <c r="O48" i="1"/>
  <c r="U46" i="1"/>
  <c r="V46" i="1" s="1"/>
  <c r="X46" i="1"/>
  <c r="W46" i="1"/>
  <c r="Y39" i="1"/>
  <c r="P48" i="1" l="1"/>
  <c r="O49" i="1"/>
  <c r="AA46" i="1"/>
  <c r="AB46" i="1"/>
  <c r="AC46" i="1" s="1"/>
  <c r="U47" i="1"/>
  <c r="V47" i="1" s="1"/>
  <c r="X47" i="1"/>
  <c r="W47" i="1"/>
  <c r="AD49" i="1"/>
  <c r="AE49" i="1" s="1"/>
  <c r="AF49" i="1" s="1"/>
  <c r="Q50" i="1"/>
  <c r="AI45" i="1"/>
  <c r="AG46" i="1"/>
  <c r="T48" i="1"/>
  <c r="N49" i="1"/>
  <c r="AA47" i="1" l="1"/>
  <c r="AB47" i="1"/>
  <c r="AC47" i="1" s="1"/>
  <c r="AD50" i="1"/>
  <c r="AE50" i="1" s="1"/>
  <c r="AF50" i="1" s="1"/>
  <c r="Q51" i="1"/>
  <c r="U48" i="1"/>
  <c r="V48" i="1" s="1"/>
  <c r="X48" i="1"/>
  <c r="W48" i="1"/>
  <c r="P49" i="1"/>
  <c r="O50" i="1"/>
  <c r="T49" i="1"/>
  <c r="N50" i="1"/>
  <c r="AI46" i="1"/>
  <c r="AG47" i="1"/>
  <c r="T50" i="1" l="1"/>
  <c r="N51" i="1"/>
  <c r="AD51" i="1"/>
  <c r="AE51" i="1" s="1"/>
  <c r="AF51" i="1" s="1"/>
  <c r="Q52" i="1"/>
  <c r="AI47" i="1"/>
  <c r="AG48" i="1"/>
  <c r="U49" i="1"/>
  <c r="V49" i="1" s="1"/>
  <c r="X49" i="1"/>
  <c r="W49" i="1"/>
  <c r="AA48" i="1"/>
  <c r="AB48" i="1"/>
  <c r="AC48" i="1" s="1"/>
  <c r="P50" i="1"/>
  <c r="O51" i="1"/>
  <c r="P51" i="1" l="1"/>
  <c r="O52" i="1"/>
  <c r="AI48" i="1"/>
  <c r="AG49" i="1"/>
  <c r="T51" i="1"/>
  <c r="N52" i="1"/>
  <c r="AA49" i="1"/>
  <c r="AB49" i="1"/>
  <c r="AC49" i="1" s="1"/>
  <c r="AD52" i="1"/>
  <c r="AE52" i="1" s="1"/>
  <c r="AF52" i="1" s="1"/>
  <c r="Q53" i="1"/>
  <c r="U50" i="1"/>
  <c r="V50" i="1" s="1"/>
  <c r="X50" i="1"/>
  <c r="W50" i="1"/>
  <c r="U51" i="1" l="1"/>
  <c r="V51" i="1" s="1"/>
  <c r="X51" i="1"/>
  <c r="W51" i="1"/>
  <c r="O53" i="1"/>
  <c r="P52" i="1"/>
  <c r="AI49" i="1"/>
  <c r="AG50" i="1"/>
  <c r="N53" i="1"/>
  <c r="T52" i="1"/>
  <c r="AA50" i="1"/>
  <c r="AB50" i="1"/>
  <c r="AC50" i="1" s="1"/>
  <c r="Q54" i="1"/>
  <c r="AD53" i="1"/>
  <c r="AE53" i="1" s="1"/>
  <c r="AF53" i="1" s="1"/>
  <c r="U52" i="1" l="1"/>
  <c r="V52" i="1" s="1"/>
  <c r="X52" i="1"/>
  <c r="W52" i="1"/>
  <c r="AI50" i="1"/>
  <c r="AG51" i="1"/>
  <c r="AA51" i="1"/>
  <c r="AB51" i="1"/>
  <c r="AC51" i="1" s="1"/>
  <c r="P53" i="1"/>
  <c r="O54" i="1"/>
  <c r="Q55" i="1"/>
  <c r="AD54" i="1"/>
  <c r="AE54" i="1" s="1"/>
  <c r="AF54" i="1" s="1"/>
  <c r="N54" i="1"/>
  <c r="T53" i="1"/>
  <c r="N55" i="1" l="1"/>
  <c r="T54" i="1"/>
  <c r="AA52" i="1"/>
  <c r="AB52" i="1"/>
  <c r="AC52" i="1" s="1"/>
  <c r="P54" i="1"/>
  <c r="O55" i="1"/>
  <c r="AI51" i="1"/>
  <c r="AG52" i="1"/>
  <c r="X53" i="1"/>
  <c r="W53" i="1"/>
  <c r="U53" i="1"/>
  <c r="V53" i="1" s="1"/>
  <c r="Q56" i="1"/>
  <c r="AD55" i="1"/>
  <c r="AE55" i="1" s="1"/>
  <c r="AF55" i="1" s="1"/>
  <c r="Y46" i="1"/>
  <c r="Q57" i="1" l="1"/>
  <c r="AD56" i="1"/>
  <c r="AE56" i="1" s="1"/>
  <c r="AF56" i="1" s="1"/>
  <c r="AB53" i="1"/>
  <c r="AC53" i="1" s="1"/>
  <c r="AA53" i="1"/>
  <c r="P55" i="1"/>
  <c r="O56" i="1"/>
  <c r="W54" i="1"/>
  <c r="U54" i="1"/>
  <c r="V54" i="1" s="1"/>
  <c r="X54" i="1"/>
  <c r="AI52" i="1"/>
  <c r="AG53" i="1"/>
  <c r="N56" i="1"/>
  <c r="T55" i="1"/>
  <c r="Q58" i="1" l="1"/>
  <c r="AD57" i="1"/>
  <c r="AE57" i="1" s="1"/>
  <c r="AF57" i="1" s="1"/>
  <c r="AB54" i="1"/>
  <c r="AC54" i="1" s="1"/>
  <c r="AA54" i="1"/>
  <c r="N57" i="1"/>
  <c r="T56" i="1"/>
  <c r="AI53" i="1"/>
  <c r="AG54" i="1"/>
  <c r="P56" i="1"/>
  <c r="O57" i="1"/>
  <c r="W55" i="1"/>
  <c r="U55" i="1"/>
  <c r="V55" i="1" s="1"/>
  <c r="X55" i="1"/>
  <c r="AB55" i="1" l="1"/>
  <c r="AC55" i="1" s="1"/>
  <c r="AA55" i="1"/>
  <c r="AI54" i="1"/>
  <c r="AG55" i="1"/>
  <c r="N58" i="1"/>
  <c r="T57" i="1"/>
  <c r="Q59" i="1"/>
  <c r="AD58" i="1"/>
  <c r="AE58" i="1" s="1"/>
  <c r="AF58" i="1" s="1"/>
  <c r="P57" i="1"/>
  <c r="O58" i="1"/>
  <c r="W56" i="1"/>
  <c r="U56" i="1"/>
  <c r="V56" i="1" s="1"/>
  <c r="X56" i="1"/>
  <c r="W57" i="1" l="1"/>
  <c r="U57" i="1"/>
  <c r="V57" i="1" s="1"/>
  <c r="X57" i="1"/>
  <c r="Q60" i="1"/>
  <c r="AD59" i="1"/>
  <c r="AE59" i="1" s="1"/>
  <c r="AF59" i="1" s="1"/>
  <c r="AB56" i="1"/>
  <c r="AC56" i="1" s="1"/>
  <c r="AA56" i="1"/>
  <c r="N59" i="1"/>
  <c r="T58" i="1"/>
  <c r="P58" i="1"/>
  <c r="O59" i="1"/>
  <c r="AI55" i="1"/>
  <c r="AG56" i="1"/>
  <c r="N60" i="1" l="1"/>
  <c r="T59" i="1"/>
  <c r="Q61" i="1"/>
  <c r="AD60" i="1"/>
  <c r="AE60" i="1" s="1"/>
  <c r="AF60" i="1" s="1"/>
  <c r="O60" i="1"/>
  <c r="P59" i="1"/>
  <c r="AI56" i="1"/>
  <c r="AG57" i="1"/>
  <c r="AB57" i="1"/>
  <c r="AC57" i="1" s="1"/>
  <c r="AA57" i="1"/>
  <c r="W58" i="1"/>
  <c r="U58" i="1"/>
  <c r="V58" i="1" s="1"/>
  <c r="X58" i="1"/>
  <c r="Q62" i="1" l="1"/>
  <c r="AD61" i="1"/>
  <c r="AE61" i="1" s="1"/>
  <c r="AF61" i="1" s="1"/>
  <c r="W59" i="1"/>
  <c r="U59" i="1"/>
  <c r="V59" i="1" s="1"/>
  <c r="X59" i="1"/>
  <c r="AB58" i="1"/>
  <c r="AC58" i="1" s="1"/>
  <c r="AA58" i="1"/>
  <c r="AI57" i="1"/>
  <c r="AG58" i="1"/>
  <c r="P60" i="1"/>
  <c r="O61" i="1"/>
  <c r="N61" i="1"/>
  <c r="T60" i="1"/>
  <c r="N62" i="1" l="1"/>
  <c r="T61" i="1"/>
  <c r="AI58" i="1"/>
  <c r="AG59" i="1"/>
  <c r="AB59" i="1"/>
  <c r="AC59" i="1" s="1"/>
  <c r="AA59" i="1"/>
  <c r="Y53" i="1"/>
  <c r="Z32" i="1" s="1"/>
  <c r="U60" i="1"/>
  <c r="V60" i="1" s="1"/>
  <c r="X60" i="1"/>
  <c r="W60" i="1"/>
  <c r="P61" i="1"/>
  <c r="O62" i="1"/>
  <c r="Q63" i="1"/>
  <c r="AD62" i="1"/>
  <c r="AE62" i="1" s="1"/>
  <c r="AF62" i="1" s="1"/>
  <c r="W61" i="1" l="1"/>
  <c r="U61" i="1"/>
  <c r="V61" i="1" s="1"/>
  <c r="X61" i="1"/>
  <c r="AI59" i="1"/>
  <c r="AG60" i="1"/>
  <c r="Q64" i="1"/>
  <c r="AD63" i="1"/>
  <c r="AE63" i="1" s="1"/>
  <c r="AF63" i="1" s="1"/>
  <c r="AB60" i="1"/>
  <c r="AC60" i="1" s="1"/>
  <c r="AA60" i="1"/>
  <c r="P62" i="1"/>
  <c r="O63" i="1"/>
  <c r="N63" i="1"/>
  <c r="T62" i="1"/>
  <c r="P63" i="1" l="1"/>
  <c r="O64" i="1"/>
  <c r="W62" i="1"/>
  <c r="U62" i="1"/>
  <c r="V62" i="1" s="1"/>
  <c r="X62" i="1"/>
  <c r="AI60" i="1"/>
  <c r="AG61" i="1"/>
  <c r="N64" i="1"/>
  <c r="T63" i="1"/>
  <c r="Q65" i="1"/>
  <c r="AD64" i="1"/>
  <c r="AE64" i="1" s="1"/>
  <c r="AF64" i="1" s="1"/>
  <c r="AB61" i="1"/>
  <c r="AC61" i="1" s="1"/>
  <c r="AA61" i="1"/>
  <c r="N65" i="1" l="1"/>
  <c r="T64" i="1"/>
  <c r="AB62" i="1"/>
  <c r="AC62" i="1" s="1"/>
  <c r="AA62" i="1"/>
  <c r="P64" i="1"/>
  <c r="O65" i="1"/>
  <c r="Q66" i="1"/>
  <c r="AD65" i="1"/>
  <c r="AE65" i="1" s="1"/>
  <c r="AF65" i="1" s="1"/>
  <c r="W63" i="1"/>
  <c r="U63" i="1"/>
  <c r="V63" i="1" s="1"/>
  <c r="X63" i="1"/>
  <c r="AI61" i="1"/>
  <c r="AG62" i="1"/>
  <c r="W64" i="1" l="1"/>
  <c r="U64" i="1"/>
  <c r="V64" i="1" s="1"/>
  <c r="X64" i="1"/>
  <c r="AI62" i="1"/>
  <c r="AG63" i="1"/>
  <c r="P65" i="1"/>
  <c r="O66" i="1"/>
  <c r="AB63" i="1"/>
  <c r="AC63" i="1" s="1"/>
  <c r="AA63" i="1"/>
  <c r="Q67" i="1"/>
  <c r="AD66" i="1"/>
  <c r="AE66" i="1" s="1"/>
  <c r="AF66" i="1" s="1"/>
  <c r="N66" i="1"/>
  <c r="T65" i="1"/>
  <c r="W65" i="1" l="1"/>
  <c r="U65" i="1"/>
  <c r="V65" i="1" s="1"/>
  <c r="X65" i="1"/>
  <c r="O67" i="1"/>
  <c r="P66" i="1"/>
  <c r="AI63" i="1"/>
  <c r="AG64" i="1"/>
  <c r="AD67" i="1"/>
  <c r="AE67" i="1" s="1"/>
  <c r="AF67" i="1" s="1"/>
  <c r="Q68" i="1"/>
  <c r="AB64" i="1"/>
  <c r="AC64" i="1" s="1"/>
  <c r="AA64" i="1"/>
  <c r="N67" i="1"/>
  <c r="T66" i="1"/>
  <c r="W66" i="1" l="1"/>
  <c r="U66" i="1"/>
  <c r="V66" i="1" s="1"/>
  <c r="X66" i="1"/>
  <c r="AB65" i="1"/>
  <c r="AC65" i="1" s="1"/>
  <c r="AA65" i="1"/>
  <c r="AD68" i="1"/>
  <c r="AE68" i="1" s="1"/>
  <c r="AF68" i="1" s="1"/>
  <c r="Q69" i="1"/>
  <c r="N68" i="1"/>
  <c r="T67" i="1"/>
  <c r="AI64" i="1"/>
  <c r="AG65" i="1"/>
  <c r="O68" i="1"/>
  <c r="P67" i="1"/>
  <c r="AI65" i="1" l="1"/>
  <c r="AG66" i="1"/>
  <c r="U67" i="1"/>
  <c r="V67" i="1" s="1"/>
  <c r="X67" i="1"/>
  <c r="W67" i="1"/>
  <c r="AD69" i="1"/>
  <c r="AE69" i="1" s="1"/>
  <c r="AF69" i="1" s="1"/>
  <c r="Q70" i="1"/>
  <c r="AB66" i="1"/>
  <c r="AC66" i="1" s="1"/>
  <c r="AA66" i="1"/>
  <c r="Y60" i="1"/>
  <c r="P68" i="1"/>
  <c r="O69" i="1"/>
  <c r="T68" i="1"/>
  <c r="N69" i="1"/>
  <c r="P69" i="1" l="1"/>
  <c r="O70" i="1"/>
  <c r="T69" i="1"/>
  <c r="N70" i="1"/>
  <c r="AD70" i="1"/>
  <c r="AE70" i="1" s="1"/>
  <c r="AF70" i="1" s="1"/>
  <c r="Q71" i="1"/>
  <c r="U68" i="1"/>
  <c r="V68" i="1" s="1"/>
  <c r="X68" i="1"/>
  <c r="W68" i="1"/>
  <c r="AI66" i="1"/>
  <c r="AG67" i="1"/>
  <c r="AA67" i="1"/>
  <c r="AB67" i="1"/>
  <c r="AC67" i="1" s="1"/>
  <c r="U69" i="1" l="1"/>
  <c r="V69" i="1" s="1"/>
  <c r="X69" i="1"/>
  <c r="W69" i="1"/>
  <c r="AD71" i="1"/>
  <c r="AE71" i="1" s="1"/>
  <c r="AF71" i="1" s="1"/>
  <c r="Q72" i="1"/>
  <c r="AI67" i="1"/>
  <c r="AG68" i="1"/>
  <c r="P70" i="1"/>
  <c r="O71" i="1"/>
  <c r="AA68" i="1"/>
  <c r="AB68" i="1"/>
  <c r="AC68" i="1" s="1"/>
  <c r="T70" i="1"/>
  <c r="N71" i="1"/>
  <c r="T71" i="1" l="1"/>
  <c r="N72" i="1"/>
  <c r="AI68" i="1"/>
  <c r="AG69" i="1"/>
  <c r="U70" i="1"/>
  <c r="V70" i="1" s="1"/>
  <c r="X70" i="1"/>
  <c r="W70" i="1"/>
  <c r="P71" i="1"/>
  <c r="O72" i="1"/>
  <c r="AA69" i="1"/>
  <c r="AB69" i="1"/>
  <c r="AC69" i="1" s="1"/>
  <c r="AD72" i="1"/>
  <c r="AE72" i="1" s="1"/>
  <c r="AF72" i="1" s="1"/>
  <c r="Q73" i="1"/>
  <c r="AD73" i="1" l="1"/>
  <c r="AE73" i="1" s="1"/>
  <c r="AF73" i="1" s="1"/>
  <c r="Q74" i="1"/>
  <c r="AA70" i="1"/>
  <c r="AB70" i="1"/>
  <c r="AC70" i="1" s="1"/>
  <c r="T72" i="1"/>
  <c r="N73" i="1"/>
  <c r="Y67" i="1"/>
  <c r="P72" i="1"/>
  <c r="O73" i="1"/>
  <c r="U71" i="1"/>
  <c r="V71" i="1" s="1"/>
  <c r="X71" i="1"/>
  <c r="W71" i="1"/>
  <c r="AI69" i="1"/>
  <c r="AG70" i="1"/>
  <c r="AI70" i="1" l="1"/>
  <c r="AG71" i="1"/>
  <c r="N74" i="1"/>
  <c r="T73" i="1"/>
  <c r="O74" i="1"/>
  <c r="P73" i="1"/>
  <c r="U72" i="1"/>
  <c r="V72" i="1" s="1"/>
  <c r="X72" i="1"/>
  <c r="W72" i="1"/>
  <c r="Q75" i="1"/>
  <c r="AD74" i="1"/>
  <c r="AE74" i="1" s="1"/>
  <c r="AF74" i="1" s="1"/>
  <c r="AA71" i="1"/>
  <c r="AB71" i="1"/>
  <c r="AC71" i="1" s="1"/>
  <c r="Q76" i="1" l="1"/>
  <c r="AD75" i="1"/>
  <c r="AE75" i="1" s="1"/>
  <c r="AF75" i="1" s="1"/>
  <c r="N75" i="1"/>
  <c r="T74" i="1"/>
  <c r="AA72" i="1"/>
  <c r="AB72" i="1"/>
  <c r="AC72" i="1" s="1"/>
  <c r="P74" i="1"/>
  <c r="O75" i="1"/>
  <c r="AI71" i="1"/>
  <c r="AG72" i="1"/>
  <c r="U73" i="1"/>
  <c r="V73" i="1" s="1"/>
  <c r="X73" i="1"/>
  <c r="W73" i="1"/>
  <c r="X74" i="1" l="1"/>
  <c r="W74" i="1"/>
  <c r="U74" i="1"/>
  <c r="V74" i="1" s="1"/>
  <c r="AI72" i="1"/>
  <c r="AG73" i="1"/>
  <c r="N76" i="1"/>
  <c r="T75" i="1"/>
  <c r="AA73" i="1"/>
  <c r="AB73" i="1"/>
  <c r="AC73" i="1" s="1"/>
  <c r="P75" i="1"/>
  <c r="O76" i="1"/>
  <c r="Q77" i="1"/>
  <c r="AD76" i="1"/>
  <c r="AE76" i="1" s="1"/>
  <c r="AF76" i="1" s="1"/>
  <c r="P76" i="1" l="1"/>
  <c r="O77" i="1"/>
  <c r="W75" i="1"/>
  <c r="U75" i="1"/>
  <c r="V75" i="1" s="1"/>
  <c r="X75" i="1"/>
  <c r="Q78" i="1"/>
  <c r="AD77" i="1"/>
  <c r="AE77" i="1" s="1"/>
  <c r="AF77" i="1" s="1"/>
  <c r="N77" i="1"/>
  <c r="T76" i="1"/>
  <c r="AI73" i="1"/>
  <c r="AG74" i="1"/>
  <c r="AB74" i="1"/>
  <c r="AC74" i="1" s="1"/>
  <c r="AA74" i="1"/>
  <c r="AB75" i="1" l="1"/>
  <c r="AC75" i="1" s="1"/>
  <c r="AA75" i="1"/>
  <c r="P77" i="1"/>
  <c r="O78" i="1"/>
  <c r="Q79" i="1"/>
  <c r="AD78" i="1"/>
  <c r="AE78" i="1" s="1"/>
  <c r="AF78" i="1" s="1"/>
  <c r="W76" i="1"/>
  <c r="X76" i="1"/>
  <c r="U76" i="1"/>
  <c r="V76" i="1" s="1"/>
  <c r="AI74" i="1"/>
  <c r="AG75" i="1"/>
  <c r="N78" i="1"/>
  <c r="T77" i="1"/>
  <c r="Q80" i="1" l="1"/>
  <c r="AD79" i="1"/>
  <c r="AE79" i="1" s="1"/>
  <c r="AF79" i="1" s="1"/>
  <c r="P78" i="1"/>
  <c r="O79" i="1"/>
  <c r="W77" i="1"/>
  <c r="U77" i="1"/>
  <c r="V77" i="1" s="1"/>
  <c r="X77" i="1"/>
  <c r="N79" i="1"/>
  <c r="T78" i="1"/>
  <c r="AB76" i="1"/>
  <c r="AC76" i="1" s="1"/>
  <c r="AA76" i="1"/>
  <c r="AI75" i="1"/>
  <c r="AG76" i="1"/>
  <c r="AI76" i="1" l="1"/>
  <c r="AG77" i="1"/>
  <c r="W78" i="1"/>
  <c r="U78" i="1"/>
  <c r="V78" i="1" s="1"/>
  <c r="X78" i="1"/>
  <c r="N80" i="1"/>
  <c r="T79" i="1"/>
  <c r="Q81" i="1"/>
  <c r="AD80" i="1"/>
  <c r="AE80" i="1" s="1"/>
  <c r="AF80" i="1" s="1"/>
  <c r="AB77" i="1"/>
  <c r="AC77" i="1" s="1"/>
  <c r="AA77" i="1"/>
  <c r="P79" i="1"/>
  <c r="O80" i="1"/>
  <c r="AI77" i="1" l="1"/>
  <c r="AG78" i="1"/>
  <c r="O81" i="1"/>
  <c r="P80" i="1"/>
  <c r="AB78" i="1"/>
  <c r="AC78" i="1" s="1"/>
  <c r="AA78" i="1"/>
  <c r="N81" i="1"/>
  <c r="T80" i="1"/>
  <c r="AD81" i="1"/>
  <c r="AE81" i="1" s="1"/>
  <c r="AF81" i="1" s="1"/>
  <c r="Q82" i="1"/>
  <c r="W79" i="1"/>
  <c r="U79" i="1"/>
  <c r="V79" i="1" s="1"/>
  <c r="X79" i="1"/>
  <c r="Y74" i="1"/>
  <c r="AB79" i="1" l="1"/>
  <c r="AC79" i="1" s="1"/>
  <c r="AA79" i="1"/>
  <c r="O82" i="1"/>
  <c r="P81" i="1"/>
  <c r="AI78" i="1"/>
  <c r="AG79" i="1"/>
  <c r="AD82" i="1"/>
  <c r="AE82" i="1" s="1"/>
  <c r="AF82" i="1" s="1"/>
  <c r="Q83" i="1"/>
  <c r="W80" i="1"/>
  <c r="U80" i="1"/>
  <c r="V80" i="1" s="1"/>
  <c r="X80" i="1"/>
  <c r="N82" i="1"/>
  <c r="T81" i="1"/>
  <c r="U81" i="1" l="1"/>
  <c r="V81" i="1" s="1"/>
  <c r="X81" i="1"/>
  <c r="W81" i="1"/>
  <c r="AI79" i="1"/>
  <c r="AG80" i="1"/>
  <c r="P82" i="1"/>
  <c r="O83" i="1"/>
  <c r="T82" i="1"/>
  <c r="N83" i="1"/>
  <c r="AB80" i="1"/>
  <c r="AC80" i="1" s="1"/>
  <c r="AA80" i="1"/>
  <c r="AD83" i="1"/>
  <c r="AE83" i="1" s="1"/>
  <c r="AF83" i="1" s="1"/>
  <c r="Q84" i="1"/>
  <c r="P83" i="1" l="1"/>
  <c r="O84" i="1"/>
  <c r="AD84" i="1"/>
  <c r="AE84" i="1" s="1"/>
  <c r="AF84" i="1" s="1"/>
  <c r="Q85" i="1"/>
  <c r="AA81" i="1"/>
  <c r="AB81" i="1"/>
  <c r="AC81" i="1" s="1"/>
  <c r="T83" i="1"/>
  <c r="N84" i="1"/>
  <c r="U82" i="1"/>
  <c r="V82" i="1" s="1"/>
  <c r="X82" i="1"/>
  <c r="W82" i="1"/>
  <c r="AI80" i="1"/>
  <c r="AG81" i="1"/>
  <c r="P84" i="1" l="1"/>
  <c r="O85" i="1"/>
  <c r="AI81" i="1"/>
  <c r="AG82" i="1"/>
  <c r="T84" i="1"/>
  <c r="N85" i="1"/>
  <c r="AA82" i="1"/>
  <c r="AB82" i="1"/>
  <c r="AC82" i="1" s="1"/>
  <c r="U83" i="1"/>
  <c r="V83" i="1" s="1"/>
  <c r="X83" i="1"/>
  <c r="W83" i="1"/>
  <c r="AD85" i="1"/>
  <c r="AE85" i="1" s="1"/>
  <c r="AF85" i="1" s="1"/>
  <c r="Q86" i="1"/>
  <c r="T85" i="1" l="1"/>
  <c r="N86" i="1"/>
  <c r="AD86" i="1"/>
  <c r="AE86" i="1" s="1"/>
  <c r="AF86" i="1" s="1"/>
  <c r="Q87" i="1"/>
  <c r="U84" i="1"/>
  <c r="V84" i="1" s="1"/>
  <c r="X84" i="1"/>
  <c r="W84" i="1"/>
  <c r="P85" i="1"/>
  <c r="O86" i="1"/>
  <c r="AA83" i="1"/>
  <c r="AB83" i="1"/>
  <c r="AC83" i="1" s="1"/>
  <c r="AI82" i="1"/>
  <c r="AG83" i="1"/>
  <c r="AI83" i="1" l="1"/>
  <c r="AG84" i="1"/>
  <c r="Q88" i="1"/>
  <c r="AD87" i="1"/>
  <c r="AE87" i="1" s="1"/>
  <c r="AF87" i="1" s="1"/>
  <c r="AA84" i="1"/>
  <c r="AB84" i="1"/>
  <c r="AC84" i="1" s="1"/>
  <c r="T86" i="1"/>
  <c r="N87" i="1"/>
  <c r="P86" i="1"/>
  <c r="O87" i="1"/>
  <c r="U85" i="1"/>
  <c r="V85" i="1" s="1"/>
  <c r="X85" i="1"/>
  <c r="W85" i="1"/>
  <c r="U86" i="1" l="1"/>
  <c r="V86" i="1" s="1"/>
  <c r="X86" i="1"/>
  <c r="W86" i="1"/>
  <c r="AA85" i="1"/>
  <c r="AB85" i="1"/>
  <c r="AC85" i="1" s="1"/>
  <c r="AD88" i="1"/>
  <c r="AE88" i="1" s="1"/>
  <c r="AF88" i="1" s="1"/>
  <c r="Q89" i="1"/>
  <c r="P87" i="1"/>
  <c r="O88" i="1"/>
  <c r="AI84" i="1"/>
  <c r="AG85" i="1"/>
  <c r="N88" i="1"/>
  <c r="T87" i="1"/>
  <c r="Q90" i="1" l="1"/>
  <c r="AD89" i="1"/>
  <c r="AE89" i="1" s="1"/>
  <c r="AF89" i="1" s="1"/>
  <c r="U87" i="1"/>
  <c r="V87" i="1" s="1"/>
  <c r="X87" i="1"/>
  <c r="W87" i="1"/>
  <c r="O89" i="1"/>
  <c r="P88" i="1"/>
  <c r="AA86" i="1"/>
  <c r="AB86" i="1"/>
  <c r="AC86" i="1" s="1"/>
  <c r="N89" i="1"/>
  <c r="T88" i="1"/>
  <c r="AI85" i="1"/>
  <c r="AG86" i="1"/>
  <c r="AI86" i="1" l="1"/>
  <c r="AG87" i="1"/>
  <c r="W88" i="1"/>
  <c r="X88" i="1"/>
  <c r="U88" i="1"/>
  <c r="V88" i="1" s="1"/>
  <c r="AA87" i="1"/>
  <c r="AB87" i="1"/>
  <c r="AC87" i="1" s="1"/>
  <c r="Y81" i="1"/>
  <c r="Z60" i="1" s="1"/>
  <c r="N90" i="1"/>
  <c r="T89" i="1"/>
  <c r="P89" i="1"/>
  <c r="O90" i="1"/>
  <c r="Q91" i="1"/>
  <c r="AD90" i="1"/>
  <c r="AE90" i="1" s="1"/>
  <c r="AF90" i="1" s="1"/>
  <c r="AD91" i="1" l="1"/>
  <c r="AE91" i="1" s="1"/>
  <c r="AF91" i="1" s="1"/>
  <c r="Q92" i="1"/>
  <c r="U89" i="1"/>
  <c r="V89" i="1" s="1"/>
  <c r="W89" i="1"/>
  <c r="X89" i="1"/>
  <c r="AI87" i="1"/>
  <c r="AG88" i="1"/>
  <c r="P90" i="1"/>
  <c r="O91" i="1"/>
  <c r="N91" i="1"/>
  <c r="T90" i="1"/>
  <c r="AA88" i="1"/>
  <c r="AB88" i="1"/>
  <c r="AC88" i="1" s="1"/>
  <c r="N92" i="1" l="1"/>
  <c r="T91" i="1"/>
  <c r="AI88" i="1"/>
  <c r="AG89" i="1"/>
  <c r="P91" i="1"/>
  <c r="O92" i="1"/>
  <c r="AD92" i="1"/>
  <c r="AE92" i="1" s="1"/>
  <c r="AF92" i="1" s="1"/>
  <c r="Q93" i="1"/>
  <c r="AA89" i="1"/>
  <c r="AB89" i="1"/>
  <c r="AC89" i="1" s="1"/>
  <c r="U90" i="1"/>
  <c r="V90" i="1" s="1"/>
  <c r="W90" i="1"/>
  <c r="X90" i="1"/>
  <c r="AI89" i="1" l="1"/>
  <c r="AG90" i="1"/>
  <c r="Q94" i="1"/>
  <c r="AD93" i="1"/>
  <c r="AE93" i="1" s="1"/>
  <c r="AF93" i="1" s="1"/>
  <c r="U91" i="1"/>
  <c r="V91" i="1" s="1"/>
  <c r="W91" i="1"/>
  <c r="X91" i="1"/>
  <c r="AA90" i="1"/>
  <c r="AB90" i="1"/>
  <c r="AC90" i="1" s="1"/>
  <c r="P92" i="1"/>
  <c r="O93" i="1"/>
  <c r="N93" i="1"/>
  <c r="T92" i="1"/>
  <c r="P93" i="1" l="1"/>
  <c r="O94" i="1"/>
  <c r="AA91" i="1"/>
  <c r="AB91" i="1"/>
  <c r="AC91" i="1" s="1"/>
  <c r="AI90" i="1"/>
  <c r="AG91" i="1"/>
  <c r="U92" i="1"/>
  <c r="V92" i="1" s="1"/>
  <c r="W92" i="1"/>
  <c r="X92" i="1"/>
  <c r="N94" i="1"/>
  <c r="T93" i="1"/>
  <c r="AD94" i="1"/>
  <c r="AE94" i="1" s="1"/>
  <c r="AF94" i="1" s="1"/>
  <c r="Q95" i="1"/>
  <c r="N95" i="1" l="1"/>
  <c r="T94" i="1"/>
  <c r="O95" i="1"/>
  <c r="P94" i="1"/>
  <c r="AI91" i="1"/>
  <c r="AG92" i="1"/>
  <c r="Q96" i="1"/>
  <c r="AD95" i="1"/>
  <c r="AE95" i="1" s="1"/>
  <c r="AF95" i="1" s="1"/>
  <c r="AA92" i="1"/>
  <c r="AB92" i="1"/>
  <c r="AC92" i="1" s="1"/>
  <c r="U93" i="1"/>
  <c r="V93" i="1" s="1"/>
  <c r="W93" i="1"/>
  <c r="X93" i="1"/>
  <c r="AI92" i="1" l="1"/>
  <c r="AG93" i="1"/>
  <c r="AA93" i="1"/>
  <c r="AB93" i="1"/>
  <c r="AC93" i="1" s="1"/>
  <c r="Y88" i="1"/>
  <c r="O96" i="1"/>
  <c r="P95" i="1"/>
  <c r="U94" i="1"/>
  <c r="V94" i="1" s="1"/>
  <c r="X94" i="1"/>
  <c r="W94" i="1"/>
  <c r="Q97" i="1"/>
  <c r="AD96" i="1"/>
  <c r="AE96" i="1" s="1"/>
  <c r="AF96" i="1" s="1"/>
  <c r="N96" i="1"/>
  <c r="T95" i="1"/>
  <c r="X95" i="1" l="1"/>
  <c r="W95" i="1"/>
  <c r="U95" i="1"/>
  <c r="V95" i="1" s="1"/>
  <c r="N97" i="1"/>
  <c r="T96" i="1"/>
  <c r="AA94" i="1"/>
  <c r="AB94" i="1"/>
  <c r="AC94" i="1" s="1"/>
  <c r="P96" i="1"/>
  <c r="O97" i="1"/>
  <c r="AI93" i="1"/>
  <c r="AG94" i="1"/>
  <c r="Q98" i="1"/>
  <c r="AD97" i="1"/>
  <c r="AE97" i="1" s="1"/>
  <c r="AF97" i="1" s="1"/>
  <c r="N98" i="1" l="1"/>
  <c r="T97" i="1"/>
  <c r="P97" i="1"/>
  <c r="O98" i="1"/>
  <c r="Q99" i="1"/>
  <c r="AD98" i="1"/>
  <c r="AE98" i="1" s="1"/>
  <c r="AF98" i="1" s="1"/>
  <c r="AI94" i="1"/>
  <c r="AG95" i="1"/>
  <c r="W96" i="1"/>
  <c r="U96" i="1"/>
  <c r="V96" i="1" s="1"/>
  <c r="X96" i="1"/>
  <c r="AB95" i="1"/>
  <c r="AC95" i="1" s="1"/>
  <c r="AA95" i="1"/>
  <c r="W97" i="1" l="1"/>
  <c r="U97" i="1"/>
  <c r="V97" i="1" s="1"/>
  <c r="X97" i="1"/>
  <c r="AI95" i="1"/>
  <c r="AG96" i="1"/>
  <c r="N99" i="1"/>
  <c r="T98" i="1"/>
  <c r="Q100" i="1"/>
  <c r="AD99" i="1"/>
  <c r="AE99" i="1" s="1"/>
  <c r="AF99" i="1" s="1"/>
  <c r="AB96" i="1"/>
  <c r="AC96" i="1" s="1"/>
  <c r="AA96" i="1"/>
  <c r="P98" i="1"/>
  <c r="O99" i="1"/>
  <c r="W98" i="1" l="1"/>
  <c r="U98" i="1"/>
  <c r="V98" i="1" s="1"/>
  <c r="X98" i="1"/>
  <c r="N100" i="1"/>
  <c r="T99" i="1"/>
  <c r="AB97" i="1"/>
  <c r="AC97" i="1" s="1"/>
  <c r="AA97" i="1"/>
  <c r="P99" i="1"/>
  <c r="O100" i="1"/>
  <c r="AI96" i="1"/>
  <c r="AG97" i="1"/>
  <c r="Q101" i="1"/>
  <c r="AD100" i="1"/>
  <c r="AE100" i="1" s="1"/>
  <c r="AF100" i="1" s="1"/>
  <c r="N101" i="1" l="1"/>
  <c r="T100" i="1"/>
  <c r="AB98" i="1"/>
  <c r="AC98" i="1" s="1"/>
  <c r="AA98" i="1"/>
  <c r="P100" i="1"/>
  <c r="O101" i="1"/>
  <c r="Q102" i="1"/>
  <c r="AD101" i="1"/>
  <c r="AE101" i="1" s="1"/>
  <c r="AF101" i="1" s="1"/>
  <c r="AI97" i="1"/>
  <c r="AG98" i="1"/>
  <c r="W99" i="1"/>
  <c r="U99" i="1"/>
  <c r="V99" i="1" s="1"/>
  <c r="X99" i="1"/>
  <c r="O102" i="1" l="1"/>
  <c r="P101" i="1"/>
  <c r="W100" i="1"/>
  <c r="U100" i="1"/>
  <c r="V100" i="1" s="1"/>
  <c r="X100" i="1"/>
  <c r="AB99" i="1"/>
  <c r="AC99" i="1" s="1"/>
  <c r="AA99" i="1"/>
  <c r="T101" i="1"/>
  <c r="N102" i="1"/>
  <c r="AI98" i="1"/>
  <c r="AG99" i="1"/>
  <c r="AD102" i="1"/>
  <c r="AE102" i="1" s="1"/>
  <c r="AF102" i="1" s="1"/>
  <c r="Q103" i="1"/>
  <c r="W101" i="1" l="1"/>
  <c r="U101" i="1"/>
  <c r="V101" i="1" s="1"/>
  <c r="X101" i="1"/>
  <c r="N103" i="1"/>
  <c r="T102" i="1"/>
  <c r="AB100" i="1"/>
  <c r="AC100" i="1" s="1"/>
  <c r="AA100" i="1"/>
  <c r="AD103" i="1"/>
  <c r="AE103" i="1" s="1"/>
  <c r="AF103" i="1" s="1"/>
  <c r="Q104" i="1"/>
  <c r="AI99" i="1"/>
  <c r="AG100" i="1"/>
  <c r="Y95" i="1"/>
  <c r="O103" i="1"/>
  <c r="P102" i="1"/>
  <c r="AI100" i="1" l="1"/>
  <c r="AG101" i="1"/>
  <c r="AB101" i="1"/>
  <c r="AC101" i="1" s="1"/>
  <c r="AA101" i="1"/>
  <c r="P103" i="1"/>
  <c r="O104" i="1"/>
  <c r="AD104" i="1"/>
  <c r="AE104" i="1" s="1"/>
  <c r="AF104" i="1" s="1"/>
  <c r="Q105" i="1"/>
  <c r="U102" i="1"/>
  <c r="V102" i="1" s="1"/>
  <c r="X102" i="1"/>
  <c r="W102" i="1"/>
  <c r="T103" i="1"/>
  <c r="N104" i="1"/>
  <c r="T104" i="1" l="1"/>
  <c r="N105" i="1"/>
  <c r="U103" i="1"/>
  <c r="V103" i="1" s="1"/>
  <c r="X103" i="1"/>
  <c r="W103" i="1"/>
  <c r="P104" i="1"/>
  <c r="O105" i="1"/>
  <c r="AI101" i="1"/>
  <c r="AG102" i="1"/>
  <c r="AA102" i="1"/>
  <c r="AB102" i="1"/>
  <c r="AC102" i="1" s="1"/>
  <c r="AD105" i="1"/>
  <c r="AE105" i="1" s="1"/>
  <c r="AF105" i="1" s="1"/>
  <c r="Q106" i="1"/>
  <c r="AA103" i="1" l="1"/>
  <c r="AB103" i="1"/>
  <c r="AC103" i="1" s="1"/>
  <c r="AD106" i="1"/>
  <c r="AE106" i="1" s="1"/>
  <c r="AF106" i="1" s="1"/>
  <c r="Q107" i="1"/>
  <c r="P105" i="1"/>
  <c r="O106" i="1"/>
  <c r="AI102" i="1"/>
  <c r="AG103" i="1"/>
  <c r="T105" i="1"/>
  <c r="N106" i="1"/>
  <c r="U104" i="1"/>
  <c r="V104" i="1" s="1"/>
  <c r="X104" i="1"/>
  <c r="W104" i="1"/>
  <c r="T106" i="1" l="1"/>
  <c r="N107" i="1"/>
  <c r="AD107" i="1"/>
  <c r="AE107" i="1" s="1"/>
  <c r="AF107" i="1" s="1"/>
  <c r="Q108" i="1"/>
  <c r="U105" i="1"/>
  <c r="V105" i="1" s="1"/>
  <c r="X105" i="1"/>
  <c r="W105" i="1"/>
  <c r="AA104" i="1"/>
  <c r="AB104" i="1"/>
  <c r="AC104" i="1" s="1"/>
  <c r="P106" i="1"/>
  <c r="O107" i="1"/>
  <c r="AI103" i="1"/>
  <c r="AG104" i="1"/>
  <c r="AI104" i="1" l="1"/>
  <c r="AG105" i="1"/>
  <c r="AD108" i="1"/>
  <c r="AE108" i="1" s="1"/>
  <c r="AF108" i="1" s="1"/>
  <c r="Q109" i="1"/>
  <c r="AA105" i="1"/>
  <c r="AB105" i="1"/>
  <c r="AC105" i="1" s="1"/>
  <c r="T107" i="1"/>
  <c r="N108" i="1"/>
  <c r="P107" i="1"/>
  <c r="O108" i="1"/>
  <c r="U106" i="1"/>
  <c r="V106" i="1" s="1"/>
  <c r="X106" i="1"/>
  <c r="W106" i="1"/>
  <c r="U107" i="1" l="1"/>
  <c r="V107" i="1" s="1"/>
  <c r="X107" i="1"/>
  <c r="W107" i="1"/>
  <c r="Q110" i="1"/>
  <c r="AD109" i="1"/>
  <c r="AE109" i="1" s="1"/>
  <c r="AF109" i="1" s="1"/>
  <c r="O109" i="1"/>
  <c r="P108" i="1"/>
  <c r="AI105" i="1"/>
  <c r="AG106" i="1"/>
  <c r="AA106" i="1"/>
  <c r="AB106" i="1"/>
  <c r="AC106" i="1" s="1"/>
  <c r="N109" i="1"/>
  <c r="T108" i="1"/>
  <c r="Q111" i="1" l="1"/>
  <c r="AD110" i="1"/>
  <c r="AE110" i="1" s="1"/>
  <c r="AF110" i="1" s="1"/>
  <c r="AI106" i="1"/>
  <c r="AG107" i="1"/>
  <c r="AA107" i="1"/>
  <c r="AB107" i="1"/>
  <c r="AC107" i="1" s="1"/>
  <c r="U108" i="1"/>
  <c r="V108" i="1" s="1"/>
  <c r="X108" i="1"/>
  <c r="W108" i="1"/>
  <c r="N110" i="1"/>
  <c r="T109" i="1"/>
  <c r="P109" i="1"/>
  <c r="O110" i="1"/>
  <c r="AA108" i="1" l="1"/>
  <c r="AB108" i="1"/>
  <c r="AC108" i="1" s="1"/>
  <c r="Y102" i="1"/>
  <c r="AI107" i="1"/>
  <c r="AG108" i="1"/>
  <c r="X109" i="1"/>
  <c r="W109" i="1"/>
  <c r="U109" i="1"/>
  <c r="V109" i="1" s="1"/>
  <c r="P110" i="1"/>
  <c r="O111" i="1"/>
  <c r="N111" i="1"/>
  <c r="T110" i="1"/>
  <c r="Q112" i="1"/>
  <c r="AD111" i="1"/>
  <c r="AE111" i="1" s="1"/>
  <c r="AF111" i="1" s="1"/>
  <c r="N112" i="1" l="1"/>
  <c r="T111" i="1"/>
  <c r="Q113" i="1"/>
  <c r="AD112" i="1"/>
  <c r="Q1" i="1"/>
  <c r="P111" i="1"/>
  <c r="O112" i="1"/>
  <c r="AB109" i="1"/>
  <c r="AC109" i="1" s="1"/>
  <c r="AA109" i="1"/>
  <c r="W110" i="1"/>
  <c r="U110" i="1"/>
  <c r="V110" i="1" s="1"/>
  <c r="X110" i="1"/>
  <c r="AI108" i="1"/>
  <c r="AG109" i="1"/>
  <c r="W111" i="1" l="1"/>
  <c r="U111" i="1"/>
  <c r="V111" i="1" s="1"/>
  <c r="X111" i="1"/>
  <c r="AB110" i="1"/>
  <c r="AC110" i="1" s="1"/>
  <c r="AA110" i="1"/>
  <c r="Q114" i="1"/>
  <c r="AD113" i="1"/>
  <c r="AE113" i="1" s="1"/>
  <c r="AF113" i="1" s="1"/>
  <c r="N113" i="1"/>
  <c r="T112" i="1"/>
  <c r="N1" i="1"/>
  <c r="AI109" i="1"/>
  <c r="AG110" i="1"/>
  <c r="P112" i="1"/>
  <c r="P1" i="1" s="1"/>
  <c r="O113" i="1"/>
  <c r="O1" i="1"/>
  <c r="AE112" i="1"/>
  <c r="AD1" i="1"/>
  <c r="AB111" i="1" l="1"/>
  <c r="AC111" i="1" s="1"/>
  <c r="AA111" i="1"/>
  <c r="P113" i="1"/>
  <c r="O114" i="1"/>
  <c r="Q115" i="1"/>
  <c r="AD114" i="1"/>
  <c r="AE114" i="1" s="1"/>
  <c r="AF114" i="1" s="1"/>
  <c r="AI110" i="1"/>
  <c r="AG111" i="1"/>
  <c r="AI111" i="1" s="1"/>
  <c r="N114" i="1"/>
  <c r="T113" i="1"/>
  <c r="AF112" i="1"/>
  <c r="AE1" i="1"/>
  <c r="W112" i="1"/>
  <c r="W1" i="1" s="1"/>
  <c r="U112" i="1"/>
  <c r="X112" i="1"/>
  <c r="T1" i="1"/>
  <c r="N115" i="1" l="1"/>
  <c r="T114" i="1"/>
  <c r="AD115" i="1"/>
  <c r="AE115" i="1" s="1"/>
  <c r="AF115" i="1" s="1"/>
  <c r="Q116" i="1"/>
  <c r="V112" i="1"/>
  <c r="V1" i="1" s="1"/>
  <c r="U1" i="1"/>
  <c r="W113" i="1"/>
  <c r="U113" i="1"/>
  <c r="V113" i="1" s="1"/>
  <c r="X113" i="1"/>
  <c r="P114" i="1"/>
  <c r="O115" i="1"/>
  <c r="AB112" i="1"/>
  <c r="AA112" i="1"/>
  <c r="AA1" i="1" s="1"/>
  <c r="X1" i="1"/>
  <c r="AG112" i="1"/>
  <c r="AF1" i="1"/>
  <c r="W114" i="1" l="1"/>
  <c r="U114" i="1"/>
  <c r="V114" i="1" s="1"/>
  <c r="X114" i="1"/>
  <c r="O116" i="1"/>
  <c r="P115" i="1"/>
  <c r="N116" i="1"/>
  <c r="T115" i="1"/>
  <c r="AG1" i="1"/>
  <c r="AI112" i="1"/>
  <c r="AI1" i="1" s="1"/>
  <c r="AG113" i="1"/>
  <c r="AC112" i="1"/>
  <c r="AC1" i="1" s="1"/>
  <c r="AB1" i="1"/>
  <c r="AB113" i="1"/>
  <c r="AC113" i="1" s="1"/>
  <c r="AA113" i="1"/>
  <c r="Q117" i="1"/>
  <c r="AD116" i="1"/>
  <c r="AE116" i="1" s="1"/>
  <c r="AF116" i="1" s="1"/>
  <c r="AI113" i="1" l="1"/>
  <c r="AG114" i="1"/>
  <c r="Q118" i="1"/>
  <c r="AD117" i="1"/>
  <c r="AE117" i="1" s="1"/>
  <c r="AF117" i="1" s="1"/>
  <c r="N117" i="1"/>
  <c r="T116" i="1"/>
  <c r="AB114" i="1"/>
  <c r="AC114" i="1" s="1"/>
  <c r="AA114" i="1"/>
  <c r="Y109" i="1"/>
  <c r="W115" i="1"/>
  <c r="U115" i="1"/>
  <c r="V115" i="1" s="1"/>
  <c r="X115" i="1"/>
  <c r="P116" i="1"/>
  <c r="O117" i="1"/>
  <c r="P117" i="1" l="1"/>
  <c r="O118" i="1"/>
  <c r="Q119" i="1"/>
  <c r="AD118" i="1"/>
  <c r="AE118" i="1" s="1"/>
  <c r="AF118" i="1" s="1"/>
  <c r="Y1" i="1"/>
  <c r="Z88" i="1"/>
  <c r="U116" i="1"/>
  <c r="V116" i="1" s="1"/>
  <c r="X116" i="1"/>
  <c r="W116" i="1"/>
  <c r="AI114" i="1"/>
  <c r="AG115" i="1"/>
  <c r="AB115" i="1"/>
  <c r="AC115" i="1" s="1"/>
  <c r="AA115" i="1"/>
  <c r="N118" i="1"/>
  <c r="T117" i="1"/>
  <c r="Z1" i="1" l="1"/>
  <c r="P118" i="1"/>
  <c r="O119" i="1"/>
  <c r="AB116" i="1"/>
  <c r="AC116" i="1" s="1"/>
  <c r="AA116" i="1"/>
  <c r="N119" i="1"/>
  <c r="T118" i="1"/>
  <c r="W117" i="1"/>
  <c r="U117" i="1"/>
  <c r="V117" i="1" s="1"/>
  <c r="X117" i="1"/>
  <c r="AI115" i="1"/>
  <c r="AG116" i="1"/>
  <c r="Q120" i="1"/>
  <c r="AD119" i="1"/>
  <c r="AE119" i="1" s="1"/>
  <c r="AF119" i="1" s="1"/>
  <c r="AI116" i="1" l="1"/>
  <c r="AG117" i="1"/>
  <c r="P119" i="1"/>
  <c r="O120" i="1"/>
  <c r="AB117" i="1"/>
  <c r="AC117" i="1" s="1"/>
  <c r="AA117" i="1"/>
  <c r="Q121" i="1"/>
  <c r="AD120" i="1"/>
  <c r="AE120" i="1" s="1"/>
  <c r="AF120" i="1" s="1"/>
  <c r="W118" i="1"/>
  <c r="U118" i="1"/>
  <c r="V118" i="1" s="1"/>
  <c r="X118" i="1"/>
  <c r="N120" i="1"/>
  <c r="T119" i="1"/>
  <c r="N121" i="1" l="1"/>
  <c r="T120" i="1"/>
  <c r="AI117" i="1"/>
  <c r="AG118" i="1"/>
  <c r="P120" i="1"/>
  <c r="O121" i="1"/>
  <c r="W119" i="1"/>
  <c r="U119" i="1"/>
  <c r="V119" i="1" s="1"/>
  <c r="X119" i="1"/>
  <c r="AB118" i="1"/>
  <c r="AC118" i="1" s="1"/>
  <c r="AA118" i="1"/>
  <c r="Q122" i="1"/>
  <c r="AD121" i="1"/>
  <c r="AE121" i="1" s="1"/>
  <c r="AF121" i="1" s="1"/>
  <c r="AI118" i="1" l="1"/>
  <c r="AG119" i="1"/>
  <c r="Q123" i="1"/>
  <c r="AD122" i="1"/>
  <c r="AE122" i="1" s="1"/>
  <c r="AF122" i="1" s="1"/>
  <c r="AB119" i="1"/>
  <c r="AC119" i="1" s="1"/>
  <c r="AA119" i="1"/>
  <c r="P121" i="1"/>
  <c r="O122" i="1"/>
  <c r="W120" i="1"/>
  <c r="U120" i="1"/>
  <c r="V120" i="1" s="1"/>
  <c r="X120" i="1"/>
  <c r="N122" i="1"/>
  <c r="T121" i="1"/>
  <c r="W121" i="1" l="1"/>
  <c r="U121" i="1"/>
  <c r="V121" i="1" s="1"/>
  <c r="X121" i="1"/>
  <c r="N123" i="1"/>
  <c r="T122" i="1"/>
  <c r="O123" i="1"/>
  <c r="P122" i="1"/>
  <c r="AD123" i="1"/>
  <c r="AE123" i="1" s="1"/>
  <c r="AF123" i="1" s="1"/>
  <c r="Q124" i="1"/>
  <c r="AI119" i="1"/>
  <c r="AG120" i="1"/>
  <c r="AB120" i="1"/>
  <c r="AC120" i="1" s="1"/>
  <c r="AA120" i="1"/>
  <c r="AI120" i="1" l="1"/>
  <c r="AG121" i="1"/>
  <c r="AB121" i="1"/>
  <c r="AC121" i="1" s="1"/>
  <c r="AA121" i="1"/>
  <c r="AD124" i="1"/>
  <c r="AE124" i="1" s="1"/>
  <c r="AF124" i="1" s="1"/>
  <c r="Q125" i="1"/>
  <c r="W122" i="1"/>
  <c r="U122" i="1"/>
  <c r="V122" i="1" s="1"/>
  <c r="X122" i="1"/>
  <c r="O124" i="1"/>
  <c r="P123" i="1"/>
  <c r="N124" i="1"/>
  <c r="T123" i="1"/>
  <c r="P124" i="1" l="1"/>
  <c r="O125" i="1"/>
  <c r="AB122" i="1"/>
  <c r="AC122" i="1" s="1"/>
  <c r="AA122" i="1"/>
  <c r="U123" i="1"/>
  <c r="V123" i="1" s="1"/>
  <c r="X123" i="1"/>
  <c r="W123" i="1"/>
  <c r="AI121" i="1"/>
  <c r="AG122" i="1"/>
  <c r="T124" i="1"/>
  <c r="N125" i="1"/>
  <c r="AD125" i="1"/>
  <c r="AE125" i="1" s="1"/>
  <c r="AF125" i="1" s="1"/>
  <c r="Q126" i="1"/>
  <c r="Y116" i="1"/>
  <c r="AI122" i="1" l="1"/>
  <c r="AG123" i="1"/>
  <c r="AA123" i="1"/>
  <c r="AB123" i="1"/>
  <c r="AC123" i="1" s="1"/>
  <c r="AD126" i="1"/>
  <c r="AE126" i="1" s="1"/>
  <c r="AF126" i="1" s="1"/>
  <c r="Q127" i="1"/>
  <c r="P125" i="1"/>
  <c r="O126" i="1"/>
  <c r="U124" i="1"/>
  <c r="V124" i="1" s="1"/>
  <c r="X124" i="1"/>
  <c r="W124" i="1"/>
  <c r="T125" i="1"/>
  <c r="N126" i="1"/>
  <c r="U125" i="1" l="1"/>
  <c r="V125" i="1" s="1"/>
  <c r="X125" i="1"/>
  <c r="W125" i="1"/>
  <c r="P126" i="1"/>
  <c r="O127" i="1"/>
  <c r="AI123" i="1"/>
  <c r="AG124" i="1"/>
  <c r="AD127" i="1"/>
  <c r="AE127" i="1" s="1"/>
  <c r="AF127" i="1" s="1"/>
  <c r="Q128" i="1"/>
  <c r="T126" i="1"/>
  <c r="N127" i="1"/>
  <c r="AA124" i="1"/>
  <c r="AB124" i="1"/>
  <c r="AC124" i="1" s="1"/>
  <c r="P127" i="1" l="1"/>
  <c r="O128" i="1"/>
  <c r="U126" i="1"/>
  <c r="V126" i="1" s="1"/>
  <c r="X126" i="1"/>
  <c r="W126" i="1"/>
  <c r="AD128" i="1"/>
  <c r="AE128" i="1" s="1"/>
  <c r="AF128" i="1" s="1"/>
  <c r="Q129" i="1"/>
  <c r="AA125" i="1"/>
  <c r="AB125" i="1"/>
  <c r="AC125" i="1" s="1"/>
  <c r="T127" i="1"/>
  <c r="N128" i="1"/>
  <c r="AI124" i="1"/>
  <c r="AG125" i="1"/>
  <c r="AI125" i="1" l="1"/>
  <c r="AG126" i="1"/>
  <c r="P128" i="1"/>
  <c r="O129" i="1"/>
  <c r="T128" i="1"/>
  <c r="N129" i="1"/>
  <c r="AA126" i="1"/>
  <c r="AB126" i="1"/>
  <c r="AC126" i="1" s="1"/>
  <c r="U127" i="1"/>
  <c r="V127" i="1" s="1"/>
  <c r="X127" i="1"/>
  <c r="W127" i="1"/>
  <c r="AD129" i="1"/>
  <c r="AE129" i="1" s="1"/>
  <c r="AF129" i="1" s="1"/>
  <c r="Q130" i="1"/>
  <c r="AA127" i="1" l="1"/>
  <c r="AB127" i="1"/>
  <c r="AC127" i="1" s="1"/>
  <c r="N130" i="1"/>
  <c r="T129" i="1"/>
  <c r="Q131" i="1"/>
  <c r="AD130" i="1"/>
  <c r="AE130" i="1" s="1"/>
  <c r="AF130" i="1" s="1"/>
  <c r="U128" i="1"/>
  <c r="V128" i="1" s="1"/>
  <c r="X128" i="1"/>
  <c r="W128" i="1"/>
  <c r="AI126" i="1"/>
  <c r="AG127" i="1"/>
  <c r="O130" i="1"/>
  <c r="P129" i="1"/>
  <c r="N131" i="1" l="1"/>
  <c r="T130" i="1"/>
  <c r="P130" i="1"/>
  <c r="O131" i="1"/>
  <c r="Q132" i="1"/>
  <c r="AD131" i="1"/>
  <c r="AE131" i="1" s="1"/>
  <c r="AF131" i="1" s="1"/>
  <c r="AA128" i="1"/>
  <c r="AB128" i="1"/>
  <c r="AC128" i="1" s="1"/>
  <c r="AI127" i="1"/>
  <c r="AG128" i="1"/>
  <c r="U129" i="1"/>
  <c r="V129" i="1" s="1"/>
  <c r="X129" i="1"/>
  <c r="W129" i="1"/>
  <c r="Q133" i="1" l="1"/>
  <c r="AD132" i="1"/>
  <c r="AE132" i="1" s="1"/>
  <c r="AF132" i="1" s="1"/>
  <c r="X130" i="1"/>
  <c r="W130" i="1"/>
  <c r="U130" i="1"/>
  <c r="V130" i="1" s="1"/>
  <c r="P131" i="1"/>
  <c r="O132" i="1"/>
  <c r="N132" i="1"/>
  <c r="T131" i="1"/>
  <c r="AI128" i="1"/>
  <c r="AG129" i="1"/>
  <c r="AA129" i="1"/>
  <c r="AB129" i="1"/>
  <c r="AC129" i="1" s="1"/>
  <c r="Y123" i="1"/>
  <c r="AI129" i="1" l="1"/>
  <c r="AG130" i="1"/>
  <c r="P132" i="1"/>
  <c r="O133" i="1"/>
  <c r="AB130" i="1"/>
  <c r="AC130" i="1" s="1"/>
  <c r="AA130" i="1"/>
  <c r="W131" i="1"/>
  <c r="U131" i="1"/>
  <c r="V131" i="1" s="1"/>
  <c r="X131" i="1"/>
  <c r="N133" i="1"/>
  <c r="T132" i="1"/>
  <c r="Q134" i="1"/>
  <c r="AD133" i="1"/>
  <c r="AE133" i="1" s="1"/>
  <c r="AF133" i="1" s="1"/>
  <c r="Q135" i="1" l="1"/>
  <c r="AD134" i="1"/>
  <c r="AE134" i="1" s="1"/>
  <c r="AF134" i="1" s="1"/>
  <c r="AI130" i="1"/>
  <c r="AG131" i="1"/>
  <c r="N134" i="1"/>
  <c r="T133" i="1"/>
  <c r="P133" i="1"/>
  <c r="O134" i="1"/>
  <c r="W132" i="1"/>
  <c r="U132" i="1"/>
  <c r="V132" i="1" s="1"/>
  <c r="X132" i="1"/>
  <c r="AB131" i="1"/>
  <c r="AC131" i="1" s="1"/>
  <c r="AA131" i="1"/>
  <c r="AB132" i="1" l="1"/>
  <c r="AC132" i="1" s="1"/>
  <c r="AA132" i="1"/>
  <c r="P134" i="1"/>
  <c r="O135" i="1"/>
  <c r="AI131" i="1"/>
  <c r="AG132" i="1"/>
  <c r="W133" i="1"/>
  <c r="U133" i="1"/>
  <c r="V133" i="1" s="1"/>
  <c r="X133" i="1"/>
  <c r="N135" i="1"/>
  <c r="T134" i="1"/>
  <c r="Q136" i="1"/>
  <c r="AD135" i="1"/>
  <c r="AE135" i="1" s="1"/>
  <c r="AF135" i="1" s="1"/>
  <c r="N136" i="1" l="1"/>
  <c r="T135" i="1"/>
  <c r="W134" i="1"/>
  <c r="U134" i="1"/>
  <c r="V134" i="1" s="1"/>
  <c r="X134" i="1"/>
  <c r="AI132" i="1"/>
  <c r="AG133" i="1"/>
  <c r="Q137" i="1"/>
  <c r="AD136" i="1"/>
  <c r="AE136" i="1" s="1"/>
  <c r="AF136" i="1" s="1"/>
  <c r="AB133" i="1"/>
  <c r="AC133" i="1" s="1"/>
  <c r="AA133" i="1"/>
  <c r="P135" i="1"/>
  <c r="O136" i="1"/>
  <c r="AD137" i="1" l="1"/>
  <c r="AE137" i="1" s="1"/>
  <c r="AF137" i="1" s="1"/>
  <c r="Q138" i="1"/>
  <c r="AB134" i="1"/>
  <c r="AC134" i="1" s="1"/>
  <c r="AA134" i="1"/>
  <c r="T136" i="1"/>
  <c r="N137" i="1"/>
  <c r="O137" i="1"/>
  <c r="P136" i="1"/>
  <c r="AI133" i="1"/>
  <c r="AG134" i="1"/>
  <c r="W135" i="1"/>
  <c r="U135" i="1"/>
  <c r="V135" i="1" s="1"/>
  <c r="X135" i="1"/>
  <c r="AI134" i="1" l="1"/>
  <c r="AG135" i="1"/>
  <c r="O138" i="1"/>
  <c r="P137" i="1"/>
  <c r="N138" i="1"/>
  <c r="T137" i="1"/>
  <c r="AD138" i="1"/>
  <c r="AE138" i="1" s="1"/>
  <c r="AF138" i="1" s="1"/>
  <c r="Q139" i="1"/>
  <c r="AB135" i="1"/>
  <c r="AC135" i="1" s="1"/>
  <c r="AA135" i="1"/>
  <c r="Y130" i="1"/>
  <c r="W136" i="1"/>
  <c r="U136" i="1"/>
  <c r="V136" i="1" s="1"/>
  <c r="X136" i="1"/>
  <c r="AB136" i="1" l="1"/>
  <c r="AC136" i="1" s="1"/>
  <c r="AA136" i="1"/>
  <c r="U137" i="1"/>
  <c r="V137" i="1" s="1"/>
  <c r="X137" i="1"/>
  <c r="W137" i="1"/>
  <c r="P138" i="1"/>
  <c r="O139" i="1"/>
  <c r="T138" i="1"/>
  <c r="N139" i="1"/>
  <c r="AI135" i="1"/>
  <c r="AG136" i="1"/>
  <c r="Q140" i="1"/>
  <c r="AD139" i="1"/>
  <c r="AE139" i="1" s="1"/>
  <c r="AF139" i="1" s="1"/>
  <c r="P139" i="1" l="1"/>
  <c r="O140" i="1"/>
  <c r="AD140" i="1"/>
  <c r="AE140" i="1" s="1"/>
  <c r="AF140" i="1" s="1"/>
  <c r="Q141" i="1"/>
  <c r="U138" i="1"/>
  <c r="V138" i="1" s="1"/>
  <c r="X138" i="1"/>
  <c r="W138" i="1"/>
  <c r="T139" i="1"/>
  <c r="N140" i="1"/>
  <c r="AI136" i="1"/>
  <c r="AG137" i="1"/>
  <c r="AA137" i="1"/>
  <c r="AB137" i="1"/>
  <c r="AC137" i="1" s="1"/>
  <c r="AA138" i="1" l="1"/>
  <c r="AB138" i="1"/>
  <c r="AC138" i="1" s="1"/>
  <c r="P140" i="1"/>
  <c r="O141" i="1"/>
  <c r="N141" i="1"/>
  <c r="T140" i="1"/>
  <c r="U139" i="1"/>
  <c r="V139" i="1" s="1"/>
  <c r="X139" i="1"/>
  <c r="W139" i="1"/>
  <c r="AD141" i="1"/>
  <c r="AE141" i="1" s="1"/>
  <c r="AF141" i="1" s="1"/>
  <c r="Q142" i="1"/>
  <c r="AI137" i="1"/>
  <c r="AG138" i="1"/>
  <c r="AI138" i="1" l="1"/>
  <c r="AG139" i="1"/>
  <c r="U140" i="1"/>
  <c r="V140" i="1" s="1"/>
  <c r="W140" i="1"/>
  <c r="X140" i="1"/>
  <c r="P141" i="1"/>
  <c r="O142" i="1"/>
  <c r="AA139" i="1"/>
  <c r="AB139" i="1"/>
  <c r="AC139" i="1" s="1"/>
  <c r="T141" i="1"/>
  <c r="N142" i="1"/>
  <c r="AD142" i="1"/>
  <c r="AE142" i="1" s="1"/>
  <c r="AF142" i="1" s="1"/>
  <c r="Q143" i="1"/>
  <c r="U141" i="1" l="1"/>
  <c r="V141" i="1" s="1"/>
  <c r="X141" i="1"/>
  <c r="W141" i="1"/>
  <c r="P142" i="1"/>
  <c r="O143" i="1"/>
  <c r="AI139" i="1"/>
  <c r="AG140" i="1"/>
  <c r="Q144" i="1"/>
  <c r="AD143" i="1"/>
  <c r="AE143" i="1" s="1"/>
  <c r="AF143" i="1" s="1"/>
  <c r="T142" i="1"/>
  <c r="N143" i="1"/>
  <c r="AA140" i="1"/>
  <c r="AB140" i="1"/>
  <c r="AC140" i="1" s="1"/>
  <c r="AI140" i="1" l="1"/>
  <c r="AG141" i="1"/>
  <c r="U142" i="1"/>
  <c r="V142" i="1" s="1"/>
  <c r="X142" i="1"/>
  <c r="W142" i="1"/>
  <c r="AA141" i="1"/>
  <c r="AB141" i="1"/>
  <c r="AC141" i="1" s="1"/>
  <c r="N144" i="1"/>
  <c r="T143" i="1"/>
  <c r="Q145" i="1"/>
  <c r="AD144" i="1"/>
  <c r="AE144" i="1" s="1"/>
  <c r="AF144" i="1" s="1"/>
  <c r="P143" i="1"/>
  <c r="O144" i="1"/>
  <c r="AA142" i="1" l="1"/>
  <c r="AB142" i="1"/>
  <c r="AC142" i="1" s="1"/>
  <c r="Y137" i="1"/>
  <c r="Z116" i="1" s="1"/>
  <c r="Z2" i="1" s="1"/>
  <c r="P144" i="1"/>
  <c r="O145" i="1"/>
  <c r="AI141" i="1"/>
  <c r="AG142" i="1"/>
  <c r="Q146" i="1"/>
  <c r="AD145" i="1"/>
  <c r="AE145" i="1" s="1"/>
  <c r="AF145" i="1" s="1"/>
  <c r="U143" i="1"/>
  <c r="V143" i="1" s="1"/>
  <c r="X143" i="1"/>
  <c r="W143" i="1"/>
  <c r="T144" i="1"/>
  <c r="N145" i="1"/>
  <c r="N146" i="1" l="1"/>
  <c r="T145" i="1"/>
  <c r="W144" i="1"/>
  <c r="X144" i="1"/>
  <c r="U144" i="1"/>
  <c r="V144" i="1" s="1"/>
  <c r="P145" i="1"/>
  <c r="O146" i="1"/>
  <c r="Q147" i="1"/>
  <c r="AD146" i="1"/>
  <c r="AE146" i="1" s="1"/>
  <c r="AF146" i="1" s="1"/>
  <c r="AA143" i="1"/>
  <c r="AB143" i="1"/>
  <c r="AC143" i="1" s="1"/>
  <c r="AI142" i="1"/>
  <c r="AG143" i="1"/>
  <c r="P146" i="1" l="1"/>
  <c r="O147" i="1"/>
  <c r="AB144" i="1"/>
  <c r="AC144" i="1" s="1"/>
  <c r="AA144" i="1"/>
  <c r="AI143" i="1"/>
  <c r="AG144" i="1"/>
  <c r="U145" i="1"/>
  <c r="V145" i="1" s="1"/>
  <c r="X145" i="1"/>
  <c r="W145" i="1"/>
  <c r="Q148" i="1"/>
  <c r="AD147" i="1"/>
  <c r="AE147" i="1" s="1"/>
  <c r="AF147" i="1" s="1"/>
  <c r="N147" i="1"/>
  <c r="T146" i="1"/>
  <c r="AI144" i="1" l="1"/>
  <c r="AG145" i="1"/>
  <c r="N148" i="1"/>
  <c r="T147" i="1"/>
  <c r="U146" i="1"/>
  <c r="V146" i="1" s="1"/>
  <c r="W146" i="1"/>
  <c r="X146" i="1"/>
  <c r="AB145" i="1"/>
  <c r="AC145" i="1" s="1"/>
  <c r="AA145" i="1"/>
  <c r="P147" i="1"/>
  <c r="O148" i="1"/>
  <c r="Q149" i="1"/>
  <c r="AD148" i="1"/>
  <c r="AE148" i="1" s="1"/>
  <c r="AF148" i="1" s="1"/>
  <c r="P148" i="1" l="1"/>
  <c r="O149" i="1"/>
  <c r="U147" i="1"/>
  <c r="V147" i="1" s="1"/>
  <c r="X147" i="1"/>
  <c r="W147" i="1"/>
  <c r="T148" i="1"/>
  <c r="N149" i="1"/>
  <c r="AI145" i="1"/>
  <c r="AG146" i="1"/>
  <c r="Q150" i="1"/>
  <c r="AD149" i="1"/>
  <c r="AE149" i="1" s="1"/>
  <c r="AF149" i="1" s="1"/>
  <c r="AB146" i="1"/>
  <c r="AC146" i="1" s="1"/>
  <c r="AA146" i="1"/>
  <c r="AI146" i="1" l="1"/>
  <c r="AG147" i="1"/>
  <c r="P149" i="1"/>
  <c r="O150" i="1"/>
  <c r="U148" i="1"/>
  <c r="V148" i="1" s="1"/>
  <c r="X148" i="1"/>
  <c r="W148" i="1"/>
  <c r="AD150" i="1"/>
  <c r="AE150" i="1" s="1"/>
  <c r="AF150" i="1" s="1"/>
  <c r="Q151" i="1"/>
  <c r="N150" i="1"/>
  <c r="T149" i="1"/>
  <c r="AB147" i="1"/>
  <c r="AC147" i="1" s="1"/>
  <c r="AA147" i="1"/>
  <c r="U149" i="1" l="1"/>
  <c r="V149" i="1" s="1"/>
  <c r="X149" i="1"/>
  <c r="W149" i="1"/>
  <c r="T150" i="1"/>
  <c r="N151" i="1"/>
  <c r="AB148" i="1"/>
  <c r="AC148" i="1" s="1"/>
  <c r="AA148" i="1"/>
  <c r="AD151" i="1"/>
  <c r="AE151" i="1" s="1"/>
  <c r="AF151" i="1" s="1"/>
  <c r="Q152" i="1"/>
  <c r="AI147" i="1"/>
  <c r="AG148" i="1"/>
  <c r="O151" i="1"/>
  <c r="P150" i="1"/>
  <c r="U150" i="1" l="1"/>
  <c r="V150" i="1" s="1"/>
  <c r="W150" i="1"/>
  <c r="X150" i="1"/>
  <c r="AI148" i="1"/>
  <c r="AG149" i="1"/>
  <c r="AB149" i="1"/>
  <c r="AC149" i="1" s="1"/>
  <c r="AA149" i="1"/>
  <c r="O152" i="1"/>
  <c r="P151" i="1"/>
  <c r="AD152" i="1"/>
  <c r="AE152" i="1" s="1"/>
  <c r="AF152" i="1" s="1"/>
  <c r="Q153" i="1"/>
  <c r="N152" i="1"/>
  <c r="T151" i="1"/>
  <c r="AB150" i="1" l="1"/>
  <c r="AC150" i="1" s="1"/>
  <c r="AA150" i="1"/>
  <c r="Y144" i="1"/>
  <c r="O153" i="1"/>
  <c r="P152" i="1"/>
  <c r="U151" i="1"/>
  <c r="V151" i="1" s="1"/>
  <c r="X151" i="1"/>
  <c r="W151" i="1"/>
  <c r="AD153" i="1"/>
  <c r="AE153" i="1" s="1"/>
  <c r="AF153" i="1" s="1"/>
  <c r="Q154" i="1"/>
  <c r="T152" i="1"/>
  <c r="N153" i="1"/>
  <c r="AI149" i="1"/>
  <c r="AG150" i="1"/>
  <c r="AI150" i="1" l="1"/>
  <c r="AG151" i="1"/>
  <c r="AD154" i="1"/>
  <c r="AE154" i="1" s="1"/>
  <c r="AF154" i="1" s="1"/>
  <c r="Q155" i="1"/>
  <c r="T153" i="1"/>
  <c r="N154" i="1"/>
  <c r="X152" i="1"/>
  <c r="W152" i="1"/>
  <c r="U152" i="1"/>
  <c r="V152" i="1" s="1"/>
  <c r="AB151" i="1"/>
  <c r="AC151" i="1" s="1"/>
  <c r="AA151" i="1"/>
  <c r="O154" i="1"/>
  <c r="P153" i="1"/>
  <c r="AI151" i="1" l="1"/>
  <c r="AG152" i="1"/>
  <c r="AA152" i="1"/>
  <c r="AB152" i="1"/>
  <c r="AC152" i="1" s="1"/>
  <c r="T154" i="1"/>
  <c r="N155" i="1"/>
  <c r="O155" i="1"/>
  <c r="P154" i="1"/>
  <c r="X153" i="1"/>
  <c r="W153" i="1"/>
  <c r="U153" i="1"/>
  <c r="V153" i="1" s="1"/>
  <c r="AD155" i="1"/>
  <c r="AE155" i="1" s="1"/>
  <c r="AF155" i="1" s="1"/>
  <c r="Q156" i="1"/>
  <c r="AB153" i="1" l="1"/>
  <c r="AC153" i="1" s="1"/>
  <c r="AA153" i="1"/>
  <c r="T155" i="1"/>
  <c r="N156" i="1"/>
  <c r="AI152" i="1"/>
  <c r="AG153" i="1"/>
  <c r="AD156" i="1"/>
  <c r="AE156" i="1" s="1"/>
  <c r="AF156" i="1" s="1"/>
  <c r="Q157" i="1"/>
  <c r="X154" i="1"/>
  <c r="W154" i="1"/>
  <c r="U154" i="1"/>
  <c r="V154" i="1" s="1"/>
  <c r="P155" i="1"/>
  <c r="O156" i="1"/>
  <c r="AD157" i="1" l="1"/>
  <c r="AE157" i="1" s="1"/>
  <c r="AF157" i="1" s="1"/>
  <c r="Q158" i="1"/>
  <c r="T156" i="1"/>
  <c r="N157" i="1"/>
  <c r="P156" i="1"/>
  <c r="O157" i="1"/>
  <c r="U155" i="1"/>
  <c r="V155" i="1" s="1"/>
  <c r="X155" i="1"/>
  <c r="W155" i="1"/>
  <c r="AI153" i="1"/>
  <c r="AG154" i="1"/>
  <c r="AA154" i="1"/>
  <c r="AB154" i="1"/>
  <c r="AC154" i="1" s="1"/>
  <c r="U156" i="1" l="1"/>
  <c r="V156" i="1" s="1"/>
  <c r="X156" i="1"/>
  <c r="W156" i="1"/>
  <c r="O158" i="1"/>
  <c r="P157" i="1"/>
  <c r="Q159" i="1"/>
  <c r="AD158" i="1"/>
  <c r="AE158" i="1" s="1"/>
  <c r="AF158" i="1" s="1"/>
  <c r="AI154" i="1"/>
  <c r="AG155" i="1"/>
  <c r="AA155" i="1"/>
  <c r="AB155" i="1"/>
  <c r="AC155" i="1" s="1"/>
  <c r="N158" i="1"/>
  <c r="T157" i="1"/>
  <c r="P158" i="1" l="1"/>
  <c r="O159" i="1"/>
  <c r="U157" i="1"/>
  <c r="V157" i="1" s="1"/>
  <c r="X157" i="1"/>
  <c r="W157" i="1"/>
  <c r="AA156" i="1"/>
  <c r="AB156" i="1"/>
  <c r="AC156" i="1" s="1"/>
  <c r="Q160" i="1"/>
  <c r="AD159" i="1"/>
  <c r="AE159" i="1" s="1"/>
  <c r="AF159" i="1" s="1"/>
  <c r="N159" i="1"/>
  <c r="T158" i="1"/>
  <c r="AI155" i="1"/>
  <c r="AG156" i="1"/>
  <c r="X158" i="1" l="1"/>
  <c r="W158" i="1"/>
  <c r="U158" i="1"/>
  <c r="V158" i="1" s="1"/>
  <c r="N160" i="1"/>
  <c r="T159" i="1"/>
  <c r="P159" i="1"/>
  <c r="O160" i="1"/>
  <c r="AI156" i="1"/>
  <c r="AG157" i="1"/>
  <c r="Q161" i="1"/>
  <c r="AD160" i="1"/>
  <c r="AE160" i="1" s="1"/>
  <c r="AF160" i="1" s="1"/>
  <c r="AA157" i="1"/>
  <c r="AB157" i="1"/>
  <c r="AC157" i="1" s="1"/>
  <c r="Y151" i="1"/>
  <c r="Q162" i="1" l="1"/>
  <c r="AD161" i="1"/>
  <c r="AE161" i="1" s="1"/>
  <c r="AF161" i="1" s="1"/>
  <c r="N161" i="1"/>
  <c r="T160" i="1"/>
  <c r="AI157" i="1"/>
  <c r="AG158" i="1"/>
  <c r="P160" i="1"/>
  <c r="O161" i="1"/>
  <c r="W159" i="1"/>
  <c r="U159" i="1"/>
  <c r="V159" i="1" s="1"/>
  <c r="X159" i="1"/>
  <c r="AB158" i="1"/>
  <c r="AC158" i="1" s="1"/>
  <c r="AA158" i="1"/>
  <c r="N162" i="1" l="1"/>
  <c r="T161" i="1"/>
  <c r="W160" i="1"/>
  <c r="U160" i="1"/>
  <c r="V160" i="1" s="1"/>
  <c r="X160" i="1"/>
  <c r="AI158" i="1"/>
  <c r="AG159" i="1"/>
  <c r="AB159" i="1"/>
  <c r="AC159" i="1" s="1"/>
  <c r="AA159" i="1"/>
  <c r="P161" i="1"/>
  <c r="O162" i="1"/>
  <c r="AD162" i="1"/>
  <c r="AE162" i="1" s="1"/>
  <c r="AF162" i="1" s="1"/>
  <c r="Q163" i="1"/>
  <c r="AI159" i="1" l="1"/>
  <c r="AG160" i="1"/>
  <c r="AB160" i="1"/>
  <c r="AC160" i="1" s="1"/>
  <c r="AA160" i="1"/>
  <c r="W161" i="1"/>
  <c r="U161" i="1"/>
  <c r="V161" i="1" s="1"/>
  <c r="X161" i="1"/>
  <c r="O163" i="1"/>
  <c r="P162" i="1"/>
  <c r="AD163" i="1"/>
  <c r="AE163" i="1" s="1"/>
  <c r="AF163" i="1" s="1"/>
  <c r="Q164" i="1"/>
  <c r="N163" i="1"/>
  <c r="T162" i="1"/>
  <c r="T163" i="1" l="1"/>
  <c r="N164" i="1"/>
  <c r="AD164" i="1"/>
  <c r="AE164" i="1" s="1"/>
  <c r="AF164" i="1" s="1"/>
  <c r="Q165" i="1"/>
  <c r="O164" i="1"/>
  <c r="P163" i="1"/>
  <c r="AI160" i="1"/>
  <c r="AG161" i="1"/>
  <c r="W162" i="1"/>
  <c r="U162" i="1"/>
  <c r="V162" i="1" s="1"/>
  <c r="X162" i="1"/>
  <c r="AB161" i="1"/>
  <c r="AC161" i="1" s="1"/>
  <c r="AA161" i="1"/>
  <c r="AA2" i="1" s="1"/>
  <c r="AB162" i="1" l="1"/>
  <c r="AC162" i="1" s="1"/>
  <c r="Q166" i="1"/>
  <c r="AD165" i="1"/>
  <c r="AE165" i="1" s="1"/>
  <c r="AF165" i="1" s="1"/>
  <c r="T164" i="1"/>
  <c r="N165" i="1"/>
  <c r="AI161" i="1"/>
  <c r="AG162" i="1"/>
  <c r="P164" i="1"/>
  <c r="O165" i="1"/>
  <c r="X163" i="1"/>
  <c r="AB163" i="1" s="1"/>
  <c r="AC163" i="1" s="1"/>
  <c r="W163" i="1"/>
  <c r="U163" i="1"/>
  <c r="V163" i="1" s="1"/>
  <c r="Q167" i="1" l="1"/>
  <c r="AD166" i="1"/>
  <c r="AE166" i="1" s="1"/>
  <c r="AF166" i="1" s="1"/>
  <c r="P165" i="1"/>
  <c r="O166" i="1"/>
  <c r="T165" i="1"/>
  <c r="N166" i="1"/>
  <c r="Y158" i="1"/>
  <c r="Y2" i="1" s="1"/>
  <c r="U164" i="1"/>
  <c r="V164" i="1" s="1"/>
  <c r="X164" i="1"/>
  <c r="AB164" i="1" s="1"/>
  <c r="AC164" i="1" s="1"/>
  <c r="W164" i="1"/>
  <c r="AI162" i="1"/>
  <c r="AG163" i="1"/>
  <c r="P166" i="1" l="1"/>
  <c r="O167" i="1"/>
  <c r="N167" i="1"/>
  <c r="T166" i="1"/>
  <c r="U165" i="1"/>
  <c r="V165" i="1" s="1"/>
  <c r="X165" i="1"/>
  <c r="AB165" i="1" s="1"/>
  <c r="AC165" i="1" s="1"/>
  <c r="W165" i="1"/>
  <c r="AI163" i="1"/>
  <c r="AG164" i="1"/>
  <c r="AD167" i="1"/>
  <c r="AE167" i="1" s="1"/>
  <c r="AF167" i="1" s="1"/>
  <c r="Q168" i="1"/>
  <c r="N168" i="1" l="1"/>
  <c r="T167" i="1"/>
  <c r="O168" i="1"/>
  <c r="P167" i="1"/>
  <c r="AI164" i="1"/>
  <c r="AG165" i="1"/>
  <c r="AD168" i="1"/>
  <c r="AE168" i="1" s="1"/>
  <c r="AF168" i="1" s="1"/>
  <c r="Q169" i="1"/>
  <c r="U166" i="1"/>
  <c r="V166" i="1" s="1"/>
  <c r="X166" i="1"/>
  <c r="AB166" i="1" s="1"/>
  <c r="AC166" i="1" s="1"/>
  <c r="W166" i="1"/>
  <c r="AI165" i="1" l="1"/>
  <c r="AG166" i="1"/>
  <c r="O169" i="1"/>
  <c r="P168" i="1"/>
  <c r="Q170" i="1"/>
  <c r="AD169" i="1"/>
  <c r="AE169" i="1" s="1"/>
  <c r="AF169" i="1" s="1"/>
  <c r="W167" i="1"/>
  <c r="U167" i="1"/>
  <c r="V167" i="1" s="1"/>
  <c r="X167" i="1"/>
  <c r="AB167" i="1" s="1"/>
  <c r="AC167" i="1" s="1"/>
  <c r="T168" i="1"/>
  <c r="N169" i="1"/>
  <c r="X168" i="1" l="1"/>
  <c r="AB168" i="1" s="1"/>
  <c r="AC168" i="1" s="1"/>
  <c r="W168" i="1"/>
  <c r="U168" i="1"/>
  <c r="V168" i="1" s="1"/>
  <c r="P169" i="1"/>
  <c r="O170" i="1"/>
  <c r="Q171" i="1"/>
  <c r="AD170" i="1"/>
  <c r="AE170" i="1" s="1"/>
  <c r="AF170" i="1" s="1"/>
  <c r="AI166" i="1"/>
  <c r="AG167" i="1"/>
  <c r="T169" i="1"/>
  <c r="N170" i="1"/>
  <c r="U169" i="1" l="1"/>
  <c r="V169" i="1" s="1"/>
  <c r="X169" i="1"/>
  <c r="AB169" i="1" s="1"/>
  <c r="AC169" i="1" s="1"/>
  <c r="W169" i="1"/>
  <c r="AD171" i="1"/>
  <c r="AE171" i="1" s="1"/>
  <c r="AF171" i="1" s="1"/>
  <c r="Q172" i="1"/>
  <c r="N171" i="1"/>
  <c r="T170" i="1"/>
  <c r="AI167" i="1"/>
  <c r="AG168" i="1"/>
  <c r="P170" i="1"/>
  <c r="O171" i="1"/>
  <c r="U170" i="1" l="1"/>
  <c r="V170" i="1" s="1"/>
  <c r="X170" i="1"/>
  <c r="AB170" i="1" s="1"/>
  <c r="AC170" i="1" s="1"/>
  <c r="W170" i="1"/>
  <c r="P171" i="1"/>
  <c r="O172" i="1"/>
  <c r="N172" i="1"/>
  <c r="T171" i="1"/>
  <c r="AI168" i="1"/>
  <c r="AG169" i="1"/>
  <c r="AD172" i="1"/>
  <c r="AE172" i="1" s="1"/>
  <c r="AF172" i="1" s="1"/>
  <c r="Q173" i="1"/>
  <c r="O173" i="1" l="1"/>
  <c r="P172" i="1"/>
  <c r="AI169" i="1"/>
  <c r="AG170" i="1"/>
  <c r="N173" i="1"/>
  <c r="T172" i="1"/>
  <c r="AD173" i="1"/>
  <c r="AE173" i="1" s="1"/>
  <c r="AF173" i="1" s="1"/>
  <c r="Q174" i="1"/>
  <c r="W171" i="1"/>
  <c r="U171" i="1"/>
  <c r="V171" i="1" s="1"/>
  <c r="X171" i="1"/>
  <c r="AB171" i="1" s="1"/>
  <c r="AC171" i="1" s="1"/>
  <c r="W172" i="1" l="1"/>
  <c r="U172" i="1"/>
  <c r="V172" i="1" s="1"/>
  <c r="X172" i="1"/>
  <c r="AB172" i="1" s="1"/>
  <c r="AC172" i="1" s="1"/>
  <c r="T173" i="1"/>
  <c r="N174" i="1"/>
  <c r="Q175" i="1"/>
  <c r="AD174" i="1"/>
  <c r="AE174" i="1" s="1"/>
  <c r="AF174" i="1" s="1"/>
  <c r="AI170" i="1"/>
  <c r="AG171" i="1"/>
  <c r="O174" i="1"/>
  <c r="P173" i="1"/>
  <c r="X173" i="1" l="1"/>
  <c r="AB173" i="1" s="1"/>
  <c r="AC173" i="1" s="1"/>
  <c r="W173" i="1"/>
  <c r="U173" i="1"/>
  <c r="V173" i="1" s="1"/>
  <c r="P174" i="1"/>
  <c r="O175" i="1"/>
  <c r="Q176" i="1"/>
  <c r="AD175" i="1"/>
  <c r="AE175" i="1" s="1"/>
  <c r="AF175" i="1" s="1"/>
  <c r="AI171" i="1"/>
  <c r="AG172" i="1"/>
  <c r="T174" i="1"/>
  <c r="N175" i="1"/>
  <c r="N176" i="1" l="1"/>
  <c r="T175" i="1"/>
  <c r="U174" i="1"/>
  <c r="V174" i="1" s="1"/>
  <c r="X174" i="1"/>
  <c r="AB174" i="1" s="1"/>
  <c r="AC174" i="1" s="1"/>
  <c r="W174" i="1"/>
  <c r="AI172" i="1"/>
  <c r="AG173" i="1"/>
  <c r="AD176" i="1"/>
  <c r="AE176" i="1" s="1"/>
  <c r="AF176" i="1" s="1"/>
  <c r="Q177" i="1"/>
  <c r="P175" i="1"/>
  <c r="O176" i="1"/>
  <c r="O177" i="1" l="1"/>
  <c r="P176" i="1"/>
  <c r="AI173" i="1"/>
  <c r="AG174" i="1"/>
  <c r="AD177" i="1"/>
  <c r="AE177" i="1" s="1"/>
  <c r="AF177" i="1" s="1"/>
  <c r="Q178" i="1"/>
  <c r="U175" i="1"/>
  <c r="V175" i="1" s="1"/>
  <c r="X175" i="1"/>
  <c r="AB175" i="1" s="1"/>
  <c r="AC175" i="1" s="1"/>
  <c r="W175" i="1"/>
  <c r="N177" i="1"/>
  <c r="T176" i="1"/>
  <c r="AD178" i="1" l="1"/>
  <c r="AE178" i="1" s="1"/>
  <c r="AF178" i="1" s="1"/>
  <c r="Q179" i="1"/>
  <c r="T177" i="1"/>
  <c r="N178" i="1"/>
  <c r="W176" i="1"/>
  <c r="U176" i="1"/>
  <c r="V176" i="1" s="1"/>
  <c r="X176" i="1"/>
  <c r="AB176" i="1" s="1"/>
  <c r="AC176" i="1" s="1"/>
  <c r="AI174" i="1"/>
  <c r="AG175" i="1"/>
  <c r="O178" i="1"/>
  <c r="P177" i="1"/>
  <c r="T178" i="1" l="1"/>
  <c r="N179" i="1"/>
  <c r="X177" i="1"/>
  <c r="AB177" i="1" s="1"/>
  <c r="AC177" i="1" s="1"/>
  <c r="W177" i="1"/>
  <c r="U177" i="1"/>
  <c r="V177" i="1" s="1"/>
  <c r="P178" i="1"/>
  <c r="O179" i="1"/>
  <c r="AI175" i="1"/>
  <c r="AG176" i="1"/>
  <c r="Q180" i="1"/>
  <c r="AD179" i="1"/>
  <c r="AE179" i="1" s="1"/>
  <c r="AF179" i="1" s="1"/>
  <c r="T179" i="1" l="1"/>
  <c r="N180" i="1"/>
  <c r="Q181" i="1"/>
  <c r="AD180" i="1"/>
  <c r="AE180" i="1" s="1"/>
  <c r="AF180" i="1" s="1"/>
  <c r="P179" i="1"/>
  <c r="O180" i="1"/>
  <c r="AI176" i="1"/>
  <c r="AG177" i="1"/>
  <c r="U178" i="1"/>
  <c r="V178" i="1" s="1"/>
  <c r="X178" i="1"/>
  <c r="AB178" i="1" s="1"/>
  <c r="AC178" i="1" s="1"/>
  <c r="W178" i="1"/>
  <c r="AD181" i="1" l="1"/>
  <c r="AE181" i="1" s="1"/>
  <c r="AF181" i="1" s="1"/>
  <c r="Q182" i="1"/>
  <c r="P180" i="1"/>
  <c r="O181" i="1"/>
  <c r="AI177" i="1"/>
  <c r="AG178" i="1"/>
  <c r="N181" i="1"/>
  <c r="T180" i="1"/>
  <c r="U179" i="1"/>
  <c r="V179" i="1" s="1"/>
  <c r="X179" i="1"/>
  <c r="AB179" i="1" s="1"/>
  <c r="AC179" i="1" s="1"/>
  <c r="W179" i="1"/>
  <c r="N182" i="1" l="1"/>
  <c r="T181" i="1"/>
  <c r="O182" i="1"/>
  <c r="P181" i="1"/>
  <c r="U180" i="1"/>
  <c r="V180" i="1" s="1"/>
  <c r="X180" i="1"/>
  <c r="AB180" i="1" s="1"/>
  <c r="AC180" i="1" s="1"/>
  <c r="W180" i="1"/>
  <c r="AI178" i="1"/>
  <c r="AG179" i="1"/>
  <c r="AD182" i="1"/>
  <c r="AE182" i="1" s="1"/>
  <c r="AF182" i="1" s="1"/>
  <c r="Q183" i="1"/>
  <c r="Q184" i="1" l="1"/>
  <c r="AD183" i="1"/>
  <c r="AE183" i="1" s="1"/>
  <c r="AF183" i="1" s="1"/>
  <c r="O183" i="1"/>
  <c r="P182" i="1"/>
  <c r="W181" i="1"/>
  <c r="U181" i="1"/>
  <c r="V181" i="1" s="1"/>
  <c r="X181" i="1"/>
  <c r="AB181" i="1" s="1"/>
  <c r="AC181" i="1" s="1"/>
  <c r="AI179" i="1"/>
  <c r="AG180" i="1"/>
  <c r="T182" i="1"/>
  <c r="N183" i="1"/>
  <c r="X182" i="1" l="1"/>
  <c r="AB182" i="1" s="1"/>
  <c r="AC182" i="1" s="1"/>
  <c r="W182" i="1"/>
  <c r="U182" i="1"/>
  <c r="V182" i="1" s="1"/>
  <c r="P183" i="1"/>
  <c r="O184" i="1"/>
  <c r="AI180" i="1"/>
  <c r="AG181" i="1"/>
  <c r="T183" i="1"/>
  <c r="N184" i="1"/>
  <c r="Q185" i="1"/>
  <c r="AD184" i="1"/>
  <c r="AE184" i="1" s="1"/>
  <c r="AF184" i="1" s="1"/>
  <c r="AD185" i="1" l="1"/>
  <c r="AE185" i="1" s="1"/>
  <c r="AF185" i="1" s="1"/>
  <c r="Q186" i="1"/>
  <c r="AI181" i="1"/>
  <c r="AG182" i="1"/>
  <c r="N185" i="1"/>
  <c r="T184" i="1"/>
  <c r="U183" i="1"/>
  <c r="V183" i="1" s="1"/>
  <c r="X183" i="1"/>
  <c r="AB183" i="1" s="1"/>
  <c r="AC183" i="1" s="1"/>
  <c r="W183" i="1"/>
  <c r="P184" i="1"/>
  <c r="O185" i="1"/>
  <c r="AI182" i="1" l="1"/>
  <c r="AG183" i="1"/>
  <c r="U184" i="1"/>
  <c r="V184" i="1" s="1"/>
  <c r="X184" i="1"/>
  <c r="AB184" i="1" s="1"/>
  <c r="AC184" i="1" s="1"/>
  <c r="W184" i="1"/>
  <c r="AD186" i="1"/>
  <c r="AE186" i="1" s="1"/>
  <c r="AF186" i="1" s="1"/>
  <c r="Q187" i="1"/>
  <c r="P185" i="1"/>
  <c r="O186" i="1"/>
  <c r="N186" i="1"/>
  <c r="T185" i="1"/>
  <c r="N187" i="1" l="1"/>
  <c r="T186" i="1"/>
  <c r="W185" i="1"/>
  <c r="U185" i="1"/>
  <c r="V185" i="1" s="1"/>
  <c r="X185" i="1"/>
  <c r="AB185" i="1" s="1"/>
  <c r="AC185" i="1" s="1"/>
  <c r="AD187" i="1"/>
  <c r="AE187" i="1" s="1"/>
  <c r="AF187" i="1" s="1"/>
  <c r="Q188" i="1"/>
  <c r="AI183" i="1"/>
  <c r="AG184" i="1"/>
  <c r="O187" i="1"/>
  <c r="P186" i="1"/>
  <c r="O188" i="1" l="1"/>
  <c r="P187" i="1"/>
  <c r="Q189" i="1"/>
  <c r="AD188" i="1"/>
  <c r="AE188" i="1" s="1"/>
  <c r="AF188" i="1" s="1"/>
  <c r="W186" i="1"/>
  <c r="U186" i="1"/>
  <c r="V186" i="1" s="1"/>
  <c r="X186" i="1"/>
  <c r="AB186" i="1" s="1"/>
  <c r="AC186" i="1" s="1"/>
  <c r="AI184" i="1"/>
  <c r="AG185" i="1"/>
  <c r="T187" i="1"/>
  <c r="N188" i="1"/>
  <c r="X187" i="1" l="1"/>
  <c r="AB187" i="1" s="1"/>
  <c r="AC187" i="1" s="1"/>
  <c r="W187" i="1"/>
  <c r="U187" i="1"/>
  <c r="V187" i="1" s="1"/>
  <c r="Q190" i="1"/>
  <c r="AD189" i="1"/>
  <c r="AE189" i="1" s="1"/>
  <c r="AF189" i="1" s="1"/>
  <c r="T188" i="1"/>
  <c r="N189" i="1"/>
  <c r="AI185" i="1"/>
  <c r="AG186" i="1"/>
  <c r="P188" i="1"/>
  <c r="O189" i="1"/>
  <c r="P189" i="1" l="1"/>
  <c r="O190" i="1"/>
  <c r="AD190" i="1"/>
  <c r="AE190" i="1" s="1"/>
  <c r="AF190" i="1" s="1"/>
  <c r="Q191" i="1"/>
  <c r="N190" i="1"/>
  <c r="T189" i="1"/>
  <c r="AI186" i="1"/>
  <c r="AG187" i="1"/>
  <c r="U188" i="1"/>
  <c r="V188" i="1" s="1"/>
  <c r="X188" i="1"/>
  <c r="AB188" i="1" s="1"/>
  <c r="AC188" i="1" s="1"/>
  <c r="W188" i="1"/>
  <c r="U189" i="1" l="1"/>
  <c r="V189" i="1" s="1"/>
  <c r="X189" i="1"/>
  <c r="AB189" i="1" s="1"/>
  <c r="AC189" i="1" s="1"/>
  <c r="W189" i="1"/>
  <c r="N191" i="1"/>
  <c r="T190" i="1"/>
  <c r="O191" i="1"/>
  <c r="P190" i="1"/>
  <c r="AI187" i="1"/>
  <c r="AG188" i="1"/>
  <c r="AD191" i="1"/>
  <c r="AE191" i="1" s="1"/>
  <c r="AF191" i="1" s="1"/>
  <c r="Q192" i="1"/>
  <c r="T191" i="1" l="1"/>
  <c r="N192" i="1"/>
  <c r="AI188" i="1"/>
  <c r="AG189" i="1"/>
  <c r="AD192" i="1"/>
  <c r="AE192" i="1" s="1"/>
  <c r="AF192" i="1" s="1"/>
  <c r="Q193" i="1"/>
  <c r="O192" i="1"/>
  <c r="P191" i="1"/>
  <c r="W190" i="1"/>
  <c r="U190" i="1"/>
  <c r="V190" i="1" s="1"/>
  <c r="X190" i="1"/>
  <c r="AB190" i="1" s="1"/>
  <c r="AC190" i="1" s="1"/>
  <c r="Q194" i="1" l="1"/>
  <c r="AD193" i="1"/>
  <c r="AE193" i="1" s="1"/>
  <c r="AF193" i="1" s="1"/>
  <c r="P192" i="1"/>
  <c r="O193" i="1"/>
  <c r="T192" i="1"/>
  <c r="N193" i="1"/>
  <c r="AI189" i="1"/>
  <c r="AG190" i="1"/>
  <c r="X191" i="1"/>
  <c r="AB191" i="1" s="1"/>
  <c r="AC191" i="1" s="1"/>
  <c r="W191" i="1"/>
  <c r="U191" i="1"/>
  <c r="V191" i="1" s="1"/>
  <c r="U192" i="1" l="1"/>
  <c r="V192" i="1" s="1"/>
  <c r="X192" i="1"/>
  <c r="AB192" i="1" s="1"/>
  <c r="AC192" i="1" s="1"/>
  <c r="W192" i="1"/>
  <c r="Q195" i="1"/>
  <c r="AD194" i="1"/>
  <c r="AE194" i="1" s="1"/>
  <c r="AF194" i="1" s="1"/>
  <c r="T193" i="1"/>
  <c r="N194" i="1"/>
  <c r="P193" i="1"/>
  <c r="O194" i="1"/>
  <c r="AI190" i="1"/>
  <c r="AG191" i="1"/>
  <c r="AI191" i="1" l="1"/>
  <c r="AG192" i="1"/>
  <c r="N195" i="1"/>
  <c r="T194" i="1"/>
  <c r="U193" i="1"/>
  <c r="V193" i="1" s="1"/>
  <c r="X193" i="1"/>
  <c r="AB193" i="1" s="1"/>
  <c r="AC193" i="1" s="1"/>
  <c r="W193" i="1"/>
  <c r="AD195" i="1"/>
  <c r="AE195" i="1" s="1"/>
  <c r="AF195" i="1" s="1"/>
  <c r="Q196" i="1"/>
  <c r="P194" i="1"/>
  <c r="O195" i="1"/>
  <c r="U194" i="1" l="1"/>
  <c r="V194" i="1" s="1"/>
  <c r="X194" i="1"/>
  <c r="AB194" i="1" s="1"/>
  <c r="AC194" i="1" s="1"/>
  <c r="W194" i="1"/>
  <c r="O196" i="1"/>
  <c r="P195" i="1"/>
  <c r="N196" i="1"/>
  <c r="T195" i="1"/>
  <c r="AI192" i="1"/>
  <c r="AG193" i="1"/>
  <c r="AD196" i="1"/>
  <c r="AE196" i="1" s="1"/>
  <c r="AF196" i="1" s="1"/>
  <c r="Q197" i="1"/>
  <c r="O197" i="1" l="1"/>
  <c r="P196" i="1"/>
  <c r="T196" i="1"/>
  <c r="N197" i="1"/>
  <c r="W195" i="1"/>
  <c r="U195" i="1"/>
  <c r="V195" i="1" s="1"/>
  <c r="X195" i="1"/>
  <c r="AB195" i="1" s="1"/>
  <c r="AC195" i="1" s="1"/>
  <c r="AI193" i="1"/>
  <c r="AG194" i="1"/>
  <c r="Q198" i="1"/>
  <c r="AD197" i="1"/>
  <c r="AE197" i="1" s="1"/>
  <c r="AF197" i="1" s="1"/>
  <c r="AI194" i="1" l="1"/>
  <c r="AG195" i="1"/>
  <c r="AD198" i="1"/>
  <c r="AE198" i="1" s="1"/>
  <c r="AF198" i="1" s="1"/>
  <c r="Q199" i="1"/>
  <c r="X196" i="1"/>
  <c r="AB196" i="1" s="1"/>
  <c r="AC196" i="1" s="1"/>
  <c r="W196" i="1"/>
  <c r="U196" i="1"/>
  <c r="V196" i="1" s="1"/>
  <c r="T197" i="1"/>
  <c r="N198" i="1"/>
  <c r="P197" i="1"/>
  <c r="O198" i="1"/>
  <c r="Q200" i="1" l="1"/>
  <c r="AD199" i="1"/>
  <c r="AE199" i="1" s="1"/>
  <c r="AF199" i="1" s="1"/>
  <c r="N199" i="1"/>
  <c r="T198" i="1"/>
  <c r="AI195" i="1"/>
  <c r="AG196" i="1"/>
  <c r="O199" i="1"/>
  <c r="P198" i="1"/>
  <c r="U197" i="1"/>
  <c r="V197" i="1" s="1"/>
  <c r="X197" i="1"/>
  <c r="AB197" i="1" s="1"/>
  <c r="AC197" i="1" s="1"/>
  <c r="W197" i="1"/>
  <c r="AI196" i="1" l="1"/>
  <c r="AG197" i="1"/>
  <c r="O200" i="1"/>
  <c r="P199" i="1"/>
  <c r="T199" i="1"/>
  <c r="N200" i="1"/>
  <c r="W198" i="1"/>
  <c r="X198" i="1"/>
  <c r="AB198" i="1" s="1"/>
  <c r="AC198" i="1" s="1"/>
  <c r="U198" i="1"/>
  <c r="V198" i="1" s="1"/>
  <c r="AD200" i="1"/>
  <c r="AE200" i="1" s="1"/>
  <c r="AF200" i="1" s="1"/>
  <c r="Q201" i="1"/>
  <c r="O201" i="1" l="1"/>
  <c r="P200" i="1"/>
  <c r="X199" i="1"/>
  <c r="AB199" i="1" s="1"/>
  <c r="AC199" i="1" s="1"/>
  <c r="U199" i="1"/>
  <c r="V199" i="1" s="1"/>
  <c r="W199" i="1"/>
  <c r="AI197" i="1"/>
  <c r="AG198" i="1"/>
  <c r="T200" i="1"/>
  <c r="N201" i="1"/>
  <c r="Q202" i="1"/>
  <c r="AD201" i="1"/>
  <c r="AE201" i="1" s="1"/>
  <c r="AF201" i="1" s="1"/>
  <c r="AD202" i="1" l="1"/>
  <c r="AE202" i="1" s="1"/>
  <c r="AF202" i="1" s="1"/>
  <c r="Q203" i="1"/>
  <c r="AI198" i="1"/>
  <c r="AG199" i="1"/>
  <c r="T201" i="1"/>
  <c r="N202" i="1"/>
  <c r="X200" i="1"/>
  <c r="AB200" i="1" s="1"/>
  <c r="AC200" i="1" s="1"/>
  <c r="U200" i="1"/>
  <c r="V200" i="1" s="1"/>
  <c r="W200" i="1"/>
  <c r="P201" i="1"/>
  <c r="O202" i="1"/>
  <c r="AI199" i="1" l="1"/>
  <c r="AG200" i="1"/>
  <c r="N203" i="1"/>
  <c r="T202" i="1"/>
  <c r="AD203" i="1"/>
  <c r="AE203" i="1" s="1"/>
  <c r="AF203" i="1" s="1"/>
  <c r="Q204" i="1"/>
  <c r="O203" i="1"/>
  <c r="P202" i="1"/>
  <c r="U201" i="1"/>
  <c r="V201" i="1" s="1"/>
  <c r="W201" i="1"/>
  <c r="X201" i="1"/>
  <c r="AB201" i="1" s="1"/>
  <c r="AC201" i="1" s="1"/>
  <c r="X202" i="1" l="1"/>
  <c r="AB202" i="1" s="1"/>
  <c r="AC202" i="1" s="1"/>
  <c r="U202" i="1"/>
  <c r="V202" i="1" s="1"/>
  <c r="W202" i="1"/>
  <c r="P203" i="1"/>
  <c r="O204" i="1"/>
  <c r="N204" i="1"/>
  <c r="T203" i="1"/>
  <c r="AD204" i="1"/>
  <c r="AE204" i="1" s="1"/>
  <c r="AF204" i="1" s="1"/>
  <c r="Q205" i="1"/>
  <c r="AI200" i="1"/>
  <c r="AG201" i="1"/>
  <c r="AI201" i="1" l="1"/>
  <c r="AG202" i="1"/>
  <c r="W203" i="1"/>
  <c r="U203" i="1"/>
  <c r="V203" i="1" s="1"/>
  <c r="X203" i="1"/>
  <c r="AB203" i="1" s="1"/>
  <c r="AC203" i="1" s="1"/>
  <c r="N205" i="1"/>
  <c r="T204" i="1"/>
  <c r="Q206" i="1"/>
  <c r="AD205" i="1"/>
  <c r="AE205" i="1" s="1"/>
  <c r="AF205" i="1" s="1"/>
  <c r="O205" i="1"/>
  <c r="P204" i="1"/>
  <c r="AD206" i="1" l="1"/>
  <c r="AE206" i="1" s="1"/>
  <c r="AF206" i="1" s="1"/>
  <c r="Q207" i="1"/>
  <c r="W204" i="1"/>
  <c r="U204" i="1"/>
  <c r="V204" i="1" s="1"/>
  <c r="X204" i="1"/>
  <c r="AB204" i="1" s="1"/>
  <c r="AC204" i="1" s="1"/>
  <c r="O206" i="1"/>
  <c r="P205" i="1"/>
  <c r="T205" i="1"/>
  <c r="N206" i="1"/>
  <c r="AI202" i="1"/>
  <c r="AG203" i="1"/>
  <c r="AI203" i="1" l="1"/>
  <c r="AG204" i="1"/>
  <c r="X205" i="1"/>
  <c r="AB205" i="1" s="1"/>
  <c r="AC205" i="1" s="1"/>
  <c r="W205" i="1"/>
  <c r="U205" i="1"/>
  <c r="V205" i="1" s="1"/>
  <c r="P206" i="1"/>
  <c r="O207" i="1"/>
  <c r="N207" i="1"/>
  <c r="T206" i="1"/>
  <c r="Q208" i="1"/>
  <c r="AD207" i="1"/>
  <c r="AE207" i="1" s="1"/>
  <c r="AF207" i="1" s="1"/>
  <c r="P207" i="1" l="1"/>
  <c r="O208" i="1"/>
  <c r="T207" i="1"/>
  <c r="N208" i="1"/>
  <c r="Q209" i="1"/>
  <c r="AD208" i="1"/>
  <c r="AE208" i="1" s="1"/>
  <c r="AF208" i="1" s="1"/>
  <c r="U206" i="1"/>
  <c r="V206" i="1" s="1"/>
  <c r="W206" i="1"/>
  <c r="X206" i="1"/>
  <c r="AB206" i="1" s="1"/>
  <c r="AC206" i="1" s="1"/>
  <c r="AI204" i="1"/>
  <c r="AG205" i="1"/>
  <c r="AI205" i="1" l="1"/>
  <c r="AG206" i="1"/>
  <c r="AD209" i="1"/>
  <c r="AE209" i="1" s="1"/>
  <c r="AF209" i="1" s="1"/>
  <c r="Q210" i="1"/>
  <c r="P208" i="1"/>
  <c r="O209" i="1"/>
  <c r="N209" i="1"/>
  <c r="T208" i="1"/>
  <c r="U207" i="1"/>
  <c r="V207" i="1" s="1"/>
  <c r="W207" i="1"/>
  <c r="X207" i="1"/>
  <c r="AB207" i="1" s="1"/>
  <c r="AC207" i="1" s="1"/>
  <c r="O210" i="1" l="1"/>
  <c r="P209" i="1"/>
  <c r="AI206" i="1"/>
  <c r="AG207" i="1"/>
  <c r="X208" i="1"/>
  <c r="AB208" i="1" s="1"/>
  <c r="AC208" i="1" s="1"/>
  <c r="W208" i="1"/>
  <c r="U208" i="1"/>
  <c r="V208" i="1" s="1"/>
  <c r="T209" i="1"/>
  <c r="N210" i="1"/>
  <c r="Q211" i="1"/>
  <c r="AD210" i="1"/>
  <c r="AE210" i="1" s="1"/>
  <c r="AF210" i="1" s="1"/>
  <c r="Q212" i="1" l="1"/>
  <c r="AD211" i="1"/>
  <c r="AE211" i="1" s="1"/>
  <c r="AF211" i="1" s="1"/>
  <c r="T210" i="1"/>
  <c r="N211" i="1"/>
  <c r="W209" i="1"/>
  <c r="U209" i="1"/>
  <c r="V209" i="1" s="1"/>
  <c r="X209" i="1"/>
  <c r="AB209" i="1" s="1"/>
  <c r="AC209" i="1" s="1"/>
  <c r="AI207" i="1"/>
  <c r="AG208" i="1"/>
  <c r="P210" i="1"/>
  <c r="O211" i="1"/>
  <c r="P211" i="1" l="1"/>
  <c r="O212" i="1"/>
  <c r="T211" i="1"/>
  <c r="N212" i="1"/>
  <c r="X210" i="1"/>
  <c r="AB210" i="1" s="1"/>
  <c r="AC210" i="1" s="1"/>
  <c r="W210" i="1"/>
  <c r="U210" i="1"/>
  <c r="V210" i="1" s="1"/>
  <c r="AI208" i="1"/>
  <c r="AG209" i="1"/>
  <c r="Q213" i="1"/>
  <c r="AD212" i="1"/>
  <c r="AE212" i="1" s="1"/>
  <c r="AF212" i="1" s="1"/>
  <c r="AD213" i="1" l="1"/>
  <c r="AE213" i="1" s="1"/>
  <c r="AF213" i="1" s="1"/>
  <c r="Q214" i="1"/>
  <c r="U211" i="1"/>
  <c r="V211" i="1" s="1"/>
  <c r="W211" i="1"/>
  <c r="X211" i="1"/>
  <c r="AB211" i="1" s="1"/>
  <c r="AC211" i="1" s="1"/>
  <c r="AI209" i="1"/>
  <c r="AG210" i="1"/>
  <c r="P212" i="1"/>
  <c r="O213" i="1"/>
  <c r="N213" i="1"/>
  <c r="T212" i="1"/>
  <c r="N214" i="1" l="1"/>
  <c r="T213" i="1"/>
  <c r="X212" i="1"/>
  <c r="AB212" i="1" s="1"/>
  <c r="AC212" i="1" s="1"/>
  <c r="W212" i="1"/>
  <c r="U212" i="1"/>
  <c r="V212" i="1" s="1"/>
  <c r="AI210" i="1"/>
  <c r="AG211" i="1"/>
  <c r="P213" i="1"/>
  <c r="O214" i="1"/>
  <c r="AD214" i="1"/>
  <c r="AE214" i="1" s="1"/>
  <c r="AF214" i="1" s="1"/>
  <c r="Q215" i="1"/>
  <c r="AD215" i="1" l="1"/>
  <c r="AE215" i="1" s="1"/>
  <c r="AF215" i="1" s="1"/>
  <c r="Q216" i="1"/>
  <c r="AI211" i="1"/>
  <c r="AG212" i="1"/>
  <c r="O215" i="1"/>
  <c r="P214" i="1"/>
  <c r="W213" i="1"/>
  <c r="U213" i="1"/>
  <c r="V213" i="1" s="1"/>
  <c r="X213" i="1"/>
  <c r="AB213" i="1" s="1"/>
  <c r="AC213" i="1" s="1"/>
  <c r="T214" i="1"/>
  <c r="N215" i="1"/>
  <c r="W214" i="1" l="1"/>
  <c r="U214" i="1"/>
  <c r="V214" i="1" s="1"/>
  <c r="X214" i="1"/>
  <c r="AB214" i="1" s="1"/>
  <c r="AC214" i="1" s="1"/>
  <c r="P215" i="1"/>
  <c r="O216" i="1"/>
  <c r="Q217" i="1"/>
  <c r="AD216" i="1"/>
  <c r="AE216" i="1" s="1"/>
  <c r="AF216" i="1" s="1"/>
  <c r="T215" i="1"/>
  <c r="N216" i="1"/>
  <c r="AI212" i="1"/>
  <c r="AG213" i="1"/>
  <c r="AI213" i="1" l="1"/>
  <c r="AG214" i="1"/>
  <c r="P216" i="1"/>
  <c r="O217" i="1"/>
  <c r="AD217" i="1"/>
  <c r="AE217" i="1" s="1"/>
  <c r="AF217" i="1" s="1"/>
  <c r="Q218" i="1"/>
  <c r="T216" i="1"/>
  <c r="N217" i="1"/>
  <c r="X215" i="1"/>
  <c r="AB215" i="1" s="1"/>
  <c r="AC215" i="1" s="1"/>
  <c r="W215" i="1"/>
  <c r="U215" i="1"/>
  <c r="V215" i="1" s="1"/>
  <c r="AD218" i="1" l="1"/>
  <c r="AE218" i="1" s="1"/>
  <c r="AF218" i="1" s="1"/>
  <c r="Q219" i="1"/>
  <c r="N218" i="1"/>
  <c r="T217" i="1"/>
  <c r="AI214" i="1"/>
  <c r="AG215" i="1"/>
  <c r="U216" i="1"/>
  <c r="V216" i="1" s="1"/>
  <c r="W216" i="1"/>
  <c r="X216" i="1"/>
  <c r="AB216" i="1" s="1"/>
  <c r="AC216" i="1" s="1"/>
  <c r="P217" i="1"/>
  <c r="O218" i="1"/>
  <c r="T218" i="1" l="1"/>
  <c r="N219" i="1"/>
  <c r="AI215" i="1"/>
  <c r="AG216" i="1"/>
  <c r="AD219" i="1"/>
  <c r="AE219" i="1" s="1"/>
  <c r="AF219" i="1" s="1"/>
  <c r="Q220" i="1"/>
  <c r="O219" i="1"/>
  <c r="P218" i="1"/>
  <c r="X217" i="1"/>
  <c r="AB217" i="1" s="1"/>
  <c r="AC217" i="1" s="1"/>
  <c r="W217" i="1"/>
  <c r="U217" i="1"/>
  <c r="V217" i="1" s="1"/>
  <c r="P219" i="1" l="1"/>
  <c r="O220" i="1"/>
  <c r="AI216" i="1"/>
  <c r="AG217" i="1"/>
  <c r="AD220" i="1"/>
  <c r="AE220" i="1" s="1"/>
  <c r="AF220" i="1" s="1"/>
  <c r="Q221" i="1"/>
  <c r="T219" i="1"/>
  <c r="N220" i="1"/>
  <c r="W218" i="1"/>
  <c r="U218" i="1"/>
  <c r="V218" i="1" s="1"/>
  <c r="X218" i="1"/>
  <c r="AB218" i="1" s="1"/>
  <c r="AC218" i="1" s="1"/>
  <c r="Q222" i="1" l="1"/>
  <c r="AD221" i="1"/>
  <c r="AE221" i="1" s="1"/>
  <c r="AF221" i="1" s="1"/>
  <c r="P220" i="1"/>
  <c r="O221" i="1"/>
  <c r="X219" i="1"/>
  <c r="AB219" i="1" s="1"/>
  <c r="AC219" i="1" s="1"/>
  <c r="W219" i="1"/>
  <c r="U219" i="1"/>
  <c r="V219" i="1" s="1"/>
  <c r="N221" i="1"/>
  <c r="T220" i="1"/>
  <c r="AI217" i="1"/>
  <c r="AG218" i="1"/>
  <c r="U220" i="1" l="1"/>
  <c r="V220" i="1" s="1"/>
  <c r="W220" i="1"/>
  <c r="X220" i="1"/>
  <c r="AB220" i="1" s="1"/>
  <c r="AC220" i="1" s="1"/>
  <c r="T221" i="1"/>
  <c r="N222" i="1"/>
  <c r="AI218" i="1"/>
  <c r="AG219" i="1"/>
  <c r="P221" i="1"/>
  <c r="O222" i="1"/>
  <c r="Q223" i="1"/>
  <c r="AD222" i="1"/>
  <c r="AE222" i="1" s="1"/>
  <c r="AF222" i="1" s="1"/>
  <c r="AD223" i="1" l="1"/>
  <c r="AE223" i="1" s="1"/>
  <c r="AF223" i="1" s="1"/>
  <c r="Q224" i="1"/>
  <c r="P222" i="1"/>
  <c r="O223" i="1"/>
  <c r="N223" i="1"/>
  <c r="T222" i="1"/>
  <c r="AI219" i="1"/>
  <c r="AG220" i="1"/>
  <c r="U221" i="1"/>
  <c r="V221" i="1" s="1"/>
  <c r="W221" i="1"/>
  <c r="X221" i="1"/>
  <c r="AB221" i="1" s="1"/>
  <c r="AC221" i="1" s="1"/>
  <c r="O224" i="1" l="1"/>
  <c r="P223" i="1"/>
  <c r="U222" i="1"/>
  <c r="V222" i="1" s="1"/>
  <c r="X222" i="1"/>
  <c r="AB222" i="1" s="1"/>
  <c r="AC222" i="1" s="1"/>
  <c r="W222" i="1"/>
  <c r="N224" i="1"/>
  <c r="T223" i="1"/>
  <c r="AD224" i="1"/>
  <c r="AE224" i="1" s="1"/>
  <c r="AF224" i="1" s="1"/>
  <c r="Q225" i="1"/>
  <c r="AI220" i="1"/>
  <c r="AG221" i="1"/>
  <c r="W223" i="1" l="1"/>
  <c r="U223" i="1"/>
  <c r="V223" i="1" s="1"/>
  <c r="X223" i="1"/>
  <c r="AB223" i="1" s="1"/>
  <c r="AC223" i="1" s="1"/>
  <c r="T224" i="1"/>
  <c r="N225" i="1"/>
  <c r="AI221" i="1"/>
  <c r="AG222" i="1"/>
  <c r="Q226" i="1"/>
  <c r="AD225" i="1"/>
  <c r="AE225" i="1" s="1"/>
  <c r="AF225" i="1" s="1"/>
  <c r="O225" i="1"/>
  <c r="P224" i="1"/>
  <c r="AD226" i="1" l="1"/>
  <c r="AE226" i="1" s="1"/>
  <c r="AF226" i="1" s="1"/>
  <c r="Q227" i="1"/>
  <c r="P225" i="1"/>
  <c r="O226" i="1"/>
  <c r="AI222" i="1"/>
  <c r="AG223" i="1"/>
  <c r="X224" i="1"/>
  <c r="AB224" i="1" s="1"/>
  <c r="AC224" i="1" s="1"/>
  <c r="W224" i="1"/>
  <c r="U224" i="1"/>
  <c r="V224" i="1" s="1"/>
  <c r="N226" i="1"/>
  <c r="T225" i="1"/>
  <c r="N227" i="1" l="1"/>
  <c r="T226" i="1"/>
  <c r="Q228" i="1"/>
  <c r="AD227" i="1"/>
  <c r="AE227" i="1" s="1"/>
  <c r="AF227" i="1" s="1"/>
  <c r="AI223" i="1"/>
  <c r="AG224" i="1"/>
  <c r="U225" i="1"/>
  <c r="V225" i="1" s="1"/>
  <c r="X225" i="1"/>
  <c r="AB225" i="1" s="1"/>
  <c r="AC225" i="1" s="1"/>
  <c r="W225" i="1"/>
  <c r="O227" i="1"/>
  <c r="P226" i="1"/>
  <c r="P227" i="1" l="1"/>
  <c r="O228" i="1"/>
  <c r="Q229" i="1"/>
  <c r="AD228" i="1"/>
  <c r="AE228" i="1" s="1"/>
  <c r="AF228" i="1" s="1"/>
  <c r="AI224" i="1"/>
  <c r="AG225" i="1"/>
  <c r="W226" i="1"/>
  <c r="U226" i="1"/>
  <c r="V226" i="1" s="1"/>
  <c r="X226" i="1"/>
  <c r="AB226" i="1" s="1"/>
  <c r="AC226" i="1" s="1"/>
  <c r="T227" i="1"/>
  <c r="N228" i="1"/>
  <c r="U227" i="1" l="1"/>
  <c r="V227" i="1" s="1"/>
  <c r="X227" i="1"/>
  <c r="AB227" i="1" s="1"/>
  <c r="AC227" i="1" s="1"/>
  <c r="W227" i="1"/>
  <c r="AI225" i="1"/>
  <c r="AG226" i="1"/>
  <c r="O229" i="1"/>
  <c r="P228" i="1"/>
  <c r="N229" i="1"/>
  <c r="T228" i="1"/>
  <c r="Q230" i="1"/>
  <c r="AD229" i="1"/>
  <c r="AE229" i="1" s="1"/>
  <c r="AF229" i="1" s="1"/>
  <c r="O230" i="1" l="1"/>
  <c r="P229" i="1"/>
  <c r="Q231" i="1"/>
  <c r="AD230" i="1"/>
  <c r="AE230" i="1" s="1"/>
  <c r="AF230" i="1" s="1"/>
  <c r="U228" i="1"/>
  <c r="V228" i="1" s="1"/>
  <c r="X228" i="1"/>
  <c r="AB228" i="1" s="1"/>
  <c r="AC228" i="1" s="1"/>
  <c r="W228" i="1"/>
  <c r="T229" i="1"/>
  <c r="N230" i="1"/>
  <c r="AI226" i="1"/>
  <c r="AG227" i="1"/>
  <c r="N231" i="1" l="1"/>
  <c r="T230" i="1"/>
  <c r="O231" i="1"/>
  <c r="P230" i="1"/>
  <c r="Q232" i="1"/>
  <c r="AD231" i="1"/>
  <c r="AE231" i="1" s="1"/>
  <c r="AF231" i="1" s="1"/>
  <c r="AI227" i="1"/>
  <c r="AG228" i="1"/>
  <c r="X229" i="1"/>
  <c r="AB229" i="1" s="1"/>
  <c r="AC229" i="1" s="1"/>
  <c r="W229" i="1"/>
  <c r="U229" i="1"/>
  <c r="V229" i="1" s="1"/>
  <c r="O232" i="1" l="1"/>
  <c r="P231" i="1"/>
  <c r="AD232" i="1"/>
  <c r="AE232" i="1" s="1"/>
  <c r="AF232" i="1" s="1"/>
  <c r="Q233" i="1"/>
  <c r="U230" i="1"/>
  <c r="V230" i="1" s="1"/>
  <c r="X230" i="1"/>
  <c r="AB230" i="1" s="1"/>
  <c r="AC230" i="1" s="1"/>
  <c r="W230" i="1"/>
  <c r="AI228" i="1"/>
  <c r="AG229" i="1"/>
  <c r="N232" i="1"/>
  <c r="T231" i="1"/>
  <c r="AI229" i="1" l="1"/>
  <c r="AG230" i="1"/>
  <c r="O233" i="1"/>
  <c r="P232" i="1"/>
  <c r="T232" i="1"/>
  <c r="N233" i="1"/>
  <c r="X231" i="1"/>
  <c r="AB231" i="1" s="1"/>
  <c r="AC231" i="1" s="1"/>
  <c r="W231" i="1"/>
  <c r="U231" i="1"/>
  <c r="V231" i="1" s="1"/>
  <c r="Q234" i="1"/>
  <c r="AD233" i="1"/>
  <c r="AE233" i="1" s="1"/>
  <c r="AF233" i="1" s="1"/>
  <c r="AD234" i="1" l="1"/>
  <c r="AE234" i="1" s="1"/>
  <c r="AF234" i="1" s="1"/>
  <c r="Q235" i="1"/>
  <c r="N234" i="1"/>
  <c r="T233" i="1"/>
  <c r="W232" i="1"/>
  <c r="U232" i="1"/>
  <c r="V232" i="1" s="1"/>
  <c r="X232" i="1"/>
  <c r="AB232" i="1" s="1"/>
  <c r="AC232" i="1" s="1"/>
  <c r="AI230" i="1"/>
  <c r="AG231" i="1"/>
  <c r="P233" i="1"/>
  <c r="O234" i="1"/>
  <c r="N235" i="1" l="1"/>
  <c r="T234" i="1"/>
  <c r="Q236" i="1"/>
  <c r="AD235" i="1"/>
  <c r="AE235" i="1" s="1"/>
  <c r="AF235" i="1" s="1"/>
  <c r="O235" i="1"/>
  <c r="P234" i="1"/>
  <c r="AI231" i="1"/>
  <c r="AG232" i="1"/>
  <c r="U233" i="1"/>
  <c r="V233" i="1" s="1"/>
  <c r="X233" i="1"/>
  <c r="AB233" i="1" s="1"/>
  <c r="AC233" i="1" s="1"/>
  <c r="W233" i="1"/>
  <c r="Q237" i="1" l="1"/>
  <c r="AD236" i="1"/>
  <c r="AE236" i="1" s="1"/>
  <c r="AF236" i="1" s="1"/>
  <c r="AI232" i="1"/>
  <c r="AG233" i="1"/>
  <c r="O236" i="1"/>
  <c r="P235" i="1"/>
  <c r="W234" i="1"/>
  <c r="X234" i="1"/>
  <c r="AB234" i="1" s="1"/>
  <c r="AC234" i="1" s="1"/>
  <c r="U234" i="1"/>
  <c r="V234" i="1" s="1"/>
  <c r="T235" i="1"/>
  <c r="N236" i="1"/>
  <c r="X235" i="1" l="1"/>
  <c r="AB235" i="1" s="1"/>
  <c r="AC235" i="1" s="1"/>
  <c r="W235" i="1"/>
  <c r="U235" i="1"/>
  <c r="V235" i="1" s="1"/>
  <c r="O237" i="1"/>
  <c r="P236" i="1"/>
  <c r="Q238" i="1"/>
  <c r="AD237" i="1"/>
  <c r="AE237" i="1" s="1"/>
  <c r="AF237" i="1" s="1"/>
  <c r="N237" i="1"/>
  <c r="T236" i="1"/>
  <c r="AI233" i="1"/>
  <c r="AG234" i="1"/>
  <c r="O238" i="1" l="1"/>
  <c r="P237" i="1"/>
  <c r="AI234" i="1"/>
  <c r="AG235" i="1"/>
  <c r="Q239" i="1"/>
  <c r="AD238" i="1"/>
  <c r="AE238" i="1" s="1"/>
  <c r="AF238" i="1" s="1"/>
  <c r="U236" i="1"/>
  <c r="V236" i="1" s="1"/>
  <c r="X236" i="1"/>
  <c r="AB236" i="1" s="1"/>
  <c r="AC236" i="1" s="1"/>
  <c r="W236" i="1"/>
  <c r="T237" i="1"/>
  <c r="N238" i="1"/>
  <c r="N239" i="1" l="1"/>
  <c r="T238" i="1"/>
  <c r="X237" i="1"/>
  <c r="AB237" i="1" s="1"/>
  <c r="AC237" i="1" s="1"/>
  <c r="W237" i="1"/>
  <c r="U237" i="1"/>
  <c r="V237" i="1" s="1"/>
  <c r="Q240" i="1"/>
  <c r="AD239" i="1"/>
  <c r="AE239" i="1" s="1"/>
  <c r="AF239" i="1" s="1"/>
  <c r="O239" i="1"/>
  <c r="P238" i="1"/>
  <c r="AI235" i="1"/>
  <c r="AG236" i="1"/>
  <c r="Q241" i="1" l="1"/>
  <c r="AD240" i="1"/>
  <c r="AE240" i="1" s="1"/>
  <c r="AF240" i="1" s="1"/>
  <c r="U238" i="1"/>
  <c r="V238" i="1" s="1"/>
  <c r="X238" i="1"/>
  <c r="AB238" i="1" s="1"/>
  <c r="AC238" i="1" s="1"/>
  <c r="W238" i="1"/>
  <c r="AI236" i="1"/>
  <c r="AG237" i="1"/>
  <c r="O240" i="1"/>
  <c r="P239" i="1"/>
  <c r="T239" i="1"/>
  <c r="N240" i="1"/>
  <c r="AI237" i="1" l="1"/>
  <c r="AG238" i="1"/>
  <c r="X239" i="1"/>
  <c r="AB239" i="1" s="1"/>
  <c r="AC239" i="1" s="1"/>
  <c r="W239" i="1"/>
  <c r="U239" i="1"/>
  <c r="V239" i="1" s="1"/>
  <c r="O241" i="1"/>
  <c r="P240" i="1"/>
  <c r="N241" i="1"/>
  <c r="T240" i="1"/>
  <c r="AD241" i="1"/>
  <c r="AE241" i="1" s="1"/>
  <c r="AF241" i="1" s="1"/>
  <c r="Q242" i="1"/>
  <c r="Q243" i="1" l="1"/>
  <c r="AD242" i="1"/>
  <c r="AE242" i="1" s="1"/>
  <c r="AF242" i="1" s="1"/>
  <c r="U240" i="1"/>
  <c r="V240" i="1" s="1"/>
  <c r="X240" i="1"/>
  <c r="AB240" i="1" s="1"/>
  <c r="AC240" i="1" s="1"/>
  <c r="W240" i="1"/>
  <c r="T241" i="1"/>
  <c r="N242" i="1"/>
  <c r="O242" i="1"/>
  <c r="P241" i="1"/>
  <c r="AI238" i="1"/>
  <c r="AG239" i="1"/>
  <c r="N243" i="1" l="1"/>
  <c r="T242" i="1"/>
  <c r="X241" i="1"/>
  <c r="AB241" i="1" s="1"/>
  <c r="AC241" i="1" s="1"/>
  <c r="W241" i="1"/>
  <c r="U241" i="1"/>
  <c r="V241" i="1" s="1"/>
  <c r="AD243" i="1"/>
  <c r="AE243" i="1" s="1"/>
  <c r="AF243" i="1" s="1"/>
  <c r="Q244" i="1"/>
  <c r="AI239" i="1"/>
  <c r="AG240" i="1"/>
  <c r="P242" i="1"/>
  <c r="O243" i="1"/>
  <c r="O244" i="1" l="1"/>
  <c r="P243" i="1"/>
  <c r="Q245" i="1"/>
  <c r="AD244" i="1"/>
  <c r="AE244" i="1" s="1"/>
  <c r="AF244" i="1" s="1"/>
  <c r="AI240" i="1"/>
  <c r="AG241" i="1"/>
  <c r="U242" i="1"/>
  <c r="V242" i="1" s="1"/>
  <c r="X242" i="1"/>
  <c r="AB242" i="1" s="1"/>
  <c r="AC242" i="1" s="1"/>
  <c r="W242" i="1"/>
  <c r="T243" i="1"/>
  <c r="N244" i="1"/>
  <c r="AI241" i="1" l="1"/>
  <c r="AG242" i="1"/>
  <c r="P244" i="1"/>
  <c r="O245" i="1"/>
  <c r="W243" i="1"/>
  <c r="X243" i="1"/>
  <c r="AB243" i="1" s="1"/>
  <c r="AC243" i="1" s="1"/>
  <c r="U243" i="1"/>
  <c r="V243" i="1" s="1"/>
  <c r="N245" i="1"/>
  <c r="T244" i="1"/>
  <c r="AD245" i="1"/>
  <c r="AE245" i="1" s="1"/>
  <c r="AF245" i="1" s="1"/>
  <c r="Q246" i="1"/>
  <c r="U244" i="1" l="1"/>
  <c r="V244" i="1" s="1"/>
  <c r="X244" i="1"/>
  <c r="AB244" i="1" s="1"/>
  <c r="AC244" i="1" s="1"/>
  <c r="W244" i="1"/>
  <c r="AI242" i="1"/>
  <c r="AG243" i="1"/>
  <c r="O246" i="1"/>
  <c r="P245" i="1"/>
  <c r="T245" i="1"/>
  <c r="N246" i="1"/>
  <c r="Q247" i="1"/>
  <c r="AD246" i="1"/>
  <c r="AE246" i="1" s="1"/>
  <c r="AF246" i="1" s="1"/>
  <c r="P246" i="1" l="1"/>
  <c r="O247" i="1"/>
  <c r="N247" i="1"/>
  <c r="T246" i="1"/>
  <c r="Q248" i="1"/>
  <c r="AD247" i="1"/>
  <c r="AE247" i="1" s="1"/>
  <c r="AF247" i="1" s="1"/>
  <c r="W245" i="1"/>
  <c r="X245" i="1"/>
  <c r="AB245" i="1" s="1"/>
  <c r="AC245" i="1" s="1"/>
  <c r="U245" i="1"/>
  <c r="V245" i="1" s="1"/>
  <c r="AI243" i="1"/>
  <c r="AG244" i="1"/>
  <c r="T247" i="1" l="1"/>
  <c r="N248" i="1"/>
  <c r="Q249" i="1"/>
  <c r="AD248" i="1"/>
  <c r="AE248" i="1" s="1"/>
  <c r="AF248" i="1" s="1"/>
  <c r="O248" i="1"/>
  <c r="P247" i="1"/>
  <c r="AI244" i="1"/>
  <c r="AG245" i="1"/>
  <c r="U246" i="1"/>
  <c r="V246" i="1" s="1"/>
  <c r="X246" i="1"/>
  <c r="AB246" i="1" s="1"/>
  <c r="AC246" i="1" s="1"/>
  <c r="W246" i="1"/>
  <c r="P248" i="1" l="1"/>
  <c r="O249" i="1"/>
  <c r="AD249" i="1"/>
  <c r="AE249" i="1" s="1"/>
  <c r="AF249" i="1" s="1"/>
  <c r="Q250" i="1"/>
  <c r="AI245" i="1"/>
  <c r="AG246" i="1"/>
  <c r="N249" i="1"/>
  <c r="T248" i="1"/>
  <c r="W247" i="1"/>
  <c r="X247" i="1"/>
  <c r="AB247" i="1" s="1"/>
  <c r="AC247" i="1" s="1"/>
  <c r="U247" i="1"/>
  <c r="V247" i="1" s="1"/>
  <c r="O250" i="1" l="1"/>
  <c r="P249" i="1"/>
  <c r="N250" i="1"/>
  <c r="T249" i="1"/>
  <c r="AI246" i="1"/>
  <c r="AG247" i="1"/>
  <c r="U248" i="1"/>
  <c r="V248" i="1" s="1"/>
  <c r="X248" i="1"/>
  <c r="AB248" i="1" s="1"/>
  <c r="AC248" i="1" s="1"/>
  <c r="W248" i="1"/>
  <c r="Q251" i="1"/>
  <c r="AD250" i="1"/>
  <c r="AE250" i="1" s="1"/>
  <c r="AF250" i="1" s="1"/>
  <c r="AI247" i="1" l="1"/>
  <c r="AG248" i="1"/>
  <c r="AD251" i="1"/>
  <c r="AE251" i="1" s="1"/>
  <c r="AF251" i="1" s="1"/>
  <c r="Q252" i="1"/>
  <c r="P250" i="1"/>
  <c r="O251" i="1"/>
  <c r="N251" i="1"/>
  <c r="T250" i="1"/>
  <c r="W249" i="1"/>
  <c r="U249" i="1"/>
  <c r="V249" i="1" s="1"/>
  <c r="X249" i="1"/>
  <c r="AB249" i="1" s="1"/>
  <c r="AC249" i="1" s="1"/>
  <c r="N252" i="1" l="1"/>
  <c r="T251" i="1"/>
  <c r="Q253" i="1"/>
  <c r="AD252" i="1"/>
  <c r="AE252" i="1" s="1"/>
  <c r="AF252" i="1" s="1"/>
  <c r="O252" i="1"/>
  <c r="P251" i="1"/>
  <c r="AI248" i="1"/>
  <c r="AG249" i="1"/>
  <c r="U250" i="1"/>
  <c r="V250" i="1" s="1"/>
  <c r="X250" i="1"/>
  <c r="AB250" i="1" s="1"/>
  <c r="AC250" i="1" s="1"/>
  <c r="W250" i="1"/>
  <c r="P252" i="1" l="1"/>
  <c r="O253" i="1"/>
  <c r="AD253" i="1"/>
  <c r="AE253" i="1" s="1"/>
  <c r="AF253" i="1" s="1"/>
  <c r="Q254" i="1"/>
  <c r="AI249" i="1"/>
  <c r="AG250" i="1"/>
  <c r="W251" i="1"/>
  <c r="U251" i="1"/>
  <c r="V251" i="1" s="1"/>
  <c r="X251" i="1"/>
  <c r="AB251" i="1" s="1"/>
  <c r="AC251" i="1" s="1"/>
  <c r="N253" i="1"/>
  <c r="T252" i="1"/>
  <c r="U252" i="1" l="1"/>
  <c r="V252" i="1" s="1"/>
  <c r="X252" i="1"/>
  <c r="AB252" i="1" s="1"/>
  <c r="AC252" i="1" s="1"/>
  <c r="W252" i="1"/>
  <c r="N254" i="1"/>
  <c r="T253" i="1"/>
  <c r="AI250" i="1"/>
  <c r="AG251" i="1"/>
  <c r="O254" i="1"/>
  <c r="P253" i="1"/>
  <c r="Q255" i="1"/>
  <c r="AD254" i="1"/>
  <c r="AE254" i="1" s="1"/>
  <c r="AF254" i="1" s="1"/>
  <c r="AI251" i="1" l="1"/>
  <c r="AG252" i="1"/>
  <c r="AD255" i="1"/>
  <c r="AE255" i="1" s="1"/>
  <c r="AF255" i="1" s="1"/>
  <c r="Q256" i="1"/>
  <c r="N255" i="1"/>
  <c r="T254" i="1"/>
  <c r="P254" i="1"/>
  <c r="O255" i="1"/>
  <c r="W253" i="1"/>
  <c r="U253" i="1"/>
  <c r="V253" i="1" s="1"/>
  <c r="X253" i="1"/>
  <c r="AB253" i="1" s="1"/>
  <c r="AC253" i="1" s="1"/>
  <c r="O256" i="1" l="1"/>
  <c r="P255" i="1"/>
  <c r="U254" i="1"/>
  <c r="V254" i="1" s="1"/>
  <c r="X254" i="1"/>
  <c r="AB254" i="1" s="1"/>
  <c r="AC254" i="1" s="1"/>
  <c r="W254" i="1"/>
  <c r="AI252" i="1"/>
  <c r="AG253" i="1"/>
  <c r="Q257" i="1"/>
  <c r="AD256" i="1"/>
  <c r="AE256" i="1" s="1"/>
  <c r="AF256" i="1" s="1"/>
  <c r="N256" i="1"/>
  <c r="T255" i="1"/>
  <c r="Q258" i="1" l="1"/>
  <c r="AD257" i="1"/>
  <c r="AE257" i="1" s="1"/>
  <c r="AF257" i="1" s="1"/>
  <c r="O257" i="1"/>
  <c r="P256" i="1"/>
  <c r="T256" i="1"/>
  <c r="N257" i="1"/>
  <c r="W255" i="1"/>
  <c r="U255" i="1"/>
  <c r="V255" i="1" s="1"/>
  <c r="X255" i="1"/>
  <c r="AB255" i="1" s="1"/>
  <c r="AC255" i="1" s="1"/>
  <c r="AI253" i="1"/>
  <c r="AG254" i="1"/>
  <c r="N258" i="1" l="1"/>
  <c r="T257" i="1"/>
  <c r="X256" i="1"/>
  <c r="AB256" i="1" s="1"/>
  <c r="AC256" i="1" s="1"/>
  <c r="W256" i="1"/>
  <c r="U256" i="1"/>
  <c r="V256" i="1" s="1"/>
  <c r="Q259" i="1"/>
  <c r="AD258" i="1"/>
  <c r="AE258" i="1" s="1"/>
  <c r="AF258" i="1" s="1"/>
  <c r="AI254" i="1"/>
  <c r="AG255" i="1"/>
  <c r="O258" i="1"/>
  <c r="P257" i="1"/>
  <c r="Q260" i="1" l="1"/>
  <c r="AD259" i="1"/>
  <c r="AE259" i="1" s="1"/>
  <c r="AF259" i="1" s="1"/>
  <c r="U257" i="1"/>
  <c r="V257" i="1" s="1"/>
  <c r="X257" i="1"/>
  <c r="AB257" i="1" s="1"/>
  <c r="AC257" i="1" s="1"/>
  <c r="W257" i="1"/>
  <c r="O259" i="1"/>
  <c r="P258" i="1"/>
  <c r="AI255" i="1"/>
  <c r="AG256" i="1"/>
  <c r="T258" i="1"/>
  <c r="N259" i="1"/>
  <c r="X258" i="1" l="1"/>
  <c r="AB258" i="1" s="1"/>
  <c r="AC258" i="1" s="1"/>
  <c r="W258" i="1"/>
  <c r="U258" i="1"/>
  <c r="V258" i="1" s="1"/>
  <c r="O260" i="1"/>
  <c r="P259" i="1"/>
  <c r="AI256" i="1"/>
  <c r="AG257" i="1"/>
  <c r="N260" i="1"/>
  <c r="T259" i="1"/>
  <c r="Q261" i="1"/>
  <c r="AD260" i="1"/>
  <c r="AE260" i="1" s="1"/>
  <c r="AF260" i="1" s="1"/>
  <c r="Q262" i="1" l="1"/>
  <c r="AD261" i="1"/>
  <c r="AE261" i="1" s="1"/>
  <c r="AF261" i="1" s="1"/>
  <c r="AI257" i="1"/>
  <c r="AG258" i="1"/>
  <c r="O261" i="1"/>
  <c r="P260" i="1"/>
  <c r="U259" i="1"/>
  <c r="V259" i="1" s="1"/>
  <c r="X259" i="1"/>
  <c r="AB259" i="1" s="1"/>
  <c r="AC259" i="1" s="1"/>
  <c r="W259" i="1"/>
  <c r="T260" i="1"/>
  <c r="N261" i="1"/>
  <c r="N262" i="1" l="1"/>
  <c r="T261" i="1"/>
  <c r="AI258" i="1"/>
  <c r="AG259" i="1"/>
  <c r="X260" i="1"/>
  <c r="AB260" i="1" s="1"/>
  <c r="AC260" i="1" s="1"/>
  <c r="W260" i="1"/>
  <c r="U260" i="1"/>
  <c r="V260" i="1" s="1"/>
  <c r="O262" i="1"/>
  <c r="P261" i="1"/>
  <c r="AD262" i="1"/>
  <c r="AE262" i="1" s="1"/>
  <c r="AF262" i="1" s="1"/>
  <c r="Q263" i="1"/>
  <c r="Q264" i="1" l="1"/>
  <c r="AD263" i="1"/>
  <c r="AE263" i="1" s="1"/>
  <c r="AF263" i="1" s="1"/>
  <c r="O263" i="1"/>
  <c r="P262" i="1"/>
  <c r="AI259" i="1"/>
  <c r="AG260" i="1"/>
  <c r="U261" i="1"/>
  <c r="V261" i="1" s="1"/>
  <c r="X261" i="1"/>
  <c r="AB261" i="1" s="1"/>
  <c r="AC261" i="1" s="1"/>
  <c r="W261" i="1"/>
  <c r="T262" i="1"/>
  <c r="N263" i="1"/>
  <c r="X262" i="1" l="1"/>
  <c r="AB262" i="1" s="1"/>
  <c r="AC262" i="1" s="1"/>
  <c r="W262" i="1"/>
  <c r="U262" i="1"/>
  <c r="V262" i="1" s="1"/>
  <c r="AI260" i="1"/>
  <c r="AG261" i="1"/>
  <c r="P263" i="1"/>
  <c r="O264" i="1"/>
  <c r="N264" i="1"/>
  <c r="T263" i="1"/>
  <c r="AD264" i="1"/>
  <c r="AE264" i="1" s="1"/>
  <c r="AF264" i="1" s="1"/>
  <c r="Q265" i="1"/>
  <c r="Q266" i="1" l="1"/>
  <c r="AD265" i="1"/>
  <c r="AE265" i="1" s="1"/>
  <c r="AF265" i="1" s="1"/>
  <c r="O265" i="1"/>
  <c r="P264" i="1"/>
  <c r="U263" i="1"/>
  <c r="V263" i="1" s="1"/>
  <c r="X263" i="1"/>
  <c r="AB263" i="1" s="1"/>
  <c r="AC263" i="1" s="1"/>
  <c r="W263" i="1"/>
  <c r="N265" i="1"/>
  <c r="T264" i="1"/>
  <c r="AI261" i="1"/>
  <c r="AG262" i="1"/>
  <c r="P265" i="1" l="1"/>
  <c r="O266" i="1"/>
  <c r="W264" i="1"/>
  <c r="U264" i="1"/>
  <c r="V264" i="1" s="1"/>
  <c r="X264" i="1"/>
  <c r="AB264" i="1" s="1"/>
  <c r="AC264" i="1" s="1"/>
  <c r="N266" i="1"/>
  <c r="T265" i="1"/>
  <c r="AI262" i="1"/>
  <c r="AG263" i="1"/>
  <c r="AD266" i="1"/>
  <c r="AE266" i="1" s="1"/>
  <c r="AF266" i="1" s="1"/>
  <c r="Q267" i="1"/>
  <c r="O267" i="1" l="1"/>
  <c r="P266" i="1"/>
  <c r="N267" i="1"/>
  <c r="T266" i="1"/>
  <c r="AI263" i="1"/>
  <c r="AG264" i="1"/>
  <c r="Q268" i="1"/>
  <c r="AD267" i="1"/>
  <c r="AE267" i="1" s="1"/>
  <c r="AF267" i="1" s="1"/>
  <c r="U265" i="1"/>
  <c r="V265" i="1" s="1"/>
  <c r="X265" i="1"/>
  <c r="AB265" i="1" s="1"/>
  <c r="AC265" i="1" s="1"/>
  <c r="W265" i="1"/>
  <c r="N268" i="1" l="1"/>
  <c r="T267" i="1"/>
  <c r="AI264" i="1"/>
  <c r="AG265" i="1"/>
  <c r="P267" i="1"/>
  <c r="O268" i="1"/>
  <c r="AD268" i="1"/>
  <c r="AE268" i="1" s="1"/>
  <c r="AF268" i="1" s="1"/>
  <c r="Q269" i="1"/>
  <c r="W266" i="1"/>
  <c r="U266" i="1"/>
  <c r="V266" i="1" s="1"/>
  <c r="X266" i="1"/>
  <c r="AB266" i="1" s="1"/>
  <c r="AC266" i="1" s="1"/>
  <c r="O269" i="1" l="1"/>
  <c r="P268" i="1"/>
  <c r="AI265" i="1"/>
  <c r="AG266" i="1"/>
  <c r="Q270" i="1"/>
  <c r="AD269" i="1"/>
  <c r="AE269" i="1" s="1"/>
  <c r="AF269" i="1" s="1"/>
  <c r="U267" i="1"/>
  <c r="V267" i="1" s="1"/>
  <c r="X267" i="1"/>
  <c r="AB267" i="1" s="1"/>
  <c r="AC267" i="1" s="1"/>
  <c r="W267" i="1"/>
  <c r="N269" i="1"/>
  <c r="T268" i="1"/>
  <c r="N270" i="1" l="1"/>
  <c r="T269" i="1"/>
  <c r="AD270" i="1"/>
  <c r="AE270" i="1" s="1"/>
  <c r="AF270" i="1" s="1"/>
  <c r="Q271" i="1"/>
  <c r="P269" i="1"/>
  <c r="O270" i="1"/>
  <c r="W268" i="1"/>
  <c r="U268" i="1"/>
  <c r="V268" i="1" s="1"/>
  <c r="X268" i="1"/>
  <c r="AB268" i="1" s="1"/>
  <c r="AC268" i="1" s="1"/>
  <c r="AI266" i="1"/>
  <c r="AG267" i="1"/>
  <c r="U269" i="1" l="1"/>
  <c r="V269" i="1" s="1"/>
  <c r="X269" i="1"/>
  <c r="AB269" i="1" s="1"/>
  <c r="AC269" i="1" s="1"/>
  <c r="W269" i="1"/>
  <c r="O271" i="1"/>
  <c r="P270" i="1"/>
  <c r="N271" i="1"/>
  <c r="T270" i="1"/>
  <c r="AI267" i="1"/>
  <c r="AG268" i="1"/>
  <c r="Q272" i="1"/>
  <c r="AD271" i="1"/>
  <c r="AE271" i="1" s="1"/>
  <c r="AF271" i="1" s="1"/>
  <c r="AD272" i="1" l="1"/>
  <c r="AE272" i="1" s="1"/>
  <c r="AF272" i="1" s="1"/>
  <c r="Q273" i="1"/>
  <c r="AI268" i="1"/>
  <c r="AG269" i="1"/>
  <c r="N272" i="1"/>
  <c r="T271" i="1"/>
  <c r="W270" i="1"/>
  <c r="U270" i="1"/>
  <c r="V270" i="1" s="1"/>
  <c r="X270" i="1"/>
  <c r="AB270" i="1" s="1"/>
  <c r="AC270" i="1" s="1"/>
  <c r="P271" i="1"/>
  <c r="O272" i="1"/>
  <c r="AI269" i="1" l="1"/>
  <c r="AG270" i="1"/>
  <c r="U271" i="1"/>
  <c r="V271" i="1" s="1"/>
  <c r="X271" i="1"/>
  <c r="AB271" i="1" s="1"/>
  <c r="AC271" i="1" s="1"/>
  <c r="W271" i="1"/>
  <c r="Q274" i="1"/>
  <c r="AD273" i="1"/>
  <c r="AE273" i="1" s="1"/>
  <c r="AF273" i="1" s="1"/>
  <c r="O273" i="1"/>
  <c r="P272" i="1"/>
  <c r="N273" i="1"/>
  <c r="T272" i="1"/>
  <c r="W272" i="1" l="1"/>
  <c r="U272" i="1"/>
  <c r="V272" i="1" s="1"/>
  <c r="X272" i="1"/>
  <c r="AB272" i="1" s="1"/>
  <c r="AC272" i="1" s="1"/>
  <c r="AD274" i="1"/>
  <c r="AE274" i="1" s="1"/>
  <c r="AF274" i="1" s="1"/>
  <c r="Q275" i="1"/>
  <c r="AI270" i="1"/>
  <c r="AG271" i="1"/>
  <c r="N274" i="1"/>
  <c r="T273" i="1"/>
  <c r="P273" i="1"/>
  <c r="O274" i="1"/>
  <c r="AI271" i="1" l="1"/>
  <c r="AG272" i="1"/>
  <c r="O275" i="1"/>
  <c r="P274" i="1"/>
  <c r="N275" i="1"/>
  <c r="T274" i="1"/>
  <c r="U273" i="1"/>
  <c r="V273" i="1" s="1"/>
  <c r="X273" i="1"/>
  <c r="AB273" i="1" s="1"/>
  <c r="AC273" i="1" s="1"/>
  <c r="W273" i="1"/>
  <c r="Q276" i="1"/>
  <c r="AD275" i="1"/>
  <c r="AE275" i="1" s="1"/>
  <c r="AF275" i="1" s="1"/>
  <c r="P275" i="1" l="1"/>
  <c r="O276" i="1"/>
  <c r="W274" i="1"/>
  <c r="U274" i="1"/>
  <c r="V274" i="1" s="1"/>
  <c r="X274" i="1"/>
  <c r="AB274" i="1" s="1"/>
  <c r="AC274" i="1" s="1"/>
  <c r="N276" i="1"/>
  <c r="T275" i="1"/>
  <c r="AI272" i="1"/>
  <c r="AG273" i="1"/>
  <c r="AD276" i="1"/>
  <c r="AE276" i="1" s="1"/>
  <c r="AF276" i="1" s="1"/>
  <c r="Q277" i="1"/>
  <c r="N277" i="1" l="1"/>
  <c r="T276" i="1"/>
  <c r="AI273" i="1"/>
  <c r="AG274" i="1"/>
  <c r="O277" i="1"/>
  <c r="P276" i="1"/>
  <c r="Q278" i="1"/>
  <c r="AD277" i="1"/>
  <c r="AE277" i="1" s="1"/>
  <c r="AF277" i="1" s="1"/>
  <c r="U275" i="1"/>
  <c r="V275" i="1" s="1"/>
  <c r="X275" i="1"/>
  <c r="AB275" i="1" s="1"/>
  <c r="AC275" i="1" s="1"/>
  <c r="W275" i="1"/>
  <c r="P277" i="1" l="1"/>
  <c r="O278" i="1"/>
  <c r="W276" i="1"/>
  <c r="U276" i="1"/>
  <c r="V276" i="1" s="1"/>
  <c r="X276" i="1"/>
  <c r="AB276" i="1" s="1"/>
  <c r="AC276" i="1" s="1"/>
  <c r="N278" i="1"/>
  <c r="T277" i="1"/>
  <c r="AD278" i="1"/>
  <c r="AE278" i="1" s="1"/>
  <c r="AF278" i="1" s="1"/>
  <c r="Q279" i="1"/>
  <c r="AI274" i="1"/>
  <c r="AG275" i="1"/>
  <c r="AI275" i="1" l="1"/>
  <c r="AG276" i="1"/>
  <c r="U277" i="1"/>
  <c r="V277" i="1" s="1"/>
  <c r="X277" i="1"/>
  <c r="AB277" i="1" s="1"/>
  <c r="AC277" i="1" s="1"/>
  <c r="W277" i="1"/>
  <c r="N279" i="1"/>
  <c r="T278" i="1"/>
  <c r="Q280" i="1"/>
  <c r="AD279" i="1"/>
  <c r="AE279" i="1" s="1"/>
  <c r="AF279" i="1" s="1"/>
  <c r="O279" i="1"/>
  <c r="P278" i="1"/>
  <c r="AD280" i="1" l="1"/>
  <c r="AE280" i="1" s="1"/>
  <c r="AF280" i="1" s="1"/>
  <c r="Q281" i="1"/>
  <c r="P279" i="1"/>
  <c r="O280" i="1"/>
  <c r="W278" i="1"/>
  <c r="U278" i="1"/>
  <c r="V278" i="1" s="1"/>
  <c r="X278" i="1"/>
  <c r="AB278" i="1" s="1"/>
  <c r="AC278" i="1" s="1"/>
  <c r="N280" i="1"/>
  <c r="T279" i="1"/>
  <c r="AI276" i="1"/>
  <c r="AG277" i="1"/>
  <c r="AI277" i="1" l="1"/>
  <c r="AG278" i="1"/>
  <c r="N281" i="1"/>
  <c r="T280" i="1"/>
  <c r="U279" i="1"/>
  <c r="V279" i="1" s="1"/>
  <c r="X279" i="1"/>
  <c r="AB279" i="1" s="1"/>
  <c r="AC279" i="1" s="1"/>
  <c r="W279" i="1"/>
  <c r="Q282" i="1"/>
  <c r="AD281" i="1"/>
  <c r="AE281" i="1" s="1"/>
  <c r="AF281" i="1" s="1"/>
  <c r="O281" i="1"/>
  <c r="P280" i="1"/>
  <c r="AD282" i="1" l="1"/>
  <c r="AE282" i="1" s="1"/>
  <c r="AF282" i="1" s="1"/>
  <c r="Q283" i="1"/>
  <c r="W280" i="1"/>
  <c r="U280" i="1"/>
  <c r="V280" i="1" s="1"/>
  <c r="X280" i="1"/>
  <c r="AB280" i="1" s="1"/>
  <c r="AC280" i="1" s="1"/>
  <c r="P281" i="1"/>
  <c r="O282" i="1"/>
  <c r="N282" i="1"/>
  <c r="T281" i="1"/>
  <c r="AI278" i="1"/>
  <c r="AG279" i="1"/>
  <c r="N283" i="1" l="1"/>
  <c r="T282" i="1"/>
  <c r="AI279" i="1"/>
  <c r="AG280" i="1"/>
  <c r="O283" i="1"/>
  <c r="P282" i="1"/>
  <c r="U281" i="1"/>
  <c r="V281" i="1" s="1"/>
  <c r="X281" i="1"/>
  <c r="AB281" i="1" s="1"/>
  <c r="AC281" i="1" s="1"/>
  <c r="W281" i="1"/>
  <c r="Q284" i="1"/>
  <c r="AD283" i="1"/>
  <c r="AE283" i="1" s="1"/>
  <c r="AF283" i="1" s="1"/>
  <c r="AD284" i="1" l="1"/>
  <c r="AE284" i="1" s="1"/>
  <c r="AF284" i="1" s="1"/>
  <c r="Q285" i="1"/>
  <c r="AI280" i="1"/>
  <c r="AG281" i="1"/>
  <c r="P283" i="1"/>
  <c r="O284" i="1"/>
  <c r="W282" i="1"/>
  <c r="U282" i="1"/>
  <c r="V282" i="1" s="1"/>
  <c r="X282" i="1"/>
  <c r="AB282" i="1" s="1"/>
  <c r="AC282" i="1" s="1"/>
  <c r="N284" i="1"/>
  <c r="T283" i="1"/>
  <c r="Q286" i="1" l="1"/>
  <c r="AD285" i="1"/>
  <c r="AE285" i="1" s="1"/>
  <c r="AF285" i="1" s="1"/>
  <c r="N285" i="1"/>
  <c r="T284" i="1"/>
  <c r="O285" i="1"/>
  <c r="P284" i="1"/>
  <c r="U283" i="1"/>
  <c r="V283" i="1" s="1"/>
  <c r="X283" i="1"/>
  <c r="AB283" i="1" s="1"/>
  <c r="AC283" i="1" s="1"/>
  <c r="W283" i="1"/>
  <c r="AI281" i="1"/>
  <c r="AG282" i="1"/>
  <c r="W284" i="1" l="1"/>
  <c r="U284" i="1"/>
  <c r="V284" i="1" s="1"/>
  <c r="X284" i="1"/>
  <c r="AB284" i="1" s="1"/>
  <c r="AC284" i="1" s="1"/>
  <c r="P285" i="1"/>
  <c r="O286" i="1"/>
  <c r="N286" i="1"/>
  <c r="T285" i="1"/>
  <c r="AI282" i="1"/>
  <c r="AG283" i="1"/>
  <c r="AD286" i="1"/>
  <c r="AE286" i="1" s="1"/>
  <c r="AF286" i="1" s="1"/>
  <c r="Q287" i="1"/>
  <c r="U285" i="1" l="1"/>
  <c r="V285" i="1" s="1"/>
  <c r="X285" i="1"/>
  <c r="AB285" i="1" s="1"/>
  <c r="AC285" i="1" s="1"/>
  <c r="W285" i="1"/>
  <c r="O287" i="1"/>
  <c r="P286" i="1"/>
  <c r="AI283" i="1"/>
  <c r="AG284" i="1"/>
  <c r="N287" i="1"/>
  <c r="T286" i="1"/>
  <c r="Q288" i="1"/>
  <c r="AD287" i="1"/>
  <c r="AE287" i="1" s="1"/>
  <c r="AF287" i="1" s="1"/>
  <c r="N288" i="1" l="1"/>
  <c r="T287" i="1"/>
  <c r="P287" i="1"/>
  <c r="O288" i="1"/>
  <c r="AD288" i="1"/>
  <c r="AE288" i="1" s="1"/>
  <c r="AF288" i="1" s="1"/>
  <c r="Q289" i="1"/>
  <c r="W286" i="1"/>
  <c r="U286" i="1"/>
  <c r="V286" i="1" s="1"/>
  <c r="X286" i="1"/>
  <c r="AB286" i="1" s="1"/>
  <c r="AC286" i="1" s="1"/>
  <c r="AI284" i="1"/>
  <c r="AG285" i="1"/>
  <c r="U287" i="1" l="1"/>
  <c r="V287" i="1" s="1"/>
  <c r="X287" i="1"/>
  <c r="AB287" i="1" s="1"/>
  <c r="AC287" i="1" s="1"/>
  <c r="W287" i="1"/>
  <c r="Q290" i="1"/>
  <c r="AD289" i="1"/>
  <c r="AE289" i="1" s="1"/>
  <c r="AF289" i="1" s="1"/>
  <c r="AI285" i="1"/>
  <c r="AG286" i="1"/>
  <c r="O289" i="1"/>
  <c r="P288" i="1"/>
  <c r="N289" i="1"/>
  <c r="T288" i="1"/>
  <c r="N290" i="1" l="1"/>
  <c r="T289" i="1"/>
  <c r="AI286" i="1"/>
  <c r="AG287" i="1"/>
  <c r="P289" i="1"/>
  <c r="O290" i="1"/>
  <c r="W288" i="1"/>
  <c r="U288" i="1"/>
  <c r="V288" i="1" s="1"/>
  <c r="X288" i="1"/>
  <c r="AB288" i="1" s="1"/>
  <c r="AC288" i="1" s="1"/>
  <c r="AD290" i="1"/>
  <c r="AE290" i="1" s="1"/>
  <c r="AF290" i="1" s="1"/>
  <c r="Q291" i="1"/>
  <c r="AI287" i="1" l="1"/>
  <c r="AG288" i="1"/>
  <c r="O291" i="1"/>
  <c r="P290" i="1"/>
  <c r="U289" i="1"/>
  <c r="V289" i="1" s="1"/>
  <c r="X289" i="1"/>
  <c r="AB289" i="1" s="1"/>
  <c r="AC289" i="1" s="1"/>
  <c r="W289" i="1"/>
  <c r="Q292" i="1"/>
  <c r="AD291" i="1"/>
  <c r="AE291" i="1" s="1"/>
  <c r="AF291" i="1" s="1"/>
  <c r="N291" i="1"/>
  <c r="T290" i="1"/>
  <c r="N292" i="1" l="1"/>
  <c r="T291" i="1"/>
  <c r="P291" i="1"/>
  <c r="O292" i="1"/>
  <c r="AD292" i="1"/>
  <c r="AE292" i="1" s="1"/>
  <c r="AF292" i="1" s="1"/>
  <c r="Q293" i="1"/>
  <c r="AI288" i="1"/>
  <c r="AG289" i="1"/>
  <c r="W290" i="1"/>
  <c r="U290" i="1"/>
  <c r="V290" i="1" s="1"/>
  <c r="X290" i="1"/>
  <c r="AB290" i="1" s="1"/>
  <c r="AC290" i="1" s="1"/>
  <c r="U291" i="1" l="1"/>
  <c r="V291" i="1" s="1"/>
  <c r="X291" i="1"/>
  <c r="AB291" i="1" s="1"/>
  <c r="AC291" i="1" s="1"/>
  <c r="W291" i="1"/>
  <c r="Q294" i="1"/>
  <c r="AD293" i="1"/>
  <c r="AE293" i="1" s="1"/>
  <c r="AF293" i="1" s="1"/>
  <c r="AI289" i="1"/>
  <c r="AG290" i="1"/>
  <c r="O293" i="1"/>
  <c r="P292" i="1"/>
  <c r="N293" i="1"/>
  <c r="T292" i="1"/>
  <c r="W292" i="1" l="1"/>
  <c r="U292" i="1"/>
  <c r="V292" i="1" s="1"/>
  <c r="X292" i="1"/>
  <c r="AB292" i="1" s="1"/>
  <c r="AC292" i="1" s="1"/>
  <c r="N294" i="1"/>
  <c r="T293" i="1"/>
  <c r="AI290" i="1"/>
  <c r="AG291" i="1"/>
  <c r="P293" i="1"/>
  <c r="O294" i="1"/>
  <c r="AD294" i="1"/>
  <c r="AE294" i="1" s="1"/>
  <c r="AF294" i="1" s="1"/>
  <c r="Q295" i="1"/>
  <c r="N295" i="1" l="1"/>
  <c r="T294" i="1"/>
  <c r="AI291" i="1"/>
  <c r="AG292" i="1"/>
  <c r="O295" i="1"/>
  <c r="P294" i="1"/>
  <c r="Q296" i="1"/>
  <c r="AD295" i="1"/>
  <c r="AE295" i="1" s="1"/>
  <c r="AF295" i="1" s="1"/>
  <c r="U293" i="1"/>
  <c r="V293" i="1" s="1"/>
  <c r="X293" i="1"/>
  <c r="AB293" i="1" s="1"/>
  <c r="AC293" i="1" s="1"/>
  <c r="W293" i="1"/>
  <c r="AI292" i="1" l="1"/>
  <c r="AG293" i="1"/>
  <c r="P295" i="1"/>
  <c r="O296" i="1"/>
  <c r="W294" i="1"/>
  <c r="U294" i="1"/>
  <c r="V294" i="1" s="1"/>
  <c r="X294" i="1"/>
  <c r="AB294" i="1" s="1"/>
  <c r="AC294" i="1" s="1"/>
  <c r="AD296" i="1"/>
  <c r="AE296" i="1" s="1"/>
  <c r="AF296" i="1" s="1"/>
  <c r="Q297" i="1"/>
  <c r="N296" i="1"/>
  <c r="T295" i="1"/>
  <c r="U295" i="1" l="1"/>
  <c r="V295" i="1" s="1"/>
  <c r="X295" i="1"/>
  <c r="AB295" i="1" s="1"/>
  <c r="AC295" i="1" s="1"/>
  <c r="W295" i="1"/>
  <c r="N297" i="1"/>
  <c r="T296" i="1"/>
  <c r="Q298" i="1"/>
  <c r="AD297" i="1"/>
  <c r="AE297" i="1" s="1"/>
  <c r="AF297" i="1" s="1"/>
  <c r="AI293" i="1"/>
  <c r="AG294" i="1"/>
  <c r="O297" i="1"/>
  <c r="P296" i="1"/>
  <c r="P297" i="1" l="1"/>
  <c r="O298" i="1"/>
  <c r="N298" i="1"/>
  <c r="T297" i="1"/>
  <c r="AI294" i="1"/>
  <c r="AG295" i="1"/>
  <c r="AD298" i="1"/>
  <c r="AE298" i="1" s="1"/>
  <c r="AF298" i="1" s="1"/>
  <c r="Q299" i="1"/>
  <c r="W296" i="1"/>
  <c r="U296" i="1"/>
  <c r="V296" i="1" s="1"/>
  <c r="X296" i="1"/>
  <c r="AB296" i="1" s="1"/>
  <c r="AC296" i="1" s="1"/>
  <c r="AI295" i="1" l="1"/>
  <c r="AG296" i="1"/>
  <c r="N299" i="1"/>
  <c r="T298" i="1"/>
  <c r="Q300" i="1"/>
  <c r="AD299" i="1"/>
  <c r="AE299" i="1" s="1"/>
  <c r="AF299" i="1" s="1"/>
  <c r="O299" i="1"/>
  <c r="P298" i="1"/>
  <c r="U297" i="1"/>
  <c r="V297" i="1" s="1"/>
  <c r="X297" i="1"/>
  <c r="AB297" i="1" s="1"/>
  <c r="AC297" i="1" s="1"/>
  <c r="W297" i="1"/>
  <c r="P299" i="1" l="1"/>
  <c r="O300" i="1"/>
  <c r="W298" i="1"/>
  <c r="X298" i="1"/>
  <c r="AB298" i="1" s="1"/>
  <c r="AC298" i="1" s="1"/>
  <c r="U298" i="1"/>
  <c r="V298" i="1" s="1"/>
  <c r="N300" i="1"/>
  <c r="T299" i="1"/>
  <c r="AI296" i="1"/>
  <c r="AG297" i="1"/>
  <c r="AD300" i="1"/>
  <c r="AE300" i="1" s="1"/>
  <c r="AF300" i="1" s="1"/>
  <c r="Q301" i="1"/>
  <c r="U299" i="1" l="1"/>
  <c r="V299" i="1" s="1"/>
  <c r="X299" i="1"/>
  <c r="AB299" i="1" s="1"/>
  <c r="AC299" i="1" s="1"/>
  <c r="W299" i="1"/>
  <c r="T300" i="1"/>
  <c r="N301" i="1"/>
  <c r="O301" i="1"/>
  <c r="P300" i="1"/>
  <c r="AI297" i="1"/>
  <c r="AG298" i="1"/>
  <c r="Q302" i="1"/>
  <c r="AD301" i="1"/>
  <c r="AE301" i="1" s="1"/>
  <c r="AF301" i="1" s="1"/>
  <c r="AD302" i="1" l="1"/>
  <c r="AE302" i="1" s="1"/>
  <c r="AF302" i="1" s="1"/>
  <c r="Q303" i="1"/>
  <c r="W300" i="1"/>
  <c r="U300" i="1"/>
  <c r="V300" i="1" s="1"/>
  <c r="X300" i="1"/>
  <c r="AB300" i="1" s="1"/>
  <c r="AC300" i="1" s="1"/>
  <c r="P301" i="1"/>
  <c r="O302" i="1"/>
  <c r="AI298" i="1"/>
  <c r="AG299" i="1"/>
  <c r="N302" i="1"/>
  <c r="T301" i="1"/>
  <c r="O303" i="1" l="1"/>
  <c r="P302" i="1"/>
  <c r="Q304" i="1"/>
  <c r="AD303" i="1"/>
  <c r="AE303" i="1" s="1"/>
  <c r="AF303" i="1" s="1"/>
  <c r="N303" i="1"/>
  <c r="T302" i="1"/>
  <c r="AI299" i="1"/>
  <c r="AG300" i="1"/>
  <c r="U301" i="1"/>
  <c r="V301" i="1" s="1"/>
  <c r="X301" i="1"/>
  <c r="AB301" i="1" s="1"/>
  <c r="AC301" i="1" s="1"/>
  <c r="W301" i="1"/>
  <c r="N304" i="1" l="1"/>
  <c r="T303" i="1"/>
  <c r="P303" i="1"/>
  <c r="O304" i="1"/>
  <c r="AD304" i="1"/>
  <c r="AE304" i="1" s="1"/>
  <c r="AF304" i="1" s="1"/>
  <c r="Q305" i="1"/>
  <c r="W302" i="1"/>
  <c r="X302" i="1"/>
  <c r="AB302" i="1" s="1"/>
  <c r="AC302" i="1" s="1"/>
  <c r="U302" i="1"/>
  <c r="V302" i="1" s="1"/>
  <c r="AI300" i="1"/>
  <c r="AG301" i="1"/>
  <c r="AI301" i="1" l="1"/>
  <c r="AG302" i="1"/>
  <c r="Q306" i="1"/>
  <c r="AD305" i="1"/>
  <c r="AE305" i="1" s="1"/>
  <c r="AF305" i="1" s="1"/>
  <c r="U303" i="1"/>
  <c r="V303" i="1" s="1"/>
  <c r="X303" i="1"/>
  <c r="AB303" i="1" s="1"/>
  <c r="AC303" i="1" s="1"/>
  <c r="W303" i="1"/>
  <c r="O305" i="1"/>
  <c r="P304" i="1"/>
  <c r="N305" i="1"/>
  <c r="T304" i="1"/>
  <c r="N306" i="1" l="1"/>
  <c r="T305" i="1"/>
  <c r="P305" i="1"/>
  <c r="O306" i="1"/>
  <c r="AD306" i="1"/>
  <c r="AE306" i="1" s="1"/>
  <c r="AF306" i="1" s="1"/>
  <c r="Q307" i="1"/>
  <c r="AI302" i="1"/>
  <c r="AG303" i="1"/>
  <c r="W304" i="1"/>
  <c r="U304" i="1"/>
  <c r="V304" i="1" s="1"/>
  <c r="X304" i="1"/>
  <c r="AB304" i="1" s="1"/>
  <c r="AC304" i="1" s="1"/>
  <c r="Q308" i="1" l="1"/>
  <c r="AD307" i="1"/>
  <c r="AE307" i="1" s="1"/>
  <c r="AF307" i="1" s="1"/>
  <c r="AI303" i="1"/>
  <c r="AG304" i="1"/>
  <c r="O307" i="1"/>
  <c r="P306" i="1"/>
  <c r="U305" i="1"/>
  <c r="V305" i="1" s="1"/>
  <c r="X305" i="1"/>
  <c r="AB305" i="1" s="1"/>
  <c r="AC305" i="1" s="1"/>
  <c r="W305" i="1"/>
  <c r="N307" i="1"/>
  <c r="T306" i="1"/>
  <c r="W306" i="1" l="1"/>
  <c r="U306" i="1"/>
  <c r="V306" i="1" s="1"/>
  <c r="X306" i="1"/>
  <c r="AB306" i="1" s="1"/>
  <c r="AC306" i="1" s="1"/>
  <c r="N308" i="1"/>
  <c r="T307" i="1"/>
  <c r="P307" i="1"/>
  <c r="O308" i="1"/>
  <c r="AI304" i="1"/>
  <c r="AG305" i="1"/>
  <c r="AD308" i="1"/>
  <c r="AE308" i="1" s="1"/>
  <c r="AF308" i="1" s="1"/>
  <c r="Q309" i="1"/>
  <c r="O309" i="1" l="1"/>
  <c r="P308" i="1"/>
  <c r="N309" i="1"/>
  <c r="T308" i="1"/>
  <c r="AI305" i="1"/>
  <c r="AG306" i="1"/>
  <c r="Q310" i="1"/>
  <c r="AD309" i="1"/>
  <c r="AE309" i="1" s="1"/>
  <c r="AF309" i="1" s="1"/>
  <c r="U307" i="1"/>
  <c r="V307" i="1" s="1"/>
  <c r="X307" i="1"/>
  <c r="AB307" i="1" s="1"/>
  <c r="AC307" i="1" s="1"/>
  <c r="W307" i="1"/>
  <c r="N310" i="1" l="1"/>
  <c r="T309" i="1"/>
  <c r="AI306" i="1"/>
  <c r="AG307" i="1"/>
  <c r="P309" i="1"/>
  <c r="O310" i="1"/>
  <c r="AD310" i="1"/>
  <c r="AE310" i="1" s="1"/>
  <c r="AF310" i="1" s="1"/>
  <c r="Q311" i="1"/>
  <c r="W308" i="1"/>
  <c r="U308" i="1"/>
  <c r="V308" i="1" s="1"/>
  <c r="X308" i="1"/>
  <c r="AB308" i="1" s="1"/>
  <c r="AC308" i="1" s="1"/>
  <c r="O311" i="1" l="1"/>
  <c r="P310" i="1"/>
  <c r="AI307" i="1"/>
  <c r="AG308" i="1"/>
  <c r="Q312" i="1"/>
  <c r="AD311" i="1"/>
  <c r="AE311" i="1" s="1"/>
  <c r="AF311" i="1" s="1"/>
  <c r="U309" i="1"/>
  <c r="V309" i="1" s="1"/>
  <c r="X309" i="1"/>
  <c r="AB309" i="1" s="1"/>
  <c r="AC309" i="1" s="1"/>
  <c r="W309" i="1"/>
  <c r="N311" i="1"/>
  <c r="T310" i="1"/>
  <c r="W310" i="1" l="1"/>
  <c r="U310" i="1"/>
  <c r="V310" i="1" s="1"/>
  <c r="X310" i="1"/>
  <c r="AB310" i="1" s="1"/>
  <c r="AC310" i="1" s="1"/>
  <c r="N312" i="1"/>
  <c r="T311" i="1"/>
  <c r="AD312" i="1"/>
  <c r="AE312" i="1" s="1"/>
  <c r="AF312" i="1" s="1"/>
  <c r="Q313" i="1"/>
  <c r="P311" i="1"/>
  <c r="O312" i="1"/>
  <c r="AI308" i="1"/>
  <c r="AG309" i="1"/>
  <c r="O313" i="1" l="1"/>
  <c r="P312" i="1"/>
  <c r="N313" i="1"/>
  <c r="T312" i="1"/>
  <c r="Q314" i="1"/>
  <c r="AD313" i="1"/>
  <c r="AE313" i="1" s="1"/>
  <c r="AF313" i="1" s="1"/>
  <c r="AI309" i="1"/>
  <c r="AG310" i="1"/>
  <c r="U311" i="1"/>
  <c r="V311" i="1" s="1"/>
  <c r="X311" i="1"/>
  <c r="AB311" i="1" s="1"/>
  <c r="AC311" i="1" s="1"/>
  <c r="W311" i="1"/>
  <c r="N314" i="1" l="1"/>
  <c r="T313" i="1"/>
  <c r="AI310" i="1"/>
  <c r="AG311" i="1"/>
  <c r="AD314" i="1"/>
  <c r="AE314" i="1" s="1"/>
  <c r="AF314" i="1" s="1"/>
  <c r="Q315" i="1"/>
  <c r="P313" i="1"/>
  <c r="O314" i="1"/>
  <c r="W312" i="1"/>
  <c r="U312" i="1"/>
  <c r="V312" i="1" s="1"/>
  <c r="X312" i="1"/>
  <c r="AB312" i="1" s="1"/>
  <c r="AC312" i="1" s="1"/>
  <c r="Q316" i="1" l="1"/>
  <c r="AD315" i="1"/>
  <c r="AE315" i="1" s="1"/>
  <c r="AF315" i="1" s="1"/>
  <c r="O315" i="1"/>
  <c r="P314" i="1"/>
  <c r="U313" i="1"/>
  <c r="V313" i="1" s="1"/>
  <c r="X313" i="1"/>
  <c r="AB313" i="1" s="1"/>
  <c r="AC313" i="1" s="1"/>
  <c r="W313" i="1"/>
  <c r="AI311" i="1"/>
  <c r="AG312" i="1"/>
  <c r="N315" i="1"/>
  <c r="T314" i="1"/>
  <c r="N316" i="1" l="1"/>
  <c r="T315" i="1"/>
  <c r="AI312" i="1"/>
  <c r="AG313" i="1"/>
  <c r="P315" i="1"/>
  <c r="O316" i="1"/>
  <c r="W314" i="1"/>
  <c r="U314" i="1"/>
  <c r="V314" i="1" s="1"/>
  <c r="X314" i="1"/>
  <c r="AB314" i="1" s="1"/>
  <c r="AC314" i="1" s="1"/>
  <c r="AD316" i="1"/>
  <c r="AE316" i="1" s="1"/>
  <c r="AF316" i="1" s="1"/>
  <c r="Q317" i="1"/>
  <c r="O317" i="1" l="1"/>
  <c r="P316" i="1"/>
  <c r="U315" i="1"/>
  <c r="V315" i="1" s="1"/>
  <c r="X315" i="1"/>
  <c r="AB315" i="1" s="1"/>
  <c r="AC315" i="1" s="1"/>
  <c r="W315" i="1"/>
  <c r="AI313" i="1"/>
  <c r="AG314" i="1"/>
  <c r="Q318" i="1"/>
  <c r="AD317" i="1"/>
  <c r="AE317" i="1" s="1"/>
  <c r="AF317" i="1" s="1"/>
  <c r="N317" i="1"/>
  <c r="T316" i="1"/>
  <c r="P317" i="1" l="1"/>
  <c r="O318" i="1"/>
  <c r="N318" i="1"/>
  <c r="T317" i="1"/>
  <c r="AD318" i="1"/>
  <c r="AE318" i="1" s="1"/>
  <c r="AF318" i="1" s="1"/>
  <c r="Q319" i="1"/>
  <c r="W316" i="1"/>
  <c r="U316" i="1"/>
  <c r="V316" i="1" s="1"/>
  <c r="X316" i="1"/>
  <c r="AB316" i="1" s="1"/>
  <c r="AC316" i="1" s="1"/>
  <c r="AI314" i="1"/>
  <c r="AG315" i="1"/>
  <c r="Q320" i="1" l="1"/>
  <c r="AD319" i="1"/>
  <c r="AE319" i="1" s="1"/>
  <c r="AF319" i="1" s="1"/>
  <c r="O319" i="1"/>
  <c r="P318" i="1"/>
  <c r="U317" i="1"/>
  <c r="V317" i="1" s="1"/>
  <c r="X317" i="1"/>
  <c r="AB317" i="1" s="1"/>
  <c r="AC317" i="1" s="1"/>
  <c r="W317" i="1"/>
  <c r="AI315" i="1"/>
  <c r="AG316" i="1"/>
  <c r="N319" i="1"/>
  <c r="T318" i="1"/>
  <c r="P319" i="1" l="1"/>
  <c r="O320" i="1"/>
  <c r="W318" i="1"/>
  <c r="U318" i="1"/>
  <c r="V318" i="1" s="1"/>
  <c r="X318" i="1"/>
  <c r="AB318" i="1" s="1"/>
  <c r="AC318" i="1" s="1"/>
  <c r="N320" i="1"/>
  <c r="T319" i="1"/>
  <c r="AI316" i="1"/>
  <c r="AG317" i="1"/>
  <c r="AD320" i="1"/>
  <c r="AE320" i="1" s="1"/>
  <c r="AF320" i="1" s="1"/>
  <c r="Q321" i="1"/>
  <c r="U319" i="1" l="1"/>
  <c r="V319" i="1" s="1"/>
  <c r="X319" i="1"/>
  <c r="AB319" i="1" s="1"/>
  <c r="AC319" i="1" s="1"/>
  <c r="W319" i="1"/>
  <c r="N321" i="1"/>
  <c r="T320" i="1"/>
  <c r="O321" i="1"/>
  <c r="P320" i="1"/>
  <c r="AI317" i="1"/>
  <c r="AG318" i="1"/>
  <c r="Q322" i="1"/>
  <c r="AD321" i="1"/>
  <c r="AE321" i="1" s="1"/>
  <c r="AF321" i="1" s="1"/>
  <c r="P321" i="1" l="1"/>
  <c r="O322" i="1"/>
  <c r="AI318" i="1"/>
  <c r="AG319" i="1"/>
  <c r="Q323" i="1"/>
  <c r="AD322" i="1"/>
  <c r="AE322" i="1" s="1"/>
  <c r="AF322" i="1" s="1"/>
  <c r="W320" i="1"/>
  <c r="U320" i="1"/>
  <c r="V320" i="1" s="1"/>
  <c r="X320" i="1"/>
  <c r="AB320" i="1" s="1"/>
  <c r="AC320" i="1" s="1"/>
  <c r="N322" i="1"/>
  <c r="T321" i="1"/>
  <c r="N323" i="1" l="1"/>
  <c r="T322" i="1"/>
  <c r="O323" i="1"/>
  <c r="P322" i="1"/>
  <c r="AD323" i="1"/>
  <c r="AE323" i="1" s="1"/>
  <c r="AF323" i="1" s="1"/>
  <c r="Q324" i="1"/>
  <c r="U321" i="1"/>
  <c r="V321" i="1" s="1"/>
  <c r="X321" i="1"/>
  <c r="AB321" i="1" s="1"/>
  <c r="AC321" i="1" s="1"/>
  <c r="W321" i="1"/>
  <c r="AI319" i="1"/>
  <c r="AG320" i="1"/>
  <c r="AI320" i="1" l="1"/>
  <c r="AG321" i="1"/>
  <c r="O324" i="1"/>
  <c r="P323" i="1"/>
  <c r="Q325" i="1"/>
  <c r="AD324" i="1"/>
  <c r="AE324" i="1" s="1"/>
  <c r="AF324" i="1" s="1"/>
  <c r="W322" i="1"/>
  <c r="U322" i="1"/>
  <c r="V322" i="1" s="1"/>
  <c r="X322" i="1"/>
  <c r="AB322" i="1" s="1"/>
  <c r="AC322" i="1" s="1"/>
  <c r="N324" i="1"/>
  <c r="T323" i="1"/>
  <c r="Q326" i="1" l="1"/>
  <c r="AD325" i="1"/>
  <c r="AE325" i="1" s="1"/>
  <c r="AF325" i="1" s="1"/>
  <c r="P324" i="1"/>
  <c r="O325" i="1"/>
  <c r="T324" i="1"/>
  <c r="N325" i="1"/>
  <c r="AI321" i="1"/>
  <c r="AG322" i="1"/>
  <c r="U323" i="1"/>
  <c r="V323" i="1" s="1"/>
  <c r="X323" i="1"/>
  <c r="AB323" i="1" s="1"/>
  <c r="AC323" i="1" s="1"/>
  <c r="W323" i="1"/>
  <c r="N326" i="1" l="1"/>
  <c r="T325" i="1"/>
  <c r="AI322" i="1"/>
  <c r="AG323" i="1"/>
  <c r="O326" i="1"/>
  <c r="P325" i="1"/>
  <c r="Q327" i="1"/>
  <c r="AD326" i="1"/>
  <c r="AE326" i="1" s="1"/>
  <c r="AF326" i="1" s="1"/>
  <c r="X324" i="1"/>
  <c r="AB324" i="1" s="1"/>
  <c r="AC324" i="1" s="1"/>
  <c r="W324" i="1"/>
  <c r="U324" i="1"/>
  <c r="V324" i="1" s="1"/>
  <c r="O327" i="1" l="1"/>
  <c r="P326" i="1"/>
  <c r="U325" i="1"/>
  <c r="V325" i="1" s="1"/>
  <c r="W325" i="1"/>
  <c r="X325" i="1"/>
  <c r="AB325" i="1" s="1"/>
  <c r="AC325" i="1" s="1"/>
  <c r="AD327" i="1"/>
  <c r="AE327" i="1" s="1"/>
  <c r="AF327" i="1" s="1"/>
  <c r="Q328" i="1"/>
  <c r="AI323" i="1"/>
  <c r="AG324" i="1"/>
  <c r="T326" i="1"/>
  <c r="N327" i="1"/>
  <c r="X326" i="1" l="1"/>
  <c r="AB326" i="1" s="1"/>
  <c r="AC326" i="1" s="1"/>
  <c r="W326" i="1"/>
  <c r="U326" i="1"/>
  <c r="V326" i="1" s="1"/>
  <c r="AI324" i="1"/>
  <c r="AG325" i="1"/>
  <c r="O328" i="1"/>
  <c r="P327" i="1"/>
  <c r="N328" i="1"/>
  <c r="T327" i="1"/>
  <c r="Q329" i="1"/>
  <c r="AD328" i="1"/>
  <c r="AE328" i="1" s="1"/>
  <c r="AF328" i="1" s="1"/>
  <c r="Q330" i="1" l="1"/>
  <c r="AD329" i="1"/>
  <c r="AE329" i="1" s="1"/>
  <c r="AF329" i="1" s="1"/>
  <c r="U327" i="1"/>
  <c r="V327" i="1" s="1"/>
  <c r="X327" i="1"/>
  <c r="AB327" i="1" s="1"/>
  <c r="AC327" i="1" s="1"/>
  <c r="W327" i="1"/>
  <c r="T328" i="1"/>
  <c r="N329" i="1"/>
  <c r="P328" i="1"/>
  <c r="O329" i="1"/>
  <c r="AI325" i="1"/>
  <c r="AG326" i="1"/>
  <c r="N330" i="1" l="1"/>
  <c r="T329" i="1"/>
  <c r="O330" i="1"/>
  <c r="P329" i="1"/>
  <c r="X328" i="1"/>
  <c r="AB328" i="1" s="1"/>
  <c r="AC328" i="1" s="1"/>
  <c r="W328" i="1"/>
  <c r="U328" i="1"/>
  <c r="V328" i="1" s="1"/>
  <c r="AI326" i="1"/>
  <c r="AG327" i="1"/>
  <c r="Q331" i="1"/>
  <c r="AD330" i="1"/>
  <c r="AE330" i="1" s="1"/>
  <c r="AF330" i="1" s="1"/>
  <c r="AI327" i="1" l="1"/>
  <c r="AG328" i="1"/>
  <c r="U329" i="1"/>
  <c r="V329" i="1" s="1"/>
  <c r="W329" i="1"/>
  <c r="X329" i="1"/>
  <c r="AB329" i="1" s="1"/>
  <c r="AC329" i="1" s="1"/>
  <c r="AD331" i="1"/>
  <c r="AE331" i="1" s="1"/>
  <c r="AF331" i="1" s="1"/>
  <c r="Q332" i="1"/>
  <c r="P330" i="1"/>
  <c r="O331" i="1"/>
  <c r="N331" i="1"/>
  <c r="T330" i="1"/>
  <c r="Q333" i="1" l="1"/>
  <c r="AD332" i="1"/>
  <c r="AE332" i="1" s="1"/>
  <c r="AF332" i="1" s="1"/>
  <c r="O332" i="1"/>
  <c r="P331" i="1"/>
  <c r="AI328" i="1"/>
  <c r="AG329" i="1"/>
  <c r="N332" i="1"/>
  <c r="T331" i="1"/>
  <c r="X330" i="1"/>
  <c r="AB330" i="1" s="1"/>
  <c r="AC330" i="1" s="1"/>
  <c r="W330" i="1"/>
  <c r="U330" i="1"/>
  <c r="V330" i="1" s="1"/>
  <c r="N333" i="1" l="1"/>
  <c r="T332" i="1"/>
  <c r="AD333" i="1"/>
  <c r="AE333" i="1" s="1"/>
  <c r="AF333" i="1" s="1"/>
  <c r="Q334" i="1"/>
  <c r="AI329" i="1"/>
  <c r="AG330" i="1"/>
  <c r="P332" i="1"/>
  <c r="O333" i="1"/>
  <c r="W331" i="1"/>
  <c r="U331" i="1"/>
  <c r="V331" i="1" s="1"/>
  <c r="X331" i="1"/>
  <c r="AB331" i="1" s="1"/>
  <c r="AC331" i="1" s="1"/>
  <c r="AI330" i="1" l="1"/>
  <c r="AG331" i="1"/>
  <c r="U332" i="1"/>
  <c r="V332" i="1" s="1"/>
  <c r="X332" i="1"/>
  <c r="AB332" i="1" s="1"/>
  <c r="AC332" i="1" s="1"/>
  <c r="W332" i="1"/>
  <c r="Q335" i="1"/>
  <c r="AD334" i="1"/>
  <c r="AE334" i="1" s="1"/>
  <c r="AF334" i="1" s="1"/>
  <c r="O334" i="1"/>
  <c r="P333" i="1"/>
  <c r="N334" i="1"/>
  <c r="T333" i="1"/>
  <c r="AI331" i="1" l="1"/>
  <c r="AG332" i="1"/>
  <c r="N335" i="1"/>
  <c r="T334" i="1"/>
  <c r="AD335" i="1"/>
  <c r="AE335" i="1" s="1"/>
  <c r="AF335" i="1" s="1"/>
  <c r="Q336" i="1"/>
  <c r="P334" i="1"/>
  <c r="O335" i="1"/>
  <c r="W333" i="1"/>
  <c r="U333" i="1"/>
  <c r="V333" i="1" s="1"/>
  <c r="X333" i="1"/>
  <c r="AB333" i="1" s="1"/>
  <c r="AC333" i="1" s="1"/>
  <c r="N336" i="1" l="1"/>
  <c r="T335" i="1"/>
  <c r="Q337" i="1"/>
  <c r="AD336" i="1"/>
  <c r="AE336" i="1" s="1"/>
  <c r="AF336" i="1" s="1"/>
  <c r="AI332" i="1"/>
  <c r="AG333" i="1"/>
  <c r="O336" i="1"/>
  <c r="P335" i="1"/>
  <c r="U334" i="1"/>
  <c r="V334" i="1" s="1"/>
  <c r="X334" i="1"/>
  <c r="AB334" i="1" s="1"/>
  <c r="AC334" i="1" s="1"/>
  <c r="W334" i="1"/>
  <c r="AD337" i="1" l="1"/>
  <c r="AE337" i="1" s="1"/>
  <c r="AF337" i="1" s="1"/>
  <c r="Q338" i="1"/>
  <c r="AI333" i="1"/>
  <c r="AG334" i="1"/>
  <c r="W335" i="1"/>
  <c r="U335" i="1"/>
  <c r="V335" i="1" s="1"/>
  <c r="X335" i="1"/>
  <c r="AB335" i="1" s="1"/>
  <c r="AC335" i="1" s="1"/>
  <c r="P336" i="1"/>
  <c r="O337" i="1"/>
  <c r="N337" i="1"/>
  <c r="T336" i="1"/>
  <c r="N338" i="1" l="1"/>
  <c r="T337" i="1"/>
  <c r="O338" i="1"/>
  <c r="P337" i="1"/>
  <c r="Q339" i="1"/>
  <c r="AD338" i="1"/>
  <c r="AE338" i="1" s="1"/>
  <c r="AF338" i="1" s="1"/>
  <c r="U336" i="1"/>
  <c r="V336" i="1" s="1"/>
  <c r="X336" i="1"/>
  <c r="AB336" i="1" s="1"/>
  <c r="AC336" i="1" s="1"/>
  <c r="W336" i="1"/>
  <c r="AI334" i="1"/>
  <c r="AG335" i="1"/>
  <c r="P338" i="1" l="1"/>
  <c r="O339" i="1"/>
  <c r="AD339" i="1"/>
  <c r="AE339" i="1" s="1"/>
  <c r="AF339" i="1" s="1"/>
  <c r="Q340" i="1"/>
  <c r="W337" i="1"/>
  <c r="U337" i="1"/>
  <c r="V337" i="1" s="1"/>
  <c r="X337" i="1"/>
  <c r="AB337" i="1" s="1"/>
  <c r="AC337" i="1" s="1"/>
  <c r="AI335" i="1"/>
  <c r="AG336" i="1"/>
  <c r="N339" i="1"/>
  <c r="T338" i="1"/>
  <c r="U338" i="1" l="1"/>
  <c r="V338" i="1" s="1"/>
  <c r="X338" i="1"/>
  <c r="AB338" i="1" s="1"/>
  <c r="AC338" i="1" s="1"/>
  <c r="W338" i="1"/>
  <c r="AI336" i="1"/>
  <c r="AG337" i="1"/>
  <c r="O340" i="1"/>
  <c r="P339" i="1"/>
  <c r="N340" i="1"/>
  <c r="T339" i="1"/>
  <c r="Q341" i="1"/>
  <c r="AD340" i="1"/>
  <c r="AE340" i="1" s="1"/>
  <c r="AF340" i="1" s="1"/>
  <c r="AD341" i="1" l="1"/>
  <c r="AE341" i="1" s="1"/>
  <c r="AF341" i="1" s="1"/>
  <c r="Q342" i="1"/>
  <c r="P340" i="1"/>
  <c r="O341" i="1"/>
  <c r="W339" i="1"/>
  <c r="U339" i="1"/>
  <c r="V339" i="1" s="1"/>
  <c r="X339" i="1"/>
  <c r="AB339" i="1" s="1"/>
  <c r="AC339" i="1" s="1"/>
  <c r="N341" i="1"/>
  <c r="T340" i="1"/>
  <c r="AI337" i="1"/>
  <c r="AG338" i="1"/>
  <c r="U340" i="1" l="1"/>
  <c r="V340" i="1" s="1"/>
  <c r="X340" i="1"/>
  <c r="AB340" i="1" s="1"/>
  <c r="AC340" i="1" s="1"/>
  <c r="W340" i="1"/>
  <c r="Q343" i="1"/>
  <c r="AD342" i="1"/>
  <c r="AE342" i="1" s="1"/>
  <c r="AF342" i="1" s="1"/>
  <c r="N342" i="1"/>
  <c r="T341" i="1"/>
  <c r="O342" i="1"/>
  <c r="P341" i="1"/>
  <c r="AI338" i="1"/>
  <c r="AG339" i="1"/>
  <c r="AD343" i="1" l="1"/>
  <c r="AE343" i="1" s="1"/>
  <c r="AF343" i="1" s="1"/>
  <c r="Q344" i="1"/>
  <c r="AI339" i="1"/>
  <c r="AG340" i="1"/>
  <c r="W341" i="1"/>
  <c r="U341" i="1"/>
  <c r="V341" i="1" s="1"/>
  <c r="X341" i="1"/>
  <c r="AB341" i="1" s="1"/>
  <c r="AC341" i="1" s="1"/>
  <c r="P342" i="1"/>
  <c r="O343" i="1"/>
  <c r="N343" i="1"/>
  <c r="T342" i="1"/>
  <c r="AI340" i="1" l="1"/>
  <c r="AG341" i="1"/>
  <c r="U342" i="1"/>
  <c r="V342" i="1" s="1"/>
  <c r="X342" i="1"/>
  <c r="AB342" i="1" s="1"/>
  <c r="AC342" i="1" s="1"/>
  <c r="W342" i="1"/>
  <c r="N344" i="1"/>
  <c r="T343" i="1"/>
  <c r="O344" i="1"/>
  <c r="P343" i="1"/>
  <c r="Q345" i="1"/>
  <c r="AD344" i="1"/>
  <c r="AE344" i="1" s="1"/>
  <c r="AF344" i="1" s="1"/>
  <c r="N345" i="1" l="1"/>
  <c r="T344" i="1"/>
  <c r="AD345" i="1"/>
  <c r="AE345" i="1" s="1"/>
  <c r="AF345" i="1" s="1"/>
  <c r="Q346" i="1"/>
  <c r="W343" i="1"/>
  <c r="U343" i="1"/>
  <c r="V343" i="1" s="1"/>
  <c r="X343" i="1"/>
  <c r="AB343" i="1" s="1"/>
  <c r="AC343" i="1" s="1"/>
  <c r="AI341" i="1"/>
  <c r="AG342" i="1"/>
  <c r="P344" i="1"/>
  <c r="O345" i="1"/>
  <c r="U344" i="1" l="1"/>
  <c r="V344" i="1" s="1"/>
  <c r="X344" i="1"/>
  <c r="AB344" i="1" s="1"/>
  <c r="AC344" i="1" s="1"/>
  <c r="W344" i="1"/>
  <c r="AI342" i="1"/>
  <c r="AG343" i="1"/>
  <c r="N346" i="1"/>
  <c r="T345" i="1"/>
  <c r="O346" i="1"/>
  <c r="P345" i="1"/>
  <c r="Q347" i="1"/>
  <c r="AD346" i="1"/>
  <c r="AE346" i="1" s="1"/>
  <c r="AF346" i="1" s="1"/>
  <c r="W345" i="1" l="1"/>
  <c r="U345" i="1"/>
  <c r="V345" i="1" s="1"/>
  <c r="X345" i="1"/>
  <c r="AB345" i="1" s="1"/>
  <c r="AC345" i="1" s="1"/>
  <c r="N347" i="1"/>
  <c r="T346" i="1"/>
  <c r="P346" i="1"/>
  <c r="O347" i="1"/>
  <c r="AD347" i="1"/>
  <c r="AE347" i="1" s="1"/>
  <c r="AF347" i="1" s="1"/>
  <c r="Q348" i="1"/>
  <c r="AI343" i="1"/>
  <c r="AG344" i="1"/>
  <c r="N348" i="1" l="1"/>
  <c r="T347" i="1"/>
  <c r="P347" i="1"/>
  <c r="O348" i="1"/>
  <c r="Q349" i="1"/>
  <c r="AD348" i="1"/>
  <c r="AE348" i="1" s="1"/>
  <c r="AF348" i="1" s="1"/>
  <c r="AI344" i="1"/>
  <c r="AG345" i="1"/>
  <c r="U346" i="1"/>
  <c r="V346" i="1" s="1"/>
  <c r="X346" i="1"/>
  <c r="AB346" i="1" s="1"/>
  <c r="AC346" i="1" s="1"/>
  <c r="W346" i="1"/>
  <c r="AD349" i="1" l="1"/>
  <c r="AE349" i="1" s="1"/>
  <c r="AF349" i="1" s="1"/>
  <c r="Q350" i="1"/>
  <c r="W347" i="1"/>
  <c r="U347" i="1"/>
  <c r="V347" i="1" s="1"/>
  <c r="X347" i="1"/>
  <c r="AB347" i="1" s="1"/>
  <c r="AC347" i="1" s="1"/>
  <c r="AI345" i="1"/>
  <c r="AG346" i="1"/>
  <c r="P348" i="1"/>
  <c r="O349" i="1"/>
  <c r="N349" i="1"/>
  <c r="T348" i="1"/>
  <c r="T349" i="1" l="1"/>
  <c r="N350" i="1"/>
  <c r="AI346" i="1"/>
  <c r="AG347" i="1"/>
  <c r="Q351" i="1"/>
  <c r="AD350" i="1"/>
  <c r="AE350" i="1" s="1"/>
  <c r="AF350" i="1" s="1"/>
  <c r="O350" i="1"/>
  <c r="P349" i="1"/>
  <c r="U348" i="1"/>
  <c r="V348" i="1" s="1"/>
  <c r="X348" i="1"/>
  <c r="AB348" i="1" s="1"/>
  <c r="AC348" i="1" s="1"/>
  <c r="W348" i="1"/>
  <c r="AI347" i="1" l="1"/>
  <c r="AG348" i="1"/>
  <c r="N351" i="1"/>
  <c r="T350" i="1"/>
  <c r="P350" i="1"/>
  <c r="O351" i="1"/>
  <c r="AD351" i="1"/>
  <c r="AE351" i="1" s="1"/>
  <c r="AF351" i="1" s="1"/>
  <c r="Q352" i="1"/>
  <c r="W349" i="1"/>
  <c r="X349" i="1"/>
  <c r="AB349" i="1" s="1"/>
  <c r="AC349" i="1" s="1"/>
  <c r="U349" i="1"/>
  <c r="V349" i="1" s="1"/>
  <c r="T351" i="1" l="1"/>
  <c r="N352" i="1"/>
  <c r="O352" i="1"/>
  <c r="P351" i="1"/>
  <c r="Q353" i="1"/>
  <c r="AD352" i="1"/>
  <c r="AE352" i="1" s="1"/>
  <c r="AF352" i="1" s="1"/>
  <c r="AI348" i="1"/>
  <c r="AG349" i="1"/>
  <c r="U350" i="1"/>
  <c r="V350" i="1" s="1"/>
  <c r="X350" i="1"/>
  <c r="AB350" i="1" s="1"/>
  <c r="AC350" i="1" s="1"/>
  <c r="W350" i="1"/>
  <c r="P352" i="1" l="1"/>
  <c r="O353" i="1"/>
  <c r="AD353" i="1"/>
  <c r="Q354" i="1"/>
  <c r="Q2" i="1"/>
  <c r="N353" i="1"/>
  <c r="T352" i="1"/>
  <c r="AI349" i="1"/>
  <c r="AG350" i="1"/>
  <c r="W351" i="1"/>
  <c r="X351" i="1"/>
  <c r="AB351" i="1" s="1"/>
  <c r="AC351" i="1" s="1"/>
  <c r="U351" i="1"/>
  <c r="V351" i="1" s="1"/>
  <c r="AI350" i="1" l="1"/>
  <c r="AG351" i="1"/>
  <c r="T353" i="1"/>
  <c r="N354" i="1"/>
  <c r="N2" i="1"/>
  <c r="O354" i="1"/>
  <c r="P353" i="1"/>
  <c r="P2" i="1" s="1"/>
  <c r="O2" i="1"/>
  <c r="Q355" i="1"/>
  <c r="AD354" i="1"/>
  <c r="AE354" i="1" s="1"/>
  <c r="AF354" i="1" s="1"/>
  <c r="U352" i="1"/>
  <c r="V352" i="1" s="1"/>
  <c r="X352" i="1"/>
  <c r="AB352" i="1" s="1"/>
  <c r="AC352" i="1" s="1"/>
  <c r="W352" i="1"/>
  <c r="AE353" i="1"/>
  <c r="AD2" i="1"/>
  <c r="N355" i="1" l="1"/>
  <c r="T354" i="1"/>
  <c r="P354" i="1"/>
  <c r="O355" i="1"/>
  <c r="W353" i="1"/>
  <c r="W2" i="1" s="1"/>
  <c r="X353" i="1"/>
  <c r="U353" i="1"/>
  <c r="T2" i="1"/>
  <c r="AF353" i="1"/>
  <c r="AE2" i="1"/>
  <c r="AD355" i="1"/>
  <c r="AE355" i="1" s="1"/>
  <c r="AF355" i="1" s="1"/>
  <c r="Q356" i="1"/>
  <c r="AI351" i="1"/>
  <c r="AG352" i="1"/>
  <c r="AI352" i="1" s="1"/>
  <c r="AB353" i="1" l="1"/>
  <c r="X2" i="1"/>
  <c r="U354" i="1"/>
  <c r="X354" i="1"/>
  <c r="AB354" i="1" s="1"/>
  <c r="W354" i="1"/>
  <c r="AG353" i="1"/>
  <c r="AF2" i="1"/>
  <c r="Q357" i="1"/>
  <c r="AD356" i="1"/>
  <c r="AE356" i="1" s="1"/>
  <c r="AF356" i="1" s="1"/>
  <c r="V353" i="1"/>
  <c r="V2" i="1" s="1"/>
  <c r="U2" i="1"/>
  <c r="O356" i="1"/>
  <c r="P355" i="1"/>
  <c r="T355" i="1"/>
  <c r="N356" i="1"/>
  <c r="AD357" i="1" l="1"/>
  <c r="AE357" i="1" s="1"/>
  <c r="AF357" i="1" s="1"/>
  <c r="Q358" i="1"/>
  <c r="W355" i="1"/>
  <c r="X355" i="1"/>
  <c r="AB355" i="1" s="1"/>
  <c r="U355" i="1"/>
  <c r="V354" i="1"/>
  <c r="P356" i="1"/>
  <c r="O357" i="1"/>
  <c r="AG2" i="1"/>
  <c r="AI353" i="1"/>
  <c r="AI2" i="1" s="1"/>
  <c r="AG354" i="1"/>
  <c r="N357" i="1"/>
  <c r="T356" i="1"/>
  <c r="AC353" i="1"/>
  <c r="AC2" i="1" s="1"/>
  <c r="AB2" i="1"/>
  <c r="U356" i="1" l="1"/>
  <c r="X356" i="1"/>
  <c r="AB356" i="1" s="1"/>
  <c r="W356" i="1"/>
  <c r="AC354" i="1"/>
  <c r="AC355" i="1" s="1"/>
  <c r="T357" i="1"/>
  <c r="N358" i="1"/>
  <c r="V355" i="1"/>
  <c r="Q359" i="1"/>
  <c r="AD358" i="1"/>
  <c r="AE358" i="1" s="1"/>
  <c r="AF358" i="1" s="1"/>
  <c r="AI354" i="1"/>
  <c r="AG355" i="1"/>
  <c r="O358" i="1"/>
  <c r="P357" i="1"/>
  <c r="AD359" i="1" l="1"/>
  <c r="AE359" i="1" s="1"/>
  <c r="AF359" i="1" s="1"/>
  <c r="Q360" i="1"/>
  <c r="N359" i="1"/>
  <c r="T358" i="1"/>
  <c r="AC356" i="1"/>
  <c r="AI355" i="1"/>
  <c r="AG356" i="1"/>
  <c r="P358" i="1"/>
  <c r="O359" i="1"/>
  <c r="W357" i="1"/>
  <c r="X357" i="1"/>
  <c r="AB357" i="1" s="1"/>
  <c r="U357" i="1"/>
  <c r="V356" i="1"/>
  <c r="AC357" i="1" l="1"/>
  <c r="U358" i="1"/>
  <c r="X358" i="1"/>
  <c r="AB358" i="1" s="1"/>
  <c r="W358" i="1"/>
  <c r="AI356" i="1"/>
  <c r="AG357" i="1"/>
  <c r="T359" i="1"/>
  <c r="N360" i="1"/>
  <c r="V357" i="1"/>
  <c r="Q361" i="1"/>
  <c r="AD360" i="1"/>
  <c r="AE360" i="1" s="1"/>
  <c r="AF360" i="1" s="1"/>
  <c r="O360" i="1"/>
  <c r="P359" i="1"/>
  <c r="AC358" i="1" l="1"/>
  <c r="N361" i="1"/>
  <c r="T360" i="1"/>
  <c r="P360" i="1"/>
  <c r="O361" i="1"/>
  <c r="W359" i="1"/>
  <c r="X359" i="1"/>
  <c r="AB359" i="1" s="1"/>
  <c r="AC359" i="1" s="1"/>
  <c r="U359" i="1"/>
  <c r="Q362" i="1"/>
  <c r="AD361" i="1"/>
  <c r="AE361" i="1" s="1"/>
  <c r="AF361" i="1" s="1"/>
  <c r="AI357" i="1"/>
  <c r="AG358" i="1"/>
  <c r="V358" i="1"/>
  <c r="V359" i="1" l="1"/>
  <c r="Q363" i="1"/>
  <c r="AD362" i="1"/>
  <c r="AE362" i="1" s="1"/>
  <c r="AF362" i="1" s="1"/>
  <c r="U360" i="1"/>
  <c r="X360" i="1"/>
  <c r="AB360" i="1" s="1"/>
  <c r="AC360" i="1" s="1"/>
  <c r="W360" i="1"/>
  <c r="AI358" i="1"/>
  <c r="AG359" i="1"/>
  <c r="O362" i="1"/>
  <c r="P361" i="1"/>
  <c r="T361" i="1"/>
  <c r="N362" i="1"/>
  <c r="V360" i="1" l="1"/>
  <c r="W361" i="1"/>
  <c r="X361" i="1"/>
  <c r="AB361" i="1" s="1"/>
  <c r="AC361" i="1" s="1"/>
  <c r="U361" i="1"/>
  <c r="AI359" i="1"/>
  <c r="AG360" i="1"/>
  <c r="O363" i="1"/>
  <c r="P362" i="1"/>
  <c r="Q364" i="1"/>
  <c r="AD363" i="1"/>
  <c r="AE363" i="1" s="1"/>
  <c r="AF363" i="1" s="1"/>
  <c r="N363" i="1"/>
  <c r="T362" i="1"/>
  <c r="V361" i="1" l="1"/>
  <c r="T363" i="1"/>
  <c r="N364" i="1"/>
  <c r="O364" i="1"/>
  <c r="P363" i="1"/>
  <c r="Q365" i="1"/>
  <c r="AD364" i="1"/>
  <c r="AE364" i="1" s="1"/>
  <c r="AF364" i="1" s="1"/>
  <c r="AI360" i="1"/>
  <c r="AG361" i="1"/>
  <c r="U362" i="1"/>
  <c r="X362" i="1"/>
  <c r="AB362" i="1" s="1"/>
  <c r="AC362" i="1" s="1"/>
  <c r="W362" i="1"/>
  <c r="V362" i="1" l="1"/>
  <c r="N365" i="1"/>
  <c r="T364" i="1"/>
  <c r="Q366" i="1"/>
  <c r="AD365" i="1"/>
  <c r="AE365" i="1" s="1"/>
  <c r="AF365" i="1" s="1"/>
  <c r="AI361" i="1"/>
  <c r="AG362" i="1"/>
  <c r="X363" i="1"/>
  <c r="AB363" i="1" s="1"/>
  <c r="AC363" i="1" s="1"/>
  <c r="W363" i="1"/>
  <c r="U363" i="1"/>
  <c r="V363" i="1" s="1"/>
  <c r="O365" i="1"/>
  <c r="P364" i="1"/>
  <c r="Q367" i="1" l="1"/>
  <c r="AD366" i="1"/>
  <c r="AE366" i="1" s="1"/>
  <c r="AF366" i="1" s="1"/>
  <c r="U364" i="1"/>
  <c r="V364" i="1" s="1"/>
  <c r="X364" i="1"/>
  <c r="AB364" i="1" s="1"/>
  <c r="AC364" i="1" s="1"/>
  <c r="W364" i="1"/>
  <c r="O366" i="1"/>
  <c r="P365" i="1"/>
  <c r="T365" i="1"/>
  <c r="N366" i="1"/>
  <c r="AI362" i="1"/>
  <c r="AG363" i="1"/>
  <c r="AI363" i="1" l="1"/>
  <c r="AG364" i="1"/>
  <c r="O367" i="1"/>
  <c r="P366" i="1"/>
  <c r="N367" i="1"/>
  <c r="T366" i="1"/>
  <c r="X365" i="1"/>
  <c r="AB365" i="1" s="1"/>
  <c r="AC365" i="1" s="1"/>
  <c r="W365" i="1"/>
  <c r="U365" i="1"/>
  <c r="V365" i="1" s="1"/>
  <c r="Q368" i="1"/>
  <c r="AD367" i="1"/>
  <c r="AE367" i="1" s="1"/>
  <c r="AF367" i="1" s="1"/>
  <c r="Q369" i="1" l="1"/>
  <c r="AD368" i="1"/>
  <c r="AE368" i="1" s="1"/>
  <c r="AF368" i="1" s="1"/>
  <c r="U366" i="1"/>
  <c r="V366" i="1" s="1"/>
  <c r="X366" i="1"/>
  <c r="AB366" i="1" s="1"/>
  <c r="AC366" i="1" s="1"/>
  <c r="W366" i="1"/>
  <c r="T367" i="1"/>
  <c r="N368" i="1"/>
  <c r="O368" i="1"/>
  <c r="P367" i="1"/>
  <c r="AI364" i="1"/>
  <c r="AG365" i="1"/>
  <c r="AI365" i="1" l="1"/>
  <c r="AG366" i="1"/>
  <c r="N369" i="1"/>
  <c r="T368" i="1"/>
  <c r="X367" i="1"/>
  <c r="AB367" i="1" s="1"/>
  <c r="AC367" i="1" s="1"/>
  <c r="W367" i="1"/>
  <c r="U367" i="1"/>
  <c r="V367" i="1" s="1"/>
  <c r="O369" i="1"/>
  <c r="P368" i="1"/>
  <c r="Q370" i="1"/>
  <c r="AD369" i="1"/>
  <c r="AE369" i="1" s="1"/>
  <c r="AF369" i="1" s="1"/>
  <c r="Q371" i="1" l="1"/>
  <c r="AD370" i="1"/>
  <c r="AE370" i="1" s="1"/>
  <c r="AF370" i="1" s="1"/>
  <c r="T369" i="1"/>
  <c r="N370" i="1"/>
  <c r="AI366" i="1"/>
  <c r="AG367" i="1"/>
  <c r="O370" i="1"/>
  <c r="P369" i="1"/>
  <c r="U368" i="1"/>
  <c r="V368" i="1" s="1"/>
  <c r="X368" i="1"/>
  <c r="AB368" i="1" s="1"/>
  <c r="AC368" i="1" s="1"/>
  <c r="W368" i="1"/>
  <c r="N371" i="1" l="1"/>
  <c r="T370" i="1"/>
  <c r="X369" i="1"/>
  <c r="AB369" i="1" s="1"/>
  <c r="AC369" i="1" s="1"/>
  <c r="W369" i="1"/>
  <c r="U369" i="1"/>
  <c r="V369" i="1" s="1"/>
  <c r="AI367" i="1"/>
  <c r="AG368" i="1"/>
  <c r="O371" i="1"/>
  <c r="P370" i="1"/>
  <c r="Q372" i="1"/>
  <c r="AD371" i="1"/>
  <c r="AE371" i="1" s="1"/>
  <c r="AF371" i="1" s="1"/>
  <c r="Q373" i="1" l="1"/>
  <c r="AD372" i="1"/>
  <c r="AE372" i="1" s="1"/>
  <c r="AF372" i="1" s="1"/>
  <c r="U370" i="1"/>
  <c r="V370" i="1" s="1"/>
  <c r="X370" i="1"/>
  <c r="AB370" i="1" s="1"/>
  <c r="AC370" i="1" s="1"/>
  <c r="W370" i="1"/>
  <c r="AI368" i="1"/>
  <c r="AG369" i="1"/>
  <c r="O372" i="1"/>
  <c r="P371" i="1"/>
  <c r="T371" i="1"/>
  <c r="N372" i="1"/>
  <c r="X371" i="1" l="1"/>
  <c r="AB371" i="1" s="1"/>
  <c r="AC371" i="1" s="1"/>
  <c r="W371" i="1"/>
  <c r="U371" i="1"/>
  <c r="V371" i="1" s="1"/>
  <c r="AI369" i="1"/>
  <c r="AG370" i="1"/>
  <c r="O373" i="1"/>
  <c r="P372" i="1"/>
  <c r="N373" i="1"/>
  <c r="T372" i="1"/>
  <c r="Q374" i="1"/>
  <c r="AD373" i="1"/>
  <c r="AE373" i="1" s="1"/>
  <c r="AF373" i="1" s="1"/>
  <c r="O374" i="1" l="1"/>
  <c r="P373" i="1"/>
  <c r="Q375" i="1"/>
  <c r="AD374" i="1"/>
  <c r="AE374" i="1" s="1"/>
  <c r="AF374" i="1" s="1"/>
  <c r="U372" i="1"/>
  <c r="V372" i="1" s="1"/>
  <c r="X372" i="1"/>
  <c r="AB372" i="1" s="1"/>
  <c r="AC372" i="1" s="1"/>
  <c r="W372" i="1"/>
  <c r="T373" i="1"/>
  <c r="N374" i="1"/>
  <c r="AI370" i="1"/>
  <c r="AG371" i="1"/>
  <c r="Q376" i="1" l="1"/>
  <c r="AD375" i="1"/>
  <c r="AE375" i="1" s="1"/>
  <c r="AF375" i="1" s="1"/>
  <c r="O375" i="1"/>
  <c r="P374" i="1"/>
  <c r="N375" i="1"/>
  <c r="T374" i="1"/>
  <c r="AI371" i="1"/>
  <c r="AG372" i="1"/>
  <c r="X373" i="1"/>
  <c r="AB373" i="1" s="1"/>
  <c r="AC373" i="1" s="1"/>
  <c r="W373" i="1"/>
  <c r="U373" i="1"/>
  <c r="V373" i="1" s="1"/>
  <c r="U374" i="1" l="1"/>
  <c r="V374" i="1" s="1"/>
  <c r="X374" i="1"/>
  <c r="AB374" i="1" s="1"/>
  <c r="AC374" i="1" s="1"/>
  <c r="W374" i="1"/>
  <c r="O376" i="1"/>
  <c r="P375" i="1"/>
  <c r="T375" i="1"/>
  <c r="N376" i="1"/>
  <c r="AI372" i="1"/>
  <c r="AG373" i="1"/>
  <c r="Q377" i="1"/>
  <c r="AD376" i="1"/>
  <c r="AE376" i="1" s="1"/>
  <c r="AF376" i="1" s="1"/>
  <c r="AI373" i="1" l="1"/>
  <c r="AG374" i="1"/>
  <c r="X375" i="1"/>
  <c r="AB375" i="1" s="1"/>
  <c r="AC375" i="1" s="1"/>
  <c r="W375" i="1"/>
  <c r="U375" i="1"/>
  <c r="V375" i="1" s="1"/>
  <c r="Q378" i="1"/>
  <c r="AD377" i="1"/>
  <c r="AE377" i="1" s="1"/>
  <c r="AF377" i="1" s="1"/>
  <c r="N377" i="1"/>
  <c r="T376" i="1"/>
  <c r="O377" i="1"/>
  <c r="P376" i="1"/>
  <c r="T377" i="1" l="1"/>
  <c r="N378" i="1"/>
  <c r="Q379" i="1"/>
  <c r="AD378" i="1"/>
  <c r="AE378" i="1" s="1"/>
  <c r="AF378" i="1" s="1"/>
  <c r="AI374" i="1"/>
  <c r="AG375" i="1"/>
  <c r="O378" i="1"/>
  <c r="P377" i="1"/>
  <c r="U376" i="1"/>
  <c r="V376" i="1" s="1"/>
  <c r="X376" i="1"/>
  <c r="AB376" i="1" s="1"/>
  <c r="AC376" i="1" s="1"/>
  <c r="W376" i="1"/>
  <c r="AI375" i="1" l="1"/>
  <c r="AG376" i="1"/>
  <c r="AD379" i="1"/>
  <c r="AE379" i="1" s="1"/>
  <c r="AF379" i="1" s="1"/>
  <c r="Q380" i="1"/>
  <c r="N379" i="1"/>
  <c r="T378" i="1"/>
  <c r="P378" i="1"/>
  <c r="O379" i="1"/>
  <c r="X377" i="1"/>
  <c r="AB377" i="1" s="1"/>
  <c r="AC377" i="1" s="1"/>
  <c r="W377" i="1"/>
  <c r="U377" i="1"/>
  <c r="V377" i="1" s="1"/>
  <c r="X378" i="1" l="1"/>
  <c r="AB378" i="1" s="1"/>
  <c r="AC378" i="1" s="1"/>
  <c r="U378" i="1"/>
  <c r="V378" i="1" s="1"/>
  <c r="W378" i="1"/>
  <c r="AI376" i="1"/>
  <c r="AG377" i="1"/>
  <c r="O380" i="1"/>
  <c r="P379" i="1"/>
  <c r="Q381" i="1"/>
  <c r="AD380" i="1"/>
  <c r="AE380" i="1" s="1"/>
  <c r="AF380" i="1" s="1"/>
  <c r="T379" i="1"/>
  <c r="N380" i="1"/>
  <c r="W379" i="1" l="1"/>
  <c r="X379" i="1"/>
  <c r="AB379" i="1" s="1"/>
  <c r="AC379" i="1" s="1"/>
  <c r="U379" i="1"/>
  <c r="V379" i="1" s="1"/>
  <c r="P380" i="1"/>
  <c r="O381" i="1"/>
  <c r="AD381" i="1"/>
  <c r="AE381" i="1" s="1"/>
  <c r="AF381" i="1" s="1"/>
  <c r="Q382" i="1"/>
  <c r="AI377" i="1"/>
  <c r="AG378" i="1"/>
  <c r="N381" i="1"/>
  <c r="T380" i="1"/>
  <c r="U380" i="1" l="1"/>
  <c r="V380" i="1" s="1"/>
  <c r="X380" i="1"/>
  <c r="AB380" i="1" s="1"/>
  <c r="AC380" i="1" s="1"/>
  <c r="W380" i="1"/>
  <c r="T381" i="1"/>
  <c r="N382" i="1"/>
  <c r="AI378" i="1"/>
  <c r="AG379" i="1"/>
  <c r="Q383" i="1"/>
  <c r="AD382" i="1"/>
  <c r="AE382" i="1" s="1"/>
  <c r="AF382" i="1" s="1"/>
  <c r="O382" i="1"/>
  <c r="P381" i="1"/>
  <c r="AI379" i="1" l="1"/>
  <c r="AG380" i="1"/>
  <c r="W381" i="1"/>
  <c r="X381" i="1"/>
  <c r="AB381" i="1" s="1"/>
  <c r="AC381" i="1" s="1"/>
  <c r="U381" i="1"/>
  <c r="V381" i="1" s="1"/>
  <c r="P382" i="1"/>
  <c r="O383" i="1"/>
  <c r="AD383" i="1"/>
  <c r="AE383" i="1" s="1"/>
  <c r="AF383" i="1" s="1"/>
  <c r="Q384" i="1"/>
  <c r="N383" i="1"/>
  <c r="T382" i="1"/>
  <c r="Q385" i="1" l="1"/>
  <c r="AD384" i="1"/>
  <c r="AE384" i="1" s="1"/>
  <c r="AF384" i="1" s="1"/>
  <c r="O384" i="1"/>
  <c r="P383" i="1"/>
  <c r="T383" i="1"/>
  <c r="N384" i="1"/>
  <c r="AI380" i="1"/>
  <c r="AG381" i="1"/>
  <c r="U382" i="1"/>
  <c r="V382" i="1" s="1"/>
  <c r="X382" i="1"/>
  <c r="AB382" i="1" s="1"/>
  <c r="AC382" i="1" s="1"/>
  <c r="W382" i="1"/>
  <c r="W383" i="1" l="1"/>
  <c r="X383" i="1"/>
  <c r="AB383" i="1" s="1"/>
  <c r="AC383" i="1" s="1"/>
  <c r="U383" i="1"/>
  <c r="V383" i="1" s="1"/>
  <c r="P384" i="1"/>
  <c r="O385" i="1"/>
  <c r="N385" i="1"/>
  <c r="T384" i="1"/>
  <c r="AI381" i="1"/>
  <c r="AG382" i="1"/>
  <c r="AD385" i="1"/>
  <c r="AE385" i="1" s="1"/>
  <c r="AF385" i="1" s="1"/>
  <c r="Q386" i="1"/>
  <c r="U384" i="1" l="1"/>
  <c r="V384" i="1" s="1"/>
  <c r="X384" i="1"/>
  <c r="AB384" i="1" s="1"/>
  <c r="AC384" i="1" s="1"/>
  <c r="W384" i="1"/>
  <c r="N386" i="1"/>
  <c r="T385" i="1"/>
  <c r="AI382" i="1"/>
  <c r="AG383" i="1"/>
  <c r="O386" i="1"/>
  <c r="P385" i="1"/>
  <c r="AD386" i="1"/>
  <c r="AE386" i="1" s="1"/>
  <c r="AF386" i="1" s="1"/>
  <c r="Q387" i="1"/>
  <c r="AI383" i="1" l="1"/>
  <c r="AG384" i="1"/>
  <c r="P386" i="1"/>
  <c r="O387" i="1"/>
  <c r="W385" i="1"/>
  <c r="X385" i="1"/>
  <c r="AB385" i="1" s="1"/>
  <c r="AC385" i="1" s="1"/>
  <c r="U385" i="1"/>
  <c r="V385" i="1" s="1"/>
  <c r="AD387" i="1"/>
  <c r="AE387" i="1" s="1"/>
  <c r="AF387" i="1" s="1"/>
  <c r="Q388" i="1"/>
  <c r="N387" i="1"/>
  <c r="T386" i="1"/>
  <c r="AD388" i="1" l="1"/>
  <c r="AE388" i="1" s="1"/>
  <c r="AF388" i="1" s="1"/>
  <c r="Q389" i="1"/>
  <c r="AI384" i="1"/>
  <c r="AG385" i="1"/>
  <c r="T387" i="1"/>
  <c r="N388" i="1"/>
  <c r="O388" i="1"/>
  <c r="P387" i="1"/>
  <c r="U386" i="1"/>
  <c r="V386" i="1" s="1"/>
  <c r="W386" i="1"/>
  <c r="X386" i="1"/>
  <c r="AB386" i="1" s="1"/>
  <c r="AC386" i="1" s="1"/>
  <c r="W387" i="1" l="1"/>
  <c r="X387" i="1"/>
  <c r="AB387" i="1" s="1"/>
  <c r="AC387" i="1" s="1"/>
  <c r="U387" i="1"/>
  <c r="V387" i="1" s="1"/>
  <c r="AI385" i="1"/>
  <c r="AG386" i="1"/>
  <c r="P388" i="1"/>
  <c r="O389" i="1"/>
  <c r="N389" i="1"/>
  <c r="T388" i="1"/>
  <c r="AD389" i="1"/>
  <c r="AE389" i="1" s="1"/>
  <c r="AF389" i="1" s="1"/>
  <c r="Q390" i="1"/>
  <c r="Q391" i="1" l="1"/>
  <c r="AD390" i="1"/>
  <c r="AE390" i="1" s="1"/>
  <c r="AF390" i="1" s="1"/>
  <c r="P389" i="1"/>
  <c r="O390" i="1"/>
  <c r="U388" i="1"/>
  <c r="V388" i="1" s="1"/>
  <c r="W388" i="1"/>
  <c r="X388" i="1"/>
  <c r="AB388" i="1" s="1"/>
  <c r="AC388" i="1" s="1"/>
  <c r="N390" i="1"/>
  <c r="T389" i="1"/>
  <c r="AI386" i="1"/>
  <c r="AG387" i="1"/>
  <c r="W389" i="1" l="1"/>
  <c r="U389" i="1"/>
  <c r="V389" i="1" s="1"/>
  <c r="X389" i="1"/>
  <c r="AB389" i="1" s="1"/>
  <c r="AC389" i="1" s="1"/>
  <c r="N391" i="1"/>
  <c r="T390" i="1"/>
  <c r="P390" i="1"/>
  <c r="O391" i="1"/>
  <c r="AI387" i="1"/>
  <c r="AG388" i="1"/>
  <c r="AD391" i="1"/>
  <c r="AE391" i="1" s="1"/>
  <c r="AF391" i="1" s="1"/>
  <c r="Q392" i="1"/>
  <c r="O392" i="1" l="1"/>
  <c r="P391" i="1"/>
  <c r="N392" i="1"/>
  <c r="T391" i="1"/>
  <c r="AI388" i="1"/>
  <c r="AG389" i="1"/>
  <c r="AD392" i="1"/>
  <c r="AE392" i="1" s="1"/>
  <c r="AF392" i="1" s="1"/>
  <c r="Q393" i="1"/>
  <c r="U390" i="1"/>
  <c r="V390" i="1" s="1"/>
  <c r="X390" i="1"/>
  <c r="AB390" i="1" s="1"/>
  <c r="AC390" i="1" s="1"/>
  <c r="W390" i="1"/>
  <c r="P392" i="1" l="1"/>
  <c r="O393" i="1"/>
  <c r="AI389" i="1"/>
  <c r="AG390" i="1"/>
  <c r="AD393" i="1"/>
  <c r="AE393" i="1" s="1"/>
  <c r="AF393" i="1" s="1"/>
  <c r="Q394" i="1"/>
  <c r="W391" i="1"/>
  <c r="X391" i="1"/>
  <c r="AB391" i="1" s="1"/>
  <c r="AC391" i="1" s="1"/>
  <c r="U391" i="1"/>
  <c r="V391" i="1" s="1"/>
  <c r="N393" i="1"/>
  <c r="T392" i="1"/>
  <c r="AD394" i="1" l="1"/>
  <c r="AE394" i="1" s="1"/>
  <c r="AF394" i="1" s="1"/>
  <c r="Q395" i="1"/>
  <c r="O394" i="1"/>
  <c r="P393" i="1"/>
  <c r="T393" i="1"/>
  <c r="N394" i="1"/>
  <c r="U392" i="1"/>
  <c r="V392" i="1" s="1"/>
  <c r="X392" i="1"/>
  <c r="AB392" i="1" s="1"/>
  <c r="AC392" i="1" s="1"/>
  <c r="W392" i="1"/>
  <c r="AI390" i="1"/>
  <c r="AG391" i="1"/>
  <c r="P394" i="1" l="1"/>
  <c r="O395" i="1"/>
  <c r="N395" i="1"/>
  <c r="T394" i="1"/>
  <c r="W393" i="1"/>
  <c r="X393" i="1"/>
  <c r="AB393" i="1" s="1"/>
  <c r="AC393" i="1" s="1"/>
  <c r="U393" i="1"/>
  <c r="V393" i="1" s="1"/>
  <c r="AD395" i="1"/>
  <c r="AE395" i="1" s="1"/>
  <c r="AF395" i="1" s="1"/>
  <c r="Q396" i="1"/>
  <c r="AI391" i="1"/>
  <c r="AG392" i="1"/>
  <c r="AI392" i="1" l="1"/>
  <c r="AG393" i="1"/>
  <c r="T395" i="1"/>
  <c r="N396" i="1"/>
  <c r="AD396" i="1"/>
  <c r="AE396" i="1" s="1"/>
  <c r="AF396" i="1" s="1"/>
  <c r="Q397" i="1"/>
  <c r="O396" i="1"/>
  <c r="P395" i="1"/>
  <c r="U394" i="1"/>
  <c r="V394" i="1" s="1"/>
  <c r="W394" i="1"/>
  <c r="X394" i="1"/>
  <c r="AB394" i="1" s="1"/>
  <c r="AC394" i="1" s="1"/>
  <c r="N397" i="1" l="1"/>
  <c r="T396" i="1"/>
  <c r="W395" i="1"/>
  <c r="U395" i="1"/>
  <c r="V395" i="1" s="1"/>
  <c r="X395" i="1"/>
  <c r="AB395" i="1" s="1"/>
  <c r="AC395" i="1" s="1"/>
  <c r="P396" i="1"/>
  <c r="O397" i="1"/>
  <c r="AD397" i="1"/>
  <c r="AE397" i="1" s="1"/>
  <c r="AF397" i="1" s="1"/>
  <c r="Q398" i="1"/>
  <c r="AI393" i="1"/>
  <c r="AG394" i="1"/>
  <c r="AI394" i="1" l="1"/>
  <c r="AG395" i="1"/>
  <c r="P397" i="1"/>
  <c r="O398" i="1"/>
  <c r="Q399" i="1"/>
  <c r="AD398" i="1"/>
  <c r="AE398" i="1" s="1"/>
  <c r="AF398" i="1" s="1"/>
  <c r="U396" i="1"/>
  <c r="V396" i="1" s="1"/>
  <c r="X396" i="1"/>
  <c r="AB396" i="1" s="1"/>
  <c r="AC396" i="1" s="1"/>
  <c r="W396" i="1"/>
  <c r="N398" i="1"/>
  <c r="T397" i="1"/>
  <c r="N399" i="1" l="1"/>
  <c r="T398" i="1"/>
  <c r="AD399" i="1"/>
  <c r="AE399" i="1" s="1"/>
  <c r="AF399" i="1" s="1"/>
  <c r="Q400" i="1"/>
  <c r="AI395" i="1"/>
  <c r="AG396" i="1"/>
  <c r="W397" i="1"/>
  <c r="U397" i="1"/>
  <c r="V397" i="1" s="1"/>
  <c r="X397" i="1"/>
  <c r="AB397" i="1" s="1"/>
  <c r="AC397" i="1" s="1"/>
  <c r="P398" i="1"/>
  <c r="O399" i="1"/>
  <c r="AI396" i="1" l="1"/>
  <c r="AG397" i="1"/>
  <c r="U398" i="1"/>
  <c r="V398" i="1" s="1"/>
  <c r="X398" i="1"/>
  <c r="AB398" i="1" s="1"/>
  <c r="AC398" i="1" s="1"/>
  <c r="W398" i="1"/>
  <c r="O400" i="1"/>
  <c r="P399" i="1"/>
  <c r="AD400" i="1"/>
  <c r="Q401" i="1"/>
  <c r="N400" i="1"/>
  <c r="T399" i="1"/>
  <c r="P400" i="1" l="1"/>
  <c r="O401" i="1"/>
  <c r="AI397" i="1"/>
  <c r="AG398" i="1"/>
  <c r="N401" i="1"/>
  <c r="T401" i="1" s="1"/>
  <c r="T400" i="1"/>
  <c r="AE401" i="1"/>
  <c r="AF401" i="1" s="1"/>
  <c r="AE400" i="1"/>
  <c r="AF400" i="1" s="1"/>
  <c r="W399" i="1"/>
  <c r="X399" i="1"/>
  <c r="AB399" i="1" s="1"/>
  <c r="AC399" i="1" s="1"/>
  <c r="U399" i="1"/>
  <c r="V399" i="1" s="1"/>
  <c r="W400" i="1" l="1"/>
  <c r="X400" i="1"/>
  <c r="AB400" i="1" s="1"/>
  <c r="AC400" i="1" s="1"/>
  <c r="U400" i="1"/>
  <c r="V400" i="1" s="1"/>
  <c r="P401" i="1"/>
  <c r="U401" i="1"/>
  <c r="X401" i="1"/>
  <c r="AB401" i="1" s="1"/>
  <c r="AC401" i="1" s="1"/>
  <c r="W401" i="1"/>
  <c r="AI398" i="1"/>
  <c r="AG399" i="1"/>
  <c r="AI399" i="1" s="1"/>
  <c r="V401" i="1" l="1"/>
  <c r="AG400" i="1"/>
  <c r="AI400" i="1" l="1"/>
  <c r="AG401" i="1"/>
  <c r="AI401" i="1" s="1"/>
</calcChain>
</file>

<file path=xl/sharedStrings.xml><?xml version="1.0" encoding="utf-8"?>
<sst xmlns="http://schemas.openxmlformats.org/spreadsheetml/2006/main" count="125" uniqueCount="109">
  <si>
    <t>21/05</t>
  </si>
  <si>
    <t>25/05</t>
  </si>
  <si>
    <t>26/05</t>
  </si>
  <si>
    <t>27/05</t>
  </si>
  <si>
    <t>28/05</t>
  </si>
  <si>
    <t>29/05</t>
  </si>
  <si>
    <t>30/05</t>
  </si>
  <si>
    <t>31/05</t>
  </si>
  <si>
    <t>18/05</t>
  </si>
  <si>
    <t>19/05</t>
  </si>
  <si>
    <t>20/05</t>
  </si>
  <si>
    <t>23/05</t>
  </si>
  <si>
    <t>No</t>
  </si>
  <si>
    <t>w</t>
  </si>
  <si>
    <t>m</t>
  </si>
  <si>
    <t>Date</t>
  </si>
  <si>
    <t>Test Per Day</t>
  </si>
  <si>
    <t>New Case Per Day</t>
  </si>
  <si>
    <t>N C P W</t>
  </si>
  <si>
    <t>N C P M</t>
  </si>
  <si>
    <t>New per Test %</t>
  </si>
  <si>
    <t>Cured Per Day</t>
  </si>
  <si>
    <t>Died Per Day</t>
  </si>
  <si>
    <t>Total Test</t>
  </si>
  <si>
    <t>Total Case</t>
  </si>
  <si>
    <t>Total Test / Case Ratio</t>
  </si>
  <si>
    <t>Delta Ratio Test / Case per Day</t>
  </si>
  <si>
    <t>Total Cured</t>
  </si>
  <si>
    <t>Total Death</t>
  </si>
  <si>
    <t>Sick Case</t>
  </si>
  <si>
    <t>R0 14</t>
  </si>
  <si>
    <t>T R0 14</t>
  </si>
  <si>
    <t>R0 kita</t>
  </si>
  <si>
    <t>New Sick Per Day</t>
  </si>
  <si>
    <t>N S P W</t>
  </si>
  <si>
    <t>N S P M</t>
  </si>
  <si>
    <t>Delta New Sick Per Day</t>
  </si>
  <si>
    <t>Sick per Test %</t>
  </si>
  <si>
    <t>Total of S P T %</t>
  </si>
  <si>
    <t>Total Solved</t>
  </si>
  <si>
    <t>New Solved Per Day</t>
  </si>
  <si>
    <t>Solved / Test (%)</t>
  </si>
  <si>
    <t>Total Solved / Test</t>
  </si>
  <si>
    <t>covid power</t>
  </si>
  <si>
    <t>https://www.symbolab.com/solver/step-by-step/0%3D-0.1745x%5E%7B2%7D%2B38.864x-213.89</t>
  </si>
  <si>
    <t>Selisih of date</t>
  </si>
  <si>
    <t>No Case</t>
  </si>
  <si>
    <t>No Cure</t>
  </si>
  <si>
    <t>N of Cases</t>
  </si>
  <si>
    <t>N of Cured</t>
  </si>
  <si>
    <t>Ideal Power</t>
  </si>
  <si>
    <t>delta Power</t>
  </si>
  <si>
    <t>START</t>
  </si>
  <si>
    <t>TODAY</t>
  </si>
  <si>
    <t>PEAK</t>
  </si>
  <si>
    <t>END</t>
  </si>
  <si>
    <t>date</t>
  </si>
  <si>
    <t>rounded up</t>
  </si>
  <si>
    <t>days to go</t>
  </si>
  <si>
    <t>weeks to go</t>
  </si>
  <si>
    <t>months to go</t>
  </si>
  <si>
    <t>num of sick</t>
  </si>
  <si>
    <t>source:</t>
  </si>
  <si>
    <t>date; N of Cases</t>
  </si>
  <si>
    <t>https://en.wikipedia.org/wiki/2020_coronavirus_pandemic_in_Indonesia</t>
  </si>
  <si>
    <t>Metode Keluhan Yoga</t>
  </si>
  <si>
    <t>pred ke</t>
  </si>
  <si>
    <t>dod</t>
  </si>
  <si>
    <t>d</t>
  </si>
  <si>
    <t>peak</t>
  </si>
  <si>
    <t>end</t>
  </si>
  <si>
    <t>Conf</t>
  </si>
  <si>
    <t>Activ</t>
  </si>
  <si>
    <t>%</t>
  </si>
  <si>
    <t>Negara yang bisa kita bilang udh  kelar dari covid</t>
  </si>
  <si>
    <t>China</t>
  </si>
  <si>
    <t>https://en.wikipedia.org/wiki/COVID-19_pandemic_in_mainland_China</t>
  </si>
  <si>
    <t>Vietnam</t>
  </si>
  <si>
    <t>https://en.wikipedia.org/wiki/COVID-19_pandemic_in_Vietnam</t>
  </si>
  <si>
    <t>Australia</t>
  </si>
  <si>
    <t>https://en.wikipedia.org/wiki/COVID-19_pandemic_in_Australia</t>
  </si>
  <si>
    <t>S. Korea</t>
  </si>
  <si>
    <t>https://en.wikipedia.org/wiki/COVID-19_pandemic_in_South_Korea</t>
  </si>
  <si>
    <t>Yoga</t>
  </si>
  <si>
    <t>Kita</t>
  </si>
  <si>
    <t>Machine Learning</t>
  </si>
  <si>
    <t>Human Learning</t>
  </si>
  <si>
    <t>d o d : delta of delta;    d: delta</t>
  </si>
  <si>
    <t>cured</t>
  </si>
  <si>
    <t>total</t>
  </si>
  <si>
    <t>y=ax-b</t>
  </si>
  <si>
    <t>a=</t>
  </si>
  <si>
    <t>b=</t>
  </si>
  <si>
    <t>CEK TROS!</t>
  </si>
  <si>
    <t>Start</t>
  </si>
  <si>
    <t>Today</t>
  </si>
  <si>
    <t>Grad Peak</t>
  </si>
  <si>
    <t>Peak (Pred.)</t>
  </si>
  <si>
    <t>End (Predicted)</t>
  </si>
  <si>
    <t>INDONESIA</t>
  </si>
  <si>
    <t>https://en.wikipedia.org/wiki/2020_coronavirus_pandemic_in_Indonesia#Statistics</t>
  </si>
  <si>
    <t>https://en.wikipedia.org/wiki/2020_coronavirus_pandemic_in_Singapore#Statistics</t>
  </si>
  <si>
    <t>https://en.wikipedia.org/wiki/2020_coronavirus_pandemic_in_Malaysia</t>
  </si>
  <si>
    <t>https://en.wikipedia.org/wiki/2020_coronavirus_pandemic_in_Thailand</t>
  </si>
  <si>
    <t>https://en.wikipedia.org/wiki/2020_coronavirus_pandemic_in_the_Philippines#Statistics</t>
  </si>
  <si>
    <t>SINGAPORE</t>
  </si>
  <si>
    <t>MALAYSIA</t>
  </si>
  <si>
    <t>THAILAND</t>
  </si>
  <si>
    <t>PHILLIPINES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</si>
</sst>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\-??_);_(@_)"/>
    <numFmt numFmtId="165" formatCode="_(* #,##0_);_(* \(#,##0\);_(* \-??_);_(@_)"/>
    <numFmt numFmtId="166" formatCode="mmm\ dd"/>
    <numFmt numFmtId="167" formatCode="mm/dd/yyyy"/>
    <numFmt numFmtId="168" formatCode="[$-409]mmmm\ d&quot;, &quot;yyyy;@"/>
    <numFmt numFmtId="169" formatCode="0.0"/>
  </numFmts>
  <fonts count="1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i/>
      <u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22"/>
      <color rgb="FF000000"/>
      <name val="Calibri"/>
      <family val="2"/>
      <charset val="1"/>
    </font>
    <font>
      <sz val="22"/>
      <color rgb="FFFF0000"/>
      <name val="Calibri"/>
      <family val="2"/>
      <charset val="1"/>
    </font>
    <font>
      <sz val="22"/>
      <color rgb="FF009242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b/>
      <i/>
      <sz val="12"/>
      <color rgb="FFFF0000"/>
      <name val="Calibri"/>
      <family val="2"/>
      <charset val="1"/>
    </font>
    <font>
      <b/>
      <i/>
      <sz val="12"/>
      <color rgb="FF009242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AE3F3"/>
        <bgColor rgb="FFDEEBF7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FFF00"/>
        <bgColor rgb="FFFFC000"/>
      </patternFill>
    </fill>
    <fill>
      <patternFill patternType="solid">
        <fgColor rgb="FFFEC8C8"/>
        <bgColor rgb="FFF8CBAD"/>
      </patternFill>
    </fill>
    <fill>
      <patternFill patternType="solid">
        <fgColor rgb="FFFFE699"/>
        <bgColor rgb="FFFFF2CC"/>
      </patternFill>
    </fill>
    <fill>
      <patternFill patternType="solid">
        <fgColor rgb="FFF8CBAD"/>
        <bgColor rgb="FFFEC8C8"/>
      </patternFill>
    </fill>
    <fill>
      <patternFill patternType="solid">
        <fgColor rgb="FF92D050"/>
        <bgColor rgb="FF70AD47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4" fontId="14" fillId="0" borderId="0" applyBorder="0" applyProtection="0"/>
    <xf numFmtId="0" fontId="4" fillId="0" borderId="0" applyBorder="0" applyProtection="0"/>
  </cellStyleXfs>
  <cellXfs count="193">
    <xf numFmtId="0" fontId="0" fillId="0" borderId="0" xfId="0"/>
    <xf numFmtId="0" fontId="0" fillId="0" borderId="1" xfId="0" applyBorder="1"/>
    <xf numFmtId="0" fontId="1" fillId="0" borderId="1" xfId="0" applyFont="1" applyBorder="1"/>
    <xf numFmtId="165" fontId="0" fillId="0" borderId="2" xfId="1" applyNumberFormat="1" applyFont="1" applyBorder="1" applyAlignment="1" applyProtection="1"/>
    <xf numFmtId="0" fontId="0" fillId="2" borderId="2" xfId="0" applyFill="1" applyBorder="1"/>
    <xf numFmtId="0" fontId="0" fillId="3" borderId="2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0" xfId="0" applyFill="1" applyBorder="1"/>
    <xf numFmtId="165" fontId="0" fillId="3" borderId="0" xfId="1" applyNumberFormat="1" applyFont="1" applyFill="1" applyBorder="1" applyAlignment="1" applyProtection="1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1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0" fillId="8" borderId="2" xfId="0" applyFill="1" applyBorder="1"/>
    <xf numFmtId="0" fontId="0" fillId="0" borderId="0" xfId="0" applyBorder="1"/>
    <xf numFmtId="166" fontId="0" fillId="0" borderId="0" xfId="0" applyNumberFormat="1"/>
    <xf numFmtId="165" fontId="1" fillId="0" borderId="1" xfId="1" applyNumberFormat="1" applyFont="1" applyBorder="1" applyAlignment="1" applyProtection="1"/>
    <xf numFmtId="165" fontId="0" fillId="0" borderId="1" xfId="1" applyNumberFormat="1" applyFont="1" applyBorder="1" applyAlignment="1" applyProtection="1"/>
    <xf numFmtId="165" fontId="2" fillId="9" borderId="1" xfId="1" applyNumberFormat="1" applyFont="1" applyFill="1" applyBorder="1" applyAlignment="1" applyProtection="1"/>
    <xf numFmtId="165" fontId="0" fillId="0" borderId="0" xfId="1" applyNumberFormat="1" applyFont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5" fontId="0" fillId="0" borderId="1" xfId="1" applyNumberFormat="1" applyFont="1" applyBorder="1" applyAlignment="1" applyProtection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65" fontId="0" fillId="3" borderId="1" xfId="1" applyNumberFormat="1" applyFont="1" applyFill="1" applyBorder="1" applyAlignment="1" applyProtection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67" fontId="0" fillId="0" borderId="1" xfId="0" applyNumberFormat="1" applyBorder="1"/>
    <xf numFmtId="164" fontId="0" fillId="3" borderId="1" xfId="0" applyNumberFormat="1" applyFill="1" applyBorder="1"/>
    <xf numFmtId="165" fontId="0" fillId="3" borderId="1" xfId="1" applyNumberFormat="1" applyFont="1" applyFill="1" applyBorder="1" applyAlignment="1" applyProtection="1"/>
    <xf numFmtId="164" fontId="0" fillId="6" borderId="1" xfId="0" applyNumberFormat="1" applyFill="1" applyBorder="1"/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0" fontId="0" fillId="8" borderId="1" xfId="0" applyFill="1" applyBorder="1"/>
    <xf numFmtId="165" fontId="0" fillId="0" borderId="0" xfId="0" applyNumberFormat="1" applyBorder="1"/>
    <xf numFmtId="167" fontId="0" fillId="0" borderId="0" xfId="0" applyNumberFormat="1"/>
    <xf numFmtId="0" fontId="3" fillId="0" borderId="1" xfId="0" applyFont="1" applyBorder="1"/>
    <xf numFmtId="0" fontId="0" fillId="0" borderId="1" xfId="0" applyFont="1" applyBorder="1"/>
    <xf numFmtId="0" fontId="0" fillId="9" borderId="1" xfId="0" applyFill="1" applyBorder="1"/>
    <xf numFmtId="0" fontId="3" fillId="9" borderId="1" xfId="0" applyFont="1" applyFill="1" applyBorder="1"/>
    <xf numFmtId="0" fontId="2" fillId="9" borderId="1" xfId="0" applyFont="1" applyFill="1" applyBorder="1"/>
    <xf numFmtId="0" fontId="1" fillId="9" borderId="1" xfId="0" applyFont="1" applyFill="1" applyBorder="1"/>
    <xf numFmtId="167" fontId="1" fillId="9" borderId="1" xfId="0" applyNumberFormat="1" applyFont="1" applyFill="1" applyBorder="1"/>
    <xf numFmtId="0" fontId="1" fillId="6" borderId="1" xfId="0" applyFont="1" applyFill="1" applyBorder="1"/>
    <xf numFmtId="0" fontId="1" fillId="0" borderId="0" xfId="0" applyFont="1"/>
    <xf numFmtId="167" fontId="0" fillId="9" borderId="1" xfId="0" applyNumberFormat="1" applyFill="1" applyBorder="1"/>
    <xf numFmtId="167" fontId="0" fillId="9" borderId="1" xfId="0" applyNumberFormat="1" applyFont="1" applyFill="1" applyBorder="1"/>
    <xf numFmtId="165" fontId="0" fillId="9" borderId="2" xfId="1" applyNumberFormat="1" applyFont="1" applyFill="1" applyBorder="1" applyAlignment="1" applyProtection="1"/>
    <xf numFmtId="164" fontId="0" fillId="9" borderId="1" xfId="0" applyNumberFormat="1" applyFill="1" applyBorder="1"/>
    <xf numFmtId="0" fontId="0" fillId="9" borderId="1" xfId="0" applyFont="1" applyFill="1" applyBorder="1"/>
    <xf numFmtId="0" fontId="0" fillId="9" borderId="0" xfId="0" applyFont="1" applyFill="1"/>
    <xf numFmtId="165" fontId="0" fillId="9" borderId="0" xfId="0" applyNumberFormat="1" applyFill="1" applyBorder="1"/>
    <xf numFmtId="0" fontId="0" fillId="9" borderId="0" xfId="0" applyFill="1"/>
    <xf numFmtId="0" fontId="0" fillId="10" borderId="1" xfId="0" applyFill="1" applyBorder="1"/>
    <xf numFmtId="0" fontId="0" fillId="10" borderId="0" xfId="0" applyFill="1"/>
    <xf numFmtId="165" fontId="0" fillId="9" borderId="1" xfId="1" applyNumberFormat="1" applyFont="1" applyFill="1" applyBorder="1" applyAlignment="1" applyProtection="1"/>
    <xf numFmtId="0" fontId="1" fillId="11" borderId="1" xfId="0" applyFont="1" applyFill="1" applyBorder="1"/>
    <xf numFmtId="167" fontId="1" fillId="11" borderId="1" xfId="0" applyNumberFormat="1" applyFont="1" applyFill="1" applyBorder="1"/>
    <xf numFmtId="165" fontId="1" fillId="11" borderId="1" xfId="1" applyNumberFormat="1" applyFont="1" applyFill="1" applyBorder="1" applyAlignment="1" applyProtection="1"/>
    <xf numFmtId="164" fontId="1" fillId="11" borderId="1" xfId="0" applyNumberFormat="1" applyFont="1" applyFill="1" applyBorder="1"/>
    <xf numFmtId="0" fontId="1" fillId="11" borderId="0" xfId="0" applyFont="1" applyFill="1"/>
    <xf numFmtId="0" fontId="0" fillId="11" borderId="1" xfId="0" applyFill="1" applyBorder="1"/>
    <xf numFmtId="165" fontId="1" fillId="11" borderId="0" xfId="0" applyNumberFormat="1" applyFont="1" applyFill="1" applyBorder="1"/>
    <xf numFmtId="167" fontId="0" fillId="11" borderId="1" xfId="0" applyNumberFormat="1" applyFill="1" applyBorder="1"/>
    <xf numFmtId="165" fontId="0" fillId="11" borderId="2" xfId="1" applyNumberFormat="1" applyFont="1" applyFill="1" applyBorder="1" applyAlignment="1" applyProtection="1"/>
    <xf numFmtId="164" fontId="0" fillId="11" borderId="1" xfId="0" applyNumberFormat="1" applyFill="1" applyBorder="1"/>
    <xf numFmtId="0" fontId="0" fillId="11" borderId="0" xfId="0" applyFill="1"/>
    <xf numFmtId="165" fontId="0" fillId="11" borderId="0" xfId="0" applyNumberFormat="1" applyFill="1" applyBorder="1"/>
    <xf numFmtId="165" fontId="0" fillId="11" borderId="1" xfId="1" applyNumberFormat="1" applyFont="1" applyFill="1" applyBorder="1" applyAlignment="1" applyProtection="1"/>
    <xf numFmtId="167" fontId="0" fillId="8" borderId="1" xfId="0" applyNumberFormat="1" applyFill="1" applyBorder="1"/>
    <xf numFmtId="165" fontId="0" fillId="8" borderId="1" xfId="1" applyNumberFormat="1" applyFont="1" applyFill="1" applyBorder="1" applyAlignment="1" applyProtection="1"/>
    <xf numFmtId="164" fontId="0" fillId="8" borderId="1" xfId="0" applyNumberFormat="1" applyFill="1" applyBorder="1"/>
    <xf numFmtId="0" fontId="0" fillId="8" borderId="0" xfId="0" applyFill="1"/>
    <xf numFmtId="165" fontId="0" fillId="8" borderId="0" xfId="0" applyNumberFormat="1" applyFill="1" applyBorder="1"/>
    <xf numFmtId="0" fontId="0" fillId="12" borderId="1" xfId="0" applyFill="1" applyBorder="1"/>
    <xf numFmtId="167" fontId="0" fillId="12" borderId="1" xfId="0" applyNumberFormat="1" applyFill="1" applyBorder="1"/>
    <xf numFmtId="165" fontId="0" fillId="12" borderId="1" xfId="1" applyNumberFormat="1" applyFont="1" applyFill="1" applyBorder="1" applyAlignment="1" applyProtection="1"/>
    <xf numFmtId="164" fontId="0" fillId="12" borderId="1" xfId="0" applyNumberFormat="1" applyFill="1" applyBorder="1"/>
    <xf numFmtId="0" fontId="0" fillId="12" borderId="0" xfId="0" applyFill="1"/>
    <xf numFmtId="165" fontId="0" fillId="12" borderId="0" xfId="0" applyNumberFormat="1" applyFill="1" applyBorder="1"/>
    <xf numFmtId="165" fontId="0" fillId="12" borderId="2" xfId="1" applyNumberFormat="1" applyFont="1" applyFill="1" applyBorder="1" applyAlignment="1" applyProtection="1"/>
    <xf numFmtId="167" fontId="0" fillId="2" borderId="1" xfId="0" applyNumberFormat="1" applyFill="1" applyBorder="1"/>
    <xf numFmtId="165" fontId="0" fillId="2" borderId="1" xfId="1" applyNumberFormat="1" applyFont="1" applyFill="1" applyBorder="1" applyAlignment="1" applyProtection="1"/>
    <xf numFmtId="164" fontId="0" fillId="2" borderId="1" xfId="0" applyNumberFormat="1" applyFill="1" applyBorder="1"/>
    <xf numFmtId="0" fontId="0" fillId="2" borderId="0" xfId="0" applyFill="1"/>
    <xf numFmtId="165" fontId="0" fillId="2" borderId="0" xfId="0" applyNumberFormat="1" applyFill="1" applyBorder="1"/>
    <xf numFmtId="0" fontId="1" fillId="9" borderId="1" xfId="0" applyFont="1" applyFill="1" applyBorder="1" applyAlignment="1">
      <alignment horizontal="center"/>
    </xf>
    <xf numFmtId="0" fontId="0" fillId="6" borderId="0" xfId="0" applyFill="1"/>
    <xf numFmtId="0" fontId="4" fillId="0" borderId="0" xfId="2" applyFont="1" applyBorder="1" applyAlignment="1" applyProtection="1">
      <alignment horizontal="left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/>
    <xf numFmtId="1" fontId="0" fillId="2" borderId="4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0" fontId="0" fillId="9" borderId="2" xfId="0" applyFill="1" applyBorder="1"/>
    <xf numFmtId="0" fontId="0" fillId="9" borderId="0" xfId="0" applyFill="1" applyBorder="1"/>
    <xf numFmtId="1" fontId="0" fillId="9" borderId="4" xfId="0" applyNumberFormat="1" applyFill="1" applyBorder="1" applyAlignment="1">
      <alignment horizontal="center" vertical="center"/>
    </xf>
    <xf numFmtId="0" fontId="1" fillId="0" borderId="6" xfId="0" applyFont="1" applyBorder="1"/>
    <xf numFmtId="165" fontId="0" fillId="0" borderId="3" xfId="1" applyNumberFormat="1" applyFont="1" applyBorder="1" applyAlignment="1" applyProtection="1"/>
    <xf numFmtId="0" fontId="0" fillId="2" borderId="3" xfId="0" applyFill="1" applyBorder="1"/>
    <xf numFmtId="1" fontId="0" fillId="2" borderId="7" xfId="0" applyNumberFormat="1" applyFill="1" applyBorder="1" applyAlignment="1">
      <alignment horizontal="center" vertical="center"/>
    </xf>
    <xf numFmtId="0" fontId="0" fillId="3" borderId="3" xfId="0" applyFill="1" applyBorder="1"/>
    <xf numFmtId="0" fontId="0" fillId="4" borderId="6" xfId="0" applyFill="1" applyBorder="1"/>
    <xf numFmtId="0" fontId="0" fillId="5" borderId="6" xfId="0" applyFill="1" applyBorder="1"/>
    <xf numFmtId="1" fontId="0" fillId="2" borderId="3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9" borderId="7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13" borderId="10" xfId="0" applyFont="1" applyFill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1" xfId="0" applyFont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13" xfId="0" applyFont="1" applyBorder="1"/>
    <xf numFmtId="0" fontId="0" fillId="13" borderId="14" xfId="0" applyFill="1" applyBorder="1"/>
    <xf numFmtId="165" fontId="0" fillId="0" borderId="15" xfId="0" applyNumberFormat="1" applyBorder="1"/>
    <xf numFmtId="0" fontId="1" fillId="0" borderId="13" xfId="0" applyFont="1" applyBorder="1"/>
    <xf numFmtId="168" fontId="9" fillId="0" borderId="0" xfId="0" applyNumberFormat="1" applyFont="1" applyBorder="1"/>
    <xf numFmtId="168" fontId="10" fillId="0" borderId="0" xfId="0" applyNumberFormat="1" applyFont="1" applyBorder="1"/>
    <xf numFmtId="168" fontId="11" fillId="0" borderId="15" xfId="0" applyNumberFormat="1" applyFont="1" applyBorder="1"/>
    <xf numFmtId="0" fontId="0" fillId="0" borderId="10" xfId="0" applyFont="1" applyBorder="1" applyAlignment="1">
      <alignment horizontal="center" vertical="center" wrapText="1"/>
    </xf>
    <xf numFmtId="169" fontId="0" fillId="0" borderId="0" xfId="0" applyNumberFormat="1" applyBorder="1"/>
    <xf numFmtId="0" fontId="1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169" fontId="0" fillId="13" borderId="14" xfId="0" applyNumberFormat="1" applyFill="1" applyBorder="1"/>
    <xf numFmtId="167" fontId="0" fillId="0" borderId="0" xfId="0" applyNumberFormat="1" applyBorder="1"/>
    <xf numFmtId="0" fontId="0" fillId="0" borderId="0" xfId="0" applyBorder="1"/>
    <xf numFmtId="165" fontId="0" fillId="0" borderId="15" xfId="1" applyNumberFormat="1" applyFont="1" applyBorder="1" applyAlignment="1" applyProtection="1"/>
    <xf numFmtId="0" fontId="1" fillId="0" borderId="19" xfId="0" applyFont="1" applyBorder="1"/>
    <xf numFmtId="0" fontId="0" fillId="0" borderId="20" xfId="0" applyFont="1" applyBorder="1"/>
    <xf numFmtId="169" fontId="0" fillId="0" borderId="20" xfId="0" applyNumberFormat="1" applyFont="1" applyBorder="1"/>
    <xf numFmtId="169" fontId="0" fillId="0" borderId="21" xfId="0" applyNumberFormat="1" applyFont="1" applyBorder="1"/>
    <xf numFmtId="0" fontId="0" fillId="0" borderId="13" xfId="0" applyBorder="1"/>
    <xf numFmtId="0" fontId="0" fillId="0" borderId="17" xfId="0" applyBorder="1"/>
    <xf numFmtId="165" fontId="1" fillId="0" borderId="17" xfId="0" applyNumberFormat="1" applyFont="1" applyBorder="1"/>
    <xf numFmtId="0" fontId="0" fillId="0" borderId="18" xfId="0" applyBorder="1"/>
    <xf numFmtId="0" fontId="1" fillId="0" borderId="0" xfId="0" applyFont="1" applyBorder="1"/>
    <xf numFmtId="0" fontId="8" fillId="0" borderId="0" xfId="0" applyFont="1"/>
    <xf numFmtId="0" fontId="4" fillId="0" borderId="0" xfId="2" applyFont="1" applyBorder="1" applyAlignment="1" applyProtection="1"/>
    <xf numFmtId="165" fontId="0" fillId="9" borderId="0" xfId="1" applyNumberFormat="1" applyFont="1" applyFill="1" applyBorder="1" applyAlignment="1" applyProtection="1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66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7" fontId="1" fillId="9" borderId="0" xfId="0" applyNumberFormat="1" applyFont="1" applyFill="1"/>
    <xf numFmtId="0" fontId="1" fillId="9" borderId="0" xfId="0" applyFont="1" applyFill="1"/>
    <xf numFmtId="167" fontId="0" fillId="9" borderId="0" xfId="0" applyNumberFormat="1" applyFill="1"/>
    <xf numFmtId="0" fontId="12" fillId="0" borderId="0" xfId="0" applyFont="1"/>
    <xf numFmtId="0" fontId="13" fillId="0" borderId="0" xfId="0" applyFont="1"/>
    <xf numFmtId="167" fontId="12" fillId="0" borderId="0" xfId="0" applyNumberFormat="1" applyFont="1"/>
    <xf numFmtId="168" fontId="13" fillId="0" borderId="0" xfId="0" applyNumberFormat="1" applyFont="1" applyAlignment="1">
      <alignment horizontal="left"/>
    </xf>
    <xf numFmtId="167" fontId="1" fillId="0" borderId="0" xfId="0" applyNumberFormat="1" applyFont="1"/>
    <xf numFmtId="168" fontId="0" fillId="0" borderId="0" xfId="0" applyNumberFormat="1" applyAlignment="1">
      <alignment horizontal="left"/>
    </xf>
    <xf numFmtId="0" fontId="0" fillId="0" borderId="0" xfId="0"/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" fontId="3" fillId="9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009242"/>
      <rgbColor rgb="FFBFBFBF"/>
      <rgbColor rgb="FF808080"/>
      <rgbColor rgb="FF9999FF"/>
      <rgbColor rgb="FF993366"/>
      <rgbColor rgb="FFFFF2CC"/>
      <rgbColor rgb="FFDEEBF7"/>
      <rgbColor rgb="FF660066"/>
      <rgbColor rgb="FFFF8080"/>
      <rgbColor rgb="FF0563C1"/>
      <rgbColor rgb="FFD9D9D9"/>
      <rgbColor rgb="FF000080"/>
      <rgbColor rgb="FFFF00FF"/>
      <rgbColor rgb="FFF2F2F2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EDEDED"/>
      <rgbColor rgb="FFFEC8C8"/>
      <rgbColor rgb="FFFBE5D6"/>
      <rgbColor rgb="FFF8CBAD"/>
      <rgbColor rgb="FF4472C4"/>
      <rgbColor rgb="FF33CCCC"/>
      <rgbColor rgb="FF92D050"/>
      <rgbColor rgb="FFFFC000"/>
      <rgbColor rgb="FFFF9900"/>
      <rgbColor rgb="FFED7D31"/>
      <rgbColor rgb="FF595959"/>
      <rgbColor rgb="FF70AD47"/>
      <rgbColor rgb="FF002060"/>
      <rgbColor rgb="FF00B050"/>
      <rgbColor rgb="FF0D0D0D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2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ID" sz="1320" b="1" strike="noStrike" spc="-1">
                <a:solidFill>
                  <a:srgbClr val="000000"/>
                </a:solidFill>
                <a:latin typeface="Calibri"/>
              </a:rPr>
              <a:t>New Sick per Day before Titik Balik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Pt>
            <c:idx val="32"/>
            <c:bubble3D val="0"/>
            <c:spPr>
              <a:ln w="9360">
                <a:solidFill>
                  <a:srgbClr val="4472C4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0D86-422A-8A8D-AF751C6CB1F7}"/>
              </c:ext>
            </c:extLst>
          </c:dPt>
          <c:dPt>
            <c:idx val="33"/>
            <c:bubble3D val="0"/>
            <c:spPr>
              <a:ln w="9360">
                <a:solidFill>
                  <a:srgbClr val="4472C4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0D86-422A-8A8D-AF751C6CB1F7}"/>
              </c:ext>
            </c:extLst>
          </c:dPt>
          <c:dLbls>
            <c:dLbl>
              <c:idx val="32"/>
              <c:spPr/>
              <c:txPr>
                <a:bodyPr/>
                <a:lstStyle/>
                <a:p>
                  <a:pPr>
                    <a:defRPr sz="1100" b="1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86-422A-8A8D-AF751C6CB1F7}"/>
                </c:ext>
              </c:extLst>
            </c:dLbl>
            <c:dLbl>
              <c:idx val="33"/>
              <c:spPr/>
              <c:txPr>
                <a:bodyPr/>
                <a:lstStyle/>
                <a:p>
                  <a:pPr>
                    <a:defRPr sz="1100" b="1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86-422A-8A8D-AF751C6CB1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44280" cap="rnd">
                <a:solidFill>
                  <a:srgbClr val="FF0000"/>
                </a:solidFill>
                <a:prstDash val="sysDot"/>
                <a:round/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'NEWEST METHOD'!$A$4:$A$280</c:f>
              <c:numCache>
                <c:formatCode>General</c:formatCode>
                <c:ptCount val="2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</c:numCache>
            </c:numRef>
          </c:xVal>
          <c:yVal>
            <c:numRef>
              <c:f>'NEWEST METHOD'!$X$4:$X$280</c:f>
              <c:numCache>
                <c:formatCode>General</c:formatCode>
                <c:ptCount val="27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8</c:v>
                </c:pt>
                <c:pt idx="9">
                  <c:v>6</c:v>
                </c:pt>
                <c:pt idx="10">
                  <c:v>0</c:v>
                </c:pt>
                <c:pt idx="11">
                  <c:v>31</c:v>
                </c:pt>
                <c:pt idx="12">
                  <c:v>21</c:v>
                </c:pt>
                <c:pt idx="13">
                  <c:v>21</c:v>
                </c:pt>
                <c:pt idx="14">
                  <c:v>18</c:v>
                </c:pt>
                <c:pt idx="15">
                  <c:v>37</c:v>
                </c:pt>
                <c:pt idx="16">
                  <c:v>39</c:v>
                </c:pt>
                <c:pt idx="17">
                  <c:v>71</c:v>
                </c:pt>
                <c:pt idx="18">
                  <c:v>52</c:v>
                </c:pt>
                <c:pt idx="19">
                  <c:v>72</c:v>
                </c:pt>
                <c:pt idx="20">
                  <c:v>45</c:v>
                </c:pt>
                <c:pt idx="21">
                  <c:v>64</c:v>
                </c:pt>
                <c:pt idx="22">
                  <c:v>101</c:v>
                </c:pt>
                <c:pt idx="23">
                  <c:v>100</c:v>
                </c:pt>
                <c:pt idx="24">
                  <c:v>79</c:v>
                </c:pt>
                <c:pt idx="25">
                  <c:v>133</c:v>
                </c:pt>
                <c:pt idx="26">
                  <c:v>81</c:v>
                </c:pt>
                <c:pt idx="27">
                  <c:v>113</c:v>
                </c:pt>
                <c:pt idx="28">
                  <c:v>110</c:v>
                </c:pt>
                <c:pt idx="29">
                  <c:v>94</c:v>
                </c:pt>
                <c:pt idx="30">
                  <c:v>106</c:v>
                </c:pt>
                <c:pt idx="31">
                  <c:v>91</c:v>
                </c:pt>
                <c:pt idx="32">
                  <c:v>163</c:v>
                </c:pt>
                <c:pt idx="33">
                  <c:v>80</c:v>
                </c:pt>
                <c:pt idx="34">
                  <c:v>160</c:v>
                </c:pt>
                <c:pt idx="35">
                  <c:v>179</c:v>
                </c:pt>
                <c:pt idx="36">
                  <c:v>223</c:v>
                </c:pt>
                <c:pt idx="37">
                  <c:v>181</c:v>
                </c:pt>
                <c:pt idx="38">
                  <c:v>267</c:v>
                </c:pt>
                <c:pt idx="39">
                  <c:v>163</c:v>
                </c:pt>
                <c:pt idx="40">
                  <c:v>305</c:v>
                </c:pt>
                <c:pt idx="41">
                  <c:v>280</c:v>
                </c:pt>
                <c:pt idx="42">
                  <c:v>269</c:v>
                </c:pt>
                <c:pt idx="43">
                  <c:v>176</c:v>
                </c:pt>
                <c:pt idx="44">
                  <c:v>267</c:v>
                </c:pt>
                <c:pt idx="45">
                  <c:v>251</c:v>
                </c:pt>
                <c:pt idx="46">
                  <c:v>324</c:v>
                </c:pt>
                <c:pt idx="47">
                  <c:v>286</c:v>
                </c:pt>
                <c:pt idx="48">
                  <c:v>225</c:v>
                </c:pt>
                <c:pt idx="49">
                  <c:v>116</c:v>
                </c:pt>
                <c:pt idx="50">
                  <c:v>254</c:v>
                </c:pt>
                <c:pt idx="51">
                  <c:v>193</c:v>
                </c:pt>
                <c:pt idx="52">
                  <c:v>299</c:v>
                </c:pt>
                <c:pt idx="53">
                  <c:v>352</c:v>
                </c:pt>
                <c:pt idx="54">
                  <c:v>325</c:v>
                </c:pt>
                <c:pt idx="55">
                  <c:v>187</c:v>
                </c:pt>
                <c:pt idx="56">
                  <c:v>148</c:v>
                </c:pt>
                <c:pt idx="57">
                  <c:v>304</c:v>
                </c:pt>
                <c:pt idx="58">
                  <c:v>112</c:v>
                </c:pt>
                <c:pt idx="59">
                  <c:v>208</c:v>
                </c:pt>
                <c:pt idx="60">
                  <c:v>356</c:v>
                </c:pt>
                <c:pt idx="61">
                  <c:v>187</c:v>
                </c:pt>
                <c:pt idx="62">
                  <c:v>114</c:v>
                </c:pt>
                <c:pt idx="63">
                  <c:v>298</c:v>
                </c:pt>
                <c:pt idx="64">
                  <c:v>233</c:v>
                </c:pt>
                <c:pt idx="65">
                  <c:v>224</c:v>
                </c:pt>
                <c:pt idx="66">
                  <c:v>239</c:v>
                </c:pt>
                <c:pt idx="67">
                  <c:v>210</c:v>
                </c:pt>
                <c:pt idx="68">
                  <c:v>404</c:v>
                </c:pt>
                <c:pt idx="69">
                  <c:v>282</c:v>
                </c:pt>
                <c:pt idx="70">
                  <c:v>32</c:v>
                </c:pt>
                <c:pt idx="71">
                  <c:v>286</c:v>
                </c:pt>
                <c:pt idx="72">
                  <c:v>444</c:v>
                </c:pt>
                <c:pt idx="73">
                  <c:v>322</c:v>
                </c:pt>
                <c:pt idx="74">
                  <c:v>172</c:v>
                </c:pt>
                <c:pt idx="75">
                  <c:v>408</c:v>
                </c:pt>
                <c:pt idx="76">
                  <c:v>218</c:v>
                </c:pt>
                <c:pt idx="77">
                  <c:v>253</c:v>
                </c:pt>
                <c:pt idx="78">
                  <c:v>313</c:v>
                </c:pt>
                <c:pt idx="79">
                  <c:v>564</c:v>
                </c:pt>
                <c:pt idx="80">
                  <c:v>674</c:v>
                </c:pt>
                <c:pt idx="81">
                  <c:v>367</c:v>
                </c:pt>
                <c:pt idx="82">
                  <c:v>732</c:v>
                </c:pt>
                <c:pt idx="83">
                  <c:v>352</c:v>
                </c:pt>
                <c:pt idx="84">
                  <c:v>220</c:v>
                </c:pt>
                <c:pt idx="85">
                  <c:v>153</c:v>
                </c:pt>
                <c:pt idx="86">
                  <c:v>451</c:v>
                </c:pt>
                <c:pt idx="87">
                  <c:v>481</c:v>
                </c:pt>
                <c:pt idx="88">
                  <c:v>402</c:v>
                </c:pt>
                <c:pt idx="89">
                  <c:v>-19</c:v>
                </c:pt>
                <c:pt idx="90">
                  <c:v>367</c:v>
                </c:pt>
                <c:pt idx="91">
                  <c:v>110</c:v>
                </c:pt>
                <c:pt idx="92">
                  <c:v>289</c:v>
                </c:pt>
                <c:pt idx="93">
                  <c:v>178</c:v>
                </c:pt>
                <c:pt idx="94">
                  <c:v>76</c:v>
                </c:pt>
                <c:pt idx="95">
                  <c:v>103</c:v>
                </c:pt>
                <c:pt idx="96">
                  <c:v>498</c:v>
                </c:pt>
                <c:pt idx="97">
                  <c:v>31</c:v>
                </c:pt>
                <c:pt idx="98">
                  <c:v>409</c:v>
                </c:pt>
                <c:pt idx="99">
                  <c:v>493</c:v>
                </c:pt>
                <c:pt idx="100">
                  <c:v>490</c:v>
                </c:pt>
                <c:pt idx="101">
                  <c:v>431</c:v>
                </c:pt>
                <c:pt idx="102">
                  <c:v>486</c:v>
                </c:pt>
                <c:pt idx="103">
                  <c:v>408</c:v>
                </c:pt>
                <c:pt idx="104">
                  <c:v>59</c:v>
                </c:pt>
                <c:pt idx="105">
                  <c:v>361</c:v>
                </c:pt>
                <c:pt idx="106">
                  <c:v>493</c:v>
                </c:pt>
                <c:pt idx="107">
                  <c:v>446</c:v>
                </c:pt>
                <c:pt idx="108">
                  <c:v>728</c:v>
                </c:pt>
                <c:pt idx="109">
                  <c:v>456</c:v>
                </c:pt>
                <c:pt idx="110">
                  <c:v>636</c:v>
                </c:pt>
                <c:pt idx="111">
                  <c:v>305</c:v>
                </c:pt>
                <c:pt idx="112">
                  <c:v>588</c:v>
                </c:pt>
                <c:pt idx="113">
                  <c:v>510</c:v>
                </c:pt>
                <c:pt idx="114">
                  <c:v>658</c:v>
                </c:pt>
                <c:pt idx="115">
                  <c:v>340</c:v>
                </c:pt>
                <c:pt idx="116">
                  <c:v>293</c:v>
                </c:pt>
                <c:pt idx="117">
                  <c:v>772</c:v>
                </c:pt>
                <c:pt idx="118">
                  <c:v>137</c:v>
                </c:pt>
                <c:pt idx="119">
                  <c:v>167</c:v>
                </c:pt>
                <c:pt idx="120">
                  <c:v>216</c:v>
                </c:pt>
                <c:pt idx="121">
                  <c:v>538</c:v>
                </c:pt>
                <c:pt idx="122">
                  <c:v>517</c:v>
                </c:pt>
                <c:pt idx="123">
                  <c:v>351</c:v>
                </c:pt>
                <c:pt idx="124">
                  <c:v>743</c:v>
                </c:pt>
                <c:pt idx="125">
                  <c:v>639</c:v>
                </c:pt>
                <c:pt idx="126">
                  <c:v>325</c:v>
                </c:pt>
                <c:pt idx="127">
                  <c:v>334</c:v>
                </c:pt>
                <c:pt idx="128">
                  <c:v>1003</c:v>
                </c:pt>
                <c:pt idx="129">
                  <c:v>1533</c:v>
                </c:pt>
                <c:pt idx="130">
                  <c:v>681</c:v>
                </c:pt>
                <c:pt idx="131">
                  <c:v>415</c:v>
                </c:pt>
                <c:pt idx="132">
                  <c:v>691</c:v>
                </c:pt>
                <c:pt idx="133">
                  <c:v>181</c:v>
                </c:pt>
                <c:pt idx="134">
                  <c:v>590</c:v>
                </c:pt>
                <c:pt idx="135">
                  <c:v>21</c:v>
                </c:pt>
                <c:pt idx="136">
                  <c:v>203</c:v>
                </c:pt>
                <c:pt idx="137">
                  <c:v>-111</c:v>
                </c:pt>
                <c:pt idx="138">
                  <c:v>259</c:v>
                </c:pt>
                <c:pt idx="139">
                  <c:v>-621</c:v>
                </c:pt>
                <c:pt idx="140">
                  <c:v>21</c:v>
                </c:pt>
                <c:pt idx="141">
                  <c:v>85</c:v>
                </c:pt>
                <c:pt idx="142">
                  <c:v>-46</c:v>
                </c:pt>
                <c:pt idx="143">
                  <c:v>-120</c:v>
                </c:pt>
                <c:pt idx="144">
                  <c:v>-109</c:v>
                </c:pt>
                <c:pt idx="145">
                  <c:v>392</c:v>
                </c:pt>
                <c:pt idx="146">
                  <c:v>134</c:v>
                </c:pt>
                <c:pt idx="147">
                  <c:v>-56</c:v>
                </c:pt>
                <c:pt idx="148">
                  <c:v>-692</c:v>
                </c:pt>
                <c:pt idx="149">
                  <c:v>699</c:v>
                </c:pt>
                <c:pt idx="150">
                  <c:v>-323</c:v>
                </c:pt>
                <c:pt idx="151">
                  <c:v>363</c:v>
                </c:pt>
                <c:pt idx="152">
                  <c:v>-495</c:v>
                </c:pt>
                <c:pt idx="153">
                  <c:v>397</c:v>
                </c:pt>
                <c:pt idx="154">
                  <c:v>351</c:v>
                </c:pt>
                <c:pt idx="155">
                  <c:v>23</c:v>
                </c:pt>
                <c:pt idx="156">
                  <c:v>-88</c:v>
                </c:pt>
                <c:pt idx="157">
                  <c:v>57</c:v>
                </c:pt>
                <c:pt idx="158">
                  <c:v>489</c:v>
                </c:pt>
                <c:pt idx="159">
                  <c:v>463</c:v>
                </c:pt>
                <c:pt idx="160">
                  <c:v>182</c:v>
                </c:pt>
                <c:pt idx="161">
                  <c:v>361</c:v>
                </c:pt>
                <c:pt idx="162">
                  <c:v>160</c:v>
                </c:pt>
                <c:pt idx="163">
                  <c:v>-225</c:v>
                </c:pt>
                <c:pt idx="164">
                  <c:v>273</c:v>
                </c:pt>
                <c:pt idx="165">
                  <c:v>194</c:v>
                </c:pt>
                <c:pt idx="166">
                  <c:v>592</c:v>
                </c:pt>
                <c:pt idx="167">
                  <c:v>220</c:v>
                </c:pt>
                <c:pt idx="168">
                  <c:v>409</c:v>
                </c:pt>
                <c:pt idx="169">
                  <c:v>-245</c:v>
                </c:pt>
                <c:pt idx="170">
                  <c:v>-518</c:v>
                </c:pt>
                <c:pt idx="171">
                  <c:v>177</c:v>
                </c:pt>
                <c:pt idx="172">
                  <c:v>-202</c:v>
                </c:pt>
                <c:pt idx="173">
                  <c:v>-211</c:v>
                </c:pt>
                <c:pt idx="174">
                  <c:v>-351</c:v>
                </c:pt>
                <c:pt idx="175">
                  <c:v>-1762</c:v>
                </c:pt>
                <c:pt idx="176">
                  <c:v>541</c:v>
                </c:pt>
                <c:pt idx="177">
                  <c:v>-322</c:v>
                </c:pt>
                <c:pt idx="178">
                  <c:v>-567</c:v>
                </c:pt>
                <c:pt idx="179">
                  <c:v>573</c:v>
                </c:pt>
                <c:pt idx="180">
                  <c:v>1314</c:v>
                </c:pt>
                <c:pt idx="181">
                  <c:v>1393</c:v>
                </c:pt>
                <c:pt idx="182">
                  <c:v>895</c:v>
                </c:pt>
                <c:pt idx="183">
                  <c:v>589</c:v>
                </c:pt>
                <c:pt idx="184">
                  <c:v>1050</c:v>
                </c:pt>
                <c:pt idx="185">
                  <c:v>1404</c:v>
                </c:pt>
                <c:pt idx="186">
                  <c:v>1061</c:v>
                </c:pt>
                <c:pt idx="187">
                  <c:v>800</c:v>
                </c:pt>
                <c:pt idx="188">
                  <c:v>1185</c:v>
                </c:pt>
                <c:pt idx="189">
                  <c:v>698</c:v>
                </c:pt>
                <c:pt idx="190">
                  <c:v>640</c:v>
                </c:pt>
                <c:pt idx="191">
                  <c:v>959</c:v>
                </c:pt>
                <c:pt idx="192">
                  <c:v>1431</c:v>
                </c:pt>
                <c:pt idx="193">
                  <c:v>924</c:v>
                </c:pt>
                <c:pt idx="194">
                  <c:v>1492</c:v>
                </c:pt>
                <c:pt idx="195">
                  <c:v>966</c:v>
                </c:pt>
                <c:pt idx="196">
                  <c:v>-378</c:v>
                </c:pt>
                <c:pt idx="197">
                  <c:v>712</c:v>
                </c:pt>
                <c:pt idx="198">
                  <c:v>805</c:v>
                </c:pt>
                <c:pt idx="199">
                  <c:v>936</c:v>
                </c:pt>
                <c:pt idx="200">
                  <c:v>-309</c:v>
                </c:pt>
                <c:pt idx="201">
                  <c:v>480</c:v>
                </c:pt>
                <c:pt idx="202">
                  <c:v>907</c:v>
                </c:pt>
                <c:pt idx="203">
                  <c:v>582</c:v>
                </c:pt>
                <c:pt idx="204">
                  <c:v>410</c:v>
                </c:pt>
                <c:pt idx="205">
                  <c:v>665</c:v>
                </c:pt>
                <c:pt idx="206">
                  <c:v>611</c:v>
                </c:pt>
                <c:pt idx="207">
                  <c:v>367</c:v>
                </c:pt>
                <c:pt idx="208">
                  <c:v>1197</c:v>
                </c:pt>
                <c:pt idx="209">
                  <c:v>185</c:v>
                </c:pt>
                <c:pt idx="210">
                  <c:v>-434</c:v>
                </c:pt>
                <c:pt idx="211">
                  <c:v>307</c:v>
                </c:pt>
                <c:pt idx="212">
                  <c:v>-365</c:v>
                </c:pt>
                <c:pt idx="213">
                  <c:v>518</c:v>
                </c:pt>
                <c:pt idx="214">
                  <c:v>1348</c:v>
                </c:pt>
                <c:pt idx="215">
                  <c:v>752</c:v>
                </c:pt>
                <c:pt idx="216">
                  <c:v>495</c:v>
                </c:pt>
                <c:pt idx="217">
                  <c:v>-620</c:v>
                </c:pt>
                <c:pt idx="218">
                  <c:v>91</c:v>
                </c:pt>
                <c:pt idx="219">
                  <c:v>586</c:v>
                </c:pt>
                <c:pt idx="220">
                  <c:v>973</c:v>
                </c:pt>
                <c:pt idx="221">
                  <c:v>390</c:v>
                </c:pt>
                <c:pt idx="222">
                  <c:v>392</c:v>
                </c:pt>
                <c:pt idx="223">
                  <c:v>872</c:v>
                </c:pt>
                <c:pt idx="224">
                  <c:v>-316</c:v>
                </c:pt>
                <c:pt idx="225">
                  <c:v>-963</c:v>
                </c:pt>
                <c:pt idx="226">
                  <c:v>-557</c:v>
                </c:pt>
                <c:pt idx="227">
                  <c:v>-1511</c:v>
                </c:pt>
                <c:pt idx="228">
                  <c:v>339</c:v>
                </c:pt>
                <c:pt idx="229">
                  <c:v>169</c:v>
                </c:pt>
                <c:pt idx="230">
                  <c:v>283</c:v>
                </c:pt>
                <c:pt idx="231">
                  <c:v>-652</c:v>
                </c:pt>
                <c:pt idx="232">
                  <c:v>-1465</c:v>
                </c:pt>
                <c:pt idx="233">
                  <c:v>288</c:v>
                </c:pt>
                <c:pt idx="234">
                  <c:v>833</c:v>
                </c:pt>
                <c:pt idx="235">
                  <c:v>157</c:v>
                </c:pt>
                <c:pt idx="236">
                  <c:v>-177</c:v>
                </c:pt>
                <c:pt idx="237">
                  <c:v>-907</c:v>
                </c:pt>
                <c:pt idx="238">
                  <c:v>-435</c:v>
                </c:pt>
                <c:pt idx="239">
                  <c:v>-566</c:v>
                </c:pt>
                <c:pt idx="240">
                  <c:v>-588</c:v>
                </c:pt>
                <c:pt idx="241">
                  <c:v>-30</c:v>
                </c:pt>
                <c:pt idx="242">
                  <c:v>-1325</c:v>
                </c:pt>
                <c:pt idx="243">
                  <c:v>-568</c:v>
                </c:pt>
                <c:pt idx="244">
                  <c:v>-1309</c:v>
                </c:pt>
                <c:pt idx="245">
                  <c:v>-1268</c:v>
                </c:pt>
                <c:pt idx="246">
                  <c:v>-989</c:v>
                </c:pt>
                <c:pt idx="247">
                  <c:v>-320</c:v>
                </c:pt>
                <c:pt idx="248">
                  <c:v>264</c:v>
                </c:pt>
                <c:pt idx="249">
                  <c:v>121</c:v>
                </c:pt>
                <c:pt idx="250">
                  <c:v>452</c:v>
                </c:pt>
                <c:pt idx="251">
                  <c:v>-75</c:v>
                </c:pt>
                <c:pt idx="252">
                  <c:v>-1190</c:v>
                </c:pt>
                <c:pt idx="253">
                  <c:v>232</c:v>
                </c:pt>
                <c:pt idx="254">
                  <c:v>454</c:v>
                </c:pt>
                <c:pt idx="255">
                  <c:v>974</c:v>
                </c:pt>
                <c:pt idx="256">
                  <c:v>2330</c:v>
                </c:pt>
                <c:pt idx="257">
                  <c:v>2161</c:v>
                </c:pt>
                <c:pt idx="258">
                  <c:v>146</c:v>
                </c:pt>
                <c:pt idx="259">
                  <c:v>-2</c:v>
                </c:pt>
                <c:pt idx="260">
                  <c:v>517</c:v>
                </c:pt>
                <c:pt idx="261">
                  <c:v>444</c:v>
                </c:pt>
                <c:pt idx="262">
                  <c:v>436</c:v>
                </c:pt>
                <c:pt idx="263">
                  <c:v>774</c:v>
                </c:pt>
                <c:pt idx="264">
                  <c:v>1499</c:v>
                </c:pt>
                <c:pt idx="265">
                  <c:v>17</c:v>
                </c:pt>
                <c:pt idx="266">
                  <c:v>126</c:v>
                </c:pt>
                <c:pt idx="267">
                  <c:v>1156</c:v>
                </c:pt>
                <c:pt idx="268">
                  <c:v>926</c:v>
                </c:pt>
                <c:pt idx="269">
                  <c:v>948</c:v>
                </c:pt>
                <c:pt idx="270">
                  <c:v>1852</c:v>
                </c:pt>
                <c:pt idx="271">
                  <c:v>766</c:v>
                </c:pt>
                <c:pt idx="272">
                  <c:v>2288</c:v>
                </c:pt>
                <c:pt idx="273">
                  <c:v>-238</c:v>
                </c:pt>
                <c:pt idx="274">
                  <c:v>595</c:v>
                </c:pt>
                <c:pt idx="275">
                  <c:v>1414</c:v>
                </c:pt>
                <c:pt idx="276">
                  <c:v>4540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86-422A-8A8D-AF751C6CB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2956"/>
        <c:axId val="50911184"/>
      </c:scatterChart>
      <c:valAx>
        <c:axId val="689029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1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D" sz="1100" b="1" strike="noStrike" spc="-1">
                    <a:solidFill>
                      <a:srgbClr val="000000"/>
                    </a:solidFill>
                    <a:latin typeface="Calibri"/>
                  </a:rPr>
                  <a:t>hari ke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1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0911184"/>
        <c:crosses val="autoZero"/>
        <c:crossBetween val="midCat"/>
      </c:valAx>
      <c:valAx>
        <c:axId val="509111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1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D" sz="1100" b="1" strike="noStrike" spc="-1">
                    <a:solidFill>
                      <a:srgbClr val="000000"/>
                    </a:solidFill>
                    <a:latin typeface="Calibri"/>
                  </a:rPr>
                  <a:t>Jumlah orang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1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89029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ID" sz="1400" b="1" strike="noStrike" spc="-1">
                <a:solidFill>
                  <a:srgbClr val="000000"/>
                </a:solidFill>
                <a:latin typeface="Calibri"/>
              </a:rPr>
              <a:t>Average of New Positive Case per Week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'NEWEST METHOD'!$G$3</c:f>
              <c:strCache>
                <c:ptCount val="1"/>
                <c:pt idx="0">
                  <c:v>N C P W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54000" cap="rnd">
                <a:solidFill>
                  <a:srgbClr val="ED7D31"/>
                </a:solidFill>
                <a:prstDash val="sysDot"/>
                <a:round/>
              </a:ln>
            </c:spPr>
            <c:trendlineType val="poly"/>
            <c:order val="5"/>
            <c:dispRSqr val="0"/>
            <c:dispEq val="0"/>
          </c:trendline>
          <c:xVal>
            <c:numRef>
              <c:f>'NEWEST METHOD'!$B$4:$B$115</c:f>
              <c:numCache>
                <c:formatCode>General</c:formatCode>
                <c:ptCount val="112"/>
                <c:pt idx="0">
                  <c:v>1</c:v>
                </c:pt>
                <c:pt idx="7">
                  <c:v>2</c:v>
                </c:pt>
                <c:pt idx="14">
                  <c:v>3</c:v>
                </c:pt>
                <c:pt idx="21">
                  <c:v>4</c:v>
                </c:pt>
                <c:pt idx="28">
                  <c:v>5</c:v>
                </c:pt>
                <c:pt idx="35">
                  <c:v>6</c:v>
                </c:pt>
                <c:pt idx="42">
                  <c:v>7</c:v>
                </c:pt>
                <c:pt idx="49">
                  <c:v>8</c:v>
                </c:pt>
                <c:pt idx="56">
                  <c:v>9</c:v>
                </c:pt>
                <c:pt idx="63">
                  <c:v>10</c:v>
                </c:pt>
                <c:pt idx="70">
                  <c:v>11</c:v>
                </c:pt>
                <c:pt idx="77">
                  <c:v>12</c:v>
                </c:pt>
                <c:pt idx="84">
                  <c:v>13</c:v>
                </c:pt>
                <c:pt idx="91">
                  <c:v>14</c:v>
                </c:pt>
                <c:pt idx="98">
                  <c:v>15</c:v>
                </c:pt>
                <c:pt idx="105">
                  <c:v>16</c:v>
                </c:pt>
              </c:numCache>
            </c:numRef>
          </c:xVal>
          <c:yVal>
            <c:numRef>
              <c:f>'NEWEST METHOD'!$G$4:$G$115</c:f>
              <c:numCache>
                <c:formatCode>0</c:formatCode>
                <c:ptCount val="112"/>
                <c:pt idx="0">
                  <c:v>0.8571428571428571</c:v>
                </c:pt>
                <c:pt idx="7">
                  <c:v>15.857142857142858</c:v>
                </c:pt>
                <c:pt idx="14">
                  <c:v>56.857142857142854</c:v>
                </c:pt>
                <c:pt idx="21">
                  <c:v>110.14285714285714</c:v>
                </c:pt>
                <c:pt idx="28">
                  <c:v>141.14285714285714</c:v>
                </c:pt>
                <c:pt idx="35">
                  <c:v>281.14285714285717</c:v>
                </c:pt>
                <c:pt idx="42">
                  <c:v>333.42857142857144</c:v>
                </c:pt>
                <c:pt idx="49">
                  <c:v>329.57142857142856</c:v>
                </c:pt>
                <c:pt idx="56">
                  <c:v>330</c:v>
                </c:pt>
                <c:pt idx="63">
                  <c:v>405.71428571428572</c:v>
                </c:pt>
                <c:pt idx="70">
                  <c:v>498.28571428571428</c:v>
                </c:pt>
                <c:pt idx="77">
                  <c:v>679.57142857142856</c:v>
                </c:pt>
                <c:pt idx="84">
                  <c:v>600.28571428571433</c:v>
                </c:pt>
                <c:pt idx="91">
                  <c:v>673.28571428571433</c:v>
                </c:pt>
                <c:pt idx="98">
                  <c:v>1013.1428571428571</c:v>
                </c:pt>
                <c:pt idx="105">
                  <c:v>1087.7142857142858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C-46B2-AB54-0E58A3555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9891"/>
        <c:axId val="77481847"/>
      </c:scatterChart>
      <c:valAx>
        <c:axId val="5241989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D" sz="1000" b="1" strike="noStrike" spc="-1">
                    <a:solidFill>
                      <a:srgbClr val="000000"/>
                    </a:solidFill>
                    <a:latin typeface="Calibri"/>
                  </a:rPr>
                  <a:t>Week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1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7481847"/>
        <c:crosses val="autoZero"/>
        <c:crossBetween val="midCat"/>
      </c:valAx>
      <c:valAx>
        <c:axId val="774818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D" sz="1000" b="1" strike="noStrike" spc="-1">
                    <a:solidFill>
                      <a:srgbClr val="000000"/>
                    </a:solidFill>
                    <a:latin typeface="Calibri"/>
                  </a:rPr>
                  <a:t>Average of New Cases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1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241989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'NEWEST METHOD'!$AC$3</c:f>
              <c:strCache>
                <c:ptCount val="1"/>
                <c:pt idx="0">
                  <c:v>Total of S P T %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1680" cap="rnd">
                <a:solidFill>
                  <a:srgbClr val="FF0000"/>
                </a:solidFill>
                <a:prstDash val="sysDot"/>
                <a:round/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'NEWEST METHOD'!$A$5:$A$104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</c:numCache>
            </c:numRef>
          </c:xVal>
          <c:yVal>
            <c:numRef>
              <c:f>'NEWEST METHOD'!$AC$5:$AC$104</c:f>
              <c:numCache>
                <c:formatCode>_(* #,##0.00_);_(* \(#,##0.00\);_(* \-??_);_(@_)</c:formatCode>
                <c:ptCount val="100"/>
                <c:pt idx="0">
                  <c:v>0.58997050147492625</c:v>
                </c:pt>
                <c:pt idx="1">
                  <c:v>0.58997050147492625</c:v>
                </c:pt>
                <c:pt idx="2">
                  <c:v>0.58997050147492625</c:v>
                </c:pt>
                <c:pt idx="3">
                  <c:v>3.8157769530878292</c:v>
                </c:pt>
                <c:pt idx="4">
                  <c:v>3.8157769530878292</c:v>
                </c:pt>
                <c:pt idx="5">
                  <c:v>3.8157769530878292</c:v>
                </c:pt>
                <c:pt idx="6">
                  <c:v>25.482443619754498</c:v>
                </c:pt>
                <c:pt idx="7">
                  <c:v>30.78045686478761</c:v>
                </c:pt>
                <c:pt idx="8">
                  <c:v>36.841062925393672</c:v>
                </c:pt>
                <c:pt idx="9">
                  <c:v>36.841062925393672</c:v>
                </c:pt>
                <c:pt idx="10">
                  <c:v>58.519384603715352</c:v>
                </c:pt>
                <c:pt idx="11">
                  <c:v>69.019384603715352</c:v>
                </c:pt>
                <c:pt idx="12">
                  <c:v>92.883020967351712</c:v>
                </c:pt>
                <c:pt idx="13">
                  <c:v>121.45444953878028</c:v>
                </c:pt>
                <c:pt idx="14">
                  <c:v>147.51078756694929</c:v>
                </c:pt>
                <c:pt idx="15">
                  <c:v>165.23806029422201</c:v>
                </c:pt>
                <c:pt idx="16">
                  <c:v>188.44067467330697</c:v>
                </c:pt>
                <c:pt idx="17">
                  <c:v>228.44067467330697</c:v>
                </c:pt>
                <c:pt idx="18">
                  <c:v>249.80565983651172</c:v>
                </c:pt>
                <c:pt idx="19">
                  <c:v>311.44949545295009</c:v>
                </c:pt>
                <c:pt idx="20">
                  <c:v>331.57528161647213</c:v>
                </c:pt>
                <c:pt idx="21">
                  <c:v>349.11000383869435</c:v>
                </c:pt>
                <c:pt idx="22">
                  <c:v>369.5181671040005</c:v>
                </c:pt>
                <c:pt idx="23">
                  <c:v>384.88781690944796</c:v>
                </c:pt>
                <c:pt idx="24">
                  <c:v>394.13034644384686</c:v>
                </c:pt>
                <c:pt idx="25">
                  <c:v>410.62729145403017</c:v>
                </c:pt>
                <c:pt idx="26">
                  <c:v>452.7914705585078</c:v>
                </c:pt>
                <c:pt idx="27">
                  <c:v>538.06278838796516</c:v>
                </c:pt>
                <c:pt idx="28">
                  <c:v>620.51892873884231</c:v>
                </c:pt>
                <c:pt idx="29">
                  <c:v>645.99969796961159</c:v>
                </c:pt>
                <c:pt idx="30">
                  <c:v>685.22383590064612</c:v>
                </c:pt>
                <c:pt idx="31">
                  <c:v>714.27909436766925</c:v>
                </c:pt>
                <c:pt idx="32">
                  <c:v>718.91408857392651</c:v>
                </c:pt>
                <c:pt idx="33">
                  <c:v>729.37160491379575</c:v>
                </c:pt>
                <c:pt idx="34">
                  <c:v>738.57942384383693</c:v>
                </c:pt>
                <c:pt idx="35">
                  <c:v>757.68824989353698</c:v>
                </c:pt>
                <c:pt idx="36">
                  <c:v>766.07564563033031</c:v>
                </c:pt>
                <c:pt idx="37">
                  <c:v>788.9352346714262</c:v>
                </c:pt>
                <c:pt idx="38">
                  <c:v>798.12869208823383</c:v>
                </c:pt>
                <c:pt idx="39">
                  <c:v>857.69900458823383</c:v>
                </c:pt>
                <c:pt idx="40">
                  <c:v>861.63656611263264</c:v>
                </c:pt>
                <c:pt idx="41">
                  <c:v>892.27437932447776</c:v>
                </c:pt>
                <c:pt idx="42">
                  <c:v>897.06349497073631</c:v>
                </c:pt>
                <c:pt idx="43">
                  <c:v>902.62252057973069</c:v>
                </c:pt>
                <c:pt idx="44">
                  <c:v>910.28664271713524</c:v>
                </c:pt>
                <c:pt idx="45">
                  <c:v>923.77540208432924</c:v>
                </c:pt>
                <c:pt idx="46">
                  <c:v>932.52157945435988</c:v>
                </c:pt>
                <c:pt idx="47">
                  <c:v>943.23586516864555</c:v>
                </c:pt>
                <c:pt idx="48">
                  <c:v>948.30358032810386</c:v>
                </c:pt>
                <c:pt idx="49">
                  <c:v>990.42630006276386</c:v>
                </c:pt>
                <c:pt idx="50">
                  <c:v>994.02570327052217</c:v>
                </c:pt>
                <c:pt idx="51">
                  <c:v>1001.1396694851308</c:v>
                </c:pt>
                <c:pt idx="52">
                  <c:v>1009.6854330199693</c:v>
                </c:pt>
                <c:pt idx="53">
                  <c:v>1018.2969857491692</c:v>
                </c:pt>
                <c:pt idx="54">
                  <c:v>1022.6753514714824</c:v>
                </c:pt>
                <c:pt idx="55">
                  <c:v>1027.515116023477</c:v>
                </c:pt>
                <c:pt idx="56">
                  <c:v>1034.3297315805271</c:v>
                </c:pt>
                <c:pt idx="57">
                  <c:v>1035.8500247799298</c:v>
                </c:pt>
                <c:pt idx="58">
                  <c:v>1038.5818346039382</c:v>
                </c:pt>
                <c:pt idx="59">
                  <c:v>1043.201611401239</c:v>
                </c:pt>
                <c:pt idx="60">
                  <c:v>1046.5183904008843</c:v>
                </c:pt>
                <c:pt idx="61">
                  <c:v>1048.7884023483157</c:v>
                </c:pt>
                <c:pt idx="62">
                  <c:v>1056.437272984866</c:v>
                </c:pt>
                <c:pt idx="63">
                  <c:v>1061.4095307740251</c:v>
                </c:pt>
                <c:pt idx="64">
                  <c:v>1064.6863008149849</c:v>
                </c:pt>
                <c:pt idx="65">
                  <c:v>1068.8298514391181</c:v>
                </c:pt>
                <c:pt idx="66">
                  <c:v>1071.0734411827079</c:v>
                </c:pt>
                <c:pt idx="67">
                  <c:v>1076.7587775181992</c:v>
                </c:pt>
                <c:pt idx="68">
                  <c:v>1080.5768116368019</c:v>
                </c:pt>
                <c:pt idx="69">
                  <c:v>1081.6164477641573</c:v>
                </c:pt>
                <c:pt idx="70">
                  <c:v>1089.1885949709351</c:v>
                </c:pt>
                <c:pt idx="71">
                  <c:v>1100.1057329104483</c:v>
                </c:pt>
                <c:pt idx="72">
                  <c:v>1107.2692479271334</c:v>
                </c:pt>
                <c:pt idx="73">
                  <c:v>1110.7708765916284</c:v>
                </c:pt>
                <c:pt idx="74">
                  <c:v>1120.4482959464672</c:v>
                </c:pt>
                <c:pt idx="75">
                  <c:v>1124.6837729233469</c:v>
                </c:pt>
                <c:pt idx="76">
                  <c:v>1134.0715280253876</c:v>
                </c:pt>
                <c:pt idx="77">
                  <c:v>1136.6212184783039</c:v>
                </c:pt>
                <c:pt idx="78">
                  <c:v>1142.9250074578501</c:v>
                </c:pt>
                <c:pt idx="79">
                  <c:v>1151.2542214964067</c:v>
                </c:pt>
                <c:pt idx="80">
                  <c:v>1155.1755806159708</c:v>
                </c:pt>
                <c:pt idx="81">
                  <c:v>1162.2099838448773</c:v>
                </c:pt>
                <c:pt idx="82">
                  <c:v>1166.2031772651837</c:v>
                </c:pt>
                <c:pt idx="83">
                  <c:v>1168.8250340164648</c:v>
                </c:pt>
                <c:pt idx="84">
                  <c:v>1170.9642957614312</c:v>
                </c:pt>
                <c:pt idx="85">
                  <c:v>1174.1152773865274</c:v>
                </c:pt>
                <c:pt idx="86">
                  <c:v>1178.2997053987067</c:v>
                </c:pt>
                <c:pt idx="87">
                  <c:v>1182.0782560143662</c:v>
                </c:pt>
                <c:pt idx="88">
                  <c:v>1181.9110172149647</c:v>
                </c:pt>
                <c:pt idx="89">
                  <c:v>1185.1106684791321</c:v>
                </c:pt>
                <c:pt idx="90">
                  <c:v>1186.2063951451346</c:v>
                </c:pt>
                <c:pt idx="91">
                  <c:v>1189.4001182084564</c:v>
                </c:pt>
                <c:pt idx="92">
                  <c:v>1190.8871691691916</c:v>
                </c:pt>
                <c:pt idx="93">
                  <c:v>1191.4626651558642</c:v>
                </c:pt>
                <c:pt idx="94">
                  <c:v>1192.2351844688471</c:v>
                </c:pt>
                <c:pt idx="95">
                  <c:v>1196.038162704815</c:v>
                </c:pt>
                <c:pt idx="96">
                  <c:v>1196.298142577341</c:v>
                </c:pt>
                <c:pt idx="97">
                  <c:v>1202.1510332470605</c:v>
                </c:pt>
                <c:pt idx="98">
                  <c:v>1205.1978165113828</c:v>
                </c:pt>
                <c:pt idx="99">
                  <c:v>1207.9572916479488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0E-4AAB-BF2F-1E3C68BEF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04477"/>
        <c:axId val="81098020"/>
      </c:scatterChart>
      <c:valAx>
        <c:axId val="9560447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1" strike="noStrike" spc="-1">
                    <a:solidFill>
                      <a:srgbClr val="595959"/>
                    </a:solidFill>
                    <a:latin typeface="Calibri"/>
                  </a:rPr>
                  <a:t>hari ke-n COVID berjaye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1098020"/>
        <c:crosses val="autoZero"/>
        <c:crossBetween val="midCat"/>
      </c:valAx>
      <c:valAx>
        <c:axId val="810980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1" strike="noStrike" spc="-1">
                    <a:solidFill>
                      <a:srgbClr val="595959"/>
                    </a:solidFill>
                    <a:latin typeface="Calibri"/>
                  </a:rPr>
                  <a:t>New Positive / Tests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(* #,##0.00_);_(* \(#,##0.00\);_(* \-??_);_(@_)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60447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'NEWEST METHOD'!$AB$3</c:f>
              <c:strCache>
                <c:ptCount val="1"/>
                <c:pt idx="0">
                  <c:v>Sick per Test %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 strike="noStrike" spc="-1">
                    <a:solidFill>
                      <a:srgbClr val="00206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8160" cap="rnd">
                <a:solidFill>
                  <a:srgbClr val="806000"/>
                </a:solidFill>
                <a:prstDash val="sysDot"/>
                <a:round/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'NEWEST METHOD'!$A$4:$A$97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'NEWEST METHOD'!$AB$4:$AB$97</c:f>
              <c:numCache>
                <c:formatCode>_(* #,##0.00_);_(* \(#,##0.00\);_(* \-??_);_(@_)</c:formatCode>
                <c:ptCount val="94"/>
                <c:pt idx="0">
                  <c:v>0.58997050147492625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3.225806451612903</c:v>
                </c:pt>
                <c:pt idx="5">
                  <c:v>0</c:v>
                </c:pt>
                <c:pt idx="6">
                  <c:v>0</c:v>
                </c:pt>
                <c:pt idx="7">
                  <c:v>21.666666666666668</c:v>
                </c:pt>
                <c:pt idx="8">
                  <c:v>5.298013245033113</c:v>
                </c:pt>
                <c:pt idx="9">
                  <c:v>6.0606060606060606</c:v>
                </c:pt>
                <c:pt idx="10">
                  <c:v>0</c:v>
                </c:pt>
                <c:pt idx="11">
                  <c:v>21.678321678321677</c:v>
                </c:pt>
                <c:pt idx="12">
                  <c:v>10.5</c:v>
                </c:pt>
                <c:pt idx="13">
                  <c:v>23.863636363636363</c:v>
                </c:pt>
                <c:pt idx="14">
                  <c:v>28.571428571428569</c:v>
                </c:pt>
                <c:pt idx="15">
                  <c:v>26.056338028169012</c:v>
                </c:pt>
                <c:pt idx="16">
                  <c:v>17.727272727272727</c:v>
                </c:pt>
                <c:pt idx="17">
                  <c:v>23.202614379084967</c:v>
                </c:pt>
                <c:pt idx="18">
                  <c:v>40</c:v>
                </c:pt>
                <c:pt idx="19">
                  <c:v>21.364985163204746</c:v>
                </c:pt>
                <c:pt idx="20">
                  <c:v>61.643835616438359</c:v>
                </c:pt>
                <c:pt idx="21">
                  <c:v>20.125786163522015</c:v>
                </c:pt>
                <c:pt idx="22">
                  <c:v>17.534722222222221</c:v>
                </c:pt>
                <c:pt idx="23">
                  <c:v>20.408163265306122</c:v>
                </c:pt>
                <c:pt idx="24">
                  <c:v>15.369649805447471</c:v>
                </c:pt>
                <c:pt idx="25">
                  <c:v>9.2425295343988889</c:v>
                </c:pt>
                <c:pt idx="26">
                  <c:v>16.4969450101833</c:v>
                </c:pt>
                <c:pt idx="27">
                  <c:v>42.164179104477611</c:v>
                </c:pt>
                <c:pt idx="28">
                  <c:v>85.271317829457359</c:v>
                </c:pt>
                <c:pt idx="29">
                  <c:v>82.456140350877192</c:v>
                </c:pt>
                <c:pt idx="30">
                  <c:v>25.48076923076923</c:v>
                </c:pt>
                <c:pt idx="31">
                  <c:v>39.224137931034484</c:v>
                </c:pt>
                <c:pt idx="32">
                  <c:v>29.055258467023172</c:v>
                </c:pt>
                <c:pt idx="33">
                  <c:v>4.6349942062572422</c:v>
                </c:pt>
                <c:pt idx="34">
                  <c:v>10.457516339869281</c:v>
                </c:pt>
                <c:pt idx="35">
                  <c:v>9.2078189300411513</c:v>
                </c:pt>
                <c:pt idx="36">
                  <c:v>19.108826049700088</c:v>
                </c:pt>
                <c:pt idx="37">
                  <c:v>8.3873957367933265</c:v>
                </c:pt>
                <c:pt idx="38">
                  <c:v>22.859589041095891</c:v>
                </c:pt>
                <c:pt idx="39">
                  <c:v>9.1934574168076715</c:v>
                </c:pt>
                <c:pt idx="40">
                  <c:v>59.5703125</c:v>
                </c:pt>
                <c:pt idx="41">
                  <c:v>3.9375615243988187</c:v>
                </c:pt>
                <c:pt idx="42">
                  <c:v>30.637813211845106</c:v>
                </c:pt>
                <c:pt idx="43">
                  <c:v>4.7891156462585034</c:v>
                </c:pt>
                <c:pt idx="44">
                  <c:v>5.5590256089943786</c:v>
                </c:pt>
                <c:pt idx="45">
                  <c:v>7.66412213740458</c:v>
                </c:pt>
                <c:pt idx="46">
                  <c:v>13.488759367194007</c:v>
                </c:pt>
                <c:pt idx="47">
                  <c:v>8.7461773700305798</c:v>
                </c:pt>
                <c:pt idx="48">
                  <c:v>10.714285714285714</c:v>
                </c:pt>
                <c:pt idx="49">
                  <c:v>5.0677151594582792</c:v>
                </c:pt>
                <c:pt idx="50">
                  <c:v>42.122719734660038</c:v>
                </c:pt>
                <c:pt idx="51">
                  <c:v>3.5994032077582991</c:v>
                </c:pt>
                <c:pt idx="52">
                  <c:v>7.1139662146086131</c:v>
                </c:pt>
                <c:pt idx="53">
                  <c:v>8.545763534838553</c:v>
                </c:pt>
                <c:pt idx="54">
                  <c:v>8.6115527291997882</c:v>
                </c:pt>
                <c:pt idx="55">
                  <c:v>4.3783657223132755</c:v>
                </c:pt>
                <c:pt idx="56">
                  <c:v>4.8397645519947678</c:v>
                </c:pt>
                <c:pt idx="57">
                  <c:v>6.8146155570499882</c:v>
                </c:pt>
                <c:pt idx="58">
                  <c:v>1.520293199402742</c:v>
                </c:pt>
                <c:pt idx="59">
                  <c:v>2.7318098240084057</c:v>
                </c:pt>
                <c:pt idx="60">
                  <c:v>4.6197767973008039</c:v>
                </c:pt>
                <c:pt idx="61">
                  <c:v>3.3167789996452646</c:v>
                </c:pt>
                <c:pt idx="62">
                  <c:v>2.2700119474313025</c:v>
                </c:pt>
                <c:pt idx="63">
                  <c:v>7.6488706365503072</c:v>
                </c:pt>
                <c:pt idx="64">
                  <c:v>4.9722577891591975</c:v>
                </c:pt>
                <c:pt idx="65">
                  <c:v>3.2767700409596259</c:v>
                </c:pt>
                <c:pt idx="66">
                  <c:v>4.143550624133149</c:v>
                </c:pt>
                <c:pt idx="67">
                  <c:v>2.2435897435897436</c:v>
                </c:pt>
                <c:pt idx="68">
                  <c:v>5.6853363354911339</c:v>
                </c:pt>
                <c:pt idx="69">
                  <c:v>3.8180341186027618</c:v>
                </c:pt>
                <c:pt idx="70">
                  <c:v>1.0396361273554255</c:v>
                </c:pt>
                <c:pt idx="71">
                  <c:v>7.5721472067778652</c:v>
                </c:pt>
                <c:pt idx="72">
                  <c:v>10.917137939513156</c:v>
                </c:pt>
                <c:pt idx="73">
                  <c:v>7.1635150166852055</c:v>
                </c:pt>
                <c:pt idx="74">
                  <c:v>3.5016286644951142</c:v>
                </c:pt>
                <c:pt idx="75">
                  <c:v>9.67741935483871</c:v>
                </c:pt>
                <c:pt idx="76">
                  <c:v>4.2354769768797356</c:v>
                </c:pt>
                <c:pt idx="77">
                  <c:v>9.387755102040817</c:v>
                </c:pt>
                <c:pt idx="78">
                  <c:v>2.5496904529162592</c:v>
                </c:pt>
                <c:pt idx="79">
                  <c:v>6.3037889795462165</c:v>
                </c:pt>
                <c:pt idx="80">
                  <c:v>8.3292140385566</c:v>
                </c:pt>
                <c:pt idx="81">
                  <c:v>3.9213591195640558</c:v>
                </c:pt>
                <c:pt idx="82">
                  <c:v>7.0344032289063998</c:v>
                </c:pt>
                <c:pt idx="83">
                  <c:v>3.9931934203062958</c:v>
                </c:pt>
                <c:pt idx="84">
                  <c:v>2.6218567512811348</c:v>
                </c:pt>
                <c:pt idx="85">
                  <c:v>2.1392617449664431</c:v>
                </c:pt>
                <c:pt idx="86">
                  <c:v>3.1509816250960663</c:v>
                </c:pt>
                <c:pt idx="87">
                  <c:v>4.1844280121792083</c:v>
                </c:pt>
                <c:pt idx="88">
                  <c:v>3.7785506156593667</c:v>
                </c:pt>
                <c:pt idx="89">
                  <c:v>-0.16723879940146114</c:v>
                </c:pt>
                <c:pt idx="90">
                  <c:v>3.1996512641673935</c:v>
                </c:pt>
                <c:pt idx="91">
                  <c:v>1.0957266660025899</c:v>
                </c:pt>
                <c:pt idx="92">
                  <c:v>3.1937230633219142</c:v>
                </c:pt>
                <c:pt idx="93">
                  <c:v>1.4870509607351712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9-43AF-A200-FC5F38D95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85283"/>
        <c:axId val="78190839"/>
      </c:scatterChart>
      <c:valAx>
        <c:axId val="632852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2060"/>
                    </a:solidFill>
                    <a:latin typeface="Calibri"/>
                  </a:defRPr>
                </a:pPr>
                <a:r>
                  <a:rPr lang="en-ID" sz="1200" b="1" strike="noStrike" spc="-1">
                    <a:solidFill>
                      <a:srgbClr val="002060"/>
                    </a:solidFill>
                    <a:latin typeface="Calibri"/>
                  </a:rPr>
                  <a:t>hari ke-n COVID berjaye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002060"/>
                </a:solidFill>
                <a:latin typeface="Calibri"/>
              </a:defRPr>
            </a:pPr>
            <a:endParaRPr lang="en-US"/>
          </a:p>
        </c:txPr>
        <c:crossAx val="78190839"/>
        <c:crosses val="autoZero"/>
        <c:crossBetween val="midCat"/>
      </c:valAx>
      <c:valAx>
        <c:axId val="78190839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2060"/>
                    </a:solidFill>
                    <a:latin typeface="Calibri"/>
                  </a:defRPr>
                </a:pPr>
                <a:r>
                  <a:rPr lang="en-ID" sz="1200" b="1" strike="noStrike" spc="-1">
                    <a:solidFill>
                      <a:srgbClr val="002060"/>
                    </a:solidFill>
                    <a:latin typeface="Calibri"/>
                  </a:rPr>
                  <a:t>New Tests / Sick Daily Ratio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(* #,##0.00_);_(* \(#,##0.00\);_(* \-??_);_(@_)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200" b="1" strike="noStrike" spc="-1">
                <a:solidFill>
                  <a:srgbClr val="002060"/>
                </a:solidFill>
                <a:latin typeface="Calibri"/>
              </a:defRPr>
            </a:pPr>
            <a:endParaRPr lang="en-US"/>
          </a:p>
        </c:txPr>
        <c:crossAx val="6328528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ID" sz="1400" b="1" strike="noStrike" spc="-1">
                <a:solidFill>
                  <a:srgbClr val="000000"/>
                </a:solidFill>
                <a:latin typeface="Calibri"/>
              </a:rPr>
              <a:t>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/>
              <a:lstStyle/>
              <a:p>
                <a:pPr>
                  <a:defRPr sz="9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'NEWEST METHOD'!$A$278:$A$320</c:f>
              <c:numCache>
                <c:formatCode>General</c:formatCode>
                <c:ptCount val="43"/>
                <c:pt idx="0">
                  <c:v>275</c:v>
                </c:pt>
                <c:pt idx="1">
                  <c:v>276</c:v>
                </c:pt>
                <c:pt idx="2">
                  <c:v>277</c:v>
                </c:pt>
                <c:pt idx="3">
                  <c:v>278</c:v>
                </c:pt>
                <c:pt idx="4">
                  <c:v>279</c:v>
                </c:pt>
                <c:pt idx="5">
                  <c:v>280</c:v>
                </c:pt>
                <c:pt idx="6">
                  <c:v>281</c:v>
                </c:pt>
                <c:pt idx="7">
                  <c:v>282</c:v>
                </c:pt>
                <c:pt idx="8">
                  <c:v>283</c:v>
                </c:pt>
                <c:pt idx="9">
                  <c:v>284</c:v>
                </c:pt>
                <c:pt idx="10">
                  <c:v>285</c:v>
                </c:pt>
                <c:pt idx="11">
                  <c:v>286</c:v>
                </c:pt>
                <c:pt idx="12">
                  <c:v>287</c:v>
                </c:pt>
                <c:pt idx="13">
                  <c:v>288</c:v>
                </c:pt>
                <c:pt idx="14">
                  <c:v>289</c:v>
                </c:pt>
                <c:pt idx="15">
                  <c:v>290</c:v>
                </c:pt>
                <c:pt idx="16">
                  <c:v>291</c:v>
                </c:pt>
                <c:pt idx="17">
                  <c:v>292</c:v>
                </c:pt>
                <c:pt idx="18">
                  <c:v>293</c:v>
                </c:pt>
                <c:pt idx="19">
                  <c:v>294</c:v>
                </c:pt>
                <c:pt idx="20">
                  <c:v>295</c:v>
                </c:pt>
                <c:pt idx="21">
                  <c:v>296</c:v>
                </c:pt>
                <c:pt idx="22">
                  <c:v>297</c:v>
                </c:pt>
                <c:pt idx="23">
                  <c:v>298</c:v>
                </c:pt>
                <c:pt idx="24">
                  <c:v>299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305</c:v>
                </c:pt>
                <c:pt idx="31">
                  <c:v>306</c:v>
                </c:pt>
                <c:pt idx="32">
                  <c:v>307</c:v>
                </c:pt>
                <c:pt idx="33">
                  <c:v>308</c:v>
                </c:pt>
                <c:pt idx="34">
                  <c:v>309</c:v>
                </c:pt>
                <c:pt idx="35">
                  <c:v>310</c:v>
                </c:pt>
                <c:pt idx="36">
                  <c:v>311</c:v>
                </c:pt>
                <c:pt idx="37">
                  <c:v>312</c:v>
                </c:pt>
                <c:pt idx="38">
                  <c:v>313</c:v>
                </c:pt>
                <c:pt idx="39">
                  <c:v>314</c:v>
                </c:pt>
                <c:pt idx="40">
                  <c:v>315</c:v>
                </c:pt>
                <c:pt idx="41">
                  <c:v>316</c:v>
                </c:pt>
                <c:pt idx="42">
                  <c:v>317</c:v>
                </c:pt>
              </c:numCache>
            </c:numRef>
          </c:cat>
          <c:val>
            <c:numRef>
              <c:f>'NEWEST METHOD'!$U$278:$U$320</c:f>
              <c:numCache>
                <c:formatCode>General</c:formatCode>
                <c:ptCount val="43"/>
                <c:pt idx="0">
                  <c:v>1.1880964747127183</c:v>
                </c:pt>
                <c:pt idx="1">
                  <c:v>1.2023817197370117</c:v>
                </c:pt>
                <c:pt idx="2">
                  <c:v>1.2666421301926647</c:v>
                </c:pt>
                <c:pt idx="3">
                  <c:v>1.2836120507065407</c:v>
                </c:pt>
                <c:pt idx="4">
                  <c:v>1.2793175326179262</c:v>
                </c:pt>
                <c:pt idx="5">
                  <c:v>1.3039270167639159</c:v>
                </c:pt>
                <c:pt idx="6">
                  <c:v>1.3198219017686572</c:v>
                </c:pt>
                <c:pt idx="7">
                  <c:v>1.309805643012836</c:v>
                </c:pt>
                <c:pt idx="8">
                  <c:v>1.3201074787281684</c:v>
                </c:pt>
                <c:pt idx="9">
                  <c:v>1.3213812593835557</c:v>
                </c:pt>
                <c:pt idx="10">
                  <c:v>1.3038544204040694</c:v>
                </c:pt>
                <c:pt idx="11">
                  <c:v>1.3145869947275923</c:v>
                </c:pt>
                <c:pt idx="12">
                  <c:v>1.2947531711602878</c:v>
                </c:pt>
                <c:pt idx="13">
                  <c:v>1.3021788832878824</c:v>
                </c:pt>
                <c:pt idx="14">
                  <c:v>1.2952282072649282</c:v>
                </c:pt>
                <c:pt idx="15">
                  <c:v>1.287569523554245</c:v>
                </c:pt>
                <c:pt idx="16">
                  <c:v>1.2417282546901649</c:v>
                </c:pt>
                <c:pt idx="17">
                  <c:v>1.2293957566279599</c:v>
                </c:pt>
                <c:pt idx="18">
                  <c:v>1.2452959990344579</c:v>
                </c:pt>
                <c:pt idx="19">
                  <c:v>1.2357969007114868</c:v>
                </c:pt>
                <c:pt idx="20">
                  <c:v>1.2368706736549664</c:v>
                </c:pt>
                <c:pt idx="21">
                  <c:v>1.2284152500260022</c:v>
                </c:pt>
                <c:pt idx="22">
                  <c:v>1.21760861207228</c:v>
                </c:pt>
                <c:pt idx="23">
                  <c:v>1.2188544312257719</c:v>
                </c:pt>
                <c:pt idx="24">
                  <c:v>1.2098993362345598</c:v>
                </c:pt>
                <c:pt idx="25">
                  <c:v>1.1891926858720028</c:v>
                </c:pt>
                <c:pt idx="26">
                  <c:v>1.1620845040555585</c:v>
                </c:pt>
                <c:pt idx="27">
                  <c:v>1.1522327755801409</c:v>
                </c:pt>
                <c:pt idx="28">
                  <c:v>1.1579335949035987</c:v>
                </c:pt>
                <c:pt idx="29">
                  <c:v>1.1511054209342992</c:v>
                </c:pt>
                <c:pt idx="30">
                  <c:v>1.1304723824639584</c:v>
                </c:pt>
                <c:pt idx="31">
                  <c:v>1.1233698591718584</c:v>
                </c:pt>
                <c:pt idx="32">
                  <c:v>1.0811308502699193</c:v>
                </c:pt>
                <c:pt idx="33">
                  <c:v>1.07127187730508</c:v>
                </c:pt>
                <c:pt idx="34">
                  <c:v>1.0563614228144849</c:v>
                </c:pt>
                <c:pt idx="35">
                  <c:v>1.0586945886957175</c:v>
                </c:pt>
                <c:pt idx="36">
                  <c:v>1.0627519084678394</c:v>
                </c:pt>
                <c:pt idx="37">
                  <c:v>1.0657015691973057</c:v>
                </c:pt>
                <c:pt idx="38">
                  <c:v>1.0858341810783316</c:v>
                </c:pt>
                <c:pt idx="39">
                  <c:v>1.1130553037171351</c:v>
                </c:pt>
                <c:pt idx="40">
                  <c:v>1.1378898195288407</c:v>
                </c:pt>
                <c:pt idx="41">
                  <c:v>1.1518189078291521</c:v>
                </c:pt>
                <c:pt idx="42">
                  <c:v>1.167316415572113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9-4120-8AAA-EF56AC412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68780"/>
        <c:axId val="69666814"/>
      </c:barChart>
      <c:catAx>
        <c:axId val="889687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D" sz="1000" b="1" strike="noStrike" spc="-1">
                    <a:solidFill>
                      <a:srgbClr val="000000"/>
                    </a:solidFill>
                    <a:latin typeface="Calibri"/>
                  </a:rPr>
                  <a:t>Hari ke-n COVID ada di Indonesia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1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9666814"/>
        <c:crosses val="autoZero"/>
        <c:auto val="1"/>
        <c:lblAlgn val="ctr"/>
        <c:lblOffset val="100"/>
        <c:noMultiLvlLbl val="1"/>
      </c:catAx>
      <c:valAx>
        <c:axId val="69666814"/>
        <c:scaling>
          <c:orientation val="minMax"/>
          <c:min val="0.9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1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896878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ID" sz="1400" b="1" strike="noStrike" spc="-1">
                <a:solidFill>
                  <a:srgbClr val="000000"/>
                </a:solidFill>
                <a:latin typeface="Calibri"/>
              </a:rPr>
              <a:t>New Solved Per Day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'NEWEST METHOD'!$AE$3</c:f>
              <c:strCache>
                <c:ptCount val="1"/>
                <c:pt idx="0">
                  <c:v>New Solved Per Day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/>
              <a:lstStyle/>
              <a:p>
                <a:pPr>
                  <a:defRPr sz="9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'NEWEST METHOD'!$A$4:$A$96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</c:numCache>
            </c:numRef>
          </c:cat>
          <c:val>
            <c:numRef>
              <c:f>'NEWEST METHOD'!$AE$4:$AE$96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16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19</c:v>
                </c:pt>
                <c:pt idx="21">
                  <c:v>1</c:v>
                </c:pt>
                <c:pt idx="22">
                  <c:v>6</c:v>
                </c:pt>
                <c:pt idx="23">
                  <c:v>4</c:v>
                </c:pt>
                <c:pt idx="24">
                  <c:v>24</c:v>
                </c:pt>
                <c:pt idx="25">
                  <c:v>20</c:v>
                </c:pt>
                <c:pt idx="26">
                  <c:v>28</c:v>
                </c:pt>
                <c:pt idx="27">
                  <c:v>17</c:v>
                </c:pt>
                <c:pt idx="28">
                  <c:v>19</c:v>
                </c:pt>
                <c:pt idx="29">
                  <c:v>20</c:v>
                </c:pt>
                <c:pt idx="30">
                  <c:v>43</c:v>
                </c:pt>
                <c:pt idx="31">
                  <c:v>22</c:v>
                </c:pt>
                <c:pt idx="32">
                  <c:v>33</c:v>
                </c:pt>
                <c:pt idx="33">
                  <c:v>26</c:v>
                </c:pt>
                <c:pt idx="34">
                  <c:v>21</c:v>
                </c:pt>
                <c:pt idx="35">
                  <c:v>39</c:v>
                </c:pt>
                <c:pt idx="36">
                  <c:v>24</c:v>
                </c:pt>
                <c:pt idx="37">
                  <c:v>37</c:v>
                </c:pt>
                <c:pt idx="38">
                  <c:v>70</c:v>
                </c:pt>
                <c:pt idx="39">
                  <c:v>56</c:v>
                </c:pt>
                <c:pt idx="40">
                  <c:v>25</c:v>
                </c:pt>
                <c:pt idx="41">
                  <c:v>119</c:v>
                </c:pt>
                <c:pt idx="42">
                  <c:v>47</c:v>
                </c:pt>
                <c:pt idx="43">
                  <c:v>106</c:v>
                </c:pt>
                <c:pt idx="44">
                  <c:v>30</c:v>
                </c:pt>
                <c:pt idx="45">
                  <c:v>129</c:v>
                </c:pt>
                <c:pt idx="46">
                  <c:v>83</c:v>
                </c:pt>
                <c:pt idx="47">
                  <c:v>39</c:v>
                </c:pt>
                <c:pt idx="48">
                  <c:v>102</c:v>
                </c:pt>
                <c:pt idx="49">
                  <c:v>69</c:v>
                </c:pt>
                <c:pt idx="50">
                  <c:v>121</c:v>
                </c:pt>
                <c:pt idx="51">
                  <c:v>90</c:v>
                </c:pt>
                <c:pt idx="52">
                  <c:v>58</c:v>
                </c:pt>
                <c:pt idx="53">
                  <c:v>84</c:v>
                </c:pt>
                <c:pt idx="54">
                  <c:v>71</c:v>
                </c:pt>
                <c:pt idx="55">
                  <c:v>88</c:v>
                </c:pt>
                <c:pt idx="56">
                  <c:v>66</c:v>
                </c:pt>
                <c:pt idx="57">
                  <c:v>111</c:v>
                </c:pt>
                <c:pt idx="58">
                  <c:v>148</c:v>
                </c:pt>
                <c:pt idx="59">
                  <c:v>139</c:v>
                </c:pt>
                <c:pt idx="60">
                  <c:v>77</c:v>
                </c:pt>
                <c:pt idx="61">
                  <c:v>105</c:v>
                </c:pt>
                <c:pt idx="62">
                  <c:v>235</c:v>
                </c:pt>
                <c:pt idx="63">
                  <c:v>97</c:v>
                </c:pt>
                <c:pt idx="64">
                  <c:v>251</c:v>
                </c:pt>
                <c:pt idx="65">
                  <c:v>143</c:v>
                </c:pt>
                <c:pt idx="66">
                  <c:v>99</c:v>
                </c:pt>
                <c:pt idx="67">
                  <c:v>126</c:v>
                </c:pt>
                <c:pt idx="68">
                  <c:v>129</c:v>
                </c:pt>
                <c:pt idx="69">
                  <c:v>105</c:v>
                </c:pt>
                <c:pt idx="70">
                  <c:v>201</c:v>
                </c:pt>
                <c:pt idx="71">
                  <c:v>198</c:v>
                </c:pt>
                <c:pt idx="72">
                  <c:v>245</c:v>
                </c:pt>
                <c:pt idx="73">
                  <c:v>246</c:v>
                </c:pt>
                <c:pt idx="74">
                  <c:v>318</c:v>
                </c:pt>
                <c:pt idx="75">
                  <c:v>121</c:v>
                </c:pt>
                <c:pt idx="76">
                  <c:v>277</c:v>
                </c:pt>
                <c:pt idx="77">
                  <c:v>243</c:v>
                </c:pt>
                <c:pt idx="78">
                  <c:v>173</c:v>
                </c:pt>
                <c:pt idx="79">
                  <c:v>129</c:v>
                </c:pt>
                <c:pt idx="80">
                  <c:v>299</c:v>
                </c:pt>
                <c:pt idx="81">
                  <c:v>267</c:v>
                </c:pt>
                <c:pt idx="82">
                  <c:v>217</c:v>
                </c:pt>
                <c:pt idx="83">
                  <c:v>174</c:v>
                </c:pt>
                <c:pt idx="84">
                  <c:v>259</c:v>
                </c:pt>
                <c:pt idx="85">
                  <c:v>262</c:v>
                </c:pt>
                <c:pt idx="86">
                  <c:v>235</c:v>
                </c:pt>
                <c:pt idx="87">
                  <c:v>206</c:v>
                </c:pt>
                <c:pt idx="88">
                  <c:v>276</c:v>
                </c:pt>
                <c:pt idx="89">
                  <c:v>576</c:v>
                </c:pt>
                <c:pt idx="90">
                  <c:v>333</c:v>
                </c:pt>
                <c:pt idx="91">
                  <c:v>357</c:v>
                </c:pt>
                <c:pt idx="92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1-47ED-9635-68C0A81FC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0965"/>
        <c:axId val="24536010"/>
      </c:barChart>
      <c:catAx>
        <c:axId val="186609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D" sz="1000" b="1" strike="noStrike" spc="-1">
                    <a:solidFill>
                      <a:srgbClr val="000000"/>
                    </a:solidFill>
                    <a:latin typeface="Calibri"/>
                  </a:rPr>
                  <a:t>Hari ke-N COVID ada di Indonesia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1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4536010"/>
        <c:crosses val="autoZero"/>
        <c:auto val="1"/>
        <c:lblAlgn val="ctr"/>
        <c:lblOffset val="100"/>
        <c:noMultiLvlLbl val="1"/>
      </c:catAx>
      <c:valAx>
        <c:axId val="245360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D" sz="1000" b="1" strike="noStrike" spc="-1">
                    <a:solidFill>
                      <a:srgbClr val="000000"/>
                    </a:solidFill>
                    <a:latin typeface="Calibri"/>
                  </a:rPr>
                  <a:t>Jumlah Jiwa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1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660965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2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ID" sz="1320" b="1" strike="noStrike" spc="-1">
                <a:solidFill>
                  <a:srgbClr val="000000"/>
                </a:solidFill>
                <a:latin typeface="Calibri"/>
              </a:rPr>
              <a:t>New Sick per Day After Titik Balik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1-0D66-4C87-9073-6D1B84CFA04E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3-0D66-4C87-9073-6D1B84CFA04E}"/>
              </c:ext>
            </c:extLst>
          </c:dPt>
          <c:dLbls>
            <c:dLbl>
              <c:idx val="12"/>
              <c:spPr/>
              <c:txPr>
                <a:bodyPr/>
                <a:lstStyle/>
                <a:p>
                  <a:pPr>
                    <a:defRPr sz="1100" b="1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66-4C87-9073-6D1B84CFA04E}"/>
                </c:ext>
              </c:extLst>
            </c:dLbl>
            <c:dLbl>
              <c:idx val="13"/>
              <c:spPr/>
              <c:txPr>
                <a:bodyPr/>
                <a:lstStyle/>
                <a:p>
                  <a:pPr>
                    <a:defRPr sz="1100" b="1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66-4C87-9073-6D1B84CFA0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44280" cap="rnd">
                <a:solidFill>
                  <a:srgbClr val="FF0000"/>
                </a:solidFill>
                <a:prstDash val="sysDot"/>
                <a:round/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'NEWEST METHOD'!$A$87:$A$102</c:f>
              <c:numCache>
                <c:formatCode>General</c:formatCode>
                <c:ptCount val="16"/>
                <c:pt idx="0">
                  <c:v>84</c:v>
                </c:pt>
                <c:pt idx="1">
                  <c:v>85</c:v>
                </c:pt>
                <c:pt idx="2">
                  <c:v>86</c:v>
                </c:pt>
                <c:pt idx="3">
                  <c:v>87</c:v>
                </c:pt>
                <c:pt idx="4">
                  <c:v>88</c:v>
                </c:pt>
                <c:pt idx="5">
                  <c:v>89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94</c:v>
                </c:pt>
                <c:pt idx="11">
                  <c:v>95</c:v>
                </c:pt>
                <c:pt idx="12">
                  <c:v>96</c:v>
                </c:pt>
                <c:pt idx="13">
                  <c:v>97</c:v>
                </c:pt>
                <c:pt idx="14">
                  <c:v>98</c:v>
                </c:pt>
                <c:pt idx="15">
                  <c:v>99</c:v>
                </c:pt>
              </c:numCache>
            </c:numRef>
          </c:xVal>
          <c:yVal>
            <c:numRef>
              <c:f>'NEWEST METHOD'!$X$87:$X$102</c:f>
              <c:numCache>
                <c:formatCode>General</c:formatCode>
                <c:ptCount val="16"/>
                <c:pt idx="0">
                  <c:v>352</c:v>
                </c:pt>
                <c:pt idx="1">
                  <c:v>220</c:v>
                </c:pt>
                <c:pt idx="2">
                  <c:v>153</c:v>
                </c:pt>
                <c:pt idx="3">
                  <c:v>451</c:v>
                </c:pt>
                <c:pt idx="4">
                  <c:v>481</c:v>
                </c:pt>
                <c:pt idx="5">
                  <c:v>402</c:v>
                </c:pt>
                <c:pt idx="6">
                  <c:v>-19</c:v>
                </c:pt>
                <c:pt idx="7">
                  <c:v>367</c:v>
                </c:pt>
                <c:pt idx="8">
                  <c:v>110</c:v>
                </c:pt>
                <c:pt idx="9">
                  <c:v>289</c:v>
                </c:pt>
                <c:pt idx="10">
                  <c:v>178</c:v>
                </c:pt>
                <c:pt idx="11">
                  <c:v>76</c:v>
                </c:pt>
                <c:pt idx="12">
                  <c:v>103</c:v>
                </c:pt>
                <c:pt idx="13">
                  <c:v>498</c:v>
                </c:pt>
                <c:pt idx="14">
                  <c:v>31</c:v>
                </c:pt>
                <c:pt idx="15">
                  <c:v>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66-4C87-9073-6D1B84CFA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29825"/>
        <c:axId val="23368198"/>
      </c:scatterChart>
      <c:valAx>
        <c:axId val="6502982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1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D" sz="1100" b="1" strike="noStrike" spc="-1">
                    <a:solidFill>
                      <a:srgbClr val="000000"/>
                    </a:solidFill>
                    <a:latin typeface="Calibri"/>
                  </a:rPr>
                  <a:t>hari ke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1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3368198"/>
        <c:crosses val="autoZero"/>
        <c:crossBetween val="midCat"/>
      </c:valAx>
      <c:valAx>
        <c:axId val="233681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1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D" sz="1100" b="1" strike="noStrike" spc="-1">
                    <a:solidFill>
                      <a:srgbClr val="000000"/>
                    </a:solidFill>
                    <a:latin typeface="Calibri"/>
                  </a:rPr>
                  <a:t>Jumlah orang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100" b="1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502982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ID" sz="1400" b="0" strike="noStrike" spc="-1">
                <a:solidFill>
                  <a:srgbClr val="595959"/>
                </a:solidFill>
                <a:latin typeface="Calibri"/>
              </a:rPr>
              <a:t>Total of R0 14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520">
              <a:solidFill>
                <a:srgbClr val="FFFF00"/>
              </a:solidFill>
              <a:round/>
            </a:ln>
          </c:spPr>
          <c:marker>
            <c:symbol val="circle"/>
            <c:size val="5"/>
            <c:spPr>
              <a:solidFill>
                <a:srgbClr val="FFFF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0480" cap="rnd">
                <a:solidFill>
                  <a:srgbClr val="FF0000"/>
                </a:solidFill>
                <a:prstDash val="sysDot"/>
                <a:round/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'NEWEST METHOD'!$A$32:$A$104</c:f>
              <c:numCache>
                <c:formatCode>General</c:formatCode>
                <c:ptCount val="73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</c:numCache>
            </c:numRef>
          </c:xVal>
          <c:yVal>
            <c:numRef>
              <c:f>'NEWEST METHOD'!$V$32:$V$104</c:f>
              <c:numCache>
                <c:formatCode>General</c:formatCode>
                <c:ptCount val="73"/>
                <c:pt idx="0">
                  <c:v>810.96596690443653</c:v>
                </c:pt>
                <c:pt idx="1">
                  <c:v>819.22382853965667</c:v>
                </c:pt>
                <c:pt idx="2">
                  <c:v>826.39049520632329</c:v>
                </c:pt>
                <c:pt idx="3">
                  <c:v>832.00387810595157</c:v>
                </c:pt>
                <c:pt idx="4">
                  <c:v>837.21571611218212</c:v>
                </c:pt>
                <c:pt idx="5">
                  <c:v>841.6762759086198</c:v>
                </c:pt>
                <c:pt idx="6">
                  <c:v>846.04385581729559</c:v>
                </c:pt>
                <c:pt idx="7">
                  <c:v>850.2111864945864</c:v>
                </c:pt>
                <c:pt idx="8">
                  <c:v>854.05032413969423</c:v>
                </c:pt>
                <c:pt idx="9">
                  <c:v>857.60082200598151</c:v>
                </c:pt>
                <c:pt idx="10">
                  <c:v>861.13407008782292</c:v>
                </c:pt>
                <c:pt idx="11">
                  <c:v>864.33188429547317</c:v>
                </c:pt>
                <c:pt idx="12">
                  <c:v>867.57586019908763</c:v>
                </c:pt>
                <c:pt idx="13">
                  <c:v>870.7417754380416</c:v>
                </c:pt>
                <c:pt idx="14">
                  <c:v>873.84267781704079</c:v>
                </c:pt>
                <c:pt idx="15">
                  <c:v>876.85562526563183</c:v>
                </c:pt>
                <c:pt idx="16">
                  <c:v>879.83166473004337</c:v>
                </c:pt>
                <c:pt idx="17">
                  <c:v>882.79457863732819</c:v>
                </c:pt>
                <c:pt idx="18">
                  <c:v>885.66248060983264</c:v>
                </c:pt>
                <c:pt idx="19">
                  <c:v>888.56265174502948</c:v>
                </c:pt>
                <c:pt idx="20">
                  <c:v>891.33787390916962</c:v>
                </c:pt>
                <c:pt idx="21">
                  <c:v>893.93108614626328</c:v>
                </c:pt>
                <c:pt idx="22">
                  <c:v>896.38421789572328</c:v>
                </c:pt>
                <c:pt idx="23">
                  <c:v>898.73678199828737</c:v>
                </c:pt>
                <c:pt idx="24">
                  <c:v>900.97022390925372</c:v>
                </c:pt>
                <c:pt idx="25">
                  <c:v>903.19954721752435</c:v>
                </c:pt>
                <c:pt idx="26">
                  <c:v>905.31901487459652</c:v>
                </c:pt>
                <c:pt idx="27">
                  <c:v>907.32271752341455</c:v>
                </c:pt>
                <c:pt idx="28">
                  <c:v>909.22298207367908</c:v>
                </c:pt>
                <c:pt idx="29">
                  <c:v>911.11555032443744</c:v>
                </c:pt>
                <c:pt idx="30">
                  <c:v>912.91498200807462</c:v>
                </c:pt>
                <c:pt idx="31">
                  <c:v>914.6599529513021</c:v>
                </c:pt>
                <c:pt idx="32">
                  <c:v>916.36128684042262</c:v>
                </c:pt>
                <c:pt idx="33">
                  <c:v>918.0036943935304</c:v>
                </c:pt>
                <c:pt idx="34">
                  <c:v>919.59796826808304</c:v>
                </c:pt>
                <c:pt idx="35">
                  <c:v>921.2130834754563</c:v>
                </c:pt>
                <c:pt idx="36">
                  <c:v>922.79698909264243</c:v>
                </c:pt>
                <c:pt idx="37">
                  <c:v>924.36698228065336</c:v>
                </c:pt>
                <c:pt idx="38">
                  <c:v>925.89963501116711</c:v>
                </c:pt>
                <c:pt idx="39">
                  <c:v>927.38177513074402</c:v>
                </c:pt>
                <c:pt idx="40">
                  <c:v>928.85256952326733</c:v>
                </c:pt>
                <c:pt idx="41">
                  <c:v>930.32435346072293</c:v>
                </c:pt>
                <c:pt idx="42">
                  <c:v>931.77026742424789</c:v>
                </c:pt>
                <c:pt idx="43">
                  <c:v>933.1956714579062</c:v>
                </c:pt>
                <c:pt idx="44">
                  <c:v>934.65849551370297</c:v>
                </c:pt>
                <c:pt idx="45">
                  <c:v>936.12359094088367</c:v>
                </c:pt>
                <c:pt idx="46">
                  <c:v>937.54586216469841</c:v>
                </c:pt>
                <c:pt idx="47">
                  <c:v>938.98514360182412</c:v>
                </c:pt>
                <c:pt idx="48">
                  <c:v>940.43079577573712</c:v>
                </c:pt>
                <c:pt idx="49">
                  <c:v>941.85615528269898</c:v>
                </c:pt>
                <c:pt idx="50">
                  <c:v>943.27939041332706</c:v>
                </c:pt>
                <c:pt idx="51">
                  <c:v>944.72922228229334</c:v>
                </c:pt>
                <c:pt idx="52">
                  <c:v>946.21367988432337</c:v>
                </c:pt>
                <c:pt idx="53">
                  <c:v>947.70385365345862</c:v>
                </c:pt>
                <c:pt idx="54">
                  <c:v>949.20693149301383</c:v>
                </c:pt>
                <c:pt idx="55">
                  <c:v>950.70306825175442</c:v>
                </c:pt>
                <c:pt idx="56">
                  <c:v>952.2157776682767</c:v>
                </c:pt>
                <c:pt idx="57">
                  <c:v>953.70228441490337</c:v>
                </c:pt>
                <c:pt idx="58">
                  <c:v>955.16998862505091</c:v>
                </c:pt>
                <c:pt idx="59">
                  <c:v>956.63842716325689</c:v>
                </c:pt>
                <c:pt idx="60">
                  <c:v>958.11973637944982</c:v>
                </c:pt>
                <c:pt idx="61">
                  <c:v>959.5491755540213</c:v>
                </c:pt>
                <c:pt idx="62">
                  <c:v>960.98314090217434</c:v>
                </c:pt>
                <c:pt idx="63">
                  <c:v>962.39686497936225</c:v>
                </c:pt>
                <c:pt idx="64">
                  <c:v>963.79859908340848</c:v>
                </c:pt>
                <c:pt idx="65">
                  <c:v>965.15450212096641</c:v>
                </c:pt>
                <c:pt idx="66">
                  <c:v>966.45072719219149</c:v>
                </c:pt>
                <c:pt idx="67">
                  <c:v>967.72108188088453</c:v>
                </c:pt>
                <c:pt idx="68">
                  <c:v>968.96290762895239</c:v>
                </c:pt>
                <c:pt idx="69">
                  <c:v>970.17851669227946</c:v>
                </c:pt>
                <c:pt idx="70">
                  <c:v>971.40313638548798</c:v>
                </c:pt>
                <c:pt idx="71">
                  <c:v>972.64702191246727</c:v>
                </c:pt>
                <c:pt idx="72">
                  <c:v>973.88655608347551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A5-4B6A-BF38-410DB199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50827"/>
        <c:axId val="37802113"/>
      </c:scatterChart>
      <c:valAx>
        <c:axId val="8465082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Days after COVID-19 in indo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802113"/>
        <c:crosses val="autoZero"/>
        <c:crossBetween val="midCat"/>
      </c:valAx>
      <c:valAx>
        <c:axId val="378021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Accumulative Value of R0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65082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xVal>
            <c:numRef>
              <c:f>'NEWEST METHOD'!$C$4:$C$87</c:f>
              <c:numCache>
                <c:formatCode>General</c:formatCode>
                <c:ptCount val="84"/>
                <c:pt idx="0">
                  <c:v>1</c:v>
                </c:pt>
                <c:pt idx="28">
                  <c:v>2</c:v>
                </c:pt>
                <c:pt idx="56">
                  <c:v>3</c:v>
                </c:pt>
              </c:numCache>
            </c:numRef>
          </c:xVal>
          <c:yVal>
            <c:numRef>
              <c:f>'NEWEST METHOD'!$H$4:$H$87</c:f>
              <c:numCache>
                <c:formatCode>0</c:formatCode>
                <c:ptCount val="84"/>
                <c:pt idx="0">
                  <c:v>45.928571428571431</c:v>
                </c:pt>
                <c:pt idx="28">
                  <c:v>271.32142857142856</c:v>
                </c:pt>
                <c:pt idx="56">
                  <c:v>478.39285714285711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C-4DC4-A4BD-D0DDDED6B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2388"/>
        <c:axId val="76942187"/>
      </c:scatterChart>
      <c:valAx>
        <c:axId val="488723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942187"/>
        <c:crosses val="autoZero"/>
        <c:crossBetween val="midCat"/>
      </c:valAx>
      <c:valAx>
        <c:axId val="769421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87238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xVal>
            <c:numRef>
              <c:f>'NEWEST METHOD'!$C$4:$C$87</c:f>
              <c:numCache>
                <c:formatCode>General</c:formatCode>
                <c:ptCount val="84"/>
                <c:pt idx="0">
                  <c:v>1</c:v>
                </c:pt>
                <c:pt idx="28">
                  <c:v>2</c:v>
                </c:pt>
                <c:pt idx="56">
                  <c:v>3</c:v>
                </c:pt>
              </c:numCache>
            </c:numRef>
          </c:xVal>
          <c:yVal>
            <c:numRef>
              <c:f>'NEWEST METHOD'!$Z$4:$Z$87</c:f>
              <c:numCache>
                <c:formatCode>0</c:formatCode>
                <c:ptCount val="84"/>
                <c:pt idx="0">
                  <c:v>39.607142857142861</c:v>
                </c:pt>
                <c:pt idx="28">
                  <c:v>211.64285714285714</c:v>
                </c:pt>
                <c:pt idx="56">
                  <c:v>292.21071428571429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68-47AF-904F-8412B303F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1389"/>
        <c:axId val="97070941"/>
      </c:scatterChart>
      <c:valAx>
        <c:axId val="2577138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7070941"/>
        <c:crosses val="autoZero"/>
        <c:crossBetween val="midCat"/>
      </c:valAx>
      <c:valAx>
        <c:axId val="970709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0" strike="noStrike" spc="-1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77138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FF0000"/>
                </a:solidFill>
                <a:latin typeface="Calibri"/>
              </a:defRPr>
            </a:pPr>
            <a:r>
              <a:rPr lang="en-ID" sz="1400" b="1" strike="noStrike" spc="-1">
                <a:solidFill>
                  <a:srgbClr val="FF0000"/>
                </a:solidFill>
                <a:latin typeface="Calibri"/>
              </a:rPr>
              <a:t>Positif, Selesai, dan Sakit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D0D0D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'NEWEST METHOD'!$A$4:$A$20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'NEWEST METHOD'!$N$4:$N$20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19</c:v>
                </c:pt>
                <c:pt idx="8">
                  <c:v>27</c:v>
                </c:pt>
                <c:pt idx="9">
                  <c:v>34</c:v>
                </c:pt>
                <c:pt idx="10">
                  <c:v>34</c:v>
                </c:pt>
                <c:pt idx="11">
                  <c:v>69</c:v>
                </c:pt>
                <c:pt idx="12">
                  <c:v>96</c:v>
                </c:pt>
                <c:pt idx="13">
                  <c:v>117</c:v>
                </c:pt>
                <c:pt idx="14">
                  <c:v>135</c:v>
                </c:pt>
                <c:pt idx="15">
                  <c:v>173</c:v>
                </c:pt>
                <c:pt idx="16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1-4195-A0E8-174EA9A1F7AD}"/>
            </c:ext>
          </c:extLst>
        </c:ser>
        <c:ser>
          <c:idx val="1"/>
          <c:order val="1"/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D0D0D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'NEWEST METHOD'!$A$4:$A$20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'NEWEST METHOD'!$T$4:$T$20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17</c:v>
                </c:pt>
                <c:pt idx="8">
                  <c:v>25</c:v>
                </c:pt>
                <c:pt idx="9">
                  <c:v>31</c:v>
                </c:pt>
                <c:pt idx="10">
                  <c:v>31</c:v>
                </c:pt>
                <c:pt idx="11">
                  <c:v>62</c:v>
                </c:pt>
                <c:pt idx="12">
                  <c:v>83</c:v>
                </c:pt>
                <c:pt idx="13">
                  <c:v>104</c:v>
                </c:pt>
                <c:pt idx="14">
                  <c:v>122</c:v>
                </c:pt>
                <c:pt idx="15">
                  <c:v>159</c:v>
                </c:pt>
                <c:pt idx="16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61-4195-A0E8-174EA9A1F7AD}"/>
            </c:ext>
          </c:extLst>
        </c:ser>
        <c:ser>
          <c:idx val="2"/>
          <c:order val="2"/>
          <c:spPr>
            <a:ln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D0D0D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'NEWEST METHOD'!$A$4:$A$20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'NEWEST METHOD'!$AD$4:$AD$20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61-4195-A0E8-174EA9A1F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3334027"/>
        <c:axId val="35176992"/>
      </c:lineChart>
      <c:catAx>
        <c:axId val="533340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D0D0D"/>
                    </a:solidFill>
                    <a:latin typeface="Calibri"/>
                  </a:defRPr>
                </a:pPr>
                <a:r>
                  <a:rPr lang="en-ID" sz="1000" b="1" strike="noStrike" spc="-1">
                    <a:solidFill>
                      <a:srgbClr val="0D0D0D"/>
                    </a:solidFill>
                    <a:latin typeface="Calibri"/>
                  </a:rPr>
                  <a:t>hari ke-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1" strike="noStrike" spc="-1">
                <a:solidFill>
                  <a:srgbClr val="0D0D0D"/>
                </a:solidFill>
                <a:latin typeface="Calibri"/>
              </a:defRPr>
            </a:pPr>
            <a:endParaRPr lang="en-US"/>
          </a:p>
        </c:txPr>
        <c:crossAx val="35176992"/>
        <c:crosses val="autoZero"/>
        <c:auto val="1"/>
        <c:lblAlgn val="ctr"/>
        <c:lblOffset val="100"/>
        <c:noMultiLvlLbl val="1"/>
      </c:catAx>
      <c:valAx>
        <c:axId val="351769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D0D0D"/>
                    </a:solidFill>
                    <a:latin typeface="Calibri"/>
                  </a:defRPr>
                </a:pPr>
                <a:r>
                  <a:rPr lang="en-ID" sz="1000" b="1" strike="noStrike" spc="-1">
                    <a:solidFill>
                      <a:srgbClr val="0D0D0D"/>
                    </a:solidFill>
                    <a:latin typeface="Calibri"/>
                  </a:rPr>
                  <a:t>Jumlah Jiwa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1" strike="noStrike" spc="-1">
                <a:solidFill>
                  <a:srgbClr val="0D0D0D"/>
                </a:solidFill>
                <a:latin typeface="Calibri"/>
              </a:defRPr>
            </a:pPr>
            <a:endParaRPr lang="en-US"/>
          </a:p>
        </c:txPr>
        <c:crossAx val="5333402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1" strike="noStrike" spc="-1">
              <a:solidFill>
                <a:srgbClr val="0D0D0D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ID" sz="1400" b="1" strike="noStrike" spc="-1">
                <a:solidFill>
                  <a:srgbClr val="000000"/>
                </a:solidFill>
                <a:latin typeface="Calibri"/>
              </a:rPr>
              <a:t>Average of New Sick per Week</a:t>
            </a:r>
          </a:p>
        </c:rich>
      </c:tx>
      <c:layout>
        <c:manualLayout>
          <c:xMode val="edge"/>
          <c:yMode val="edge"/>
          <c:x val="0.305101971678298"/>
          <c:y val="6.492980561555079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8160" cap="rnd">
                <a:solidFill>
                  <a:srgbClr val="FF0000"/>
                </a:solidFill>
                <a:prstDash val="sysDot"/>
                <a:round/>
              </a:ln>
            </c:spPr>
            <c:trendlineType val="poly"/>
            <c:order val="6"/>
            <c:dispRSqr val="0"/>
            <c:dispEq val="0"/>
          </c:trendline>
          <c:xVal>
            <c:numRef>
              <c:f>'NEWEST METHOD'!$B$4:$B$115</c:f>
              <c:numCache>
                <c:formatCode>General</c:formatCode>
                <c:ptCount val="112"/>
                <c:pt idx="0">
                  <c:v>1</c:v>
                </c:pt>
                <c:pt idx="7">
                  <c:v>2</c:v>
                </c:pt>
                <c:pt idx="14">
                  <c:v>3</c:v>
                </c:pt>
                <c:pt idx="21">
                  <c:v>4</c:v>
                </c:pt>
                <c:pt idx="28">
                  <c:v>5</c:v>
                </c:pt>
                <c:pt idx="35">
                  <c:v>6</c:v>
                </c:pt>
                <c:pt idx="42">
                  <c:v>7</c:v>
                </c:pt>
                <c:pt idx="49">
                  <c:v>8</c:v>
                </c:pt>
                <c:pt idx="56">
                  <c:v>9</c:v>
                </c:pt>
                <c:pt idx="63">
                  <c:v>10</c:v>
                </c:pt>
                <c:pt idx="70">
                  <c:v>11</c:v>
                </c:pt>
                <c:pt idx="77">
                  <c:v>12</c:v>
                </c:pt>
                <c:pt idx="84">
                  <c:v>13</c:v>
                </c:pt>
                <c:pt idx="91">
                  <c:v>14</c:v>
                </c:pt>
                <c:pt idx="98">
                  <c:v>15</c:v>
                </c:pt>
                <c:pt idx="105">
                  <c:v>16</c:v>
                </c:pt>
              </c:numCache>
            </c:numRef>
          </c:xVal>
          <c:yVal>
            <c:numRef>
              <c:f>'NEWEST METHOD'!$Y$4:$Y$115</c:f>
              <c:numCache>
                <c:formatCode>0</c:formatCode>
                <c:ptCount val="112"/>
                <c:pt idx="0">
                  <c:v>0.5714285714285714</c:v>
                </c:pt>
                <c:pt idx="7">
                  <c:v>14.285714285714286</c:v>
                </c:pt>
                <c:pt idx="14">
                  <c:v>47.714285714285715</c:v>
                </c:pt>
                <c:pt idx="21">
                  <c:v>95.857142857142861</c:v>
                </c:pt>
                <c:pt idx="28">
                  <c:v>114.85714285714286</c:v>
                </c:pt>
                <c:pt idx="35">
                  <c:v>228.28571428571428</c:v>
                </c:pt>
                <c:pt idx="42">
                  <c:v>256.85714285714283</c:v>
                </c:pt>
                <c:pt idx="49">
                  <c:v>246.57142857142858</c:v>
                </c:pt>
                <c:pt idx="56">
                  <c:v>204.14285714285714</c:v>
                </c:pt>
                <c:pt idx="63">
                  <c:v>248.5</c:v>
                </c:pt>
                <c:pt idx="70">
                  <c:v>251.2</c:v>
                </c:pt>
                <c:pt idx="77">
                  <c:v>465</c:v>
                </c:pt>
                <c:pt idx="84">
                  <c:v>293.57142857142856</c:v>
                </c:pt>
                <c:pt idx="91">
                  <c:v>183.57142857142858</c:v>
                </c:pt>
                <c:pt idx="98">
                  <c:v>396.57142857142856</c:v>
                </c:pt>
                <c:pt idx="105">
                  <c:v>489.28571428571428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67-4A34-A1AB-A2958C589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09050"/>
        <c:axId val="87729654"/>
      </c:scatterChart>
      <c:valAx>
        <c:axId val="649090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D" sz="1000" b="1" strike="noStrike" spc="-1">
                    <a:solidFill>
                      <a:srgbClr val="000000"/>
                    </a:solidFill>
                    <a:latin typeface="Calibri"/>
                  </a:rPr>
                  <a:t>Week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1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7729654"/>
        <c:crosses val="autoZero"/>
        <c:crossBetween val="midCat"/>
      </c:valAx>
      <c:valAx>
        <c:axId val="8772965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D" sz="1000" b="1" strike="noStrike" spc="-1">
                    <a:solidFill>
                      <a:srgbClr val="000000"/>
                    </a:solidFill>
                    <a:latin typeface="Calibri"/>
                  </a:rPr>
                  <a:t>Average of New Sick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1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490905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ID" sz="1400" b="1" strike="noStrike" spc="-1">
                <a:solidFill>
                  <a:srgbClr val="000000"/>
                </a:solidFill>
                <a:latin typeface="Calibri"/>
              </a:rPr>
              <a:t>Orang Sakit (2 Mar -- 26 Jul 2020)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'NEWEST METHOD'!$A$4:$A$196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'NEWEST METHOD'!$T$4:$T$196</c:f>
              <c:numCache>
                <c:formatCode>General</c:formatCode>
                <c:ptCount val="19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17</c:v>
                </c:pt>
                <c:pt idx="8">
                  <c:v>25</c:v>
                </c:pt>
                <c:pt idx="9">
                  <c:v>31</c:v>
                </c:pt>
                <c:pt idx="10">
                  <c:v>31</c:v>
                </c:pt>
                <c:pt idx="11">
                  <c:v>62</c:v>
                </c:pt>
                <c:pt idx="12">
                  <c:v>83</c:v>
                </c:pt>
                <c:pt idx="13">
                  <c:v>104</c:v>
                </c:pt>
                <c:pt idx="14">
                  <c:v>122</c:v>
                </c:pt>
                <c:pt idx="15">
                  <c:v>159</c:v>
                </c:pt>
                <c:pt idx="16">
                  <c:v>198</c:v>
                </c:pt>
                <c:pt idx="17">
                  <c:v>269</c:v>
                </c:pt>
                <c:pt idx="18">
                  <c:v>321</c:v>
                </c:pt>
                <c:pt idx="19">
                  <c:v>393</c:v>
                </c:pt>
                <c:pt idx="20">
                  <c:v>438</c:v>
                </c:pt>
                <c:pt idx="21">
                  <c:v>502</c:v>
                </c:pt>
                <c:pt idx="22">
                  <c:v>603</c:v>
                </c:pt>
                <c:pt idx="23">
                  <c:v>703</c:v>
                </c:pt>
                <c:pt idx="24">
                  <c:v>782</c:v>
                </c:pt>
                <c:pt idx="25">
                  <c:v>915</c:v>
                </c:pt>
                <c:pt idx="26">
                  <c:v>996</c:v>
                </c:pt>
                <c:pt idx="27">
                  <c:v>1109</c:v>
                </c:pt>
                <c:pt idx="28">
                  <c:v>1219</c:v>
                </c:pt>
                <c:pt idx="29">
                  <c:v>1313</c:v>
                </c:pt>
                <c:pt idx="30">
                  <c:v>1419</c:v>
                </c:pt>
                <c:pt idx="31">
                  <c:v>1510</c:v>
                </c:pt>
                <c:pt idx="32">
                  <c:v>1673</c:v>
                </c:pt>
                <c:pt idx="33">
                  <c:v>1753</c:v>
                </c:pt>
                <c:pt idx="34">
                  <c:v>1913</c:v>
                </c:pt>
                <c:pt idx="35">
                  <c:v>2092</c:v>
                </c:pt>
                <c:pt idx="36">
                  <c:v>2315</c:v>
                </c:pt>
                <c:pt idx="37">
                  <c:v>2496</c:v>
                </c:pt>
                <c:pt idx="38">
                  <c:v>2763</c:v>
                </c:pt>
                <c:pt idx="39">
                  <c:v>2926</c:v>
                </c:pt>
                <c:pt idx="40">
                  <c:v>3231</c:v>
                </c:pt>
                <c:pt idx="41">
                  <c:v>3511</c:v>
                </c:pt>
                <c:pt idx="42">
                  <c:v>3780</c:v>
                </c:pt>
                <c:pt idx="43">
                  <c:v>3956</c:v>
                </c:pt>
                <c:pt idx="44">
                  <c:v>4223</c:v>
                </c:pt>
                <c:pt idx="45">
                  <c:v>4474</c:v>
                </c:pt>
                <c:pt idx="46">
                  <c:v>4798</c:v>
                </c:pt>
                <c:pt idx="47">
                  <c:v>5084</c:v>
                </c:pt>
                <c:pt idx="48">
                  <c:v>5309</c:v>
                </c:pt>
                <c:pt idx="49">
                  <c:v>5425</c:v>
                </c:pt>
                <c:pt idx="50">
                  <c:v>5679</c:v>
                </c:pt>
                <c:pt idx="51">
                  <c:v>5872</c:v>
                </c:pt>
                <c:pt idx="52">
                  <c:v>6171</c:v>
                </c:pt>
                <c:pt idx="53">
                  <c:v>6523</c:v>
                </c:pt>
                <c:pt idx="54">
                  <c:v>6848</c:v>
                </c:pt>
                <c:pt idx="55">
                  <c:v>7035</c:v>
                </c:pt>
                <c:pt idx="56">
                  <c:v>7183</c:v>
                </c:pt>
                <c:pt idx="57">
                  <c:v>7487</c:v>
                </c:pt>
                <c:pt idx="58">
                  <c:v>7599</c:v>
                </c:pt>
                <c:pt idx="59">
                  <c:v>7807</c:v>
                </c:pt>
                <c:pt idx="60">
                  <c:v>8163</c:v>
                </c:pt>
                <c:pt idx="61">
                  <c:v>8350</c:v>
                </c:pt>
                <c:pt idx="62">
                  <c:v>8464</c:v>
                </c:pt>
                <c:pt idx="63">
                  <c:v>8762</c:v>
                </c:pt>
                <c:pt idx="64">
                  <c:v>8995</c:v>
                </c:pt>
                <c:pt idx="65">
                  <c:v>9219</c:v>
                </c:pt>
                <c:pt idx="66">
                  <c:v>9458</c:v>
                </c:pt>
                <c:pt idx="67">
                  <c:v>9668</c:v>
                </c:pt>
                <c:pt idx="68">
                  <c:v>10072</c:v>
                </c:pt>
                <c:pt idx="69">
                  <c:v>10354</c:v>
                </c:pt>
                <c:pt idx="70">
                  <c:v>10386</c:v>
                </c:pt>
                <c:pt idx="71">
                  <c:v>10672</c:v>
                </c:pt>
                <c:pt idx="72">
                  <c:v>11116</c:v>
                </c:pt>
                <c:pt idx="73">
                  <c:v>11438</c:v>
                </c:pt>
                <c:pt idx="74">
                  <c:v>11610</c:v>
                </c:pt>
                <c:pt idx="75">
                  <c:v>12018</c:v>
                </c:pt>
                <c:pt idx="76">
                  <c:v>12236</c:v>
                </c:pt>
                <c:pt idx="77">
                  <c:v>12489</c:v>
                </c:pt>
                <c:pt idx="78">
                  <c:v>12802</c:v>
                </c:pt>
                <c:pt idx="79">
                  <c:v>13366</c:v>
                </c:pt>
                <c:pt idx="80">
                  <c:v>14040</c:v>
                </c:pt>
                <c:pt idx="81">
                  <c:v>14407</c:v>
                </c:pt>
                <c:pt idx="82">
                  <c:v>15139</c:v>
                </c:pt>
                <c:pt idx="83">
                  <c:v>15491</c:v>
                </c:pt>
                <c:pt idx="84">
                  <c:v>15711</c:v>
                </c:pt>
                <c:pt idx="85">
                  <c:v>15864</c:v>
                </c:pt>
                <c:pt idx="86">
                  <c:v>16315</c:v>
                </c:pt>
                <c:pt idx="87">
                  <c:v>16796</c:v>
                </c:pt>
                <c:pt idx="88">
                  <c:v>17198</c:v>
                </c:pt>
                <c:pt idx="89">
                  <c:v>17179</c:v>
                </c:pt>
                <c:pt idx="90">
                  <c:v>17546</c:v>
                </c:pt>
                <c:pt idx="91">
                  <c:v>17656</c:v>
                </c:pt>
                <c:pt idx="92">
                  <c:v>17945</c:v>
                </c:pt>
                <c:pt idx="93">
                  <c:v>18123</c:v>
                </c:pt>
                <c:pt idx="94">
                  <c:v>18199</c:v>
                </c:pt>
                <c:pt idx="95">
                  <c:v>18302</c:v>
                </c:pt>
                <c:pt idx="96">
                  <c:v>18800</c:v>
                </c:pt>
                <c:pt idx="97">
                  <c:v>18831</c:v>
                </c:pt>
                <c:pt idx="98">
                  <c:v>19240</c:v>
                </c:pt>
                <c:pt idx="99">
                  <c:v>19733</c:v>
                </c:pt>
                <c:pt idx="100">
                  <c:v>20223</c:v>
                </c:pt>
                <c:pt idx="101">
                  <c:v>20654</c:v>
                </c:pt>
                <c:pt idx="102">
                  <c:v>21140</c:v>
                </c:pt>
                <c:pt idx="103">
                  <c:v>21548</c:v>
                </c:pt>
                <c:pt idx="104">
                  <c:v>21607</c:v>
                </c:pt>
                <c:pt idx="105">
                  <c:v>21968</c:v>
                </c:pt>
                <c:pt idx="106">
                  <c:v>22461</c:v>
                </c:pt>
                <c:pt idx="107">
                  <c:v>22907</c:v>
                </c:pt>
                <c:pt idx="108">
                  <c:v>23635</c:v>
                </c:pt>
                <c:pt idx="109">
                  <c:v>24091</c:v>
                </c:pt>
                <c:pt idx="110">
                  <c:v>24727</c:v>
                </c:pt>
                <c:pt idx="111">
                  <c:v>25032</c:v>
                </c:pt>
                <c:pt idx="112">
                  <c:v>25620</c:v>
                </c:pt>
                <c:pt idx="113">
                  <c:v>26130</c:v>
                </c:pt>
                <c:pt idx="114">
                  <c:v>26788</c:v>
                </c:pt>
                <c:pt idx="115">
                  <c:v>27128</c:v>
                </c:pt>
                <c:pt idx="116">
                  <c:v>27421</c:v>
                </c:pt>
                <c:pt idx="117">
                  <c:v>28193</c:v>
                </c:pt>
                <c:pt idx="118">
                  <c:v>28330</c:v>
                </c:pt>
                <c:pt idx="119">
                  <c:v>28497</c:v>
                </c:pt>
                <c:pt idx="120">
                  <c:v>28713</c:v>
                </c:pt>
                <c:pt idx="121">
                  <c:v>29251</c:v>
                </c:pt>
                <c:pt idx="122">
                  <c:v>29768</c:v>
                </c:pt>
                <c:pt idx="123">
                  <c:v>30119</c:v>
                </c:pt>
                <c:pt idx="124">
                  <c:v>30862</c:v>
                </c:pt>
                <c:pt idx="125">
                  <c:v>31501</c:v>
                </c:pt>
                <c:pt idx="126">
                  <c:v>31826</c:v>
                </c:pt>
                <c:pt idx="127">
                  <c:v>32160</c:v>
                </c:pt>
                <c:pt idx="128">
                  <c:v>33163</c:v>
                </c:pt>
                <c:pt idx="129">
                  <c:v>34696</c:v>
                </c:pt>
                <c:pt idx="130">
                  <c:v>35377</c:v>
                </c:pt>
                <c:pt idx="131">
                  <c:v>35792</c:v>
                </c:pt>
                <c:pt idx="132">
                  <c:v>36483</c:v>
                </c:pt>
                <c:pt idx="133">
                  <c:v>36664</c:v>
                </c:pt>
                <c:pt idx="134">
                  <c:v>37254</c:v>
                </c:pt>
                <c:pt idx="135">
                  <c:v>37275</c:v>
                </c:pt>
                <c:pt idx="136">
                  <c:v>37478</c:v>
                </c:pt>
                <c:pt idx="137">
                  <c:v>37367</c:v>
                </c:pt>
                <c:pt idx="138">
                  <c:v>37626</c:v>
                </c:pt>
                <c:pt idx="139">
                  <c:v>37005</c:v>
                </c:pt>
                <c:pt idx="140">
                  <c:v>37026</c:v>
                </c:pt>
                <c:pt idx="141">
                  <c:v>37111</c:v>
                </c:pt>
                <c:pt idx="142">
                  <c:v>37065</c:v>
                </c:pt>
                <c:pt idx="143">
                  <c:v>36945</c:v>
                </c:pt>
                <c:pt idx="144">
                  <c:v>36836</c:v>
                </c:pt>
                <c:pt idx="145">
                  <c:v>37228</c:v>
                </c:pt>
                <c:pt idx="146">
                  <c:v>37362</c:v>
                </c:pt>
                <c:pt idx="147">
                  <c:v>37306</c:v>
                </c:pt>
                <c:pt idx="148">
                  <c:v>36614</c:v>
                </c:pt>
                <c:pt idx="149">
                  <c:v>37313</c:v>
                </c:pt>
                <c:pt idx="150">
                  <c:v>36990</c:v>
                </c:pt>
                <c:pt idx="151">
                  <c:v>37353</c:v>
                </c:pt>
                <c:pt idx="152">
                  <c:v>36858</c:v>
                </c:pt>
                <c:pt idx="153">
                  <c:v>37255</c:v>
                </c:pt>
                <c:pt idx="154">
                  <c:v>37606</c:v>
                </c:pt>
                <c:pt idx="155">
                  <c:v>37629</c:v>
                </c:pt>
                <c:pt idx="156">
                  <c:v>37541</c:v>
                </c:pt>
                <c:pt idx="157">
                  <c:v>37598</c:v>
                </c:pt>
                <c:pt idx="158">
                  <c:v>38087</c:v>
                </c:pt>
                <c:pt idx="159">
                  <c:v>38550</c:v>
                </c:pt>
                <c:pt idx="160">
                  <c:v>38732</c:v>
                </c:pt>
                <c:pt idx="161">
                  <c:v>39093</c:v>
                </c:pt>
                <c:pt idx="162">
                  <c:v>39253</c:v>
                </c:pt>
                <c:pt idx="163">
                  <c:v>39028</c:v>
                </c:pt>
                <c:pt idx="164">
                  <c:v>39301</c:v>
                </c:pt>
                <c:pt idx="165">
                  <c:v>39495</c:v>
                </c:pt>
                <c:pt idx="166">
                  <c:v>40087</c:v>
                </c:pt>
                <c:pt idx="167">
                  <c:v>40307</c:v>
                </c:pt>
                <c:pt idx="168">
                  <c:v>40716</c:v>
                </c:pt>
                <c:pt idx="169">
                  <c:v>40471</c:v>
                </c:pt>
                <c:pt idx="170">
                  <c:v>39953</c:v>
                </c:pt>
                <c:pt idx="171">
                  <c:v>40130</c:v>
                </c:pt>
                <c:pt idx="172">
                  <c:v>39928</c:v>
                </c:pt>
                <c:pt idx="173">
                  <c:v>39717</c:v>
                </c:pt>
                <c:pt idx="174">
                  <c:v>39366</c:v>
                </c:pt>
                <c:pt idx="175">
                  <c:v>37604</c:v>
                </c:pt>
                <c:pt idx="176">
                  <c:v>38145</c:v>
                </c:pt>
                <c:pt idx="177">
                  <c:v>37823</c:v>
                </c:pt>
                <c:pt idx="178">
                  <c:v>37256</c:v>
                </c:pt>
                <c:pt idx="179">
                  <c:v>37829</c:v>
                </c:pt>
                <c:pt idx="180">
                  <c:v>39143</c:v>
                </c:pt>
                <c:pt idx="181">
                  <c:v>40536</c:v>
                </c:pt>
                <c:pt idx="182">
                  <c:v>41431</c:v>
                </c:pt>
                <c:pt idx="183">
                  <c:v>42020</c:v>
                </c:pt>
                <c:pt idx="184">
                  <c:v>43070</c:v>
                </c:pt>
                <c:pt idx="185">
                  <c:v>44474</c:v>
                </c:pt>
                <c:pt idx="186">
                  <c:v>45535</c:v>
                </c:pt>
                <c:pt idx="187">
                  <c:v>46335</c:v>
                </c:pt>
                <c:pt idx="188">
                  <c:v>47520</c:v>
                </c:pt>
                <c:pt idx="189">
                  <c:v>48218</c:v>
                </c:pt>
                <c:pt idx="190">
                  <c:v>48858</c:v>
                </c:pt>
                <c:pt idx="191">
                  <c:v>49817</c:v>
                </c:pt>
                <c:pt idx="192">
                  <c:v>51248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0-4AB9-94CF-A303E73BD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343404"/>
        <c:axId val="94725522"/>
      </c:barChart>
      <c:catAx>
        <c:axId val="753434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1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4725522"/>
        <c:crosses val="autoZero"/>
        <c:auto val="1"/>
        <c:lblAlgn val="ctr"/>
        <c:lblOffset val="100"/>
        <c:noMultiLvlLbl val="1"/>
      </c:catAx>
      <c:valAx>
        <c:axId val="947255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1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534340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Ebrima"/>
                <a:ea typeface="Ebrima"/>
              </a:defRPr>
            </a:pPr>
            <a:r>
              <a:rPr lang="en-ID" sz="1400" b="1" strike="noStrike" spc="-1">
                <a:solidFill>
                  <a:srgbClr val="000000"/>
                </a:solidFill>
                <a:latin typeface="Ebrima"/>
                <a:ea typeface="Ebrima"/>
              </a:rPr>
              <a:t>Orang Sakit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Ebrima"/>
                    <a:ea typeface="Ebrima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'NEWEST METHOD'!$D$139:$D$150</c:f>
              <c:numCache>
                <c:formatCode>mm/dd/yyyy</c:formatCode>
                <c:ptCount val="12"/>
                <c:pt idx="0">
                  <c:v>44027</c:v>
                </c:pt>
                <c:pt idx="1">
                  <c:v>44028</c:v>
                </c:pt>
                <c:pt idx="2">
                  <c:v>44029</c:v>
                </c:pt>
                <c:pt idx="3">
                  <c:v>44030</c:v>
                </c:pt>
                <c:pt idx="4">
                  <c:v>44031</c:v>
                </c:pt>
                <c:pt idx="5">
                  <c:v>44032</c:v>
                </c:pt>
                <c:pt idx="6">
                  <c:v>44033</c:v>
                </c:pt>
                <c:pt idx="7">
                  <c:v>44034</c:v>
                </c:pt>
                <c:pt idx="8">
                  <c:v>44035</c:v>
                </c:pt>
                <c:pt idx="9">
                  <c:v>44036</c:v>
                </c:pt>
                <c:pt idx="10">
                  <c:v>44037</c:v>
                </c:pt>
                <c:pt idx="11">
                  <c:v>44038</c:v>
                </c:pt>
              </c:numCache>
            </c:numRef>
          </c:cat>
          <c:val>
            <c:numRef>
              <c:f>'NEWEST METHOD'!$T$139:$T$150</c:f>
              <c:numCache>
                <c:formatCode>General</c:formatCode>
                <c:ptCount val="12"/>
                <c:pt idx="0">
                  <c:v>37275</c:v>
                </c:pt>
                <c:pt idx="1">
                  <c:v>37478</c:v>
                </c:pt>
                <c:pt idx="2">
                  <c:v>37367</c:v>
                </c:pt>
                <c:pt idx="3">
                  <c:v>37626</c:v>
                </c:pt>
                <c:pt idx="4">
                  <c:v>37005</c:v>
                </c:pt>
                <c:pt idx="5">
                  <c:v>37026</c:v>
                </c:pt>
                <c:pt idx="6">
                  <c:v>37111</c:v>
                </c:pt>
                <c:pt idx="7">
                  <c:v>37065</c:v>
                </c:pt>
                <c:pt idx="8">
                  <c:v>36945</c:v>
                </c:pt>
                <c:pt idx="9">
                  <c:v>36836</c:v>
                </c:pt>
                <c:pt idx="10">
                  <c:v>37228</c:v>
                </c:pt>
                <c:pt idx="11">
                  <c:v>37362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8-45F8-9243-DB03D4D91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4231"/>
        <c:axId val="44490381"/>
      </c:barChart>
      <c:dateAx>
        <c:axId val="4264231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1" strike="noStrike" spc="-1">
                <a:solidFill>
                  <a:srgbClr val="000000"/>
                </a:solidFill>
                <a:latin typeface="Ebrima"/>
                <a:ea typeface="Ebrima"/>
              </a:defRPr>
            </a:pPr>
            <a:endParaRPr lang="en-US"/>
          </a:p>
        </c:txPr>
        <c:crossAx val="44490381"/>
        <c:crosses val="autoZero"/>
        <c:auto val="1"/>
        <c:lblOffset val="100"/>
        <c:baseTimeUnit val="days"/>
      </c:dateAx>
      <c:valAx>
        <c:axId val="444903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1" strike="noStrike" spc="-1">
                <a:solidFill>
                  <a:srgbClr val="000000"/>
                </a:solidFill>
                <a:latin typeface="Ebrima"/>
                <a:ea typeface="Ebrima"/>
              </a:defRPr>
            </a:pPr>
            <a:endParaRPr lang="en-US"/>
          </a:p>
        </c:txPr>
        <c:crossAx val="426423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Ebrima"/>
                <a:ea typeface="Ebrima"/>
              </a:defRPr>
            </a:pPr>
            <a:r>
              <a:rPr lang="en-ID" sz="1400" b="1" strike="noStrike" spc="-1">
                <a:solidFill>
                  <a:srgbClr val="000000"/>
                </a:solidFill>
                <a:latin typeface="Ebrima"/>
                <a:ea typeface="Ebrima"/>
              </a:rPr>
              <a:t>Nilai 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Ebrima"/>
                    <a:ea typeface="Ebrima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'NEWEST METHOD'!$D$151:$D$210</c:f>
              <c:numCache>
                <c:formatCode>mm/dd/yyyy</c:formatCode>
                <c:ptCount val="60"/>
                <c:pt idx="0">
                  <c:v>44039</c:v>
                </c:pt>
                <c:pt idx="1">
                  <c:v>44040</c:v>
                </c:pt>
                <c:pt idx="2">
                  <c:v>44041</c:v>
                </c:pt>
                <c:pt idx="3">
                  <c:v>44042</c:v>
                </c:pt>
                <c:pt idx="4">
                  <c:v>44043</c:v>
                </c:pt>
                <c:pt idx="5">
                  <c:v>44044</c:v>
                </c:pt>
                <c:pt idx="6">
                  <c:v>44045</c:v>
                </c:pt>
                <c:pt idx="7">
                  <c:v>44046</c:v>
                </c:pt>
                <c:pt idx="8">
                  <c:v>44047</c:v>
                </c:pt>
                <c:pt idx="9">
                  <c:v>44048</c:v>
                </c:pt>
                <c:pt idx="10">
                  <c:v>44049</c:v>
                </c:pt>
                <c:pt idx="11">
                  <c:v>44050</c:v>
                </c:pt>
                <c:pt idx="12">
                  <c:v>44051</c:v>
                </c:pt>
                <c:pt idx="13">
                  <c:v>44052</c:v>
                </c:pt>
                <c:pt idx="14">
                  <c:v>44053</c:v>
                </c:pt>
                <c:pt idx="15">
                  <c:v>44054</c:v>
                </c:pt>
                <c:pt idx="16">
                  <c:v>44055</c:v>
                </c:pt>
                <c:pt idx="17">
                  <c:v>44056</c:v>
                </c:pt>
                <c:pt idx="18">
                  <c:v>44057</c:v>
                </c:pt>
                <c:pt idx="19">
                  <c:v>44058</c:v>
                </c:pt>
                <c:pt idx="20">
                  <c:v>44059</c:v>
                </c:pt>
                <c:pt idx="21">
                  <c:v>44060</c:v>
                </c:pt>
                <c:pt idx="22">
                  <c:v>44061</c:v>
                </c:pt>
                <c:pt idx="23">
                  <c:v>44062</c:v>
                </c:pt>
                <c:pt idx="24">
                  <c:v>44063</c:v>
                </c:pt>
                <c:pt idx="25">
                  <c:v>44064</c:v>
                </c:pt>
                <c:pt idx="26">
                  <c:v>44065</c:v>
                </c:pt>
                <c:pt idx="27">
                  <c:v>44066</c:v>
                </c:pt>
                <c:pt idx="28">
                  <c:v>44067</c:v>
                </c:pt>
                <c:pt idx="29">
                  <c:v>44068</c:v>
                </c:pt>
                <c:pt idx="30">
                  <c:v>44069</c:v>
                </c:pt>
                <c:pt idx="31">
                  <c:v>44070</c:v>
                </c:pt>
                <c:pt idx="32">
                  <c:v>44071</c:v>
                </c:pt>
                <c:pt idx="33">
                  <c:v>44072</c:v>
                </c:pt>
                <c:pt idx="34">
                  <c:v>44073</c:v>
                </c:pt>
                <c:pt idx="35">
                  <c:v>44074</c:v>
                </c:pt>
                <c:pt idx="36">
                  <c:v>44075</c:v>
                </c:pt>
                <c:pt idx="37">
                  <c:v>44076</c:v>
                </c:pt>
                <c:pt idx="38">
                  <c:v>44077</c:v>
                </c:pt>
                <c:pt idx="39">
                  <c:v>44078</c:v>
                </c:pt>
                <c:pt idx="40">
                  <c:v>44079</c:v>
                </c:pt>
                <c:pt idx="41">
                  <c:v>44080</c:v>
                </c:pt>
                <c:pt idx="42">
                  <c:v>44081</c:v>
                </c:pt>
                <c:pt idx="43">
                  <c:v>44082</c:v>
                </c:pt>
                <c:pt idx="44">
                  <c:v>44083</c:v>
                </c:pt>
                <c:pt idx="45">
                  <c:v>44084</c:v>
                </c:pt>
                <c:pt idx="46">
                  <c:v>44085</c:v>
                </c:pt>
                <c:pt idx="47">
                  <c:v>44086</c:v>
                </c:pt>
                <c:pt idx="48">
                  <c:v>44087</c:v>
                </c:pt>
                <c:pt idx="49">
                  <c:v>44088</c:v>
                </c:pt>
                <c:pt idx="50">
                  <c:v>44089</c:v>
                </c:pt>
                <c:pt idx="51">
                  <c:v>44090</c:v>
                </c:pt>
                <c:pt idx="52">
                  <c:v>44091</c:v>
                </c:pt>
                <c:pt idx="53">
                  <c:v>44092</c:v>
                </c:pt>
                <c:pt idx="54">
                  <c:v>44093</c:v>
                </c:pt>
                <c:pt idx="55">
                  <c:v>44094</c:v>
                </c:pt>
                <c:pt idx="56">
                  <c:v>44095</c:v>
                </c:pt>
                <c:pt idx="57">
                  <c:v>44096</c:v>
                </c:pt>
                <c:pt idx="58">
                  <c:v>44097</c:v>
                </c:pt>
                <c:pt idx="59">
                  <c:v>44098</c:v>
                </c:pt>
              </c:numCache>
            </c:numRef>
          </c:cat>
          <c:val>
            <c:numRef>
              <c:f>'NEWEST METHOD'!$U$151:$U$210</c:f>
              <c:numCache>
                <c:formatCode>General</c:formatCode>
                <c:ptCount val="60"/>
                <c:pt idx="0">
                  <c:v>1.0175103643901375</c:v>
                </c:pt>
                <c:pt idx="1">
                  <c:v>0.98282063671015196</c:v>
                </c:pt>
                <c:pt idx="2">
                  <c:v>1.0010194500335345</c:v>
                </c:pt>
                <c:pt idx="3">
                  <c:v>0.98697902769624846</c:v>
                </c:pt>
                <c:pt idx="4">
                  <c:v>0.99962533786496111</c:v>
                </c:pt>
                <c:pt idx="5">
                  <c:v>0.97958858236325941</c:v>
                </c:pt>
                <c:pt idx="6">
                  <c:v>1.0067558438048911</c:v>
                </c:pt>
                <c:pt idx="7">
                  <c:v>1.0156646680710852</c:v>
                </c:pt>
                <c:pt idx="8">
                  <c:v>1.0139581256231307</c:v>
                </c:pt>
                <c:pt idx="9">
                  <c:v>1.0128423040604344</c:v>
                </c:pt>
                <c:pt idx="10">
                  <c:v>1.0176749221816213</c:v>
                </c:pt>
                <c:pt idx="11">
                  <c:v>1.0339613421652731</c:v>
                </c:pt>
                <c:pt idx="12">
                  <c:v>1.0355109057698506</c:v>
                </c:pt>
                <c:pt idx="13">
                  <c:v>1.0366682725764145</c:v>
                </c:pt>
                <c:pt idx="14">
                  <c:v>1.047901141907468</c:v>
                </c:pt>
                <c:pt idx="15">
                  <c:v>1.0720762549844323</c:v>
                </c:pt>
                <c:pt idx="16">
                  <c:v>1.0459625331653848</c:v>
                </c:pt>
                <c:pt idx="17">
                  <c:v>1.0624763449580967</c:v>
                </c:pt>
                <c:pt idx="18">
                  <c:v>1.0573447915830054</c:v>
                </c:pt>
                <c:pt idx="19">
                  <c:v>1.0876064897715556</c:v>
                </c:pt>
                <c:pt idx="20">
                  <c:v>1.0819218896792377</c:v>
                </c:pt>
                <c:pt idx="21">
                  <c:v>1.082699569217678</c:v>
                </c:pt>
                <c:pt idx="22">
                  <c:v>1.0755268542879162</c:v>
                </c:pt>
                <c:pt idx="23">
                  <c:v>1.0642497536027278</c:v>
                </c:pt>
                <c:pt idx="24">
                  <c:v>1.0673440076599818</c:v>
                </c:pt>
                <c:pt idx="25">
                  <c:v>1.048336702811983</c:v>
                </c:pt>
                <c:pt idx="26">
                  <c:v>1.0302723735408561</c:v>
                </c:pt>
                <c:pt idx="27">
                  <c:v>1.0163688939378293</c:v>
                </c:pt>
                <c:pt idx="28">
                  <c:v>0.96191133962602005</c:v>
                </c:pt>
                <c:pt idx="29">
                  <c:v>0.97177285812549363</c:v>
                </c:pt>
                <c:pt idx="30">
                  <c:v>0.96912473096238594</c:v>
                </c:pt>
                <c:pt idx="31">
                  <c:v>0.94796570061830487</c:v>
                </c:pt>
                <c:pt idx="32">
                  <c:v>0.95781744524623369</c:v>
                </c:pt>
                <c:pt idx="33">
                  <c:v>0.97645121859954598</c:v>
                </c:pt>
                <c:pt idx="34">
                  <c:v>1.0056813952911405</c:v>
                </c:pt>
                <c:pt idx="35">
                  <c:v>1.0175606641123882</c:v>
                </c:pt>
                <c:pt idx="36">
                  <c:v>1.0382743198833733</c:v>
                </c:pt>
                <c:pt idx="37">
                  <c:v>1.0780166695867643</c:v>
                </c:pt>
                <c:pt idx="38">
                  <c:v>1.1082481933715425</c:v>
                </c:pt>
                <c:pt idx="39">
                  <c:v>1.1404277699859748</c:v>
                </c:pt>
                <c:pt idx="40">
                  <c:v>1.1666288994637057</c:v>
                </c:pt>
                <c:pt idx="41">
                  <c:v>1.2071330589849107</c:v>
                </c:pt>
                <c:pt idx="42">
                  <c:v>1.2822572066801403</c:v>
                </c:pt>
                <c:pt idx="43">
                  <c:v>1.2808493904836806</c:v>
                </c:pt>
                <c:pt idx="44">
                  <c:v>1.3171086376014594</c:v>
                </c:pt>
                <c:pt idx="45">
                  <c:v>1.3755636675971656</c:v>
                </c:pt>
                <c:pt idx="46">
                  <c:v>1.379153559438526</c:v>
                </c:pt>
                <c:pt idx="47">
                  <c:v>1.3709730986383262</c:v>
                </c:pt>
                <c:pt idx="48">
                  <c:v>1.3476909413854352</c:v>
                </c:pt>
                <c:pt idx="49">
                  <c:v>1.3094542733701817</c:v>
                </c:pt>
                <c:pt idx="50">
                  <c:v>1.3080437886720608</c:v>
                </c:pt>
                <c:pt idx="51">
                  <c:v>1.2948456001857442</c:v>
                </c:pt>
                <c:pt idx="52">
                  <c:v>1.2750146152808381</c:v>
                </c:pt>
                <c:pt idx="53">
                  <c:v>1.2385198199187437</c:v>
                </c:pt>
                <c:pt idx="54">
                  <c:v>1.2274954138340348</c:v>
                </c:pt>
                <c:pt idx="55">
                  <c:v>1.2159722222222222</c:v>
                </c:pt>
                <c:pt idx="56">
                  <c:v>1.2104400846157037</c:v>
                </c:pt>
                <c:pt idx="57">
                  <c:v>1.2029759711817922</c:v>
                </c:pt>
                <c:pt idx="58">
                  <c:v>1.1931669911877472</c:v>
                </c:pt>
                <c:pt idx="59">
                  <c:v>1.1717725569778332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B-473E-884A-A8ED3158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4518453"/>
        <c:axId val="7805303"/>
      </c:lineChart>
      <c:dateAx>
        <c:axId val="64518453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1" strike="noStrike" spc="-1">
                <a:solidFill>
                  <a:srgbClr val="000000"/>
                </a:solidFill>
                <a:latin typeface="Ebrima"/>
                <a:ea typeface="Ebrima"/>
              </a:defRPr>
            </a:pPr>
            <a:endParaRPr lang="en-US"/>
          </a:p>
        </c:txPr>
        <c:crossAx val="7805303"/>
        <c:crosses val="autoZero"/>
        <c:auto val="1"/>
        <c:lblOffset val="100"/>
        <c:baseTimeUnit val="days"/>
      </c:dateAx>
      <c:valAx>
        <c:axId val="7805303"/>
        <c:scaling>
          <c:orientation val="minMax"/>
          <c:min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1" strike="noStrike" spc="-1">
                <a:solidFill>
                  <a:srgbClr val="000000"/>
                </a:solidFill>
                <a:latin typeface="Ebrima"/>
                <a:ea typeface="Ebrima"/>
              </a:defRPr>
            </a:pPr>
            <a:endParaRPr lang="en-US"/>
          </a:p>
        </c:txPr>
        <c:crossAx val="6451845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'NEWEST METHOD'!$N$3</c:f>
              <c:strCache>
                <c:ptCount val="1"/>
                <c:pt idx="0">
                  <c:v>Total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35070603674540685"/>
                  <c:y val="-0.1696693642461359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'NEWEST METHOD'!$N$4:$N$321</c:f>
              <c:numCache>
                <c:formatCode>General</c:formatCode>
                <c:ptCount val="3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19</c:v>
                </c:pt>
                <c:pt idx="8">
                  <c:v>27</c:v>
                </c:pt>
                <c:pt idx="9">
                  <c:v>34</c:v>
                </c:pt>
                <c:pt idx="10">
                  <c:v>34</c:v>
                </c:pt>
                <c:pt idx="11">
                  <c:v>69</c:v>
                </c:pt>
                <c:pt idx="12">
                  <c:v>96</c:v>
                </c:pt>
                <c:pt idx="13">
                  <c:v>117</c:v>
                </c:pt>
                <c:pt idx="14">
                  <c:v>135</c:v>
                </c:pt>
                <c:pt idx="15">
                  <c:v>173</c:v>
                </c:pt>
                <c:pt idx="16">
                  <c:v>228</c:v>
                </c:pt>
                <c:pt idx="17">
                  <c:v>309</c:v>
                </c:pt>
                <c:pt idx="18">
                  <c:v>370</c:v>
                </c:pt>
                <c:pt idx="19">
                  <c:v>451</c:v>
                </c:pt>
                <c:pt idx="20">
                  <c:v>515</c:v>
                </c:pt>
                <c:pt idx="21">
                  <c:v>580</c:v>
                </c:pt>
                <c:pt idx="22">
                  <c:v>687</c:v>
                </c:pt>
                <c:pt idx="23">
                  <c:v>791</c:v>
                </c:pt>
                <c:pt idx="24">
                  <c:v>894</c:v>
                </c:pt>
                <c:pt idx="25">
                  <c:v>1047</c:v>
                </c:pt>
                <c:pt idx="26">
                  <c:v>1156</c:v>
                </c:pt>
                <c:pt idx="27">
                  <c:v>1286</c:v>
                </c:pt>
                <c:pt idx="28">
                  <c:v>1415</c:v>
                </c:pt>
                <c:pt idx="29">
                  <c:v>1529</c:v>
                </c:pt>
                <c:pt idx="30">
                  <c:v>1678</c:v>
                </c:pt>
                <c:pt idx="31">
                  <c:v>1791</c:v>
                </c:pt>
                <c:pt idx="32">
                  <c:v>1987</c:v>
                </c:pt>
                <c:pt idx="33">
                  <c:v>2093</c:v>
                </c:pt>
                <c:pt idx="34">
                  <c:v>2274</c:v>
                </c:pt>
                <c:pt idx="35">
                  <c:v>2492</c:v>
                </c:pt>
                <c:pt idx="36">
                  <c:v>2739</c:v>
                </c:pt>
                <c:pt idx="37">
                  <c:v>2957</c:v>
                </c:pt>
                <c:pt idx="38">
                  <c:v>3294</c:v>
                </c:pt>
                <c:pt idx="39">
                  <c:v>3513</c:v>
                </c:pt>
                <c:pt idx="40">
                  <c:v>3843</c:v>
                </c:pt>
                <c:pt idx="41">
                  <c:v>4242</c:v>
                </c:pt>
                <c:pt idx="42">
                  <c:v>4558</c:v>
                </c:pt>
                <c:pt idx="43">
                  <c:v>4840</c:v>
                </c:pt>
                <c:pt idx="44">
                  <c:v>5137</c:v>
                </c:pt>
                <c:pt idx="45">
                  <c:v>5517</c:v>
                </c:pt>
                <c:pt idx="46">
                  <c:v>5924</c:v>
                </c:pt>
                <c:pt idx="47">
                  <c:v>6249</c:v>
                </c:pt>
                <c:pt idx="48">
                  <c:v>6576</c:v>
                </c:pt>
                <c:pt idx="49">
                  <c:v>6761</c:v>
                </c:pt>
                <c:pt idx="50">
                  <c:v>7136</c:v>
                </c:pt>
                <c:pt idx="51">
                  <c:v>7419</c:v>
                </c:pt>
                <c:pt idx="52">
                  <c:v>7776</c:v>
                </c:pt>
                <c:pt idx="53">
                  <c:v>8212</c:v>
                </c:pt>
                <c:pt idx="54">
                  <c:v>8608</c:v>
                </c:pt>
                <c:pt idx="55">
                  <c:v>8883</c:v>
                </c:pt>
                <c:pt idx="56">
                  <c:v>9097</c:v>
                </c:pt>
                <c:pt idx="57">
                  <c:v>9512</c:v>
                </c:pt>
                <c:pt idx="58">
                  <c:v>9772</c:v>
                </c:pt>
                <c:pt idx="59">
                  <c:v>10119</c:v>
                </c:pt>
                <c:pt idx="60">
                  <c:v>10552</c:v>
                </c:pt>
                <c:pt idx="61">
                  <c:v>10844</c:v>
                </c:pt>
                <c:pt idx="62">
                  <c:v>11193</c:v>
                </c:pt>
                <c:pt idx="63">
                  <c:v>11588</c:v>
                </c:pt>
                <c:pt idx="64">
                  <c:v>12072</c:v>
                </c:pt>
                <c:pt idx="65">
                  <c:v>12439</c:v>
                </c:pt>
                <c:pt idx="66">
                  <c:v>12777</c:v>
                </c:pt>
                <c:pt idx="67">
                  <c:v>13113</c:v>
                </c:pt>
                <c:pt idx="68">
                  <c:v>13646</c:v>
                </c:pt>
                <c:pt idx="69">
                  <c:v>14033</c:v>
                </c:pt>
                <c:pt idx="70">
                  <c:v>14266</c:v>
                </c:pt>
                <c:pt idx="71">
                  <c:v>14750</c:v>
                </c:pt>
                <c:pt idx="72">
                  <c:v>15439</c:v>
                </c:pt>
                <c:pt idx="73">
                  <c:v>16007</c:v>
                </c:pt>
                <c:pt idx="74">
                  <c:v>16497</c:v>
                </c:pt>
                <c:pt idx="75">
                  <c:v>17026</c:v>
                </c:pt>
                <c:pt idx="76">
                  <c:v>17521</c:v>
                </c:pt>
                <c:pt idx="77">
                  <c:v>18017</c:v>
                </c:pt>
                <c:pt idx="78">
                  <c:v>18503</c:v>
                </c:pt>
                <c:pt idx="79">
                  <c:v>19196</c:v>
                </c:pt>
                <c:pt idx="80">
                  <c:v>20169</c:v>
                </c:pt>
                <c:pt idx="81">
                  <c:v>20803</c:v>
                </c:pt>
                <c:pt idx="82">
                  <c:v>21752</c:v>
                </c:pt>
                <c:pt idx="83">
                  <c:v>22278</c:v>
                </c:pt>
                <c:pt idx="84">
                  <c:v>22757</c:v>
                </c:pt>
                <c:pt idx="85">
                  <c:v>23172</c:v>
                </c:pt>
                <c:pt idx="86">
                  <c:v>23858</c:v>
                </c:pt>
                <c:pt idx="87">
                  <c:v>24545</c:v>
                </c:pt>
                <c:pt idx="88">
                  <c:v>25223</c:v>
                </c:pt>
                <c:pt idx="89">
                  <c:v>25780</c:v>
                </c:pt>
                <c:pt idx="90">
                  <c:v>26480</c:v>
                </c:pt>
                <c:pt idx="91">
                  <c:v>26947</c:v>
                </c:pt>
                <c:pt idx="92">
                  <c:v>27556</c:v>
                </c:pt>
                <c:pt idx="93">
                  <c:v>28240</c:v>
                </c:pt>
                <c:pt idx="94">
                  <c:v>28825</c:v>
                </c:pt>
                <c:pt idx="95">
                  <c:v>29528</c:v>
                </c:pt>
                <c:pt idx="96">
                  <c:v>30521</c:v>
                </c:pt>
                <c:pt idx="97">
                  <c:v>31193</c:v>
                </c:pt>
                <c:pt idx="98">
                  <c:v>32040</c:v>
                </c:pt>
                <c:pt idx="99">
                  <c:v>33083</c:v>
                </c:pt>
                <c:pt idx="100">
                  <c:v>34324</c:v>
                </c:pt>
                <c:pt idx="101">
                  <c:v>35303</c:v>
                </c:pt>
                <c:pt idx="102">
                  <c:v>36414</c:v>
                </c:pt>
                <c:pt idx="103">
                  <c:v>37428</c:v>
                </c:pt>
                <c:pt idx="104">
                  <c:v>38285</c:v>
                </c:pt>
                <c:pt idx="105">
                  <c:v>39302</c:v>
                </c:pt>
                <c:pt idx="106">
                  <c:v>40408</c:v>
                </c:pt>
                <c:pt idx="107">
                  <c:v>41439</c:v>
                </c:pt>
                <c:pt idx="108">
                  <c:v>42770</c:v>
                </c:pt>
                <c:pt idx="109">
                  <c:v>43811</c:v>
                </c:pt>
                <c:pt idx="110">
                  <c:v>45037</c:v>
                </c:pt>
                <c:pt idx="111">
                  <c:v>45899</c:v>
                </c:pt>
                <c:pt idx="112">
                  <c:v>46853</c:v>
                </c:pt>
                <c:pt idx="113">
                  <c:v>47904</c:v>
                </c:pt>
                <c:pt idx="114">
                  <c:v>49017</c:v>
                </c:pt>
                <c:pt idx="115">
                  <c:v>50195</c:v>
                </c:pt>
                <c:pt idx="116">
                  <c:v>51435</c:v>
                </c:pt>
                <c:pt idx="117">
                  <c:v>52820</c:v>
                </c:pt>
                <c:pt idx="118">
                  <c:v>54018</c:v>
                </c:pt>
                <c:pt idx="119">
                  <c:v>55100</c:v>
                </c:pt>
                <c:pt idx="120">
                  <c:v>56393</c:v>
                </c:pt>
                <c:pt idx="121">
                  <c:v>57778</c:v>
                </c:pt>
                <c:pt idx="122">
                  <c:v>59420</c:v>
                </c:pt>
                <c:pt idx="123">
                  <c:v>60721</c:v>
                </c:pt>
                <c:pt idx="124">
                  <c:v>62168</c:v>
                </c:pt>
                <c:pt idx="125">
                  <c:v>63775</c:v>
                </c:pt>
                <c:pt idx="126">
                  <c:v>64984</c:v>
                </c:pt>
                <c:pt idx="127">
                  <c:v>66252</c:v>
                </c:pt>
                <c:pt idx="128">
                  <c:v>68105</c:v>
                </c:pt>
                <c:pt idx="129">
                  <c:v>70762</c:v>
                </c:pt>
                <c:pt idx="130">
                  <c:v>72373</c:v>
                </c:pt>
                <c:pt idx="131">
                  <c:v>74044</c:v>
                </c:pt>
                <c:pt idx="132">
                  <c:v>75725</c:v>
                </c:pt>
                <c:pt idx="133">
                  <c:v>77007</c:v>
                </c:pt>
                <c:pt idx="134">
                  <c:v>78598</c:v>
                </c:pt>
                <c:pt idx="135">
                  <c:v>80120</c:v>
                </c:pt>
                <c:pt idx="136">
                  <c:v>81694</c:v>
                </c:pt>
                <c:pt idx="137">
                  <c:v>83156</c:v>
                </c:pt>
                <c:pt idx="138">
                  <c:v>84908</c:v>
                </c:pt>
                <c:pt idx="139">
                  <c:v>86547</c:v>
                </c:pt>
                <c:pt idx="140">
                  <c:v>88240</c:v>
                </c:pt>
                <c:pt idx="141">
                  <c:v>89895</c:v>
                </c:pt>
                <c:pt idx="142">
                  <c:v>91777</c:v>
                </c:pt>
                <c:pt idx="143">
                  <c:v>93683</c:v>
                </c:pt>
                <c:pt idx="144">
                  <c:v>95444</c:v>
                </c:pt>
                <c:pt idx="145">
                  <c:v>97312</c:v>
                </c:pt>
                <c:pt idx="146">
                  <c:v>98804</c:v>
                </c:pt>
                <c:pt idx="147">
                  <c:v>100329</c:v>
                </c:pt>
                <c:pt idx="148">
                  <c:v>102077</c:v>
                </c:pt>
                <c:pt idx="149">
                  <c:v>104458</c:v>
                </c:pt>
                <c:pt idx="150">
                  <c:v>106362</c:v>
                </c:pt>
                <c:pt idx="151">
                  <c:v>108402</c:v>
                </c:pt>
                <c:pt idx="152">
                  <c:v>109962</c:v>
                </c:pt>
                <c:pt idx="153">
                  <c:v>111481</c:v>
                </c:pt>
                <c:pt idx="154">
                  <c:v>113160</c:v>
                </c:pt>
                <c:pt idx="155">
                  <c:v>115082</c:v>
                </c:pt>
                <c:pt idx="156">
                  <c:v>116897</c:v>
                </c:pt>
                <c:pt idx="157">
                  <c:v>118779</c:v>
                </c:pt>
                <c:pt idx="158">
                  <c:v>121252</c:v>
                </c:pt>
                <c:pt idx="159">
                  <c:v>123529</c:v>
                </c:pt>
                <c:pt idx="160">
                  <c:v>125422</c:v>
                </c:pt>
                <c:pt idx="161">
                  <c:v>127109</c:v>
                </c:pt>
                <c:pt idx="162">
                  <c:v>128802</c:v>
                </c:pt>
                <c:pt idx="163">
                  <c:v>130744</c:v>
                </c:pt>
                <c:pt idx="164">
                  <c:v>132842</c:v>
                </c:pt>
                <c:pt idx="165">
                  <c:v>135149</c:v>
                </c:pt>
                <c:pt idx="166">
                  <c:v>137494</c:v>
                </c:pt>
                <c:pt idx="167">
                  <c:v>139575</c:v>
                </c:pt>
                <c:pt idx="168">
                  <c:v>141396</c:v>
                </c:pt>
                <c:pt idx="169">
                  <c:v>143069</c:v>
                </c:pt>
                <c:pt idx="170">
                  <c:v>144971</c:v>
                </c:pt>
                <c:pt idx="171">
                  <c:v>147237</c:v>
                </c:pt>
                <c:pt idx="172">
                  <c:v>149434</c:v>
                </c:pt>
                <c:pt idx="173">
                  <c:v>151524</c:v>
                </c:pt>
                <c:pt idx="174">
                  <c:v>153561</c:v>
                </c:pt>
                <c:pt idx="175">
                  <c:v>155438</c:v>
                </c:pt>
                <c:pt idx="176">
                  <c:v>157885</c:v>
                </c:pt>
                <c:pt idx="177">
                  <c:v>160191</c:v>
                </c:pt>
                <c:pt idx="178">
                  <c:v>162910</c:v>
                </c:pt>
                <c:pt idx="179">
                  <c:v>165913</c:v>
                </c:pt>
                <c:pt idx="180">
                  <c:v>169221</c:v>
                </c:pt>
                <c:pt idx="181">
                  <c:v>172079</c:v>
                </c:pt>
                <c:pt idx="182">
                  <c:v>174822</c:v>
                </c:pt>
                <c:pt idx="183">
                  <c:v>177597</c:v>
                </c:pt>
                <c:pt idx="184">
                  <c:v>180672</c:v>
                </c:pt>
                <c:pt idx="185">
                  <c:v>184294</c:v>
                </c:pt>
                <c:pt idx="186">
                  <c:v>187563</c:v>
                </c:pt>
                <c:pt idx="187">
                  <c:v>190691</c:v>
                </c:pt>
                <c:pt idx="188">
                  <c:v>194135</c:v>
                </c:pt>
                <c:pt idx="189">
                  <c:v>197015</c:v>
                </c:pt>
                <c:pt idx="190">
                  <c:v>200061</c:v>
                </c:pt>
                <c:pt idx="191">
                  <c:v>203368</c:v>
                </c:pt>
                <c:pt idx="192">
                  <c:v>207229</c:v>
                </c:pt>
                <c:pt idx="193">
                  <c:v>210966</c:v>
                </c:pt>
                <c:pt idx="194">
                  <c:v>214772</c:v>
                </c:pt>
                <c:pt idx="195">
                  <c:v>218408</c:v>
                </c:pt>
                <c:pt idx="196">
                  <c:v>221549</c:v>
                </c:pt>
                <c:pt idx="197">
                  <c:v>225056</c:v>
                </c:pt>
                <c:pt idx="198">
                  <c:v>229019</c:v>
                </c:pt>
                <c:pt idx="199">
                  <c:v>232654</c:v>
                </c:pt>
                <c:pt idx="200">
                  <c:v>236545</c:v>
                </c:pt>
                <c:pt idx="201">
                  <c:v>240713</c:v>
                </c:pt>
                <c:pt idx="202">
                  <c:v>244702</c:v>
                </c:pt>
                <c:pt idx="203">
                  <c:v>248878</c:v>
                </c:pt>
                <c:pt idx="204">
                  <c:v>252949</c:v>
                </c:pt>
                <c:pt idx="205">
                  <c:v>257414</c:v>
                </c:pt>
                <c:pt idx="206">
                  <c:v>262048</c:v>
                </c:pt>
                <c:pt idx="207">
                  <c:v>266871</c:v>
                </c:pt>
                <c:pt idx="208">
                  <c:v>271365</c:v>
                </c:pt>
                <c:pt idx="209">
                  <c:v>275239</c:v>
                </c:pt>
                <c:pt idx="210">
                  <c:v>278748</c:v>
                </c:pt>
                <c:pt idx="211">
                  <c:v>282750</c:v>
                </c:pt>
                <c:pt idx="212">
                  <c:v>287034</c:v>
                </c:pt>
                <c:pt idx="213">
                  <c:v>291208</c:v>
                </c:pt>
                <c:pt idx="214">
                  <c:v>295525</c:v>
                </c:pt>
                <c:pt idx="215">
                  <c:v>299532</c:v>
                </c:pt>
                <c:pt idx="216">
                  <c:v>303524</c:v>
                </c:pt>
                <c:pt idx="217">
                  <c:v>307146</c:v>
                </c:pt>
                <c:pt idx="218">
                  <c:v>311202</c:v>
                </c:pt>
                <c:pt idx="219">
                  <c:v>315740</c:v>
                </c:pt>
                <c:pt idx="220">
                  <c:v>320590</c:v>
                </c:pt>
                <c:pt idx="221">
                  <c:v>324684</c:v>
                </c:pt>
                <c:pt idx="222">
                  <c:v>328978</c:v>
                </c:pt>
                <c:pt idx="223">
                  <c:v>333475</c:v>
                </c:pt>
                <c:pt idx="224">
                  <c:v>336742</c:v>
                </c:pt>
                <c:pt idx="225">
                  <c:v>340648</c:v>
                </c:pt>
                <c:pt idx="226">
                  <c:v>344775</c:v>
                </c:pt>
                <c:pt idx="227">
                  <c:v>349186</c:v>
                </c:pt>
                <c:pt idx="228">
                  <c:v>353487</c:v>
                </c:pt>
                <c:pt idx="229">
                  <c:v>357788</c:v>
                </c:pt>
                <c:pt idx="230">
                  <c:v>361893</c:v>
                </c:pt>
                <c:pt idx="231">
                  <c:v>365266</c:v>
                </c:pt>
                <c:pt idx="232">
                  <c:v>368328</c:v>
                </c:pt>
                <c:pt idx="233">
                  <c:v>372595</c:v>
                </c:pt>
                <c:pt idx="234">
                  <c:v>377027</c:v>
                </c:pt>
                <c:pt idx="235">
                  <c:v>381396</c:v>
                </c:pt>
                <c:pt idx="236">
                  <c:v>385466</c:v>
                </c:pt>
                <c:pt idx="237">
                  <c:v>389198</c:v>
                </c:pt>
                <c:pt idx="238">
                  <c:v>392420</c:v>
                </c:pt>
                <c:pt idx="239">
                  <c:v>395940</c:v>
                </c:pt>
                <c:pt idx="240">
                  <c:v>399969</c:v>
                </c:pt>
                <c:pt idx="241">
                  <c:v>403534</c:v>
                </c:pt>
                <c:pt idx="242">
                  <c:v>406431</c:v>
                </c:pt>
                <c:pt idx="243">
                  <c:v>409574</c:v>
                </c:pt>
                <c:pt idx="244">
                  <c:v>412270</c:v>
                </c:pt>
                <c:pt idx="245">
                  <c:v>414888</c:v>
                </c:pt>
                <c:pt idx="246">
                  <c:v>417861</c:v>
                </c:pt>
                <c:pt idx="247">
                  <c:v>421217</c:v>
                </c:pt>
                <c:pt idx="248">
                  <c:v>425282</c:v>
                </c:pt>
                <c:pt idx="249">
                  <c:v>429060</c:v>
                </c:pt>
                <c:pt idx="250">
                  <c:v>433322</c:v>
                </c:pt>
                <c:pt idx="251">
                  <c:v>437202</c:v>
                </c:pt>
                <c:pt idx="252">
                  <c:v>440055</c:v>
                </c:pt>
                <c:pt idx="253">
                  <c:v>443834</c:v>
                </c:pt>
                <c:pt idx="254">
                  <c:v>447604</c:v>
                </c:pt>
                <c:pt idx="255">
                  <c:v>451777</c:v>
                </c:pt>
                <c:pt idx="256">
                  <c:v>457221</c:v>
                </c:pt>
                <c:pt idx="257">
                  <c:v>462493</c:v>
                </c:pt>
                <c:pt idx="258">
                  <c:v>466599</c:v>
                </c:pt>
                <c:pt idx="259">
                  <c:v>470134</c:v>
                </c:pt>
                <c:pt idx="260">
                  <c:v>473941</c:v>
                </c:pt>
                <c:pt idx="261">
                  <c:v>478206</c:v>
                </c:pt>
                <c:pt idx="262">
                  <c:v>483004</c:v>
                </c:pt>
                <c:pt idx="263">
                  <c:v>487796</c:v>
                </c:pt>
                <c:pt idx="264">
                  <c:v>492794</c:v>
                </c:pt>
                <c:pt idx="265">
                  <c:v>497154</c:v>
                </c:pt>
                <c:pt idx="266">
                  <c:v>501596</c:v>
                </c:pt>
                <c:pt idx="267">
                  <c:v>505788</c:v>
                </c:pt>
                <c:pt idx="268">
                  <c:v>511322</c:v>
                </c:pt>
                <c:pt idx="269">
                  <c:v>516239</c:v>
                </c:pt>
                <c:pt idx="270">
                  <c:v>522067</c:v>
                </c:pt>
                <c:pt idx="271">
                  <c:v>527485</c:v>
                </c:pt>
                <c:pt idx="272">
                  <c:v>533752</c:v>
                </c:pt>
                <c:pt idx="273">
                  <c:v>538369</c:v>
                </c:pt>
                <c:pt idx="274">
                  <c:v>543461</c:v>
                </c:pt>
                <c:pt idx="275">
                  <c:v>548994</c:v>
                </c:pt>
                <c:pt idx="276">
                  <c:v>557363</c:v>
                </c:pt>
                <c:pt idx="277">
                  <c:v>563166</c:v>
                </c:pt>
                <c:pt idx="278">
                  <c:v>569193</c:v>
                </c:pt>
                <c:pt idx="279">
                  <c:v>575282</c:v>
                </c:pt>
                <c:pt idx="280">
                  <c:v>581036</c:v>
                </c:pt>
                <c:pt idx="281">
                  <c:v>586328</c:v>
                </c:pt>
                <c:pt idx="282">
                  <c:v>592386</c:v>
                </c:pt>
                <c:pt idx="283">
                  <c:v>598419</c:v>
                </c:pt>
                <c:pt idx="284">
                  <c:v>604729</c:v>
                </c:pt>
                <c:pt idx="285">
                  <c:v>611117</c:v>
                </c:pt>
                <c:pt idx="286">
                  <c:v>617306</c:v>
                </c:pt>
                <c:pt idx="287">
                  <c:v>622795</c:v>
                </c:pt>
                <c:pt idx="288">
                  <c:v>628915</c:v>
                </c:pt>
                <c:pt idx="289">
                  <c:v>635640</c:v>
                </c:pt>
                <c:pt idx="290">
                  <c:v>642994</c:v>
                </c:pt>
                <c:pt idx="291">
                  <c:v>649683</c:v>
                </c:pt>
                <c:pt idx="292">
                  <c:v>657434</c:v>
                </c:pt>
                <c:pt idx="293">
                  <c:v>664416</c:v>
                </c:pt>
                <c:pt idx="294">
                  <c:v>671264</c:v>
                </c:pt>
                <c:pt idx="295">
                  <c:v>677611</c:v>
                </c:pt>
                <c:pt idx="296">
                  <c:v>685125</c:v>
                </c:pt>
                <c:pt idx="297">
                  <c:v>692324</c:v>
                </c:pt>
                <c:pt idx="298">
                  <c:v>699583</c:v>
                </c:pt>
                <c:pt idx="299">
                  <c:v>706323</c:v>
                </c:pt>
                <c:pt idx="300">
                  <c:v>712851</c:v>
                </c:pt>
                <c:pt idx="301">
                  <c:v>718705</c:v>
                </c:pt>
                <c:pt idx="302">
                  <c:v>726608</c:v>
                </c:pt>
                <c:pt idx="303">
                  <c:v>734610</c:v>
                </c:pt>
                <c:pt idx="304">
                  <c:v>742684</c:v>
                </c:pt>
                <c:pt idx="305">
                  <c:v>750756</c:v>
                </c:pt>
                <c:pt idx="306">
                  <c:v>757959</c:v>
                </c:pt>
                <c:pt idx="307">
                  <c:v>764836</c:v>
                </c:pt>
                <c:pt idx="308">
                  <c:v>772281</c:v>
                </c:pt>
                <c:pt idx="309">
                  <c:v>779726</c:v>
                </c:pt>
                <c:pt idx="310">
                  <c:v>788580</c:v>
                </c:pt>
                <c:pt idx="311">
                  <c:v>797901</c:v>
                </c:pt>
                <c:pt idx="312">
                  <c:v>808518</c:v>
                </c:pt>
                <c:pt idx="313">
                  <c:v>818564</c:v>
                </c:pt>
                <c:pt idx="314">
                  <c:v>828204</c:v>
                </c:pt>
                <c:pt idx="315">
                  <c:v>836896</c:v>
                </c:pt>
                <c:pt idx="316">
                  <c:v>846943</c:v>
                </c:pt>
                <c:pt idx="317">
                  <c:v>858221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0-4B5B-BB29-9AA775D3A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704528080"/>
        <c:axId val="704521008"/>
      </c:lineChart>
      <c:catAx>
        <c:axId val="7045280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21008"/>
        <c:crosses val="autoZero"/>
        <c:auto val="1"/>
        <c:lblAlgn val="ctr"/>
        <c:lblOffset val="100"/>
        <c:noMultiLvlLbl val="0"/>
      </c:catAx>
      <c:valAx>
        <c:axId val="7045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2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'NEWEST METHOD'!$AD$3</c:f>
              <c:strCache>
                <c:ptCount val="1"/>
                <c:pt idx="0">
                  <c:v>Total Solved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35312007874015749"/>
                  <c:y val="-0.1706211723534558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'NEWEST METHOD'!$AD$10:$AD$321</c:f>
              <c:numCache>
                <c:formatCode>General</c:formatCode>
                <c:ptCount val="3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  <c:pt idx="10">
                  <c:v>30</c:v>
                </c:pt>
                <c:pt idx="11">
                  <c:v>40</c:v>
                </c:pt>
                <c:pt idx="12">
                  <c:v>49</c:v>
                </c:pt>
                <c:pt idx="13">
                  <c:v>58</c:v>
                </c:pt>
                <c:pt idx="14">
                  <c:v>77</c:v>
                </c:pt>
                <c:pt idx="15">
                  <c:v>78</c:v>
                </c:pt>
                <c:pt idx="16">
                  <c:v>84</c:v>
                </c:pt>
                <c:pt idx="17">
                  <c:v>88</c:v>
                </c:pt>
                <c:pt idx="18">
                  <c:v>112</c:v>
                </c:pt>
                <c:pt idx="19">
                  <c:v>132</c:v>
                </c:pt>
                <c:pt idx="20">
                  <c:v>160</c:v>
                </c:pt>
                <c:pt idx="21">
                  <c:v>177</c:v>
                </c:pt>
                <c:pt idx="22">
                  <c:v>196</c:v>
                </c:pt>
                <c:pt idx="23">
                  <c:v>216</c:v>
                </c:pt>
                <c:pt idx="24">
                  <c:v>259</c:v>
                </c:pt>
                <c:pt idx="25">
                  <c:v>281</c:v>
                </c:pt>
                <c:pt idx="26">
                  <c:v>314</c:v>
                </c:pt>
                <c:pt idx="27">
                  <c:v>340</c:v>
                </c:pt>
                <c:pt idx="28">
                  <c:v>361</c:v>
                </c:pt>
                <c:pt idx="29">
                  <c:v>400</c:v>
                </c:pt>
                <c:pt idx="30">
                  <c:v>424</c:v>
                </c:pt>
                <c:pt idx="31">
                  <c:v>461</c:v>
                </c:pt>
                <c:pt idx="32">
                  <c:v>531</c:v>
                </c:pt>
                <c:pt idx="33">
                  <c:v>587</c:v>
                </c:pt>
                <c:pt idx="34">
                  <c:v>612</c:v>
                </c:pt>
                <c:pt idx="35">
                  <c:v>731</c:v>
                </c:pt>
                <c:pt idx="36">
                  <c:v>778</c:v>
                </c:pt>
                <c:pt idx="37">
                  <c:v>884</c:v>
                </c:pt>
                <c:pt idx="38">
                  <c:v>914</c:v>
                </c:pt>
                <c:pt idx="39">
                  <c:v>1043</c:v>
                </c:pt>
                <c:pt idx="40">
                  <c:v>1126</c:v>
                </c:pt>
                <c:pt idx="41">
                  <c:v>1165</c:v>
                </c:pt>
                <c:pt idx="42">
                  <c:v>1267</c:v>
                </c:pt>
                <c:pt idx="43">
                  <c:v>1336</c:v>
                </c:pt>
                <c:pt idx="44">
                  <c:v>1457</c:v>
                </c:pt>
                <c:pt idx="45">
                  <c:v>1547</c:v>
                </c:pt>
                <c:pt idx="46">
                  <c:v>1605</c:v>
                </c:pt>
                <c:pt idx="47">
                  <c:v>1689</c:v>
                </c:pt>
                <c:pt idx="48">
                  <c:v>1760</c:v>
                </c:pt>
                <c:pt idx="49">
                  <c:v>1848</c:v>
                </c:pt>
                <c:pt idx="50">
                  <c:v>1914</c:v>
                </c:pt>
                <c:pt idx="51">
                  <c:v>2025</c:v>
                </c:pt>
                <c:pt idx="52">
                  <c:v>2173</c:v>
                </c:pt>
                <c:pt idx="53">
                  <c:v>2312</c:v>
                </c:pt>
                <c:pt idx="54">
                  <c:v>2389</c:v>
                </c:pt>
                <c:pt idx="55">
                  <c:v>2494</c:v>
                </c:pt>
                <c:pt idx="56">
                  <c:v>2729</c:v>
                </c:pt>
                <c:pt idx="57">
                  <c:v>2826</c:v>
                </c:pt>
                <c:pt idx="58">
                  <c:v>3077</c:v>
                </c:pt>
                <c:pt idx="59">
                  <c:v>3220</c:v>
                </c:pt>
                <c:pt idx="60">
                  <c:v>3319</c:v>
                </c:pt>
                <c:pt idx="61">
                  <c:v>3445</c:v>
                </c:pt>
                <c:pt idx="62">
                  <c:v>3574</c:v>
                </c:pt>
                <c:pt idx="63">
                  <c:v>3679</c:v>
                </c:pt>
                <c:pt idx="64">
                  <c:v>3880</c:v>
                </c:pt>
                <c:pt idx="65">
                  <c:v>4078</c:v>
                </c:pt>
                <c:pt idx="66">
                  <c:v>4323</c:v>
                </c:pt>
                <c:pt idx="67">
                  <c:v>4569</c:v>
                </c:pt>
                <c:pt idx="68">
                  <c:v>4887</c:v>
                </c:pt>
                <c:pt idx="69">
                  <c:v>5008</c:v>
                </c:pt>
                <c:pt idx="70">
                  <c:v>5285</c:v>
                </c:pt>
                <c:pt idx="71">
                  <c:v>5528</c:v>
                </c:pt>
                <c:pt idx="72">
                  <c:v>5701</c:v>
                </c:pt>
                <c:pt idx="73">
                  <c:v>5830</c:v>
                </c:pt>
                <c:pt idx="74">
                  <c:v>6129</c:v>
                </c:pt>
                <c:pt idx="75">
                  <c:v>6396</c:v>
                </c:pt>
                <c:pt idx="76">
                  <c:v>6613</c:v>
                </c:pt>
                <c:pt idx="77">
                  <c:v>6787</c:v>
                </c:pt>
                <c:pt idx="78">
                  <c:v>7046</c:v>
                </c:pt>
                <c:pt idx="79">
                  <c:v>7308</c:v>
                </c:pt>
                <c:pt idx="80">
                  <c:v>7543</c:v>
                </c:pt>
                <c:pt idx="81">
                  <c:v>7749</c:v>
                </c:pt>
                <c:pt idx="82">
                  <c:v>8025</c:v>
                </c:pt>
                <c:pt idx="83">
                  <c:v>8601</c:v>
                </c:pt>
                <c:pt idx="84">
                  <c:v>8934</c:v>
                </c:pt>
                <c:pt idx="85">
                  <c:v>9291</c:v>
                </c:pt>
                <c:pt idx="86">
                  <c:v>9611</c:v>
                </c:pt>
                <c:pt idx="87">
                  <c:v>10117</c:v>
                </c:pt>
                <c:pt idx="88">
                  <c:v>10626</c:v>
                </c:pt>
                <c:pt idx="89">
                  <c:v>11226</c:v>
                </c:pt>
                <c:pt idx="90">
                  <c:v>11721</c:v>
                </c:pt>
                <c:pt idx="91">
                  <c:v>12362</c:v>
                </c:pt>
                <c:pt idx="92">
                  <c:v>12800</c:v>
                </c:pt>
                <c:pt idx="93">
                  <c:v>13350</c:v>
                </c:pt>
                <c:pt idx="94">
                  <c:v>14101</c:v>
                </c:pt>
                <c:pt idx="95">
                  <c:v>14649</c:v>
                </c:pt>
                <c:pt idx="96">
                  <c:v>15274</c:v>
                </c:pt>
                <c:pt idx="97">
                  <c:v>15880</c:v>
                </c:pt>
                <c:pt idx="98">
                  <c:v>16678</c:v>
                </c:pt>
                <c:pt idx="99">
                  <c:v>17334</c:v>
                </c:pt>
                <c:pt idx="100">
                  <c:v>17947</c:v>
                </c:pt>
                <c:pt idx="101">
                  <c:v>18532</c:v>
                </c:pt>
                <c:pt idx="102">
                  <c:v>19135</c:v>
                </c:pt>
                <c:pt idx="103">
                  <c:v>19720</c:v>
                </c:pt>
                <c:pt idx="104">
                  <c:v>20310</c:v>
                </c:pt>
                <c:pt idx="105">
                  <c:v>20867</c:v>
                </c:pt>
                <c:pt idx="106">
                  <c:v>21233</c:v>
                </c:pt>
                <c:pt idx="107">
                  <c:v>21774</c:v>
                </c:pt>
                <c:pt idx="108">
                  <c:v>22229</c:v>
                </c:pt>
                <c:pt idx="109">
                  <c:v>23067</c:v>
                </c:pt>
                <c:pt idx="110">
                  <c:v>24014</c:v>
                </c:pt>
                <c:pt idx="111">
                  <c:v>24627</c:v>
                </c:pt>
                <c:pt idx="112">
                  <c:v>25688</c:v>
                </c:pt>
                <c:pt idx="113">
                  <c:v>26603</c:v>
                </c:pt>
                <c:pt idx="114">
                  <c:v>27680</c:v>
                </c:pt>
                <c:pt idx="115">
                  <c:v>28527</c:v>
                </c:pt>
                <c:pt idx="116">
                  <c:v>29652</c:v>
                </c:pt>
                <c:pt idx="117">
                  <c:v>30602</c:v>
                </c:pt>
                <c:pt idx="118">
                  <c:v>31306</c:v>
                </c:pt>
                <c:pt idx="119">
                  <c:v>32274</c:v>
                </c:pt>
                <c:pt idx="120">
                  <c:v>33158</c:v>
                </c:pt>
                <c:pt idx="121">
                  <c:v>34092</c:v>
                </c:pt>
                <c:pt idx="122">
                  <c:v>34942</c:v>
                </c:pt>
                <c:pt idx="123">
                  <c:v>36066</c:v>
                </c:pt>
                <c:pt idx="124">
                  <c:v>36996</c:v>
                </c:pt>
                <c:pt idx="125">
                  <c:v>38252</c:v>
                </c:pt>
                <c:pt idx="126">
                  <c:v>39242</c:v>
                </c:pt>
                <c:pt idx="127">
                  <c:v>40343</c:v>
                </c:pt>
                <c:pt idx="128">
                  <c:v>41344</c:v>
                </c:pt>
                <c:pt idx="129">
                  <c:v>42845</c:v>
                </c:pt>
                <c:pt idx="130">
                  <c:v>44216</c:v>
                </c:pt>
                <c:pt idx="131">
                  <c:v>45789</c:v>
                </c:pt>
                <c:pt idx="132">
                  <c:v>47282</c:v>
                </c:pt>
                <c:pt idx="133">
                  <c:v>49542</c:v>
                </c:pt>
                <c:pt idx="134">
                  <c:v>51214</c:v>
                </c:pt>
                <c:pt idx="135">
                  <c:v>52784</c:v>
                </c:pt>
                <c:pt idx="136">
                  <c:v>54712</c:v>
                </c:pt>
                <c:pt idx="137">
                  <c:v>56738</c:v>
                </c:pt>
                <c:pt idx="138">
                  <c:v>58608</c:v>
                </c:pt>
                <c:pt idx="139">
                  <c:v>60084</c:v>
                </c:pt>
                <c:pt idx="140">
                  <c:v>61442</c:v>
                </c:pt>
                <c:pt idx="141">
                  <c:v>63023</c:v>
                </c:pt>
                <c:pt idx="142">
                  <c:v>65463</c:v>
                </c:pt>
                <c:pt idx="143">
                  <c:v>67145</c:v>
                </c:pt>
                <c:pt idx="144">
                  <c:v>69372</c:v>
                </c:pt>
                <c:pt idx="145">
                  <c:v>71049</c:v>
                </c:pt>
                <c:pt idx="146">
                  <c:v>73104</c:v>
                </c:pt>
                <c:pt idx="147">
                  <c:v>74226</c:v>
                </c:pt>
                <c:pt idx="148">
                  <c:v>75554</c:v>
                </c:pt>
                <c:pt idx="149">
                  <c:v>77453</c:v>
                </c:pt>
                <c:pt idx="150">
                  <c:v>79356</c:v>
                </c:pt>
                <c:pt idx="151">
                  <c:v>81181</c:v>
                </c:pt>
                <c:pt idx="152">
                  <c:v>83165</c:v>
                </c:pt>
                <c:pt idx="153">
                  <c:v>84979</c:v>
                </c:pt>
                <c:pt idx="154">
                  <c:v>86690</c:v>
                </c:pt>
                <c:pt idx="155">
                  <c:v>88016</c:v>
                </c:pt>
                <c:pt idx="156">
                  <c:v>89549</c:v>
                </c:pt>
                <c:pt idx="157">
                  <c:v>91716</c:v>
                </c:pt>
                <c:pt idx="158">
                  <c:v>93541</c:v>
                </c:pt>
                <c:pt idx="159">
                  <c:v>95654</c:v>
                </c:pt>
                <c:pt idx="160">
                  <c:v>97407</c:v>
                </c:pt>
                <c:pt idx="161">
                  <c:v>99268</c:v>
                </c:pt>
                <c:pt idx="162">
                  <c:v>100680</c:v>
                </c:pt>
                <c:pt idx="163">
                  <c:v>102598</c:v>
                </c:pt>
                <c:pt idx="164">
                  <c:v>105018</c:v>
                </c:pt>
                <c:pt idx="165">
                  <c:v>107107</c:v>
                </c:pt>
                <c:pt idx="166">
                  <c:v>109506</c:v>
                </c:pt>
                <c:pt idx="167">
                  <c:v>111807</c:v>
                </c:pt>
                <c:pt idx="168">
                  <c:v>114195</c:v>
                </c:pt>
                <c:pt idx="169">
                  <c:v>117834</c:v>
                </c:pt>
                <c:pt idx="170">
                  <c:v>119740</c:v>
                </c:pt>
                <c:pt idx="171">
                  <c:v>122368</c:v>
                </c:pt>
                <c:pt idx="172">
                  <c:v>125654</c:v>
                </c:pt>
                <c:pt idx="173">
                  <c:v>128084</c:v>
                </c:pt>
                <c:pt idx="174">
                  <c:v>130078</c:v>
                </c:pt>
                <c:pt idx="175">
                  <c:v>131543</c:v>
                </c:pt>
                <c:pt idx="176">
                  <c:v>133391</c:v>
                </c:pt>
                <c:pt idx="177">
                  <c:v>135577</c:v>
                </c:pt>
                <c:pt idx="178">
                  <c:v>137602</c:v>
                </c:pt>
                <c:pt idx="179">
                  <c:v>139820</c:v>
                </c:pt>
                <c:pt idx="180">
                  <c:v>142028</c:v>
                </c:pt>
                <c:pt idx="181">
                  <c:v>144356</c:v>
                </c:pt>
                <c:pt idx="182">
                  <c:v>146615</c:v>
                </c:pt>
                <c:pt idx="183">
                  <c:v>148797</c:v>
                </c:pt>
                <c:pt idx="184">
                  <c:v>151203</c:v>
                </c:pt>
                <c:pt idx="185">
                  <c:v>153551</c:v>
                </c:pt>
                <c:pt idx="186">
                  <c:v>155981</c:v>
                </c:pt>
                <c:pt idx="187">
                  <c:v>158794</c:v>
                </c:pt>
                <c:pt idx="188">
                  <c:v>161108</c:v>
                </c:pt>
                <c:pt idx="189">
                  <c:v>163778</c:v>
                </c:pt>
                <c:pt idx="190">
                  <c:v>167297</c:v>
                </c:pt>
                <c:pt idx="191">
                  <c:v>170092</c:v>
                </c:pt>
                <c:pt idx="192">
                  <c:v>173250</c:v>
                </c:pt>
                <c:pt idx="193">
                  <c:v>175949</c:v>
                </c:pt>
                <c:pt idx="194">
                  <c:v>180149</c:v>
                </c:pt>
                <c:pt idx="195">
                  <c:v>183837</c:v>
                </c:pt>
                <c:pt idx="196">
                  <c:v>186919</c:v>
                </c:pt>
                <c:pt idx="197">
                  <c:v>190513</c:v>
                </c:pt>
                <c:pt idx="198">
                  <c:v>194174</c:v>
                </c:pt>
                <c:pt idx="199">
                  <c:v>197974</c:v>
                </c:pt>
                <c:pt idx="200">
                  <c:v>201997</c:v>
                </c:pt>
                <c:pt idx="201">
                  <c:v>206453</c:v>
                </c:pt>
                <c:pt idx="202">
                  <c:v>209750</c:v>
                </c:pt>
                <c:pt idx="203">
                  <c:v>213439</c:v>
                </c:pt>
                <c:pt idx="204">
                  <c:v>217382</c:v>
                </c:pt>
                <c:pt idx="205">
                  <c:v>221077</c:v>
                </c:pt>
                <c:pt idx="206">
                  <c:v>225726</c:v>
                </c:pt>
                <c:pt idx="207">
                  <c:v>229382</c:v>
                </c:pt>
                <c:pt idx="208">
                  <c:v>232351</c:v>
                </c:pt>
                <c:pt idx="209">
                  <c:v>235606</c:v>
                </c:pt>
                <c:pt idx="210">
                  <c:v>239103</c:v>
                </c:pt>
                <c:pt idx="211">
                  <c:v>243345</c:v>
                </c:pt>
                <c:pt idx="212">
                  <c:v>247310</c:v>
                </c:pt>
                <c:pt idx="213">
                  <c:v>251262</c:v>
                </c:pt>
                <c:pt idx="214">
                  <c:v>255139</c:v>
                </c:pt>
                <c:pt idx="215">
                  <c:v>258843</c:v>
                </c:pt>
                <c:pt idx="216">
                  <c:v>262745</c:v>
                </c:pt>
                <c:pt idx="217">
                  <c:v>266370</c:v>
                </c:pt>
                <c:pt idx="218">
                  <c:v>269953</c:v>
                </c:pt>
                <c:pt idx="219">
                  <c:v>274822</c:v>
                </c:pt>
                <c:pt idx="220">
                  <c:v>279506</c:v>
                </c:pt>
                <c:pt idx="221">
                  <c:v>285428</c:v>
                </c:pt>
                <c:pt idx="222">
                  <c:v>289390</c:v>
                </c:pt>
                <c:pt idx="223">
                  <c:v>293522</c:v>
                </c:pt>
                <c:pt idx="224">
                  <c:v>297344</c:v>
                </c:pt>
                <c:pt idx="225">
                  <c:v>301369</c:v>
                </c:pt>
                <c:pt idx="226">
                  <c:v>305896</c:v>
                </c:pt>
                <c:pt idx="227">
                  <c:v>309875</c:v>
                </c:pt>
                <c:pt idx="228">
                  <c:v>313474</c:v>
                </c:pt>
                <c:pt idx="229">
                  <c:v>317686</c:v>
                </c:pt>
                <c:pt idx="230">
                  <c:v>321933</c:v>
                </c:pt>
                <c:pt idx="231">
                  <c:v>326572</c:v>
                </c:pt>
                <c:pt idx="232">
                  <c:v>330229</c:v>
                </c:pt>
                <c:pt idx="233">
                  <c:v>334315</c:v>
                </c:pt>
                <c:pt idx="234">
                  <c:v>338932</c:v>
                </c:pt>
                <c:pt idx="235">
                  <c:v>342527</c:v>
                </c:pt>
                <c:pt idx="236">
                  <c:v>346749</c:v>
                </c:pt>
                <c:pt idx="237">
                  <c:v>350460</c:v>
                </c:pt>
                <c:pt idx="238">
                  <c:v>354465</c:v>
                </c:pt>
                <c:pt idx="239">
                  <c:v>358351</c:v>
                </c:pt>
                <c:pt idx="240">
                  <c:v>362313</c:v>
                </c:pt>
                <c:pt idx="241">
                  <c:v>365989</c:v>
                </c:pt>
                <c:pt idx="242">
                  <c:v>369790</c:v>
                </c:pt>
                <c:pt idx="243">
                  <c:v>373447</c:v>
                </c:pt>
                <c:pt idx="244">
                  <c:v>377257</c:v>
                </c:pt>
                <c:pt idx="245">
                  <c:v>381212</c:v>
                </c:pt>
                <c:pt idx="246">
                  <c:v>385255</c:v>
                </c:pt>
                <c:pt idx="247">
                  <c:v>388802</c:v>
                </c:pt>
                <c:pt idx="248">
                  <c:v>392118</c:v>
                </c:pt>
                <c:pt idx="249">
                  <c:v>395317</c:v>
                </c:pt>
                <c:pt idx="250">
                  <c:v>398431</c:v>
                </c:pt>
                <c:pt idx="251">
                  <c:v>401542</c:v>
                </c:pt>
                <c:pt idx="252">
                  <c:v>405502</c:v>
                </c:pt>
                <c:pt idx="253">
                  <c:v>409039</c:v>
                </c:pt>
                <c:pt idx="254">
                  <c:v>412329</c:v>
                </c:pt>
                <c:pt idx="255">
                  <c:v>416150</c:v>
                </c:pt>
                <c:pt idx="256">
                  <c:v>420512</c:v>
                </c:pt>
                <c:pt idx="257">
                  <c:v>424530</c:v>
                </c:pt>
                <c:pt idx="258">
                  <c:v>428029</c:v>
                </c:pt>
                <c:pt idx="259">
                  <c:v>432372</c:v>
                </c:pt>
                <c:pt idx="260">
                  <c:v>436688</c:v>
                </c:pt>
                <c:pt idx="261">
                  <c:v>439724</c:v>
                </c:pt>
                <c:pt idx="262">
                  <c:v>444332</c:v>
                </c:pt>
                <c:pt idx="263">
                  <c:v>448301</c:v>
                </c:pt>
                <c:pt idx="264">
                  <c:v>452277</c:v>
                </c:pt>
                <c:pt idx="265">
                  <c:v>456929</c:v>
                </c:pt>
                <c:pt idx="266">
                  <c:v>460908</c:v>
                </c:pt>
                <c:pt idx="267">
                  <c:v>465763</c:v>
                </c:pt>
                <c:pt idx="268">
                  <c:v>470260</c:v>
                </c:pt>
                <c:pt idx="269">
                  <c:v>474379</c:v>
                </c:pt>
                <c:pt idx="270">
                  <c:v>478208</c:v>
                </c:pt>
                <c:pt idx="271">
                  <c:v>481957</c:v>
                </c:pt>
                <c:pt idx="272">
                  <c:v>486338</c:v>
                </c:pt>
                <c:pt idx="273">
                  <c:v>490811</c:v>
                </c:pt>
                <c:pt idx="274">
                  <c:v>495369</c:v>
                </c:pt>
                <c:pt idx="275">
                  <c:v>499797</c:v>
                </c:pt>
                <c:pt idx="276">
                  <c:v>503952</c:v>
                </c:pt>
                <c:pt idx="277">
                  <c:v>508647</c:v>
                </c:pt>
                <c:pt idx="278">
                  <c:v>513733</c:v>
                </c:pt>
                <c:pt idx="279">
                  <c:v>518365</c:v>
                </c:pt>
                <c:pt idx="280">
                  <c:v>522991</c:v>
                </c:pt>
                <c:pt idx="281">
                  <c:v>528249</c:v>
                </c:pt>
                <c:pt idx="282">
                  <c:v>534103</c:v>
                </c:pt>
                <c:pt idx="283">
                  <c:v>539568</c:v>
                </c:pt>
                <c:pt idx="284">
                  <c:v>544705</c:v>
                </c:pt>
                <c:pt idx="285">
                  <c:v>549845</c:v>
                </c:pt>
                <c:pt idx="286">
                  <c:v>554255</c:v>
                </c:pt>
                <c:pt idx="287">
                  <c:v>560027</c:v>
                </c:pt>
                <c:pt idx="288">
                  <c:v>565305</c:v>
                </c:pt>
                <c:pt idx="289">
                  <c:v>571315</c:v>
                </c:pt>
                <c:pt idx="290">
                  <c:v>577447</c:v>
                </c:pt>
                <c:pt idx="291">
                  <c:v>582905</c:v>
                </c:pt>
                <c:pt idx="292">
                  <c:v>589487</c:v>
                </c:pt>
                <c:pt idx="293">
                  <c:v>596023</c:v>
                </c:pt>
                <c:pt idx="294">
                  <c:v>603249</c:v>
                </c:pt>
                <c:pt idx="295">
                  <c:v>609766</c:v>
                </c:pt>
                <c:pt idx="296">
                  <c:v>616822</c:v>
                </c:pt>
                <c:pt idx="297">
                  <c:v>624021</c:v>
                </c:pt>
                <c:pt idx="298">
                  <c:v>631571</c:v>
                </c:pt>
                <c:pt idx="299">
                  <c:v>638601</c:v>
                </c:pt>
                <c:pt idx="300">
                  <c:v>646409</c:v>
                </c:pt>
                <c:pt idx="301">
                  <c:v>653007</c:v>
                </c:pt>
                <c:pt idx="302">
                  <c:v>660350</c:v>
                </c:pt>
                <c:pt idx="303">
                  <c:v>667191</c:v>
                </c:pt>
                <c:pt idx="304">
                  <c:v>674145</c:v>
                </c:pt>
                <c:pt idx="305">
                  <c:v>681293</c:v>
                </c:pt>
                <c:pt idx="306">
                  <c:v>688972</c:v>
                </c:pt>
                <c:pt idx="307">
                  <c:v>695794</c:v>
                </c:pt>
                <c:pt idx="308">
                  <c:v>703489</c:v>
                </c:pt>
                <c:pt idx="309">
                  <c:v>711418</c:v>
                </c:pt>
                <c:pt idx="310">
                  <c:v>718788</c:v>
                </c:pt>
                <c:pt idx="311">
                  <c:v>726751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0-44AA-97D3-157F1C6F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86878720"/>
        <c:axId val="586888288"/>
      </c:lineChart>
      <c:catAx>
        <c:axId val="5868787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88288"/>
        <c:crosses val="autoZero"/>
        <c:auto val="1"/>
        <c:lblAlgn val="ctr"/>
        <c:lblOffset val="100"/>
        <c:noMultiLvlLbl val="0"/>
      </c:catAx>
      <c:valAx>
        <c:axId val="5868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Cured!$D$1</c:f>
              <c:strCache>
                <c:ptCount val="1"/>
                <c:pt idx="0">
                  <c:v>total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Cured!$A$2:$A$37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Cured!$D$2:$D$37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11</c:v>
                </c:pt>
                <c:pt idx="17">
                  <c:v>15</c:v>
                </c:pt>
                <c:pt idx="18">
                  <c:v>17</c:v>
                </c:pt>
                <c:pt idx="19">
                  <c:v>20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30</c:v>
                </c:pt>
                <c:pt idx="24">
                  <c:v>34</c:v>
                </c:pt>
                <c:pt idx="25">
                  <c:v>45</c:v>
                </c:pt>
                <c:pt idx="26">
                  <c:v>58</c:v>
                </c:pt>
                <c:pt idx="27">
                  <c:v>63</c:v>
                </c:pt>
                <c:pt idx="28">
                  <c:v>74</c:v>
                </c:pt>
                <c:pt idx="29">
                  <c:v>80</c:v>
                </c:pt>
                <c:pt idx="30">
                  <c:v>102</c:v>
                </c:pt>
                <c:pt idx="31">
                  <c:v>111</c:v>
                </c:pt>
                <c:pt idx="32">
                  <c:v>133</c:v>
                </c:pt>
                <c:pt idx="33">
                  <c:v>149</c:v>
                </c:pt>
                <c:pt idx="34">
                  <c:v>163</c:v>
                </c:pt>
                <c:pt idx="35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F-43DD-9DBD-F63101D87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9936"/>
        <c:axId val="60846617"/>
      </c:scatterChart>
      <c:valAx>
        <c:axId val="1019993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0846617"/>
        <c:crosses val="autoZero"/>
        <c:crossBetween val="midCat"/>
      </c:valAx>
      <c:valAx>
        <c:axId val="608466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19993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xVal>
            <c:numRef>
              <c:f>'NEWEST METHOD'!$N$4:$N$280</c:f>
              <c:numCache>
                <c:formatCode>General</c:formatCode>
                <c:ptCount val="27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19</c:v>
                </c:pt>
                <c:pt idx="8">
                  <c:v>27</c:v>
                </c:pt>
                <c:pt idx="9">
                  <c:v>34</c:v>
                </c:pt>
                <c:pt idx="10">
                  <c:v>34</c:v>
                </c:pt>
                <c:pt idx="11">
                  <c:v>69</c:v>
                </c:pt>
                <c:pt idx="12">
                  <c:v>96</c:v>
                </c:pt>
                <c:pt idx="13">
                  <c:v>117</c:v>
                </c:pt>
                <c:pt idx="14">
                  <c:v>135</c:v>
                </c:pt>
                <c:pt idx="15">
                  <c:v>173</c:v>
                </c:pt>
                <c:pt idx="16">
                  <c:v>228</c:v>
                </c:pt>
                <c:pt idx="17">
                  <c:v>309</c:v>
                </c:pt>
                <c:pt idx="18">
                  <c:v>370</c:v>
                </c:pt>
                <c:pt idx="19">
                  <c:v>451</c:v>
                </c:pt>
                <c:pt idx="20">
                  <c:v>515</c:v>
                </c:pt>
                <c:pt idx="21">
                  <c:v>580</c:v>
                </c:pt>
                <c:pt idx="22">
                  <c:v>687</c:v>
                </c:pt>
                <c:pt idx="23">
                  <c:v>791</c:v>
                </c:pt>
                <c:pt idx="24">
                  <c:v>894</c:v>
                </c:pt>
                <c:pt idx="25">
                  <c:v>1047</c:v>
                </c:pt>
                <c:pt idx="26">
                  <c:v>1156</c:v>
                </c:pt>
                <c:pt idx="27">
                  <c:v>1286</c:v>
                </c:pt>
                <c:pt idx="28">
                  <c:v>1415</c:v>
                </c:pt>
                <c:pt idx="29">
                  <c:v>1529</c:v>
                </c:pt>
                <c:pt idx="30">
                  <c:v>1678</c:v>
                </c:pt>
                <c:pt idx="31">
                  <c:v>1791</c:v>
                </c:pt>
                <c:pt idx="32">
                  <c:v>1987</c:v>
                </c:pt>
                <c:pt idx="33">
                  <c:v>2093</c:v>
                </c:pt>
                <c:pt idx="34">
                  <c:v>2274</c:v>
                </c:pt>
                <c:pt idx="35">
                  <c:v>2492</c:v>
                </c:pt>
                <c:pt idx="36">
                  <c:v>2739</c:v>
                </c:pt>
                <c:pt idx="37">
                  <c:v>2957</c:v>
                </c:pt>
                <c:pt idx="38">
                  <c:v>3294</c:v>
                </c:pt>
                <c:pt idx="39">
                  <c:v>3513</c:v>
                </c:pt>
                <c:pt idx="40">
                  <c:v>3843</c:v>
                </c:pt>
                <c:pt idx="41">
                  <c:v>4242</c:v>
                </c:pt>
                <c:pt idx="42">
                  <c:v>4558</c:v>
                </c:pt>
                <c:pt idx="43">
                  <c:v>4840</c:v>
                </c:pt>
                <c:pt idx="44">
                  <c:v>5137</c:v>
                </c:pt>
                <c:pt idx="45">
                  <c:v>5517</c:v>
                </c:pt>
                <c:pt idx="46">
                  <c:v>5924</c:v>
                </c:pt>
                <c:pt idx="47">
                  <c:v>6249</c:v>
                </c:pt>
                <c:pt idx="48">
                  <c:v>6576</c:v>
                </c:pt>
                <c:pt idx="49">
                  <c:v>6761</c:v>
                </c:pt>
                <c:pt idx="50">
                  <c:v>7136</c:v>
                </c:pt>
                <c:pt idx="51">
                  <c:v>7419</c:v>
                </c:pt>
                <c:pt idx="52">
                  <c:v>7776</c:v>
                </c:pt>
                <c:pt idx="53">
                  <c:v>8212</c:v>
                </c:pt>
                <c:pt idx="54">
                  <c:v>8608</c:v>
                </c:pt>
                <c:pt idx="55">
                  <c:v>8883</c:v>
                </c:pt>
                <c:pt idx="56">
                  <c:v>9097</c:v>
                </c:pt>
                <c:pt idx="57">
                  <c:v>9512</c:v>
                </c:pt>
                <c:pt idx="58">
                  <c:v>9772</c:v>
                </c:pt>
                <c:pt idx="59">
                  <c:v>10119</c:v>
                </c:pt>
                <c:pt idx="60">
                  <c:v>10552</c:v>
                </c:pt>
                <c:pt idx="61">
                  <c:v>10844</c:v>
                </c:pt>
                <c:pt idx="62">
                  <c:v>11193</c:v>
                </c:pt>
                <c:pt idx="63">
                  <c:v>11588</c:v>
                </c:pt>
                <c:pt idx="64">
                  <c:v>12072</c:v>
                </c:pt>
                <c:pt idx="65">
                  <c:v>12439</c:v>
                </c:pt>
                <c:pt idx="66">
                  <c:v>12777</c:v>
                </c:pt>
                <c:pt idx="67">
                  <c:v>13113</c:v>
                </c:pt>
                <c:pt idx="68">
                  <c:v>13646</c:v>
                </c:pt>
                <c:pt idx="69">
                  <c:v>14033</c:v>
                </c:pt>
                <c:pt idx="70">
                  <c:v>14266</c:v>
                </c:pt>
                <c:pt idx="71">
                  <c:v>14750</c:v>
                </c:pt>
                <c:pt idx="72">
                  <c:v>15439</c:v>
                </c:pt>
                <c:pt idx="73">
                  <c:v>16007</c:v>
                </c:pt>
                <c:pt idx="74">
                  <c:v>16497</c:v>
                </c:pt>
                <c:pt idx="75">
                  <c:v>17026</c:v>
                </c:pt>
                <c:pt idx="76">
                  <c:v>17521</c:v>
                </c:pt>
                <c:pt idx="77">
                  <c:v>18017</c:v>
                </c:pt>
                <c:pt idx="78">
                  <c:v>18503</c:v>
                </c:pt>
                <c:pt idx="79">
                  <c:v>19196</c:v>
                </c:pt>
                <c:pt idx="80">
                  <c:v>20169</c:v>
                </c:pt>
                <c:pt idx="81">
                  <c:v>20803</c:v>
                </c:pt>
                <c:pt idx="82">
                  <c:v>21752</c:v>
                </c:pt>
                <c:pt idx="83">
                  <c:v>22278</c:v>
                </c:pt>
                <c:pt idx="84">
                  <c:v>22757</c:v>
                </c:pt>
                <c:pt idx="85">
                  <c:v>23172</c:v>
                </c:pt>
                <c:pt idx="86">
                  <c:v>23858</c:v>
                </c:pt>
                <c:pt idx="87">
                  <c:v>24545</c:v>
                </c:pt>
                <c:pt idx="88">
                  <c:v>25223</c:v>
                </c:pt>
                <c:pt idx="89">
                  <c:v>25780</c:v>
                </c:pt>
                <c:pt idx="90">
                  <c:v>26480</c:v>
                </c:pt>
                <c:pt idx="91">
                  <c:v>26947</c:v>
                </c:pt>
                <c:pt idx="92">
                  <c:v>27556</c:v>
                </c:pt>
                <c:pt idx="93">
                  <c:v>28240</c:v>
                </c:pt>
                <c:pt idx="94">
                  <c:v>28825</c:v>
                </c:pt>
                <c:pt idx="95">
                  <c:v>29528</c:v>
                </c:pt>
                <c:pt idx="96">
                  <c:v>30521</c:v>
                </c:pt>
                <c:pt idx="97">
                  <c:v>31193</c:v>
                </c:pt>
                <c:pt idx="98">
                  <c:v>32040</c:v>
                </c:pt>
                <c:pt idx="99">
                  <c:v>33083</c:v>
                </c:pt>
                <c:pt idx="100">
                  <c:v>34324</c:v>
                </c:pt>
                <c:pt idx="101">
                  <c:v>35303</c:v>
                </c:pt>
                <c:pt idx="102">
                  <c:v>36414</c:v>
                </c:pt>
                <c:pt idx="103">
                  <c:v>37428</c:v>
                </c:pt>
                <c:pt idx="104">
                  <c:v>38285</c:v>
                </c:pt>
                <c:pt idx="105">
                  <c:v>39302</c:v>
                </c:pt>
                <c:pt idx="106">
                  <c:v>40408</c:v>
                </c:pt>
                <c:pt idx="107">
                  <c:v>41439</c:v>
                </c:pt>
                <c:pt idx="108">
                  <c:v>42770</c:v>
                </c:pt>
                <c:pt idx="109">
                  <c:v>43811</c:v>
                </c:pt>
                <c:pt idx="110">
                  <c:v>45037</c:v>
                </c:pt>
                <c:pt idx="111">
                  <c:v>45899</c:v>
                </c:pt>
                <c:pt idx="112">
                  <c:v>46853</c:v>
                </c:pt>
                <c:pt idx="113">
                  <c:v>47904</c:v>
                </c:pt>
                <c:pt idx="114">
                  <c:v>49017</c:v>
                </c:pt>
                <c:pt idx="115">
                  <c:v>50195</c:v>
                </c:pt>
                <c:pt idx="116">
                  <c:v>51435</c:v>
                </c:pt>
                <c:pt idx="117">
                  <c:v>52820</c:v>
                </c:pt>
                <c:pt idx="118">
                  <c:v>54018</c:v>
                </c:pt>
                <c:pt idx="119">
                  <c:v>55100</c:v>
                </c:pt>
                <c:pt idx="120">
                  <c:v>56393</c:v>
                </c:pt>
                <c:pt idx="121">
                  <c:v>57778</c:v>
                </c:pt>
                <c:pt idx="122">
                  <c:v>59420</c:v>
                </c:pt>
                <c:pt idx="123">
                  <c:v>60721</c:v>
                </c:pt>
                <c:pt idx="124">
                  <c:v>62168</c:v>
                </c:pt>
                <c:pt idx="125">
                  <c:v>63775</c:v>
                </c:pt>
                <c:pt idx="126">
                  <c:v>64984</c:v>
                </c:pt>
                <c:pt idx="127">
                  <c:v>66252</c:v>
                </c:pt>
                <c:pt idx="128">
                  <c:v>68105</c:v>
                </c:pt>
                <c:pt idx="129">
                  <c:v>70762</c:v>
                </c:pt>
                <c:pt idx="130">
                  <c:v>72373</c:v>
                </c:pt>
                <c:pt idx="131">
                  <c:v>74044</c:v>
                </c:pt>
                <c:pt idx="132">
                  <c:v>75725</c:v>
                </c:pt>
                <c:pt idx="133">
                  <c:v>77007</c:v>
                </c:pt>
                <c:pt idx="134">
                  <c:v>78598</c:v>
                </c:pt>
                <c:pt idx="135">
                  <c:v>80120</c:v>
                </c:pt>
                <c:pt idx="136">
                  <c:v>81694</c:v>
                </c:pt>
                <c:pt idx="137">
                  <c:v>83156</c:v>
                </c:pt>
                <c:pt idx="138">
                  <c:v>84908</c:v>
                </c:pt>
                <c:pt idx="139">
                  <c:v>86547</c:v>
                </c:pt>
                <c:pt idx="140">
                  <c:v>88240</c:v>
                </c:pt>
                <c:pt idx="141">
                  <c:v>89895</c:v>
                </c:pt>
                <c:pt idx="142">
                  <c:v>91777</c:v>
                </c:pt>
                <c:pt idx="143">
                  <c:v>93683</c:v>
                </c:pt>
                <c:pt idx="144">
                  <c:v>95444</c:v>
                </c:pt>
                <c:pt idx="145">
                  <c:v>97312</c:v>
                </c:pt>
                <c:pt idx="146">
                  <c:v>98804</c:v>
                </c:pt>
                <c:pt idx="147">
                  <c:v>100329</c:v>
                </c:pt>
                <c:pt idx="148">
                  <c:v>102077</c:v>
                </c:pt>
                <c:pt idx="149">
                  <c:v>104458</c:v>
                </c:pt>
                <c:pt idx="150">
                  <c:v>106362</c:v>
                </c:pt>
                <c:pt idx="151">
                  <c:v>108402</c:v>
                </c:pt>
                <c:pt idx="152">
                  <c:v>109962</c:v>
                </c:pt>
                <c:pt idx="153">
                  <c:v>111481</c:v>
                </c:pt>
                <c:pt idx="154">
                  <c:v>113160</c:v>
                </c:pt>
                <c:pt idx="155">
                  <c:v>115082</c:v>
                </c:pt>
                <c:pt idx="156">
                  <c:v>116897</c:v>
                </c:pt>
                <c:pt idx="157">
                  <c:v>118779</c:v>
                </c:pt>
                <c:pt idx="158">
                  <c:v>121252</c:v>
                </c:pt>
                <c:pt idx="159">
                  <c:v>123529</c:v>
                </c:pt>
                <c:pt idx="160">
                  <c:v>125422</c:v>
                </c:pt>
                <c:pt idx="161">
                  <c:v>127109</c:v>
                </c:pt>
                <c:pt idx="162">
                  <c:v>128802</c:v>
                </c:pt>
                <c:pt idx="163">
                  <c:v>130744</c:v>
                </c:pt>
                <c:pt idx="164">
                  <c:v>132842</c:v>
                </c:pt>
                <c:pt idx="165">
                  <c:v>135149</c:v>
                </c:pt>
                <c:pt idx="166">
                  <c:v>137494</c:v>
                </c:pt>
                <c:pt idx="167">
                  <c:v>139575</c:v>
                </c:pt>
                <c:pt idx="168">
                  <c:v>141396</c:v>
                </c:pt>
                <c:pt idx="169">
                  <c:v>143069</c:v>
                </c:pt>
                <c:pt idx="170">
                  <c:v>144971</c:v>
                </c:pt>
                <c:pt idx="171">
                  <c:v>147237</c:v>
                </c:pt>
                <c:pt idx="172">
                  <c:v>149434</c:v>
                </c:pt>
                <c:pt idx="173">
                  <c:v>151524</c:v>
                </c:pt>
                <c:pt idx="174">
                  <c:v>153561</c:v>
                </c:pt>
                <c:pt idx="175">
                  <c:v>155438</c:v>
                </c:pt>
                <c:pt idx="176">
                  <c:v>157885</c:v>
                </c:pt>
                <c:pt idx="177">
                  <c:v>160191</c:v>
                </c:pt>
                <c:pt idx="178">
                  <c:v>162910</c:v>
                </c:pt>
                <c:pt idx="179">
                  <c:v>165913</c:v>
                </c:pt>
                <c:pt idx="180">
                  <c:v>169221</c:v>
                </c:pt>
                <c:pt idx="181">
                  <c:v>172079</c:v>
                </c:pt>
                <c:pt idx="182">
                  <c:v>174822</c:v>
                </c:pt>
                <c:pt idx="183">
                  <c:v>177597</c:v>
                </c:pt>
                <c:pt idx="184">
                  <c:v>180672</c:v>
                </c:pt>
                <c:pt idx="185">
                  <c:v>184294</c:v>
                </c:pt>
                <c:pt idx="186">
                  <c:v>187563</c:v>
                </c:pt>
                <c:pt idx="187">
                  <c:v>190691</c:v>
                </c:pt>
                <c:pt idx="188">
                  <c:v>194135</c:v>
                </c:pt>
                <c:pt idx="189">
                  <c:v>197015</c:v>
                </c:pt>
                <c:pt idx="190">
                  <c:v>200061</c:v>
                </c:pt>
                <c:pt idx="191">
                  <c:v>203368</c:v>
                </c:pt>
                <c:pt idx="192">
                  <c:v>207229</c:v>
                </c:pt>
                <c:pt idx="193">
                  <c:v>210966</c:v>
                </c:pt>
                <c:pt idx="194">
                  <c:v>214772</c:v>
                </c:pt>
                <c:pt idx="195">
                  <c:v>218408</c:v>
                </c:pt>
                <c:pt idx="196">
                  <c:v>221549</c:v>
                </c:pt>
                <c:pt idx="197">
                  <c:v>225056</c:v>
                </c:pt>
                <c:pt idx="198">
                  <c:v>229019</c:v>
                </c:pt>
                <c:pt idx="199">
                  <c:v>232654</c:v>
                </c:pt>
                <c:pt idx="200">
                  <c:v>236545</c:v>
                </c:pt>
                <c:pt idx="201">
                  <c:v>240713</c:v>
                </c:pt>
                <c:pt idx="202">
                  <c:v>244702</c:v>
                </c:pt>
                <c:pt idx="203">
                  <c:v>248878</c:v>
                </c:pt>
                <c:pt idx="204">
                  <c:v>252949</c:v>
                </c:pt>
                <c:pt idx="205">
                  <c:v>257414</c:v>
                </c:pt>
                <c:pt idx="206">
                  <c:v>262048</c:v>
                </c:pt>
                <c:pt idx="207">
                  <c:v>266871</c:v>
                </c:pt>
                <c:pt idx="208">
                  <c:v>271365</c:v>
                </c:pt>
                <c:pt idx="209">
                  <c:v>275239</c:v>
                </c:pt>
                <c:pt idx="210">
                  <c:v>278748</c:v>
                </c:pt>
                <c:pt idx="211">
                  <c:v>282750</c:v>
                </c:pt>
                <c:pt idx="212">
                  <c:v>287034</c:v>
                </c:pt>
                <c:pt idx="213">
                  <c:v>291208</c:v>
                </c:pt>
                <c:pt idx="214">
                  <c:v>295525</c:v>
                </c:pt>
                <c:pt idx="215">
                  <c:v>299532</c:v>
                </c:pt>
                <c:pt idx="216">
                  <c:v>303524</c:v>
                </c:pt>
                <c:pt idx="217">
                  <c:v>307146</c:v>
                </c:pt>
                <c:pt idx="218">
                  <c:v>311202</c:v>
                </c:pt>
                <c:pt idx="219">
                  <c:v>315740</c:v>
                </c:pt>
                <c:pt idx="220">
                  <c:v>320590</c:v>
                </c:pt>
                <c:pt idx="221">
                  <c:v>324684</c:v>
                </c:pt>
                <c:pt idx="222">
                  <c:v>328978</c:v>
                </c:pt>
                <c:pt idx="223">
                  <c:v>333475</c:v>
                </c:pt>
                <c:pt idx="224">
                  <c:v>336742</c:v>
                </c:pt>
                <c:pt idx="225">
                  <c:v>340648</c:v>
                </c:pt>
                <c:pt idx="226">
                  <c:v>344775</c:v>
                </c:pt>
                <c:pt idx="227">
                  <c:v>349186</c:v>
                </c:pt>
                <c:pt idx="228">
                  <c:v>353487</c:v>
                </c:pt>
                <c:pt idx="229">
                  <c:v>357788</c:v>
                </c:pt>
                <c:pt idx="230">
                  <c:v>361893</c:v>
                </c:pt>
                <c:pt idx="231">
                  <c:v>365266</c:v>
                </c:pt>
                <c:pt idx="232">
                  <c:v>368328</c:v>
                </c:pt>
                <c:pt idx="233">
                  <c:v>372595</c:v>
                </c:pt>
                <c:pt idx="234">
                  <c:v>377027</c:v>
                </c:pt>
                <c:pt idx="235">
                  <c:v>381396</c:v>
                </c:pt>
                <c:pt idx="236">
                  <c:v>385466</c:v>
                </c:pt>
                <c:pt idx="237">
                  <c:v>389198</c:v>
                </c:pt>
                <c:pt idx="238">
                  <c:v>392420</c:v>
                </c:pt>
                <c:pt idx="239">
                  <c:v>395940</c:v>
                </c:pt>
                <c:pt idx="240">
                  <c:v>399969</c:v>
                </c:pt>
                <c:pt idx="241">
                  <c:v>403534</c:v>
                </c:pt>
                <c:pt idx="242">
                  <c:v>406431</c:v>
                </c:pt>
                <c:pt idx="243">
                  <c:v>409574</c:v>
                </c:pt>
                <c:pt idx="244">
                  <c:v>412270</c:v>
                </c:pt>
                <c:pt idx="245">
                  <c:v>414888</c:v>
                </c:pt>
                <c:pt idx="246">
                  <c:v>417861</c:v>
                </c:pt>
                <c:pt idx="247">
                  <c:v>421217</c:v>
                </c:pt>
                <c:pt idx="248">
                  <c:v>425282</c:v>
                </c:pt>
                <c:pt idx="249">
                  <c:v>429060</c:v>
                </c:pt>
                <c:pt idx="250">
                  <c:v>433322</c:v>
                </c:pt>
                <c:pt idx="251">
                  <c:v>437202</c:v>
                </c:pt>
                <c:pt idx="252">
                  <c:v>440055</c:v>
                </c:pt>
                <c:pt idx="253">
                  <c:v>443834</c:v>
                </c:pt>
                <c:pt idx="254">
                  <c:v>447604</c:v>
                </c:pt>
                <c:pt idx="255">
                  <c:v>451777</c:v>
                </c:pt>
                <c:pt idx="256">
                  <c:v>457221</c:v>
                </c:pt>
                <c:pt idx="257">
                  <c:v>462493</c:v>
                </c:pt>
                <c:pt idx="258">
                  <c:v>466599</c:v>
                </c:pt>
                <c:pt idx="259">
                  <c:v>470134</c:v>
                </c:pt>
                <c:pt idx="260">
                  <c:v>473941</c:v>
                </c:pt>
                <c:pt idx="261">
                  <c:v>478206</c:v>
                </c:pt>
                <c:pt idx="262">
                  <c:v>483004</c:v>
                </c:pt>
                <c:pt idx="263">
                  <c:v>487796</c:v>
                </c:pt>
                <c:pt idx="264">
                  <c:v>492794</c:v>
                </c:pt>
                <c:pt idx="265">
                  <c:v>497154</c:v>
                </c:pt>
                <c:pt idx="266">
                  <c:v>501596</c:v>
                </c:pt>
                <c:pt idx="267">
                  <c:v>505788</c:v>
                </c:pt>
                <c:pt idx="268">
                  <c:v>511322</c:v>
                </c:pt>
                <c:pt idx="269">
                  <c:v>516239</c:v>
                </c:pt>
                <c:pt idx="270">
                  <c:v>522067</c:v>
                </c:pt>
                <c:pt idx="271">
                  <c:v>527485</c:v>
                </c:pt>
                <c:pt idx="272">
                  <c:v>533752</c:v>
                </c:pt>
                <c:pt idx="273">
                  <c:v>538369</c:v>
                </c:pt>
                <c:pt idx="274">
                  <c:v>543461</c:v>
                </c:pt>
                <c:pt idx="275">
                  <c:v>548994</c:v>
                </c:pt>
                <c:pt idx="276">
                  <c:v>557363</c:v>
                </c:pt>
              </c:numCache>
            </c:numRef>
          </c:xVal>
          <c:yVal>
            <c:numRef>
              <c:f>'NEWEST METHOD'!$T$4:$T$280</c:f>
              <c:numCache>
                <c:formatCode>General</c:formatCode>
                <c:ptCount val="27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17</c:v>
                </c:pt>
                <c:pt idx="8">
                  <c:v>25</c:v>
                </c:pt>
                <c:pt idx="9">
                  <c:v>31</c:v>
                </c:pt>
                <c:pt idx="10">
                  <c:v>31</c:v>
                </c:pt>
                <c:pt idx="11">
                  <c:v>62</c:v>
                </c:pt>
                <c:pt idx="12">
                  <c:v>83</c:v>
                </c:pt>
                <c:pt idx="13">
                  <c:v>104</c:v>
                </c:pt>
                <c:pt idx="14">
                  <c:v>122</c:v>
                </c:pt>
                <c:pt idx="15">
                  <c:v>159</c:v>
                </c:pt>
                <c:pt idx="16">
                  <c:v>198</c:v>
                </c:pt>
                <c:pt idx="17">
                  <c:v>269</c:v>
                </c:pt>
                <c:pt idx="18">
                  <c:v>321</c:v>
                </c:pt>
                <c:pt idx="19">
                  <c:v>393</c:v>
                </c:pt>
                <c:pt idx="20">
                  <c:v>438</c:v>
                </c:pt>
                <c:pt idx="21">
                  <c:v>502</c:v>
                </c:pt>
                <c:pt idx="22">
                  <c:v>603</c:v>
                </c:pt>
                <c:pt idx="23">
                  <c:v>703</c:v>
                </c:pt>
                <c:pt idx="24">
                  <c:v>782</c:v>
                </c:pt>
                <c:pt idx="25">
                  <c:v>915</c:v>
                </c:pt>
                <c:pt idx="26">
                  <c:v>996</c:v>
                </c:pt>
                <c:pt idx="27">
                  <c:v>1109</c:v>
                </c:pt>
                <c:pt idx="28">
                  <c:v>1219</c:v>
                </c:pt>
                <c:pt idx="29">
                  <c:v>1313</c:v>
                </c:pt>
                <c:pt idx="30">
                  <c:v>1419</c:v>
                </c:pt>
                <c:pt idx="31">
                  <c:v>1510</c:v>
                </c:pt>
                <c:pt idx="32">
                  <c:v>1673</c:v>
                </c:pt>
                <c:pt idx="33">
                  <c:v>1753</c:v>
                </c:pt>
                <c:pt idx="34">
                  <c:v>1913</c:v>
                </c:pt>
                <c:pt idx="35">
                  <c:v>2092</c:v>
                </c:pt>
                <c:pt idx="36">
                  <c:v>2315</c:v>
                </c:pt>
                <c:pt idx="37">
                  <c:v>2496</c:v>
                </c:pt>
                <c:pt idx="38">
                  <c:v>2763</c:v>
                </c:pt>
                <c:pt idx="39">
                  <c:v>2926</c:v>
                </c:pt>
                <c:pt idx="40">
                  <c:v>3231</c:v>
                </c:pt>
                <c:pt idx="41">
                  <c:v>3511</c:v>
                </c:pt>
                <c:pt idx="42">
                  <c:v>3780</c:v>
                </c:pt>
                <c:pt idx="43">
                  <c:v>3956</c:v>
                </c:pt>
                <c:pt idx="44">
                  <c:v>4223</c:v>
                </c:pt>
                <c:pt idx="45">
                  <c:v>4474</c:v>
                </c:pt>
                <c:pt idx="46">
                  <c:v>4798</c:v>
                </c:pt>
                <c:pt idx="47">
                  <c:v>5084</c:v>
                </c:pt>
                <c:pt idx="48">
                  <c:v>5309</c:v>
                </c:pt>
                <c:pt idx="49">
                  <c:v>5425</c:v>
                </c:pt>
                <c:pt idx="50">
                  <c:v>5679</c:v>
                </c:pt>
                <c:pt idx="51">
                  <c:v>5872</c:v>
                </c:pt>
                <c:pt idx="52">
                  <c:v>6171</c:v>
                </c:pt>
                <c:pt idx="53">
                  <c:v>6523</c:v>
                </c:pt>
                <c:pt idx="54">
                  <c:v>6848</c:v>
                </c:pt>
                <c:pt idx="55">
                  <c:v>7035</c:v>
                </c:pt>
                <c:pt idx="56">
                  <c:v>7183</c:v>
                </c:pt>
                <c:pt idx="57">
                  <c:v>7487</c:v>
                </c:pt>
                <c:pt idx="58">
                  <c:v>7599</c:v>
                </c:pt>
                <c:pt idx="59">
                  <c:v>7807</c:v>
                </c:pt>
                <c:pt idx="60">
                  <c:v>8163</c:v>
                </c:pt>
                <c:pt idx="61">
                  <c:v>8350</c:v>
                </c:pt>
                <c:pt idx="62">
                  <c:v>8464</c:v>
                </c:pt>
                <c:pt idx="63">
                  <c:v>8762</c:v>
                </c:pt>
                <c:pt idx="64">
                  <c:v>8995</c:v>
                </c:pt>
                <c:pt idx="65">
                  <c:v>9219</c:v>
                </c:pt>
                <c:pt idx="66">
                  <c:v>9458</c:v>
                </c:pt>
                <c:pt idx="67">
                  <c:v>9668</c:v>
                </c:pt>
                <c:pt idx="68">
                  <c:v>10072</c:v>
                </c:pt>
                <c:pt idx="69">
                  <c:v>10354</c:v>
                </c:pt>
                <c:pt idx="70">
                  <c:v>10386</c:v>
                </c:pt>
                <c:pt idx="71">
                  <c:v>10672</c:v>
                </c:pt>
                <c:pt idx="72">
                  <c:v>11116</c:v>
                </c:pt>
                <c:pt idx="73">
                  <c:v>11438</c:v>
                </c:pt>
                <c:pt idx="74">
                  <c:v>11610</c:v>
                </c:pt>
                <c:pt idx="75">
                  <c:v>12018</c:v>
                </c:pt>
                <c:pt idx="76">
                  <c:v>12236</c:v>
                </c:pt>
                <c:pt idx="77">
                  <c:v>12489</c:v>
                </c:pt>
                <c:pt idx="78">
                  <c:v>12802</c:v>
                </c:pt>
                <c:pt idx="79">
                  <c:v>13366</c:v>
                </c:pt>
                <c:pt idx="80">
                  <c:v>14040</c:v>
                </c:pt>
                <c:pt idx="81">
                  <c:v>14407</c:v>
                </c:pt>
                <c:pt idx="82">
                  <c:v>15139</c:v>
                </c:pt>
                <c:pt idx="83">
                  <c:v>15491</c:v>
                </c:pt>
                <c:pt idx="84">
                  <c:v>15711</c:v>
                </c:pt>
                <c:pt idx="85">
                  <c:v>15864</c:v>
                </c:pt>
                <c:pt idx="86">
                  <c:v>16315</c:v>
                </c:pt>
                <c:pt idx="87">
                  <c:v>16796</c:v>
                </c:pt>
                <c:pt idx="88">
                  <c:v>17198</c:v>
                </c:pt>
                <c:pt idx="89">
                  <c:v>17179</c:v>
                </c:pt>
                <c:pt idx="90">
                  <c:v>17546</c:v>
                </c:pt>
                <c:pt idx="91">
                  <c:v>17656</c:v>
                </c:pt>
                <c:pt idx="92">
                  <c:v>17945</c:v>
                </c:pt>
                <c:pt idx="93">
                  <c:v>18123</c:v>
                </c:pt>
                <c:pt idx="94">
                  <c:v>18199</c:v>
                </c:pt>
                <c:pt idx="95">
                  <c:v>18302</c:v>
                </c:pt>
                <c:pt idx="96">
                  <c:v>18800</c:v>
                </c:pt>
                <c:pt idx="97">
                  <c:v>18831</c:v>
                </c:pt>
                <c:pt idx="98">
                  <c:v>19240</c:v>
                </c:pt>
                <c:pt idx="99">
                  <c:v>19733</c:v>
                </c:pt>
                <c:pt idx="100">
                  <c:v>20223</c:v>
                </c:pt>
                <c:pt idx="101">
                  <c:v>20654</c:v>
                </c:pt>
                <c:pt idx="102">
                  <c:v>21140</c:v>
                </c:pt>
                <c:pt idx="103">
                  <c:v>21548</c:v>
                </c:pt>
                <c:pt idx="104">
                  <c:v>21607</c:v>
                </c:pt>
                <c:pt idx="105">
                  <c:v>21968</c:v>
                </c:pt>
                <c:pt idx="106">
                  <c:v>22461</c:v>
                </c:pt>
                <c:pt idx="107">
                  <c:v>22907</c:v>
                </c:pt>
                <c:pt idx="108">
                  <c:v>23635</c:v>
                </c:pt>
                <c:pt idx="109">
                  <c:v>24091</c:v>
                </c:pt>
                <c:pt idx="110">
                  <c:v>24727</c:v>
                </c:pt>
                <c:pt idx="111">
                  <c:v>25032</c:v>
                </c:pt>
                <c:pt idx="112">
                  <c:v>25620</c:v>
                </c:pt>
                <c:pt idx="113">
                  <c:v>26130</c:v>
                </c:pt>
                <c:pt idx="114">
                  <c:v>26788</c:v>
                </c:pt>
                <c:pt idx="115">
                  <c:v>27128</c:v>
                </c:pt>
                <c:pt idx="116">
                  <c:v>27421</c:v>
                </c:pt>
                <c:pt idx="117">
                  <c:v>28193</c:v>
                </c:pt>
                <c:pt idx="118">
                  <c:v>28330</c:v>
                </c:pt>
                <c:pt idx="119">
                  <c:v>28497</c:v>
                </c:pt>
                <c:pt idx="120">
                  <c:v>28713</c:v>
                </c:pt>
                <c:pt idx="121">
                  <c:v>29251</c:v>
                </c:pt>
                <c:pt idx="122">
                  <c:v>29768</c:v>
                </c:pt>
                <c:pt idx="123">
                  <c:v>30119</c:v>
                </c:pt>
                <c:pt idx="124">
                  <c:v>30862</c:v>
                </c:pt>
                <c:pt idx="125">
                  <c:v>31501</c:v>
                </c:pt>
                <c:pt idx="126">
                  <c:v>31826</c:v>
                </c:pt>
                <c:pt idx="127">
                  <c:v>32160</c:v>
                </c:pt>
                <c:pt idx="128">
                  <c:v>33163</c:v>
                </c:pt>
                <c:pt idx="129">
                  <c:v>34696</c:v>
                </c:pt>
                <c:pt idx="130">
                  <c:v>35377</c:v>
                </c:pt>
                <c:pt idx="131">
                  <c:v>35792</c:v>
                </c:pt>
                <c:pt idx="132">
                  <c:v>36483</c:v>
                </c:pt>
                <c:pt idx="133">
                  <c:v>36664</c:v>
                </c:pt>
                <c:pt idx="134">
                  <c:v>37254</c:v>
                </c:pt>
                <c:pt idx="135">
                  <c:v>37275</c:v>
                </c:pt>
                <c:pt idx="136">
                  <c:v>37478</c:v>
                </c:pt>
                <c:pt idx="137">
                  <c:v>37367</c:v>
                </c:pt>
                <c:pt idx="138">
                  <c:v>37626</c:v>
                </c:pt>
                <c:pt idx="139">
                  <c:v>37005</c:v>
                </c:pt>
                <c:pt idx="140">
                  <c:v>37026</c:v>
                </c:pt>
                <c:pt idx="141">
                  <c:v>37111</c:v>
                </c:pt>
                <c:pt idx="142">
                  <c:v>37065</c:v>
                </c:pt>
                <c:pt idx="143">
                  <c:v>36945</c:v>
                </c:pt>
                <c:pt idx="144">
                  <c:v>36836</c:v>
                </c:pt>
                <c:pt idx="145">
                  <c:v>37228</c:v>
                </c:pt>
                <c:pt idx="146">
                  <c:v>37362</c:v>
                </c:pt>
                <c:pt idx="147">
                  <c:v>37306</c:v>
                </c:pt>
                <c:pt idx="148">
                  <c:v>36614</c:v>
                </c:pt>
                <c:pt idx="149">
                  <c:v>37313</c:v>
                </c:pt>
                <c:pt idx="150">
                  <c:v>36990</c:v>
                </c:pt>
                <c:pt idx="151">
                  <c:v>37353</c:v>
                </c:pt>
                <c:pt idx="152">
                  <c:v>36858</c:v>
                </c:pt>
                <c:pt idx="153">
                  <c:v>37255</c:v>
                </c:pt>
                <c:pt idx="154">
                  <c:v>37606</c:v>
                </c:pt>
                <c:pt idx="155">
                  <c:v>37629</c:v>
                </c:pt>
                <c:pt idx="156">
                  <c:v>37541</c:v>
                </c:pt>
                <c:pt idx="157">
                  <c:v>37598</c:v>
                </c:pt>
                <c:pt idx="158">
                  <c:v>38087</c:v>
                </c:pt>
                <c:pt idx="159">
                  <c:v>38550</c:v>
                </c:pt>
                <c:pt idx="160">
                  <c:v>38732</c:v>
                </c:pt>
                <c:pt idx="161">
                  <c:v>39093</c:v>
                </c:pt>
                <c:pt idx="162">
                  <c:v>39253</c:v>
                </c:pt>
                <c:pt idx="163">
                  <c:v>39028</c:v>
                </c:pt>
                <c:pt idx="164">
                  <c:v>39301</c:v>
                </c:pt>
                <c:pt idx="165">
                  <c:v>39495</c:v>
                </c:pt>
                <c:pt idx="166">
                  <c:v>40087</c:v>
                </c:pt>
                <c:pt idx="167">
                  <c:v>40307</c:v>
                </c:pt>
                <c:pt idx="168">
                  <c:v>40716</c:v>
                </c:pt>
                <c:pt idx="169">
                  <c:v>40471</c:v>
                </c:pt>
                <c:pt idx="170">
                  <c:v>39953</c:v>
                </c:pt>
                <c:pt idx="171">
                  <c:v>40130</c:v>
                </c:pt>
                <c:pt idx="172">
                  <c:v>39928</c:v>
                </c:pt>
                <c:pt idx="173">
                  <c:v>39717</c:v>
                </c:pt>
                <c:pt idx="174">
                  <c:v>39366</c:v>
                </c:pt>
                <c:pt idx="175">
                  <c:v>37604</c:v>
                </c:pt>
                <c:pt idx="176">
                  <c:v>38145</c:v>
                </c:pt>
                <c:pt idx="177">
                  <c:v>37823</c:v>
                </c:pt>
                <c:pt idx="178">
                  <c:v>37256</c:v>
                </c:pt>
                <c:pt idx="179">
                  <c:v>37829</c:v>
                </c:pt>
                <c:pt idx="180">
                  <c:v>39143</c:v>
                </c:pt>
                <c:pt idx="181">
                  <c:v>40536</c:v>
                </c:pt>
                <c:pt idx="182">
                  <c:v>41431</c:v>
                </c:pt>
                <c:pt idx="183">
                  <c:v>42020</c:v>
                </c:pt>
                <c:pt idx="184">
                  <c:v>43070</c:v>
                </c:pt>
                <c:pt idx="185">
                  <c:v>44474</c:v>
                </c:pt>
                <c:pt idx="186">
                  <c:v>45535</c:v>
                </c:pt>
                <c:pt idx="187">
                  <c:v>46335</c:v>
                </c:pt>
                <c:pt idx="188">
                  <c:v>47520</c:v>
                </c:pt>
                <c:pt idx="189">
                  <c:v>48218</c:v>
                </c:pt>
                <c:pt idx="190">
                  <c:v>48858</c:v>
                </c:pt>
                <c:pt idx="191">
                  <c:v>49817</c:v>
                </c:pt>
                <c:pt idx="192">
                  <c:v>51248</c:v>
                </c:pt>
                <c:pt idx="193">
                  <c:v>52172</c:v>
                </c:pt>
                <c:pt idx="194">
                  <c:v>53664</c:v>
                </c:pt>
                <c:pt idx="195">
                  <c:v>54630</c:v>
                </c:pt>
                <c:pt idx="196">
                  <c:v>54252</c:v>
                </c:pt>
                <c:pt idx="197">
                  <c:v>54964</c:v>
                </c:pt>
                <c:pt idx="198">
                  <c:v>55769</c:v>
                </c:pt>
                <c:pt idx="199">
                  <c:v>56705</c:v>
                </c:pt>
                <c:pt idx="200">
                  <c:v>56396</c:v>
                </c:pt>
                <c:pt idx="201">
                  <c:v>56876</c:v>
                </c:pt>
                <c:pt idx="202">
                  <c:v>57783</c:v>
                </c:pt>
                <c:pt idx="203">
                  <c:v>58365</c:v>
                </c:pt>
                <c:pt idx="204">
                  <c:v>58775</c:v>
                </c:pt>
                <c:pt idx="205">
                  <c:v>59440</c:v>
                </c:pt>
                <c:pt idx="206">
                  <c:v>60051</c:v>
                </c:pt>
                <c:pt idx="207">
                  <c:v>60418</c:v>
                </c:pt>
                <c:pt idx="208">
                  <c:v>61615</c:v>
                </c:pt>
                <c:pt idx="209">
                  <c:v>61800</c:v>
                </c:pt>
                <c:pt idx="210">
                  <c:v>61366</c:v>
                </c:pt>
                <c:pt idx="211">
                  <c:v>61673</c:v>
                </c:pt>
                <c:pt idx="212">
                  <c:v>61308</c:v>
                </c:pt>
                <c:pt idx="213">
                  <c:v>61826</c:v>
                </c:pt>
                <c:pt idx="214">
                  <c:v>63174</c:v>
                </c:pt>
                <c:pt idx="215">
                  <c:v>63926</c:v>
                </c:pt>
                <c:pt idx="216">
                  <c:v>64421</c:v>
                </c:pt>
                <c:pt idx="217">
                  <c:v>63801</c:v>
                </c:pt>
                <c:pt idx="218">
                  <c:v>63892</c:v>
                </c:pt>
                <c:pt idx="219">
                  <c:v>64478</c:v>
                </c:pt>
                <c:pt idx="220">
                  <c:v>65451</c:v>
                </c:pt>
                <c:pt idx="221">
                  <c:v>65841</c:v>
                </c:pt>
                <c:pt idx="222">
                  <c:v>66233</c:v>
                </c:pt>
                <c:pt idx="223">
                  <c:v>67105</c:v>
                </c:pt>
                <c:pt idx="224">
                  <c:v>66789</c:v>
                </c:pt>
                <c:pt idx="225">
                  <c:v>65826</c:v>
                </c:pt>
                <c:pt idx="226">
                  <c:v>65269</c:v>
                </c:pt>
                <c:pt idx="227">
                  <c:v>63758</c:v>
                </c:pt>
                <c:pt idx="228">
                  <c:v>64097</c:v>
                </c:pt>
                <c:pt idx="229">
                  <c:v>64266</c:v>
                </c:pt>
                <c:pt idx="230">
                  <c:v>64549</c:v>
                </c:pt>
                <c:pt idx="231">
                  <c:v>63897</c:v>
                </c:pt>
                <c:pt idx="232">
                  <c:v>62432</c:v>
                </c:pt>
                <c:pt idx="233">
                  <c:v>62720</c:v>
                </c:pt>
                <c:pt idx="234">
                  <c:v>63553</c:v>
                </c:pt>
                <c:pt idx="235">
                  <c:v>63710</c:v>
                </c:pt>
                <c:pt idx="236">
                  <c:v>63533</c:v>
                </c:pt>
                <c:pt idx="237">
                  <c:v>62626</c:v>
                </c:pt>
                <c:pt idx="238">
                  <c:v>62191</c:v>
                </c:pt>
                <c:pt idx="239">
                  <c:v>61625</c:v>
                </c:pt>
                <c:pt idx="240">
                  <c:v>61037</c:v>
                </c:pt>
                <c:pt idx="241">
                  <c:v>61007</c:v>
                </c:pt>
                <c:pt idx="242">
                  <c:v>59682</c:v>
                </c:pt>
                <c:pt idx="243">
                  <c:v>59114</c:v>
                </c:pt>
                <c:pt idx="244">
                  <c:v>57805</c:v>
                </c:pt>
                <c:pt idx="245">
                  <c:v>56537</c:v>
                </c:pt>
                <c:pt idx="246">
                  <c:v>55548</c:v>
                </c:pt>
                <c:pt idx="247">
                  <c:v>55228</c:v>
                </c:pt>
                <c:pt idx="248">
                  <c:v>55492</c:v>
                </c:pt>
                <c:pt idx="249">
                  <c:v>55613</c:v>
                </c:pt>
                <c:pt idx="250">
                  <c:v>56065</c:v>
                </c:pt>
                <c:pt idx="251">
                  <c:v>55990</c:v>
                </c:pt>
                <c:pt idx="252">
                  <c:v>54800</c:v>
                </c:pt>
                <c:pt idx="253">
                  <c:v>55032</c:v>
                </c:pt>
                <c:pt idx="254">
                  <c:v>55486</c:v>
                </c:pt>
                <c:pt idx="255">
                  <c:v>56460</c:v>
                </c:pt>
                <c:pt idx="256">
                  <c:v>58790</c:v>
                </c:pt>
                <c:pt idx="257">
                  <c:v>60951</c:v>
                </c:pt>
                <c:pt idx="258">
                  <c:v>61097</c:v>
                </c:pt>
                <c:pt idx="259">
                  <c:v>61095</c:v>
                </c:pt>
                <c:pt idx="260">
                  <c:v>61612</c:v>
                </c:pt>
                <c:pt idx="261">
                  <c:v>62056</c:v>
                </c:pt>
                <c:pt idx="262">
                  <c:v>62492</c:v>
                </c:pt>
                <c:pt idx="263">
                  <c:v>63266</c:v>
                </c:pt>
                <c:pt idx="264">
                  <c:v>64765</c:v>
                </c:pt>
                <c:pt idx="265">
                  <c:v>64782</c:v>
                </c:pt>
                <c:pt idx="266">
                  <c:v>64908</c:v>
                </c:pt>
                <c:pt idx="267">
                  <c:v>66064</c:v>
                </c:pt>
                <c:pt idx="268">
                  <c:v>66990</c:v>
                </c:pt>
                <c:pt idx="269">
                  <c:v>67938</c:v>
                </c:pt>
                <c:pt idx="270">
                  <c:v>69790</c:v>
                </c:pt>
                <c:pt idx="271">
                  <c:v>70556</c:v>
                </c:pt>
                <c:pt idx="272">
                  <c:v>72844</c:v>
                </c:pt>
                <c:pt idx="273">
                  <c:v>72606</c:v>
                </c:pt>
                <c:pt idx="274">
                  <c:v>73201</c:v>
                </c:pt>
                <c:pt idx="275">
                  <c:v>74615</c:v>
                </c:pt>
                <c:pt idx="276">
                  <c:v>79155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36-435B-B353-05122A1D8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5043"/>
        <c:axId val="74010519"/>
      </c:scatterChart>
      <c:valAx>
        <c:axId val="324150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D" sz="1000" b="1" strike="noStrike" spc="-1">
                    <a:solidFill>
                      <a:srgbClr val="000000"/>
                    </a:solidFill>
                    <a:latin typeface="Calibri"/>
                  </a:rPr>
                  <a:t>Total Confirmed Cases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1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4010519"/>
        <c:crosses val="autoZero"/>
        <c:crossBetween val="midCat"/>
      </c:valAx>
      <c:valAx>
        <c:axId val="740105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D" sz="1000" b="1" strike="noStrike" spc="-1">
                    <a:solidFill>
                      <a:srgbClr val="000000"/>
                    </a:solidFill>
                    <a:latin typeface="Calibri"/>
                  </a:rPr>
                  <a:t>Active Cases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1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241504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en-ID" sz="1400" b="1" strike="noStrike" spc="-1">
                <a:solidFill>
                  <a:srgbClr val="595959"/>
                </a:solidFill>
                <a:latin typeface="Calibri"/>
              </a:rPr>
              <a:t>New Sick (Active) Per Day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'NEWEST METHOD'!$X$3</c:f>
              <c:strCache>
                <c:ptCount val="1"/>
                <c:pt idx="0">
                  <c:v>New Sick Per Day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'NEWEST METHOD'!$A$4:$A$196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cat>
          <c:val>
            <c:numRef>
              <c:f>'NEWEST METHOD'!$X$4:$X$196</c:f>
              <c:numCache>
                <c:formatCode>General</c:formatCode>
                <c:ptCount val="19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8</c:v>
                </c:pt>
                <c:pt idx="9">
                  <c:v>6</c:v>
                </c:pt>
                <c:pt idx="10">
                  <c:v>0</c:v>
                </c:pt>
                <c:pt idx="11">
                  <c:v>31</c:v>
                </c:pt>
                <c:pt idx="12">
                  <c:v>21</c:v>
                </c:pt>
                <c:pt idx="13">
                  <c:v>21</c:v>
                </c:pt>
                <c:pt idx="14">
                  <c:v>18</c:v>
                </c:pt>
                <c:pt idx="15">
                  <c:v>37</c:v>
                </c:pt>
                <c:pt idx="16">
                  <c:v>39</c:v>
                </c:pt>
                <c:pt idx="17">
                  <c:v>71</c:v>
                </c:pt>
                <c:pt idx="18">
                  <c:v>52</c:v>
                </c:pt>
                <c:pt idx="19">
                  <c:v>72</c:v>
                </c:pt>
                <c:pt idx="20">
                  <c:v>45</c:v>
                </c:pt>
                <c:pt idx="21">
                  <c:v>64</c:v>
                </c:pt>
                <c:pt idx="22">
                  <c:v>101</c:v>
                </c:pt>
                <c:pt idx="23">
                  <c:v>100</c:v>
                </c:pt>
                <c:pt idx="24">
                  <c:v>79</c:v>
                </c:pt>
                <c:pt idx="25">
                  <c:v>133</c:v>
                </c:pt>
                <c:pt idx="26">
                  <c:v>81</c:v>
                </c:pt>
                <c:pt idx="27">
                  <c:v>113</c:v>
                </c:pt>
                <c:pt idx="28">
                  <c:v>110</c:v>
                </c:pt>
                <c:pt idx="29">
                  <c:v>94</c:v>
                </c:pt>
                <c:pt idx="30">
                  <c:v>106</c:v>
                </c:pt>
                <c:pt idx="31">
                  <c:v>91</c:v>
                </c:pt>
                <c:pt idx="32">
                  <c:v>163</c:v>
                </c:pt>
                <c:pt idx="33">
                  <c:v>80</c:v>
                </c:pt>
                <c:pt idx="34">
                  <c:v>160</c:v>
                </c:pt>
                <c:pt idx="35">
                  <c:v>179</c:v>
                </c:pt>
                <c:pt idx="36">
                  <c:v>223</c:v>
                </c:pt>
                <c:pt idx="37">
                  <c:v>181</c:v>
                </c:pt>
                <c:pt idx="38">
                  <c:v>267</c:v>
                </c:pt>
                <c:pt idx="39">
                  <c:v>163</c:v>
                </c:pt>
                <c:pt idx="40">
                  <c:v>305</c:v>
                </c:pt>
                <c:pt idx="41">
                  <c:v>280</c:v>
                </c:pt>
                <c:pt idx="42">
                  <c:v>269</c:v>
                </c:pt>
                <c:pt idx="43">
                  <c:v>176</c:v>
                </c:pt>
                <c:pt idx="44">
                  <c:v>267</c:v>
                </c:pt>
                <c:pt idx="45">
                  <c:v>251</c:v>
                </c:pt>
                <c:pt idx="46">
                  <c:v>324</c:v>
                </c:pt>
                <c:pt idx="47">
                  <c:v>286</c:v>
                </c:pt>
                <c:pt idx="48">
                  <c:v>225</c:v>
                </c:pt>
                <c:pt idx="49">
                  <c:v>116</c:v>
                </c:pt>
                <c:pt idx="50">
                  <c:v>254</c:v>
                </c:pt>
                <c:pt idx="51">
                  <c:v>193</c:v>
                </c:pt>
                <c:pt idx="52">
                  <c:v>299</c:v>
                </c:pt>
                <c:pt idx="53">
                  <c:v>352</c:v>
                </c:pt>
                <c:pt idx="54">
                  <c:v>325</c:v>
                </c:pt>
                <c:pt idx="55">
                  <c:v>187</c:v>
                </c:pt>
                <c:pt idx="56">
                  <c:v>148</c:v>
                </c:pt>
                <c:pt idx="57">
                  <c:v>304</c:v>
                </c:pt>
                <c:pt idx="58">
                  <c:v>112</c:v>
                </c:pt>
                <c:pt idx="59">
                  <c:v>208</c:v>
                </c:pt>
                <c:pt idx="60">
                  <c:v>356</c:v>
                </c:pt>
                <c:pt idx="61">
                  <c:v>187</c:v>
                </c:pt>
                <c:pt idx="62">
                  <c:v>114</c:v>
                </c:pt>
                <c:pt idx="63">
                  <c:v>298</c:v>
                </c:pt>
                <c:pt idx="64">
                  <c:v>233</c:v>
                </c:pt>
                <c:pt idx="65">
                  <c:v>224</c:v>
                </c:pt>
                <c:pt idx="66">
                  <c:v>239</c:v>
                </c:pt>
                <c:pt idx="67">
                  <c:v>210</c:v>
                </c:pt>
                <c:pt idx="68">
                  <c:v>404</c:v>
                </c:pt>
                <c:pt idx="69">
                  <c:v>282</c:v>
                </c:pt>
                <c:pt idx="70">
                  <c:v>32</c:v>
                </c:pt>
                <c:pt idx="71">
                  <c:v>286</c:v>
                </c:pt>
                <c:pt idx="72">
                  <c:v>444</c:v>
                </c:pt>
                <c:pt idx="73">
                  <c:v>322</c:v>
                </c:pt>
                <c:pt idx="74">
                  <c:v>172</c:v>
                </c:pt>
                <c:pt idx="75">
                  <c:v>408</c:v>
                </c:pt>
                <c:pt idx="76">
                  <c:v>218</c:v>
                </c:pt>
                <c:pt idx="77">
                  <c:v>253</c:v>
                </c:pt>
                <c:pt idx="78">
                  <c:v>313</c:v>
                </c:pt>
                <c:pt idx="79">
                  <c:v>564</c:v>
                </c:pt>
                <c:pt idx="80">
                  <c:v>674</c:v>
                </c:pt>
                <c:pt idx="81">
                  <c:v>367</c:v>
                </c:pt>
                <c:pt idx="82">
                  <c:v>732</c:v>
                </c:pt>
                <c:pt idx="83">
                  <c:v>352</c:v>
                </c:pt>
                <c:pt idx="84">
                  <c:v>220</c:v>
                </c:pt>
                <c:pt idx="85">
                  <c:v>153</c:v>
                </c:pt>
                <c:pt idx="86">
                  <c:v>451</c:v>
                </c:pt>
                <c:pt idx="87">
                  <c:v>481</c:v>
                </c:pt>
                <c:pt idx="88">
                  <c:v>402</c:v>
                </c:pt>
                <c:pt idx="89">
                  <c:v>-19</c:v>
                </c:pt>
                <c:pt idx="90">
                  <c:v>367</c:v>
                </c:pt>
                <c:pt idx="91">
                  <c:v>110</c:v>
                </c:pt>
                <c:pt idx="92">
                  <c:v>289</c:v>
                </c:pt>
                <c:pt idx="93">
                  <c:v>178</c:v>
                </c:pt>
                <c:pt idx="94">
                  <c:v>76</c:v>
                </c:pt>
                <c:pt idx="95">
                  <c:v>103</c:v>
                </c:pt>
                <c:pt idx="96">
                  <c:v>498</c:v>
                </c:pt>
                <c:pt idx="97">
                  <c:v>31</c:v>
                </c:pt>
                <c:pt idx="98">
                  <c:v>409</c:v>
                </c:pt>
                <c:pt idx="99">
                  <c:v>493</c:v>
                </c:pt>
                <c:pt idx="100">
                  <c:v>490</c:v>
                </c:pt>
                <c:pt idx="101">
                  <c:v>431</c:v>
                </c:pt>
                <c:pt idx="102">
                  <c:v>486</c:v>
                </c:pt>
                <c:pt idx="103">
                  <c:v>408</c:v>
                </c:pt>
                <c:pt idx="104">
                  <c:v>59</c:v>
                </c:pt>
                <c:pt idx="105">
                  <c:v>361</c:v>
                </c:pt>
                <c:pt idx="106">
                  <c:v>493</c:v>
                </c:pt>
                <c:pt idx="107">
                  <c:v>446</c:v>
                </c:pt>
                <c:pt idx="108">
                  <c:v>728</c:v>
                </c:pt>
                <c:pt idx="109">
                  <c:v>456</c:v>
                </c:pt>
                <c:pt idx="110">
                  <c:v>636</c:v>
                </c:pt>
                <c:pt idx="111">
                  <c:v>305</c:v>
                </c:pt>
                <c:pt idx="112">
                  <c:v>588</c:v>
                </c:pt>
                <c:pt idx="113">
                  <c:v>510</c:v>
                </c:pt>
                <c:pt idx="114">
                  <c:v>658</c:v>
                </c:pt>
                <c:pt idx="115">
                  <c:v>340</c:v>
                </c:pt>
                <c:pt idx="116">
                  <c:v>293</c:v>
                </c:pt>
                <c:pt idx="117">
                  <c:v>772</c:v>
                </c:pt>
                <c:pt idx="118">
                  <c:v>137</c:v>
                </c:pt>
                <c:pt idx="119">
                  <c:v>167</c:v>
                </c:pt>
                <c:pt idx="120">
                  <c:v>216</c:v>
                </c:pt>
                <c:pt idx="121">
                  <c:v>538</c:v>
                </c:pt>
                <c:pt idx="122">
                  <c:v>517</c:v>
                </c:pt>
                <c:pt idx="123">
                  <c:v>351</c:v>
                </c:pt>
                <c:pt idx="124">
                  <c:v>743</c:v>
                </c:pt>
                <c:pt idx="125">
                  <c:v>639</c:v>
                </c:pt>
                <c:pt idx="126">
                  <c:v>325</c:v>
                </c:pt>
                <c:pt idx="127">
                  <c:v>334</c:v>
                </c:pt>
                <c:pt idx="128">
                  <c:v>1003</c:v>
                </c:pt>
                <c:pt idx="129">
                  <c:v>1533</c:v>
                </c:pt>
                <c:pt idx="130">
                  <c:v>681</c:v>
                </c:pt>
                <c:pt idx="131">
                  <c:v>415</c:v>
                </c:pt>
                <c:pt idx="132">
                  <c:v>691</c:v>
                </c:pt>
                <c:pt idx="133">
                  <c:v>181</c:v>
                </c:pt>
                <c:pt idx="134">
                  <c:v>590</c:v>
                </c:pt>
                <c:pt idx="135">
                  <c:v>21</c:v>
                </c:pt>
                <c:pt idx="136">
                  <c:v>203</c:v>
                </c:pt>
                <c:pt idx="137">
                  <c:v>-111</c:v>
                </c:pt>
                <c:pt idx="138">
                  <c:v>259</c:v>
                </c:pt>
                <c:pt idx="139">
                  <c:v>-621</c:v>
                </c:pt>
                <c:pt idx="140">
                  <c:v>21</c:v>
                </c:pt>
                <c:pt idx="141">
                  <c:v>85</c:v>
                </c:pt>
                <c:pt idx="142">
                  <c:v>-46</c:v>
                </c:pt>
                <c:pt idx="143">
                  <c:v>-120</c:v>
                </c:pt>
                <c:pt idx="144">
                  <c:v>-109</c:v>
                </c:pt>
                <c:pt idx="145">
                  <c:v>392</c:v>
                </c:pt>
                <c:pt idx="146">
                  <c:v>134</c:v>
                </c:pt>
                <c:pt idx="147">
                  <c:v>-56</c:v>
                </c:pt>
                <c:pt idx="148">
                  <c:v>-692</c:v>
                </c:pt>
                <c:pt idx="149">
                  <c:v>699</c:v>
                </c:pt>
                <c:pt idx="150">
                  <c:v>-323</c:v>
                </c:pt>
                <c:pt idx="151">
                  <c:v>363</c:v>
                </c:pt>
                <c:pt idx="152">
                  <c:v>-495</c:v>
                </c:pt>
                <c:pt idx="153">
                  <c:v>397</c:v>
                </c:pt>
                <c:pt idx="154">
                  <c:v>351</c:v>
                </c:pt>
                <c:pt idx="155">
                  <c:v>23</c:v>
                </c:pt>
                <c:pt idx="156">
                  <c:v>-88</c:v>
                </c:pt>
                <c:pt idx="157">
                  <c:v>57</c:v>
                </c:pt>
                <c:pt idx="158">
                  <c:v>489</c:v>
                </c:pt>
                <c:pt idx="159">
                  <c:v>463</c:v>
                </c:pt>
                <c:pt idx="160">
                  <c:v>182</c:v>
                </c:pt>
                <c:pt idx="161">
                  <c:v>361</c:v>
                </c:pt>
                <c:pt idx="162">
                  <c:v>160</c:v>
                </c:pt>
                <c:pt idx="163">
                  <c:v>-225</c:v>
                </c:pt>
                <c:pt idx="164">
                  <c:v>273</c:v>
                </c:pt>
                <c:pt idx="165">
                  <c:v>194</c:v>
                </c:pt>
                <c:pt idx="166">
                  <c:v>592</c:v>
                </c:pt>
                <c:pt idx="167">
                  <c:v>220</c:v>
                </c:pt>
                <c:pt idx="168">
                  <c:v>409</c:v>
                </c:pt>
                <c:pt idx="169">
                  <c:v>-245</c:v>
                </c:pt>
                <c:pt idx="170">
                  <c:v>-518</c:v>
                </c:pt>
                <c:pt idx="171">
                  <c:v>177</c:v>
                </c:pt>
                <c:pt idx="172">
                  <c:v>-202</c:v>
                </c:pt>
                <c:pt idx="173">
                  <c:v>-211</c:v>
                </c:pt>
                <c:pt idx="174">
                  <c:v>-351</c:v>
                </c:pt>
                <c:pt idx="175">
                  <c:v>-1762</c:v>
                </c:pt>
                <c:pt idx="176">
                  <c:v>541</c:v>
                </c:pt>
                <c:pt idx="177">
                  <c:v>-322</c:v>
                </c:pt>
                <c:pt idx="178">
                  <c:v>-567</c:v>
                </c:pt>
                <c:pt idx="179">
                  <c:v>573</c:v>
                </c:pt>
                <c:pt idx="180">
                  <c:v>1314</c:v>
                </c:pt>
                <c:pt idx="181">
                  <c:v>1393</c:v>
                </c:pt>
                <c:pt idx="182">
                  <c:v>895</c:v>
                </c:pt>
                <c:pt idx="183">
                  <c:v>589</c:v>
                </c:pt>
                <c:pt idx="184">
                  <c:v>1050</c:v>
                </c:pt>
                <c:pt idx="185">
                  <c:v>1404</c:v>
                </c:pt>
                <c:pt idx="186">
                  <c:v>1061</c:v>
                </c:pt>
                <c:pt idx="187">
                  <c:v>800</c:v>
                </c:pt>
                <c:pt idx="188">
                  <c:v>1185</c:v>
                </c:pt>
                <c:pt idx="189">
                  <c:v>698</c:v>
                </c:pt>
                <c:pt idx="190">
                  <c:v>640</c:v>
                </c:pt>
                <c:pt idx="191">
                  <c:v>959</c:v>
                </c:pt>
                <c:pt idx="192">
                  <c:v>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D-4183-8DAC-ECF252CBC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1083532"/>
        <c:axId val="60346658"/>
      </c:barChart>
      <c:catAx>
        <c:axId val="710835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0346658"/>
        <c:crosses val="autoZero"/>
        <c:auto val="1"/>
        <c:lblAlgn val="ctr"/>
        <c:lblOffset val="100"/>
        <c:noMultiLvlLbl val="1"/>
      </c:catAx>
      <c:valAx>
        <c:axId val="603466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108353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560" cap="rnd">
                <a:solidFill>
                  <a:srgbClr val="FF0000"/>
                </a:solidFill>
                <a:prstDash val="sysDot"/>
                <a:round/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'NEWEST METHOD'!$A$4:$A$97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'NEWEST METHOD'!$I$4:$I$97</c:f>
              <c:numCache>
                <c:formatCode>_(* #,##0.00_);_(* \(#,##0.00\);_(* \-??_);_(@_)</c:formatCode>
                <c:ptCount val="94"/>
                <c:pt idx="0">
                  <c:v>0.58997050147492625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3.225806451612903</c:v>
                </c:pt>
                <c:pt idx="5">
                  <c:v>0</c:v>
                </c:pt>
                <c:pt idx="6">
                  <c:v>6.8965517241379306</c:v>
                </c:pt>
                <c:pt idx="7">
                  <c:v>21.666666666666668</c:v>
                </c:pt>
                <c:pt idx="8">
                  <c:v>5.298013245033113</c:v>
                </c:pt>
                <c:pt idx="9">
                  <c:v>7.0707070707070701</c:v>
                </c:pt>
                <c:pt idx="10">
                  <c:v>0</c:v>
                </c:pt>
                <c:pt idx="11">
                  <c:v>24.475524475524477</c:v>
                </c:pt>
                <c:pt idx="12">
                  <c:v>13.5</c:v>
                </c:pt>
                <c:pt idx="13">
                  <c:v>23.863636363636363</c:v>
                </c:pt>
                <c:pt idx="14">
                  <c:v>28.571428571428569</c:v>
                </c:pt>
                <c:pt idx="15">
                  <c:v>26.760563380281688</c:v>
                </c:pt>
                <c:pt idx="16">
                  <c:v>25</c:v>
                </c:pt>
                <c:pt idx="17">
                  <c:v>26.47058823529412</c:v>
                </c:pt>
                <c:pt idx="18">
                  <c:v>46.92307692307692</c:v>
                </c:pt>
                <c:pt idx="19">
                  <c:v>24.03560830860534</c:v>
                </c:pt>
                <c:pt idx="20">
                  <c:v>87.671232876712324</c:v>
                </c:pt>
                <c:pt idx="21">
                  <c:v>20.440251572327046</c:v>
                </c:pt>
                <c:pt idx="22">
                  <c:v>18.576388888888889</c:v>
                </c:pt>
                <c:pt idx="23">
                  <c:v>21.224489795918366</c:v>
                </c:pt>
                <c:pt idx="24">
                  <c:v>20.038910505836576</c:v>
                </c:pt>
                <c:pt idx="25">
                  <c:v>10.632383599722029</c:v>
                </c:pt>
                <c:pt idx="26">
                  <c:v>22.19959266802444</c:v>
                </c:pt>
                <c:pt idx="27">
                  <c:v>48.507462686567166</c:v>
                </c:pt>
                <c:pt idx="28">
                  <c:v>100</c:v>
                </c:pt>
                <c:pt idx="29">
                  <c:v>100</c:v>
                </c:pt>
                <c:pt idx="30">
                  <c:v>35.817307692307693</c:v>
                </c:pt>
                <c:pt idx="31">
                  <c:v>48.706896551724135</c:v>
                </c:pt>
                <c:pt idx="32">
                  <c:v>34.937611408199643</c:v>
                </c:pt>
                <c:pt idx="33">
                  <c:v>6.1413673232908454</c:v>
                </c:pt>
                <c:pt idx="34">
                  <c:v>11.830065359477123</c:v>
                </c:pt>
                <c:pt idx="35">
                  <c:v>11.213991769547325</c:v>
                </c:pt>
                <c:pt idx="36">
                  <c:v>21.165381319622963</c:v>
                </c:pt>
                <c:pt idx="37">
                  <c:v>10.101946246524559</c:v>
                </c:pt>
                <c:pt idx="38">
                  <c:v>28.852739726027398</c:v>
                </c:pt>
                <c:pt idx="39">
                  <c:v>12.351945854483926</c:v>
                </c:pt>
                <c:pt idx="40">
                  <c:v>64.453125</c:v>
                </c:pt>
                <c:pt idx="41">
                  <c:v>5.6110251722683167</c:v>
                </c:pt>
                <c:pt idx="42">
                  <c:v>35.990888382687928</c:v>
                </c:pt>
                <c:pt idx="43">
                  <c:v>7.6734693877551026</c:v>
                </c:pt>
                <c:pt idx="44">
                  <c:v>6.1836352279825109</c:v>
                </c:pt>
                <c:pt idx="45">
                  <c:v>11.603053435114504</c:v>
                </c:pt>
                <c:pt idx="46">
                  <c:v>16.944213155703579</c:v>
                </c:pt>
                <c:pt idx="47">
                  <c:v>9.9388379204892967</c:v>
                </c:pt>
                <c:pt idx="48">
                  <c:v>15.571428571428573</c:v>
                </c:pt>
                <c:pt idx="49">
                  <c:v>8.0821319353429448</c:v>
                </c:pt>
                <c:pt idx="50">
                  <c:v>62.189054726368155</c:v>
                </c:pt>
                <c:pt idx="51">
                  <c:v>5.2778813875419619</c:v>
                </c:pt>
                <c:pt idx="52">
                  <c:v>8.4939329050678083</c:v>
                </c:pt>
                <c:pt idx="53">
                  <c:v>10.585093469288662</c:v>
                </c:pt>
                <c:pt idx="54">
                  <c:v>10.492845786963434</c:v>
                </c:pt>
                <c:pt idx="55">
                  <c:v>6.4387731210489356</c:v>
                </c:pt>
                <c:pt idx="56">
                  <c:v>6.9980379332897318</c:v>
                </c:pt>
                <c:pt idx="57">
                  <c:v>9.3028468953149517</c:v>
                </c:pt>
                <c:pt idx="58">
                  <c:v>3.5292520700420797</c:v>
                </c:pt>
                <c:pt idx="59">
                  <c:v>4.5573942737063309</c:v>
                </c:pt>
                <c:pt idx="60">
                  <c:v>5.6189981832338436</c:v>
                </c:pt>
                <c:pt idx="61">
                  <c:v>5.1791415395530329</c:v>
                </c:pt>
                <c:pt idx="62">
                  <c:v>6.9494225408203905</c:v>
                </c:pt>
                <c:pt idx="63">
                  <c:v>10.138603696098562</c:v>
                </c:pt>
                <c:pt idx="64">
                  <c:v>10.328638497652582</c:v>
                </c:pt>
                <c:pt idx="65">
                  <c:v>5.3686366296079573</c:v>
                </c:pt>
                <c:pt idx="66">
                  <c:v>5.8599167822468798</c:v>
                </c:pt>
                <c:pt idx="67">
                  <c:v>3.5897435897435894</c:v>
                </c:pt>
                <c:pt idx="68">
                  <c:v>7.5007036307345913</c:v>
                </c:pt>
                <c:pt idx="69">
                  <c:v>5.2396425670186844</c:v>
                </c:pt>
                <c:pt idx="70">
                  <c:v>7.5698505523066926</c:v>
                </c:pt>
                <c:pt idx="71">
                  <c:v>12.814402965316388</c:v>
                </c:pt>
                <c:pt idx="72">
                  <c:v>16.941234325055323</c:v>
                </c:pt>
                <c:pt idx="73">
                  <c:v>12.63626251390434</c:v>
                </c:pt>
                <c:pt idx="74">
                  <c:v>9.975570032573291</c:v>
                </c:pt>
                <c:pt idx="75">
                  <c:v>12.547438330170779</c:v>
                </c:pt>
                <c:pt idx="76">
                  <c:v>9.6172527686030698</c:v>
                </c:pt>
                <c:pt idx="77">
                  <c:v>18.404452690166977</c:v>
                </c:pt>
                <c:pt idx="78">
                  <c:v>3.9589442815249267</c:v>
                </c:pt>
                <c:pt idx="79">
                  <c:v>7.7456130546551911</c:v>
                </c:pt>
                <c:pt idx="80">
                  <c:v>12.024221453287197</c:v>
                </c:pt>
                <c:pt idx="81">
                  <c:v>6.7742280158136552</c:v>
                </c:pt>
                <c:pt idx="82">
                  <c:v>9.1197386123390345</c:v>
                </c:pt>
                <c:pt idx="83">
                  <c:v>5.9671015314804308</c:v>
                </c:pt>
                <c:pt idx="84">
                  <c:v>5.7084971993802887</c:v>
                </c:pt>
                <c:pt idx="85">
                  <c:v>5.8025727069351234</c:v>
                </c:pt>
                <c:pt idx="86">
                  <c:v>4.7928456647802697</c:v>
                </c:pt>
                <c:pt idx="87">
                  <c:v>5.9765115267507616</c:v>
                </c:pt>
                <c:pt idx="88">
                  <c:v>6.3727793965598272</c:v>
                </c:pt>
                <c:pt idx="89">
                  <c:v>4.9027374350849398</c:v>
                </c:pt>
                <c:pt idx="90">
                  <c:v>6.1028770706190061</c:v>
                </c:pt>
                <c:pt idx="91">
                  <c:v>4.6518577547564499</c:v>
                </c:pt>
                <c:pt idx="92">
                  <c:v>6.7300254171731684</c:v>
                </c:pt>
                <c:pt idx="93">
                  <c:v>5.7142857142857144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7-4B52-B8C4-343D84139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08221"/>
        <c:axId val="63900091"/>
      </c:scatterChart>
      <c:valAx>
        <c:axId val="7910822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D" sz="1200" b="1" strike="noStrike" spc="-1">
                    <a:solidFill>
                      <a:srgbClr val="000000"/>
                    </a:solidFill>
                    <a:latin typeface="Calibri"/>
                  </a:rPr>
                  <a:t>hari ke-n COVID berjaye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050" b="1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3900091"/>
        <c:crosses val="autoZero"/>
        <c:crossBetween val="midCat"/>
      </c:valAx>
      <c:valAx>
        <c:axId val="63900091"/>
        <c:scaling>
          <c:orientation val="minMax"/>
          <c:max val="1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ID" sz="1200" b="1" strike="noStrike" spc="-1">
                    <a:solidFill>
                      <a:srgbClr val="000000"/>
                    </a:solidFill>
                    <a:latin typeface="Calibri"/>
                  </a:rPr>
                  <a:t>New Test  per Case Daily Ratio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(* #,##0.00_);_(* \(#,##0.00\);_(* \-??_);_(@_)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050" b="1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910822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472C4"/>
                </a:solidFill>
                <a:prstDash val="sysDot"/>
                <a:round/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'NEWEST METHOD'!$A$10:$A$105</c:f>
              <c:numCache>
                <c:formatCode>General</c:formatCode>
                <c:ptCount val="9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</c:numCache>
            </c:numRef>
          </c:xVal>
          <c:yVal>
            <c:numRef>
              <c:f>'NEWEST METHOD'!$AG$10:$AG$105</c:f>
              <c:numCache>
                <c:formatCode>_(* #,##0_);_(* \(#,##0\);_(* \-??_);_(@_)</c:formatCode>
                <c:ptCount val="96"/>
                <c:pt idx="0">
                  <c:v>6.8965517241379306</c:v>
                </c:pt>
                <c:pt idx="1">
                  <c:v>6.8965517241379306</c:v>
                </c:pt>
                <c:pt idx="2">
                  <c:v>6.8965517241379306</c:v>
                </c:pt>
                <c:pt idx="3">
                  <c:v>7.906652734238941</c:v>
                </c:pt>
                <c:pt idx="4">
                  <c:v>7.906652734238941</c:v>
                </c:pt>
                <c:pt idx="5">
                  <c:v>10.703855531441738</c:v>
                </c:pt>
                <c:pt idx="6">
                  <c:v>13.703855531441738</c:v>
                </c:pt>
                <c:pt idx="7">
                  <c:v>13.703855531441738</c:v>
                </c:pt>
                <c:pt idx="8">
                  <c:v>13.703855531441738</c:v>
                </c:pt>
                <c:pt idx="9">
                  <c:v>14.408080883554414</c:v>
                </c:pt>
                <c:pt idx="10">
                  <c:v>21.680808156281685</c:v>
                </c:pt>
                <c:pt idx="11">
                  <c:v>24.948782012490835</c:v>
                </c:pt>
                <c:pt idx="12">
                  <c:v>31.871858935567758</c:v>
                </c:pt>
                <c:pt idx="13">
                  <c:v>34.542482080968348</c:v>
                </c:pt>
                <c:pt idx="14">
                  <c:v>60.56987934124232</c:v>
                </c:pt>
                <c:pt idx="15">
                  <c:v>60.884344750047354</c:v>
                </c:pt>
                <c:pt idx="16">
                  <c:v>61.926011416714019</c:v>
                </c:pt>
                <c:pt idx="17">
                  <c:v>62.742337947326263</c:v>
                </c:pt>
                <c:pt idx="18">
                  <c:v>67.411598647715365</c:v>
                </c:pt>
                <c:pt idx="19">
                  <c:v>68.801452713038501</c:v>
                </c:pt>
                <c:pt idx="20">
                  <c:v>74.504100370879641</c:v>
                </c:pt>
                <c:pt idx="21">
                  <c:v>80.847383952969196</c:v>
                </c:pt>
                <c:pt idx="22">
                  <c:v>95.576066123511836</c:v>
                </c:pt>
                <c:pt idx="23">
                  <c:v>113.11992577263464</c:v>
                </c:pt>
                <c:pt idx="24">
                  <c:v>123.45646423417311</c:v>
                </c:pt>
                <c:pt idx="25">
                  <c:v>132.93922285486278</c:v>
                </c:pt>
                <c:pt idx="26">
                  <c:v>138.82157579603924</c:v>
                </c:pt>
                <c:pt idx="27">
                  <c:v>140.32794891307285</c:v>
                </c:pt>
                <c:pt idx="28">
                  <c:v>141.70049793268069</c:v>
                </c:pt>
                <c:pt idx="29">
                  <c:v>143.70667077218687</c:v>
                </c:pt>
                <c:pt idx="30">
                  <c:v>145.76322604210975</c:v>
                </c:pt>
                <c:pt idx="31">
                  <c:v>147.47777655184098</c:v>
                </c:pt>
                <c:pt idx="32">
                  <c:v>153.47092723677247</c:v>
                </c:pt>
                <c:pt idx="33">
                  <c:v>156.62941567444872</c:v>
                </c:pt>
                <c:pt idx="34">
                  <c:v>161.51222817444872</c:v>
                </c:pt>
                <c:pt idx="35">
                  <c:v>163.18569182231823</c:v>
                </c:pt>
                <c:pt idx="36">
                  <c:v>168.53876699316106</c:v>
                </c:pt>
                <c:pt idx="37">
                  <c:v>171.42312073465766</c:v>
                </c:pt>
                <c:pt idx="38">
                  <c:v>172.04773035364579</c:v>
                </c:pt>
                <c:pt idx="39">
                  <c:v>175.98666165135572</c:v>
                </c:pt>
                <c:pt idx="40">
                  <c:v>179.44211543986529</c:v>
                </c:pt>
                <c:pt idx="41">
                  <c:v>180.63477599032402</c:v>
                </c:pt>
                <c:pt idx="42">
                  <c:v>185.49191884746688</c:v>
                </c:pt>
                <c:pt idx="43">
                  <c:v>188.50633562335153</c:v>
                </c:pt>
                <c:pt idx="44">
                  <c:v>208.57267061505965</c:v>
                </c:pt>
                <c:pt idx="45">
                  <c:v>210.25114879484332</c:v>
                </c:pt>
                <c:pt idx="46">
                  <c:v>211.6311154853025</c:v>
                </c:pt>
                <c:pt idx="47">
                  <c:v>213.67044541975261</c:v>
                </c:pt>
                <c:pt idx="48">
                  <c:v>215.55173847751627</c:v>
                </c:pt>
                <c:pt idx="49">
                  <c:v>217.61214587625193</c:v>
                </c:pt>
                <c:pt idx="50">
                  <c:v>219.77041925754691</c:v>
                </c:pt>
                <c:pt idx="51">
                  <c:v>222.25865059581187</c:v>
                </c:pt>
                <c:pt idx="52">
                  <c:v>224.2676094664512</c:v>
                </c:pt>
                <c:pt idx="53">
                  <c:v>226.09319391614912</c:v>
                </c:pt>
                <c:pt idx="54">
                  <c:v>227.09241530208214</c:v>
                </c:pt>
                <c:pt idx="55">
                  <c:v>228.95477784198991</c:v>
                </c:pt>
                <c:pt idx="56">
                  <c:v>233.634188435379</c:v>
                </c:pt>
                <c:pt idx="57">
                  <c:v>236.12392149492726</c:v>
                </c:pt>
                <c:pt idx="58">
                  <c:v>241.48030220342065</c:v>
                </c:pt>
                <c:pt idx="59">
                  <c:v>243.57216879206899</c:v>
                </c:pt>
                <c:pt idx="60">
                  <c:v>245.28853495018274</c:v>
                </c:pt>
                <c:pt idx="61">
                  <c:v>246.63468879633658</c:v>
                </c:pt>
                <c:pt idx="62">
                  <c:v>248.45005609158002</c:v>
                </c:pt>
                <c:pt idx="63">
                  <c:v>249.87166453999595</c:v>
                </c:pt>
                <c:pt idx="64">
                  <c:v>256.40187896494723</c:v>
                </c:pt>
                <c:pt idx="65">
                  <c:v>261.64413472348576</c:v>
                </c:pt>
                <c:pt idx="66">
                  <c:v>267.66823110902794</c:v>
                </c:pt>
                <c:pt idx="67">
                  <c:v>273.14097860624707</c:v>
                </c:pt>
                <c:pt idx="68">
                  <c:v>279.61491997432523</c:v>
                </c:pt>
                <c:pt idx="69">
                  <c:v>282.48493894965731</c:v>
                </c:pt>
                <c:pt idx="70">
                  <c:v>287.86671474138063</c:v>
                </c:pt>
                <c:pt idx="71">
                  <c:v>296.88341232950677</c:v>
                </c:pt>
                <c:pt idx="72">
                  <c:v>298.29266615811542</c:v>
                </c:pt>
                <c:pt idx="73">
                  <c:v>299.73449023322439</c:v>
                </c:pt>
                <c:pt idx="74">
                  <c:v>303.42949764795497</c:v>
                </c:pt>
                <c:pt idx="75">
                  <c:v>306.28236654420459</c:v>
                </c:pt>
                <c:pt idx="76">
                  <c:v>308.3677019276372</c:v>
                </c:pt>
                <c:pt idx="77">
                  <c:v>310.34161003881133</c:v>
                </c:pt>
                <c:pt idx="78">
                  <c:v>313.42825048691049</c:v>
                </c:pt>
                <c:pt idx="79">
                  <c:v>317.09156144887919</c:v>
                </c:pt>
                <c:pt idx="80">
                  <c:v>318.7334254885634</c:v>
                </c:pt>
                <c:pt idx="81">
                  <c:v>320.52550900313497</c:v>
                </c:pt>
                <c:pt idx="82">
                  <c:v>323.11973778403541</c:v>
                </c:pt>
                <c:pt idx="83">
                  <c:v>328.18971401852178</c:v>
                </c:pt>
                <c:pt idx="84">
                  <c:v>331.09293982497337</c:v>
                </c:pt>
                <c:pt idx="85">
                  <c:v>334.64907091372726</c:v>
                </c:pt>
                <c:pt idx="86">
                  <c:v>338.18537326757848</c:v>
                </c:pt>
                <c:pt idx="87">
                  <c:v>342.41260802112902</c:v>
                </c:pt>
                <c:pt idx="88">
                  <c:v>346.26691666871346</c:v>
                </c:pt>
                <c:pt idx="89">
                  <c:v>350.76702917152602</c:v>
                </c:pt>
                <c:pt idx="90">
                  <c:v>354.54709790004836</c:v>
                </c:pt>
                <c:pt idx="91">
                  <c:v>359.92281074808591</c:v>
                </c:pt>
                <c:pt idx="92">
                  <c:v>366.19069855575617</c:v>
                </c:pt>
                <c:pt idx="93">
                  <c:v>369.58974682224158</c:v>
                </c:pt>
                <c:pt idx="94">
                  <c:v>373.8190648376721</c:v>
                </c:pt>
                <c:pt idx="95">
                  <c:v>377.10010902399711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78-4F8F-8A74-4A68C9FEB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7467"/>
        <c:axId val="4018820"/>
      </c:scatterChart>
      <c:valAx>
        <c:axId val="1395746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18820"/>
        <c:crosses val="autoZero"/>
        <c:crossBetween val="midCat"/>
      </c:valAx>
      <c:valAx>
        <c:axId val="40188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1" strike="noStrike" spc="-1">
                    <a:solidFill>
                      <a:srgbClr val="595959"/>
                    </a:solidFill>
                    <a:latin typeface="Calibri"/>
                  </a:rPr>
                  <a:t>Total New Solved  / Tests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(* #,##0_);_(* \(#,##0\);_(* \-??_);_(@_)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95746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8160" cap="rnd">
                <a:solidFill>
                  <a:srgbClr val="FF0000"/>
                </a:solidFill>
                <a:prstDash val="sysDot"/>
                <a:round/>
              </a:ln>
            </c:spPr>
            <c:trendlineType val="poly"/>
            <c:order val="2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'NEWEST METHOD'!$A$5:$A$104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</c:numCache>
            </c:numRef>
          </c:xVal>
          <c:yVal>
            <c:numRef>
              <c:f>'NEWEST METHOD'!$O$5:$O$104</c:f>
              <c:numCache>
                <c:formatCode>_(* #,##0.00_);_(* \(#,##0.00\);_(* \-??_);_(@_)</c:formatCode>
                <c:ptCount val="100"/>
                <c:pt idx="0">
                  <c:v>0.58997050147492625</c:v>
                </c:pt>
                <c:pt idx="1">
                  <c:v>0.58997050147492625</c:v>
                </c:pt>
                <c:pt idx="2">
                  <c:v>0.58997050147492625</c:v>
                </c:pt>
                <c:pt idx="3">
                  <c:v>3.8157769530878292</c:v>
                </c:pt>
                <c:pt idx="4">
                  <c:v>3.8157769530878292</c:v>
                </c:pt>
                <c:pt idx="5">
                  <c:v>10.712328677225759</c:v>
                </c:pt>
                <c:pt idx="6">
                  <c:v>32.378995343892427</c:v>
                </c:pt>
                <c:pt idx="7">
                  <c:v>37.677008588925538</c:v>
                </c:pt>
                <c:pt idx="8">
                  <c:v>44.747715659632611</c:v>
                </c:pt>
                <c:pt idx="9">
                  <c:v>44.747715659632611</c:v>
                </c:pt>
                <c:pt idx="10">
                  <c:v>69.223240135157084</c:v>
                </c:pt>
                <c:pt idx="11">
                  <c:v>82.723240135157084</c:v>
                </c:pt>
                <c:pt idx="12">
                  <c:v>106.58687649879344</c:v>
                </c:pt>
                <c:pt idx="13">
                  <c:v>135.15830507022201</c:v>
                </c:pt>
                <c:pt idx="14">
                  <c:v>161.91886845050371</c:v>
                </c:pt>
                <c:pt idx="15">
                  <c:v>186.91886845050371</c:v>
                </c:pt>
                <c:pt idx="16">
                  <c:v>213.38945668579782</c:v>
                </c:pt>
                <c:pt idx="17">
                  <c:v>260.31253360887473</c:v>
                </c:pt>
                <c:pt idx="18">
                  <c:v>284.34814191748006</c:v>
                </c:pt>
                <c:pt idx="19">
                  <c:v>372.0193747941924</c:v>
                </c:pt>
                <c:pt idx="20">
                  <c:v>392.45962636651944</c:v>
                </c:pt>
                <c:pt idx="21">
                  <c:v>411.03601525540836</c:v>
                </c:pt>
                <c:pt idx="22">
                  <c:v>432.26050505132673</c:v>
                </c:pt>
                <c:pt idx="23">
                  <c:v>452.29941555716329</c:v>
                </c:pt>
                <c:pt idx="24">
                  <c:v>462.93179915688529</c:v>
                </c:pt>
                <c:pt idx="25">
                  <c:v>485.13139182490971</c:v>
                </c:pt>
                <c:pt idx="26">
                  <c:v>533.63885451147689</c:v>
                </c:pt>
                <c:pt idx="27">
                  <c:v>633.63885451147689</c:v>
                </c:pt>
                <c:pt idx="28">
                  <c:v>733.63885451147689</c:v>
                </c:pt>
                <c:pt idx="29">
                  <c:v>769.45616220378463</c:v>
                </c:pt>
                <c:pt idx="30">
                  <c:v>818.16305875550881</c:v>
                </c:pt>
                <c:pt idx="31">
                  <c:v>853.1006701637084</c:v>
                </c:pt>
                <c:pt idx="32">
                  <c:v>859.24203748699927</c:v>
                </c:pt>
                <c:pt idx="33">
                  <c:v>871.07210284647635</c:v>
                </c:pt>
                <c:pt idx="34">
                  <c:v>882.28609461602366</c:v>
                </c:pt>
                <c:pt idx="35">
                  <c:v>903.45147593564661</c:v>
                </c:pt>
                <c:pt idx="36">
                  <c:v>913.55342218217118</c:v>
                </c:pt>
                <c:pt idx="37">
                  <c:v>942.40616190819856</c:v>
                </c:pt>
                <c:pt idx="38">
                  <c:v>954.75810776268247</c:v>
                </c:pt>
                <c:pt idx="39">
                  <c:v>1019.2112327626825</c:v>
                </c:pt>
                <c:pt idx="40">
                  <c:v>1024.8222579349508</c:v>
                </c:pt>
                <c:pt idx="41">
                  <c:v>1060.8131463176387</c:v>
                </c:pt>
                <c:pt idx="42">
                  <c:v>1068.4866157053939</c:v>
                </c:pt>
                <c:pt idx="43">
                  <c:v>1074.6702509333763</c:v>
                </c:pt>
                <c:pt idx="44">
                  <c:v>1086.2733043684909</c:v>
                </c:pt>
                <c:pt idx="45">
                  <c:v>1103.2175175241946</c:v>
                </c:pt>
                <c:pt idx="46">
                  <c:v>1113.1563554446839</c:v>
                </c:pt>
                <c:pt idx="47">
                  <c:v>1128.7277840161125</c:v>
                </c:pt>
                <c:pt idx="48">
                  <c:v>1136.8099159514554</c:v>
                </c:pt>
                <c:pt idx="49">
                  <c:v>1198.9989706778235</c:v>
                </c:pt>
                <c:pt idx="50">
                  <c:v>1204.2768520653656</c:v>
                </c:pt>
                <c:pt idx="51">
                  <c:v>1212.7707849704334</c:v>
                </c:pt>
                <c:pt idx="52">
                  <c:v>1223.3558784397221</c:v>
                </c:pt>
                <c:pt idx="53">
                  <c:v>1233.8487242266856</c:v>
                </c:pt>
                <c:pt idx="54">
                  <c:v>1240.2874973477344</c:v>
                </c:pt>
                <c:pt idx="55">
                  <c:v>1247.2855352810241</c:v>
                </c:pt>
                <c:pt idx="56">
                  <c:v>1256.5883821763391</c:v>
                </c:pt>
                <c:pt idx="57">
                  <c:v>1260.1176342463812</c:v>
                </c:pt>
                <c:pt idx="58">
                  <c:v>1264.6750285200874</c:v>
                </c:pt>
                <c:pt idx="59">
                  <c:v>1270.2940267033212</c:v>
                </c:pt>
                <c:pt idx="60">
                  <c:v>1275.4731682428742</c:v>
                </c:pt>
                <c:pt idx="61">
                  <c:v>1282.4225907836947</c:v>
                </c:pt>
                <c:pt idx="62">
                  <c:v>1292.5611944797931</c:v>
                </c:pt>
                <c:pt idx="63">
                  <c:v>1302.8898329774456</c:v>
                </c:pt>
                <c:pt idx="64">
                  <c:v>1308.2584696070535</c:v>
                </c:pt>
                <c:pt idx="65">
                  <c:v>1314.1183863893004</c:v>
                </c:pt>
                <c:pt idx="66">
                  <c:v>1317.7081299790441</c:v>
                </c:pt>
                <c:pt idx="67">
                  <c:v>1325.2088336097786</c:v>
                </c:pt>
                <c:pt idx="68">
                  <c:v>1330.4484761767974</c:v>
                </c:pt>
                <c:pt idx="69">
                  <c:v>1338.018326729104</c:v>
                </c:pt>
                <c:pt idx="70">
                  <c:v>1350.8327296944203</c:v>
                </c:pt>
                <c:pt idx="71">
                  <c:v>1367.7739640194757</c:v>
                </c:pt>
                <c:pt idx="72">
                  <c:v>1380.41022653338</c:v>
                </c:pt>
                <c:pt idx="73">
                  <c:v>1390.3857965659533</c:v>
                </c:pt>
                <c:pt idx="74">
                  <c:v>1402.9332348961241</c:v>
                </c:pt>
                <c:pt idx="75">
                  <c:v>1412.5504876647271</c:v>
                </c:pt>
                <c:pt idx="76">
                  <c:v>1430.954940354894</c:v>
                </c:pt>
                <c:pt idx="77">
                  <c:v>1434.913884636419</c:v>
                </c:pt>
                <c:pt idx="78">
                  <c:v>1442.6594976910742</c:v>
                </c:pt>
                <c:pt idx="79">
                  <c:v>1454.6837191443615</c:v>
                </c:pt>
                <c:pt idx="80">
                  <c:v>1461.4579471601751</c:v>
                </c:pt>
                <c:pt idx="81">
                  <c:v>1470.5776857725141</c:v>
                </c:pt>
                <c:pt idx="82">
                  <c:v>1476.5447873039946</c:v>
                </c:pt>
                <c:pt idx="83">
                  <c:v>1482.2532845033747</c:v>
                </c:pt>
                <c:pt idx="84">
                  <c:v>1488.0558572103098</c:v>
                </c:pt>
                <c:pt idx="85">
                  <c:v>1492.8487028750901</c:v>
                </c:pt>
                <c:pt idx="86">
                  <c:v>1498.8252144018409</c:v>
                </c:pt>
                <c:pt idx="87">
                  <c:v>1505.1979937984006</c:v>
                </c:pt>
                <c:pt idx="88">
                  <c:v>1510.1007312334855</c:v>
                </c:pt>
                <c:pt idx="89">
                  <c:v>1516.2036083041046</c:v>
                </c:pt>
                <c:pt idx="90">
                  <c:v>1520.8554660588611</c:v>
                </c:pt>
                <c:pt idx="91">
                  <c:v>1527.5854914760343</c:v>
                </c:pt>
                <c:pt idx="92">
                  <c:v>1533.2997771903201</c:v>
                </c:pt>
                <c:pt idx="93">
                  <c:v>1537.7295818245773</c:v>
                </c:pt>
                <c:pt idx="94">
                  <c:v>1543.0022136403727</c:v>
                </c:pt>
                <c:pt idx="95">
                  <c:v>1550.5852606048629</c:v>
                </c:pt>
                <c:pt idx="96">
                  <c:v>1556.2209533254265</c:v>
                </c:pt>
                <c:pt idx="97">
                  <c:v>1568.3417318028164</c:v>
                </c:pt>
                <c:pt idx="98">
                  <c:v>1574.7875633336241</c:v>
                </c:pt>
                <c:pt idx="99">
                  <c:v>1581.7763564856205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F8-4101-9431-4CA713A01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1501"/>
        <c:axId val="73303589"/>
      </c:scatterChart>
      <c:valAx>
        <c:axId val="3224150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3303589"/>
        <c:crosses val="autoZero"/>
        <c:crossBetween val="midCat"/>
      </c:valAx>
      <c:valAx>
        <c:axId val="733035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ID" sz="1000" b="1" strike="noStrike" spc="-1">
                    <a:solidFill>
                      <a:srgbClr val="595959"/>
                    </a:solidFill>
                    <a:latin typeface="Calibri"/>
                  </a:rPr>
                  <a:t>Total New / Test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_(* #,##0.00_);_(* \(#,##0.00\);_(* \-??_);_(@_)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1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24150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595959"/>
                </a:solidFill>
                <a:latin typeface="Calibri"/>
              </a:defRPr>
            </a:pPr>
            <a:r>
              <a:rPr lang="en-ID" sz="1400" b="1" strike="noStrike" spc="-1">
                <a:solidFill>
                  <a:srgbClr val="595959"/>
                </a:solidFill>
                <a:latin typeface="Calibri"/>
              </a:rPr>
              <a:t>New Case Per Day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'NEWEST METHOD'!$F$3</c:f>
              <c:strCache>
                <c:ptCount val="1"/>
                <c:pt idx="0">
                  <c:v>New Case Per Day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'NEWEST METHOD'!$A$4:$A$86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cat>
          <c:val>
            <c:numRef>
              <c:f>'NEWEST METHOD'!$F$4:$F$86</c:f>
              <c:numCache>
                <c:formatCode>General</c:formatCode>
                <c:ptCount val="8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13</c:v>
                </c:pt>
                <c:pt idx="8">
                  <c:v>8</c:v>
                </c:pt>
                <c:pt idx="9">
                  <c:v>7</c:v>
                </c:pt>
                <c:pt idx="10">
                  <c:v>0</c:v>
                </c:pt>
                <c:pt idx="11">
                  <c:v>35</c:v>
                </c:pt>
                <c:pt idx="12">
                  <c:v>27</c:v>
                </c:pt>
                <c:pt idx="13">
                  <c:v>21</c:v>
                </c:pt>
                <c:pt idx="14">
                  <c:v>18</c:v>
                </c:pt>
                <c:pt idx="15">
                  <c:v>38</c:v>
                </c:pt>
                <c:pt idx="16">
                  <c:v>55</c:v>
                </c:pt>
                <c:pt idx="17">
                  <c:v>81</c:v>
                </c:pt>
                <c:pt idx="18">
                  <c:v>61</c:v>
                </c:pt>
                <c:pt idx="19">
                  <c:v>81</c:v>
                </c:pt>
                <c:pt idx="20">
                  <c:v>64</c:v>
                </c:pt>
                <c:pt idx="21">
                  <c:v>65</c:v>
                </c:pt>
                <c:pt idx="22">
                  <c:v>107</c:v>
                </c:pt>
                <c:pt idx="23">
                  <c:v>104</c:v>
                </c:pt>
                <c:pt idx="24">
                  <c:v>103</c:v>
                </c:pt>
                <c:pt idx="25">
                  <c:v>153</c:v>
                </c:pt>
                <c:pt idx="26">
                  <c:v>109</c:v>
                </c:pt>
                <c:pt idx="27">
                  <c:v>130</c:v>
                </c:pt>
                <c:pt idx="28">
                  <c:v>129</c:v>
                </c:pt>
                <c:pt idx="29">
                  <c:v>114</c:v>
                </c:pt>
                <c:pt idx="30">
                  <c:v>149</c:v>
                </c:pt>
                <c:pt idx="31">
                  <c:v>113</c:v>
                </c:pt>
                <c:pt idx="32">
                  <c:v>196</c:v>
                </c:pt>
                <c:pt idx="33">
                  <c:v>106</c:v>
                </c:pt>
                <c:pt idx="34">
                  <c:v>181</c:v>
                </c:pt>
                <c:pt idx="35">
                  <c:v>218</c:v>
                </c:pt>
                <c:pt idx="36">
                  <c:v>247</c:v>
                </c:pt>
                <c:pt idx="37">
                  <c:v>218</c:v>
                </c:pt>
                <c:pt idx="38">
                  <c:v>337</c:v>
                </c:pt>
                <c:pt idx="39">
                  <c:v>219</c:v>
                </c:pt>
                <c:pt idx="40">
                  <c:v>330</c:v>
                </c:pt>
                <c:pt idx="41">
                  <c:v>399</c:v>
                </c:pt>
                <c:pt idx="42">
                  <c:v>316</c:v>
                </c:pt>
                <c:pt idx="43">
                  <c:v>282</c:v>
                </c:pt>
                <c:pt idx="44">
                  <c:v>297</c:v>
                </c:pt>
                <c:pt idx="45">
                  <c:v>380</c:v>
                </c:pt>
                <c:pt idx="46">
                  <c:v>407</c:v>
                </c:pt>
                <c:pt idx="47">
                  <c:v>325</c:v>
                </c:pt>
                <c:pt idx="48">
                  <c:v>327</c:v>
                </c:pt>
                <c:pt idx="49">
                  <c:v>185</c:v>
                </c:pt>
                <c:pt idx="50">
                  <c:v>375</c:v>
                </c:pt>
                <c:pt idx="51">
                  <c:v>283</c:v>
                </c:pt>
                <c:pt idx="52">
                  <c:v>357</c:v>
                </c:pt>
                <c:pt idx="53">
                  <c:v>436</c:v>
                </c:pt>
                <c:pt idx="54">
                  <c:v>396</c:v>
                </c:pt>
                <c:pt idx="55">
                  <c:v>275</c:v>
                </c:pt>
                <c:pt idx="56">
                  <c:v>214</c:v>
                </c:pt>
                <c:pt idx="57">
                  <c:v>415</c:v>
                </c:pt>
                <c:pt idx="58">
                  <c:v>260</c:v>
                </c:pt>
                <c:pt idx="59">
                  <c:v>347</c:v>
                </c:pt>
                <c:pt idx="60">
                  <c:v>433</c:v>
                </c:pt>
                <c:pt idx="61">
                  <c:v>292</c:v>
                </c:pt>
                <c:pt idx="62">
                  <c:v>349</c:v>
                </c:pt>
                <c:pt idx="63">
                  <c:v>395</c:v>
                </c:pt>
                <c:pt idx="64">
                  <c:v>484</c:v>
                </c:pt>
                <c:pt idx="65">
                  <c:v>367</c:v>
                </c:pt>
                <c:pt idx="66">
                  <c:v>338</c:v>
                </c:pt>
                <c:pt idx="67">
                  <c:v>336</c:v>
                </c:pt>
                <c:pt idx="68">
                  <c:v>533</c:v>
                </c:pt>
                <c:pt idx="69">
                  <c:v>387</c:v>
                </c:pt>
                <c:pt idx="70">
                  <c:v>233</c:v>
                </c:pt>
                <c:pt idx="71">
                  <c:v>484</c:v>
                </c:pt>
                <c:pt idx="72">
                  <c:v>689</c:v>
                </c:pt>
                <c:pt idx="73">
                  <c:v>568</c:v>
                </c:pt>
                <c:pt idx="74">
                  <c:v>490</c:v>
                </c:pt>
                <c:pt idx="75">
                  <c:v>529</c:v>
                </c:pt>
                <c:pt idx="76">
                  <c:v>495</c:v>
                </c:pt>
                <c:pt idx="77">
                  <c:v>496</c:v>
                </c:pt>
                <c:pt idx="78">
                  <c:v>486</c:v>
                </c:pt>
                <c:pt idx="79">
                  <c:v>693</c:v>
                </c:pt>
                <c:pt idx="80">
                  <c:v>973</c:v>
                </c:pt>
                <c:pt idx="81">
                  <c:v>634</c:v>
                </c:pt>
                <c:pt idx="82">
                  <c:v>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D-4A41-AA14-D34735D8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2697400"/>
        <c:axId val="99928717"/>
      </c:barChart>
      <c:catAx>
        <c:axId val="3269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928717"/>
        <c:crosses val="autoZero"/>
        <c:auto val="1"/>
        <c:lblAlgn val="ctr"/>
        <c:lblOffset val="100"/>
        <c:noMultiLvlLbl val="1"/>
      </c:catAx>
      <c:valAx>
        <c:axId val="999287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69740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ID" sz="1400" b="1" strike="noStrike" spc="-1">
                <a:solidFill>
                  <a:srgbClr val="000000"/>
                </a:solidFill>
                <a:latin typeface="Calibri"/>
              </a:rPr>
              <a:t>New Case Per Day before Titik Balik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'NEWEST METHOD'!$F$3</c:f>
              <c:strCache>
                <c:ptCount val="1"/>
                <c:pt idx="0">
                  <c:v>New Case Per Day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54000" cap="rnd">
                <a:solidFill>
                  <a:srgbClr val="FF0000"/>
                </a:solidFill>
                <a:prstDash val="sysDot"/>
                <a:round/>
              </a:ln>
            </c:spPr>
            <c:trendlineType val="linear"/>
            <c:dispRSqr val="0"/>
            <c:dispEq val="1"/>
            <c:trendlineLbl>
              <c:numFmt formatCode="General" sourceLinked="0"/>
            </c:trendlineLbl>
          </c:trendline>
          <c:cat>
            <c:numRef>
              <c:f>'NEWEST METHOD'!$A$4:$A$280</c:f>
              <c:numCache>
                <c:formatCode>General</c:formatCode>
                <c:ptCount val="2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</c:numCache>
            </c:numRef>
          </c:cat>
          <c:val>
            <c:numRef>
              <c:f>'NEWEST METHOD'!$F$4:$F$280</c:f>
              <c:numCache>
                <c:formatCode>General</c:formatCode>
                <c:ptCount val="27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13</c:v>
                </c:pt>
                <c:pt idx="8">
                  <c:v>8</c:v>
                </c:pt>
                <c:pt idx="9">
                  <c:v>7</c:v>
                </c:pt>
                <c:pt idx="10">
                  <c:v>0</c:v>
                </c:pt>
                <c:pt idx="11">
                  <c:v>35</c:v>
                </c:pt>
                <c:pt idx="12">
                  <c:v>27</c:v>
                </c:pt>
                <c:pt idx="13">
                  <c:v>21</c:v>
                </c:pt>
                <c:pt idx="14">
                  <c:v>18</c:v>
                </c:pt>
                <c:pt idx="15">
                  <c:v>38</c:v>
                </c:pt>
                <c:pt idx="16">
                  <c:v>55</c:v>
                </c:pt>
                <c:pt idx="17">
                  <c:v>81</c:v>
                </c:pt>
                <c:pt idx="18">
                  <c:v>61</c:v>
                </c:pt>
                <c:pt idx="19">
                  <c:v>81</c:v>
                </c:pt>
                <c:pt idx="20">
                  <c:v>64</c:v>
                </c:pt>
                <c:pt idx="21">
                  <c:v>65</c:v>
                </c:pt>
                <c:pt idx="22">
                  <c:v>107</c:v>
                </c:pt>
                <c:pt idx="23">
                  <c:v>104</c:v>
                </c:pt>
                <c:pt idx="24">
                  <c:v>103</c:v>
                </c:pt>
                <c:pt idx="25">
                  <c:v>153</c:v>
                </c:pt>
                <c:pt idx="26">
                  <c:v>109</c:v>
                </c:pt>
                <c:pt idx="27">
                  <c:v>130</c:v>
                </c:pt>
                <c:pt idx="28">
                  <c:v>129</c:v>
                </c:pt>
                <c:pt idx="29">
                  <c:v>114</c:v>
                </c:pt>
                <c:pt idx="30">
                  <c:v>149</c:v>
                </c:pt>
                <c:pt idx="31">
                  <c:v>113</c:v>
                </c:pt>
                <c:pt idx="32">
                  <c:v>196</c:v>
                </c:pt>
                <c:pt idx="33">
                  <c:v>106</c:v>
                </c:pt>
                <c:pt idx="34">
                  <c:v>181</c:v>
                </c:pt>
                <c:pt idx="35">
                  <c:v>218</c:v>
                </c:pt>
                <c:pt idx="36">
                  <c:v>247</c:v>
                </c:pt>
                <c:pt idx="37">
                  <c:v>218</c:v>
                </c:pt>
                <c:pt idx="38">
                  <c:v>337</c:v>
                </c:pt>
                <c:pt idx="39">
                  <c:v>219</c:v>
                </c:pt>
                <c:pt idx="40">
                  <c:v>330</c:v>
                </c:pt>
                <c:pt idx="41">
                  <c:v>399</c:v>
                </c:pt>
                <c:pt idx="42">
                  <c:v>316</c:v>
                </c:pt>
                <c:pt idx="43">
                  <c:v>282</c:v>
                </c:pt>
                <c:pt idx="44">
                  <c:v>297</c:v>
                </c:pt>
                <c:pt idx="45">
                  <c:v>380</c:v>
                </c:pt>
                <c:pt idx="46">
                  <c:v>407</c:v>
                </c:pt>
                <c:pt idx="47">
                  <c:v>325</c:v>
                </c:pt>
                <c:pt idx="48">
                  <c:v>327</c:v>
                </c:pt>
                <c:pt idx="49">
                  <c:v>185</c:v>
                </c:pt>
                <c:pt idx="50">
                  <c:v>375</c:v>
                </c:pt>
                <c:pt idx="51">
                  <c:v>283</c:v>
                </c:pt>
                <c:pt idx="52">
                  <c:v>357</c:v>
                </c:pt>
                <c:pt idx="53">
                  <c:v>436</c:v>
                </c:pt>
                <c:pt idx="54">
                  <c:v>396</c:v>
                </c:pt>
                <c:pt idx="55">
                  <c:v>275</c:v>
                </c:pt>
                <c:pt idx="56">
                  <c:v>214</c:v>
                </c:pt>
                <c:pt idx="57">
                  <c:v>415</c:v>
                </c:pt>
                <c:pt idx="58">
                  <c:v>260</c:v>
                </c:pt>
                <c:pt idx="59">
                  <c:v>347</c:v>
                </c:pt>
                <c:pt idx="60">
                  <c:v>433</c:v>
                </c:pt>
                <c:pt idx="61">
                  <c:v>292</c:v>
                </c:pt>
                <c:pt idx="62">
                  <c:v>349</c:v>
                </c:pt>
                <c:pt idx="63">
                  <c:v>395</c:v>
                </c:pt>
                <c:pt idx="64">
                  <c:v>484</c:v>
                </c:pt>
                <c:pt idx="65">
                  <c:v>367</c:v>
                </c:pt>
                <c:pt idx="66">
                  <c:v>338</c:v>
                </c:pt>
                <c:pt idx="67">
                  <c:v>336</c:v>
                </c:pt>
                <c:pt idx="68">
                  <c:v>533</c:v>
                </c:pt>
                <c:pt idx="69">
                  <c:v>387</c:v>
                </c:pt>
                <c:pt idx="70">
                  <c:v>233</c:v>
                </c:pt>
                <c:pt idx="71">
                  <c:v>484</c:v>
                </c:pt>
                <c:pt idx="72">
                  <c:v>689</c:v>
                </c:pt>
                <c:pt idx="73">
                  <c:v>568</c:v>
                </c:pt>
                <c:pt idx="74">
                  <c:v>490</c:v>
                </c:pt>
                <c:pt idx="75">
                  <c:v>529</c:v>
                </c:pt>
                <c:pt idx="76">
                  <c:v>495</c:v>
                </c:pt>
                <c:pt idx="77">
                  <c:v>496</c:v>
                </c:pt>
                <c:pt idx="78">
                  <c:v>486</c:v>
                </c:pt>
                <c:pt idx="79">
                  <c:v>693</c:v>
                </c:pt>
                <c:pt idx="80">
                  <c:v>973</c:v>
                </c:pt>
                <c:pt idx="81">
                  <c:v>634</c:v>
                </c:pt>
                <c:pt idx="82">
                  <c:v>949</c:v>
                </c:pt>
                <c:pt idx="83">
                  <c:v>526</c:v>
                </c:pt>
                <c:pt idx="84">
                  <c:v>479</c:v>
                </c:pt>
                <c:pt idx="85">
                  <c:v>415</c:v>
                </c:pt>
                <c:pt idx="86">
                  <c:v>686</c:v>
                </c:pt>
                <c:pt idx="87">
                  <c:v>687</c:v>
                </c:pt>
                <c:pt idx="88">
                  <c:v>678</c:v>
                </c:pt>
                <c:pt idx="89">
                  <c:v>557</c:v>
                </c:pt>
                <c:pt idx="90">
                  <c:v>700</c:v>
                </c:pt>
                <c:pt idx="91">
                  <c:v>467</c:v>
                </c:pt>
                <c:pt idx="92">
                  <c:v>609</c:v>
                </c:pt>
                <c:pt idx="93">
                  <c:v>684</c:v>
                </c:pt>
                <c:pt idx="94">
                  <c:v>585</c:v>
                </c:pt>
                <c:pt idx="95">
                  <c:v>703</c:v>
                </c:pt>
                <c:pt idx="96">
                  <c:v>993</c:v>
                </c:pt>
                <c:pt idx="97">
                  <c:v>672</c:v>
                </c:pt>
                <c:pt idx="98">
                  <c:v>847</c:v>
                </c:pt>
                <c:pt idx="99">
                  <c:v>1043</c:v>
                </c:pt>
                <c:pt idx="100">
                  <c:v>1241</c:v>
                </c:pt>
                <c:pt idx="101">
                  <c:v>979</c:v>
                </c:pt>
                <c:pt idx="102">
                  <c:v>1111</c:v>
                </c:pt>
                <c:pt idx="103">
                  <c:v>1014</c:v>
                </c:pt>
                <c:pt idx="104">
                  <c:v>857</c:v>
                </c:pt>
                <c:pt idx="105">
                  <c:v>1017</c:v>
                </c:pt>
                <c:pt idx="106">
                  <c:v>1106</c:v>
                </c:pt>
                <c:pt idx="107">
                  <c:v>1031</c:v>
                </c:pt>
                <c:pt idx="108">
                  <c:v>1331</c:v>
                </c:pt>
                <c:pt idx="109">
                  <c:v>1041</c:v>
                </c:pt>
                <c:pt idx="110">
                  <c:v>1226</c:v>
                </c:pt>
                <c:pt idx="111">
                  <c:v>862</c:v>
                </c:pt>
                <c:pt idx="112">
                  <c:v>954</c:v>
                </c:pt>
                <c:pt idx="113">
                  <c:v>1051</c:v>
                </c:pt>
                <c:pt idx="114">
                  <c:v>1113</c:v>
                </c:pt>
                <c:pt idx="115">
                  <c:v>1178</c:v>
                </c:pt>
                <c:pt idx="116">
                  <c:v>1240</c:v>
                </c:pt>
                <c:pt idx="117">
                  <c:v>1385</c:v>
                </c:pt>
                <c:pt idx="118">
                  <c:v>1198</c:v>
                </c:pt>
                <c:pt idx="119">
                  <c:v>1082</c:v>
                </c:pt>
                <c:pt idx="120">
                  <c:v>1293</c:v>
                </c:pt>
                <c:pt idx="121">
                  <c:v>1385</c:v>
                </c:pt>
                <c:pt idx="122">
                  <c:v>1642</c:v>
                </c:pt>
                <c:pt idx="123">
                  <c:v>1301</c:v>
                </c:pt>
                <c:pt idx="124">
                  <c:v>1447</c:v>
                </c:pt>
                <c:pt idx="125">
                  <c:v>1607</c:v>
                </c:pt>
                <c:pt idx="126">
                  <c:v>1209</c:v>
                </c:pt>
                <c:pt idx="127">
                  <c:v>1268</c:v>
                </c:pt>
                <c:pt idx="128">
                  <c:v>1853</c:v>
                </c:pt>
                <c:pt idx="129">
                  <c:v>2657</c:v>
                </c:pt>
                <c:pt idx="130">
                  <c:v>1611</c:v>
                </c:pt>
                <c:pt idx="131">
                  <c:v>1671</c:v>
                </c:pt>
                <c:pt idx="132">
                  <c:v>1681</c:v>
                </c:pt>
                <c:pt idx="133">
                  <c:v>1282</c:v>
                </c:pt>
                <c:pt idx="134">
                  <c:v>1591</c:v>
                </c:pt>
                <c:pt idx="135">
                  <c:v>1522</c:v>
                </c:pt>
                <c:pt idx="136">
                  <c:v>1574</c:v>
                </c:pt>
                <c:pt idx="137">
                  <c:v>1462</c:v>
                </c:pt>
                <c:pt idx="138">
                  <c:v>1752</c:v>
                </c:pt>
                <c:pt idx="139">
                  <c:v>1639</c:v>
                </c:pt>
                <c:pt idx="140">
                  <c:v>1693</c:v>
                </c:pt>
                <c:pt idx="141">
                  <c:v>1655</c:v>
                </c:pt>
                <c:pt idx="142">
                  <c:v>1882</c:v>
                </c:pt>
                <c:pt idx="143">
                  <c:v>1906</c:v>
                </c:pt>
                <c:pt idx="144">
                  <c:v>1761</c:v>
                </c:pt>
                <c:pt idx="145">
                  <c:v>1868</c:v>
                </c:pt>
                <c:pt idx="146">
                  <c:v>1492</c:v>
                </c:pt>
                <c:pt idx="147">
                  <c:v>1525</c:v>
                </c:pt>
                <c:pt idx="148">
                  <c:v>1748</c:v>
                </c:pt>
                <c:pt idx="149">
                  <c:v>2381</c:v>
                </c:pt>
                <c:pt idx="150">
                  <c:v>1904</c:v>
                </c:pt>
                <c:pt idx="151">
                  <c:v>2040</c:v>
                </c:pt>
                <c:pt idx="152">
                  <c:v>1560</c:v>
                </c:pt>
                <c:pt idx="153">
                  <c:v>1519</c:v>
                </c:pt>
                <c:pt idx="154">
                  <c:v>1679</c:v>
                </c:pt>
                <c:pt idx="155">
                  <c:v>1922</c:v>
                </c:pt>
                <c:pt idx="156">
                  <c:v>1815</c:v>
                </c:pt>
                <c:pt idx="157">
                  <c:v>1882</c:v>
                </c:pt>
                <c:pt idx="158">
                  <c:v>2473</c:v>
                </c:pt>
                <c:pt idx="159">
                  <c:v>2277</c:v>
                </c:pt>
                <c:pt idx="160">
                  <c:v>1893</c:v>
                </c:pt>
                <c:pt idx="161">
                  <c:v>1687</c:v>
                </c:pt>
                <c:pt idx="162">
                  <c:v>1693</c:v>
                </c:pt>
                <c:pt idx="163">
                  <c:v>1942</c:v>
                </c:pt>
                <c:pt idx="164">
                  <c:v>2098</c:v>
                </c:pt>
                <c:pt idx="165">
                  <c:v>2307</c:v>
                </c:pt>
                <c:pt idx="166">
                  <c:v>2345</c:v>
                </c:pt>
                <c:pt idx="167">
                  <c:v>2081</c:v>
                </c:pt>
                <c:pt idx="168">
                  <c:v>1821</c:v>
                </c:pt>
                <c:pt idx="169">
                  <c:v>1673</c:v>
                </c:pt>
                <c:pt idx="170">
                  <c:v>1902</c:v>
                </c:pt>
                <c:pt idx="171">
                  <c:v>2266</c:v>
                </c:pt>
                <c:pt idx="172">
                  <c:v>2197</c:v>
                </c:pt>
                <c:pt idx="173">
                  <c:v>2090</c:v>
                </c:pt>
                <c:pt idx="174">
                  <c:v>2037</c:v>
                </c:pt>
                <c:pt idx="175">
                  <c:v>1877</c:v>
                </c:pt>
                <c:pt idx="176">
                  <c:v>2447</c:v>
                </c:pt>
                <c:pt idx="177">
                  <c:v>2306</c:v>
                </c:pt>
                <c:pt idx="178">
                  <c:v>2719</c:v>
                </c:pt>
                <c:pt idx="179">
                  <c:v>3003</c:v>
                </c:pt>
                <c:pt idx="180">
                  <c:v>3308</c:v>
                </c:pt>
                <c:pt idx="181">
                  <c:v>2858</c:v>
                </c:pt>
                <c:pt idx="182">
                  <c:v>2743</c:v>
                </c:pt>
                <c:pt idx="183">
                  <c:v>2775</c:v>
                </c:pt>
                <c:pt idx="184">
                  <c:v>3075</c:v>
                </c:pt>
                <c:pt idx="185">
                  <c:v>3622</c:v>
                </c:pt>
                <c:pt idx="186">
                  <c:v>3269</c:v>
                </c:pt>
                <c:pt idx="187">
                  <c:v>3128</c:v>
                </c:pt>
                <c:pt idx="188">
                  <c:v>3444</c:v>
                </c:pt>
                <c:pt idx="189">
                  <c:v>2880</c:v>
                </c:pt>
                <c:pt idx="190">
                  <c:v>3046</c:v>
                </c:pt>
                <c:pt idx="191">
                  <c:v>3307</c:v>
                </c:pt>
                <c:pt idx="192">
                  <c:v>3861</c:v>
                </c:pt>
                <c:pt idx="193">
                  <c:v>3737</c:v>
                </c:pt>
                <c:pt idx="194">
                  <c:v>3806</c:v>
                </c:pt>
                <c:pt idx="195">
                  <c:v>3636</c:v>
                </c:pt>
                <c:pt idx="196">
                  <c:v>3141</c:v>
                </c:pt>
                <c:pt idx="197">
                  <c:v>3507</c:v>
                </c:pt>
                <c:pt idx="198">
                  <c:v>3963</c:v>
                </c:pt>
                <c:pt idx="199">
                  <c:v>3635</c:v>
                </c:pt>
                <c:pt idx="200">
                  <c:v>3891</c:v>
                </c:pt>
                <c:pt idx="201">
                  <c:v>4168</c:v>
                </c:pt>
                <c:pt idx="202">
                  <c:v>3989</c:v>
                </c:pt>
                <c:pt idx="203">
                  <c:v>4176</c:v>
                </c:pt>
                <c:pt idx="204">
                  <c:v>4071</c:v>
                </c:pt>
                <c:pt idx="205">
                  <c:v>4465</c:v>
                </c:pt>
                <c:pt idx="206">
                  <c:v>4634</c:v>
                </c:pt>
                <c:pt idx="207">
                  <c:v>4823</c:v>
                </c:pt>
                <c:pt idx="208">
                  <c:v>4494</c:v>
                </c:pt>
                <c:pt idx="209">
                  <c:v>3874</c:v>
                </c:pt>
                <c:pt idx="210">
                  <c:v>3509</c:v>
                </c:pt>
                <c:pt idx="211">
                  <c:v>4002</c:v>
                </c:pt>
                <c:pt idx="212">
                  <c:v>4284</c:v>
                </c:pt>
                <c:pt idx="213">
                  <c:v>4174</c:v>
                </c:pt>
                <c:pt idx="214">
                  <c:v>4317</c:v>
                </c:pt>
                <c:pt idx="215">
                  <c:v>4007</c:v>
                </c:pt>
                <c:pt idx="216">
                  <c:v>3992</c:v>
                </c:pt>
                <c:pt idx="217">
                  <c:v>3622</c:v>
                </c:pt>
                <c:pt idx="218">
                  <c:v>4056</c:v>
                </c:pt>
                <c:pt idx="219">
                  <c:v>4538</c:v>
                </c:pt>
                <c:pt idx="220">
                  <c:v>4850</c:v>
                </c:pt>
                <c:pt idx="221">
                  <c:v>4094</c:v>
                </c:pt>
                <c:pt idx="222">
                  <c:v>4294</c:v>
                </c:pt>
                <c:pt idx="223">
                  <c:v>4497</c:v>
                </c:pt>
                <c:pt idx="224">
                  <c:v>3267</c:v>
                </c:pt>
                <c:pt idx="225">
                  <c:v>3906</c:v>
                </c:pt>
                <c:pt idx="226">
                  <c:v>4127</c:v>
                </c:pt>
                <c:pt idx="227">
                  <c:v>4411</c:v>
                </c:pt>
                <c:pt idx="228">
                  <c:v>4301</c:v>
                </c:pt>
                <c:pt idx="229">
                  <c:v>4301</c:v>
                </c:pt>
                <c:pt idx="230">
                  <c:v>4105</c:v>
                </c:pt>
                <c:pt idx="231">
                  <c:v>3373</c:v>
                </c:pt>
                <c:pt idx="232">
                  <c:v>3062</c:v>
                </c:pt>
                <c:pt idx="233">
                  <c:v>4267</c:v>
                </c:pt>
                <c:pt idx="234">
                  <c:v>4432</c:v>
                </c:pt>
                <c:pt idx="235">
                  <c:v>4369</c:v>
                </c:pt>
                <c:pt idx="236">
                  <c:v>4070</c:v>
                </c:pt>
                <c:pt idx="237">
                  <c:v>3732</c:v>
                </c:pt>
                <c:pt idx="238">
                  <c:v>3222</c:v>
                </c:pt>
                <c:pt idx="239">
                  <c:v>3520</c:v>
                </c:pt>
                <c:pt idx="240">
                  <c:v>4029</c:v>
                </c:pt>
                <c:pt idx="241">
                  <c:v>3565</c:v>
                </c:pt>
                <c:pt idx="242">
                  <c:v>2897</c:v>
                </c:pt>
                <c:pt idx="243">
                  <c:v>3143</c:v>
                </c:pt>
                <c:pt idx="244">
                  <c:v>2696</c:v>
                </c:pt>
                <c:pt idx="245">
                  <c:v>2618</c:v>
                </c:pt>
                <c:pt idx="246">
                  <c:v>2973</c:v>
                </c:pt>
                <c:pt idx="247">
                  <c:v>3356</c:v>
                </c:pt>
                <c:pt idx="248">
                  <c:v>4065</c:v>
                </c:pt>
                <c:pt idx="249">
                  <c:v>3778</c:v>
                </c:pt>
                <c:pt idx="250">
                  <c:v>4262</c:v>
                </c:pt>
                <c:pt idx="251">
                  <c:v>3880</c:v>
                </c:pt>
                <c:pt idx="252">
                  <c:v>2853</c:v>
                </c:pt>
                <c:pt idx="253">
                  <c:v>3779</c:v>
                </c:pt>
                <c:pt idx="254">
                  <c:v>3770</c:v>
                </c:pt>
                <c:pt idx="255">
                  <c:v>4173</c:v>
                </c:pt>
                <c:pt idx="256">
                  <c:v>5444</c:v>
                </c:pt>
                <c:pt idx="257">
                  <c:v>5272</c:v>
                </c:pt>
                <c:pt idx="258">
                  <c:v>4106</c:v>
                </c:pt>
                <c:pt idx="259">
                  <c:v>3535</c:v>
                </c:pt>
                <c:pt idx="260">
                  <c:v>3807</c:v>
                </c:pt>
                <c:pt idx="261">
                  <c:v>4265</c:v>
                </c:pt>
                <c:pt idx="262">
                  <c:v>4798</c:v>
                </c:pt>
                <c:pt idx="263">
                  <c:v>4792</c:v>
                </c:pt>
                <c:pt idx="264">
                  <c:v>4998</c:v>
                </c:pt>
                <c:pt idx="265">
                  <c:v>4360</c:v>
                </c:pt>
                <c:pt idx="266">
                  <c:v>4442</c:v>
                </c:pt>
                <c:pt idx="267">
                  <c:v>4192</c:v>
                </c:pt>
                <c:pt idx="268">
                  <c:v>5534</c:v>
                </c:pt>
                <c:pt idx="269">
                  <c:v>4917</c:v>
                </c:pt>
                <c:pt idx="270">
                  <c:v>5828</c:v>
                </c:pt>
                <c:pt idx="271">
                  <c:v>5418</c:v>
                </c:pt>
                <c:pt idx="272">
                  <c:v>6267</c:v>
                </c:pt>
                <c:pt idx="273">
                  <c:v>4617</c:v>
                </c:pt>
                <c:pt idx="274">
                  <c:v>5092</c:v>
                </c:pt>
                <c:pt idx="275">
                  <c:v>5533</c:v>
                </c:pt>
                <c:pt idx="276">
                  <c:v>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C-44EC-9CB0-C909A603B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0375024"/>
        <c:axId val="90918248"/>
      </c:lineChart>
      <c:catAx>
        <c:axId val="9037502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1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0918248"/>
        <c:crosses val="autoZero"/>
        <c:auto val="1"/>
        <c:lblAlgn val="ctr"/>
        <c:lblOffset val="100"/>
        <c:noMultiLvlLbl val="1"/>
      </c:catAx>
      <c:valAx>
        <c:axId val="9091824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1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037502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76320</xdr:colOff>
      <xdr:row>24</xdr:row>
      <xdr:rowOff>14400</xdr:rowOff>
    </xdr:from>
    <xdr:to>
      <xdr:col>42</xdr:col>
      <xdr:colOff>304560</xdr:colOff>
      <xdr:row>38</xdr:row>
      <xdr:rowOff>90360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35</xdr:col>
      <xdr:colOff>32040</xdr:colOff>
      <xdr:row>85</xdr:row>
      <xdr:rowOff>1800</xdr:rowOff>
    </xdr:from>
    <xdr:to>
      <xdr:col>43</xdr:col>
      <xdr:colOff>32040</xdr:colOff>
      <xdr:row>99</xdr:row>
      <xdr:rowOff>1800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36360</xdr:colOff>
      <xdr:row>66</xdr:row>
      <xdr:rowOff>5760</xdr:rowOff>
    </xdr:from>
    <xdr:to>
      <xdr:col>44</xdr:col>
      <xdr:colOff>450000</xdr:colOff>
      <xdr:row>84</xdr:row>
      <xdr:rowOff>162360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514800</xdr:colOff>
      <xdr:row>39</xdr:row>
      <xdr:rowOff>360</xdr:rowOff>
    </xdr:from>
    <xdr:to>
      <xdr:col>51</xdr:col>
      <xdr:colOff>617100</xdr:colOff>
      <xdr:row>51</xdr:row>
      <xdr:rowOff>181080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35</xdr:col>
      <xdr:colOff>28440</xdr:colOff>
      <xdr:row>115</xdr:row>
      <xdr:rowOff>38520</xdr:rowOff>
    </xdr:from>
    <xdr:to>
      <xdr:col>52</xdr:col>
      <xdr:colOff>581040</xdr:colOff>
      <xdr:row>134</xdr:row>
      <xdr:rowOff>28800</xdr:rowOff>
    </xdr:to>
    <xdr:graphicFrame macro="">
      <xdr:nvGraphicFramePr>
        <xdr:cNvPr id="8" name="Chart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42</xdr:col>
      <xdr:colOff>9360</xdr:colOff>
      <xdr:row>154</xdr:row>
      <xdr:rowOff>28440</xdr:rowOff>
    </xdr:from>
    <xdr:to>
      <xdr:col>48</xdr:col>
      <xdr:colOff>561600</xdr:colOff>
      <xdr:row>170</xdr:row>
      <xdr:rowOff>66600</xdr:rowOff>
    </xdr:to>
    <xdr:graphicFrame macro="">
      <xdr:nvGraphicFramePr>
        <xdr:cNvPr id="9" name="Chart 1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35</xdr:col>
      <xdr:colOff>38160</xdr:colOff>
      <xdr:row>154</xdr:row>
      <xdr:rowOff>19080</xdr:rowOff>
    </xdr:from>
    <xdr:to>
      <xdr:col>41</xdr:col>
      <xdr:colOff>590400</xdr:colOff>
      <xdr:row>170</xdr:row>
      <xdr:rowOff>19080</xdr:rowOff>
    </xdr:to>
    <xdr:graphicFrame macro="">
      <xdr:nvGraphicFramePr>
        <xdr:cNvPr id="10" name="Chart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35</xdr:col>
      <xdr:colOff>0</xdr:colOff>
      <xdr:row>52</xdr:row>
      <xdr:rowOff>9720</xdr:rowOff>
    </xdr:from>
    <xdr:to>
      <xdr:col>51</xdr:col>
      <xdr:colOff>600120</xdr:colOff>
      <xdr:row>65</xdr:row>
      <xdr:rowOff>9360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50</xdr:col>
      <xdr:colOff>19080</xdr:colOff>
      <xdr:row>24</xdr:row>
      <xdr:rowOff>9360</xdr:rowOff>
    </xdr:from>
    <xdr:to>
      <xdr:col>56</xdr:col>
      <xdr:colOff>590400</xdr:colOff>
      <xdr:row>37</xdr:row>
      <xdr:rowOff>142200</xdr:rowOff>
    </xdr:to>
    <xdr:graphicFrame macro="">
      <xdr:nvGraphicFramePr>
        <xdr:cNvPr id="12" name="Chart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43</xdr:col>
      <xdr:colOff>52920</xdr:colOff>
      <xdr:row>85</xdr:row>
      <xdr:rowOff>0</xdr:rowOff>
    </xdr:from>
    <xdr:to>
      <xdr:col>51</xdr:col>
      <xdr:colOff>28440</xdr:colOff>
      <xdr:row>98</xdr:row>
      <xdr:rowOff>151920</xdr:rowOff>
    </xdr:to>
    <xdr:graphicFrame macro="">
      <xdr:nvGraphicFramePr>
        <xdr:cNvPr id="13" name="Chart 1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49</xdr:col>
      <xdr:colOff>9720</xdr:colOff>
      <xdr:row>154</xdr:row>
      <xdr:rowOff>19080</xdr:rowOff>
    </xdr:from>
    <xdr:to>
      <xdr:col>55</xdr:col>
      <xdr:colOff>617100</xdr:colOff>
      <xdr:row>169</xdr:row>
      <xdr:rowOff>133200</xdr:rowOff>
    </xdr:to>
    <xdr:graphicFrame macro="">
      <xdr:nvGraphicFramePr>
        <xdr:cNvPr id="14" name="Chart 1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35</xdr:col>
      <xdr:colOff>19080</xdr:colOff>
      <xdr:row>134</xdr:row>
      <xdr:rowOff>57600</xdr:rowOff>
    </xdr:from>
    <xdr:to>
      <xdr:col>52</xdr:col>
      <xdr:colOff>581040</xdr:colOff>
      <xdr:row>152</xdr:row>
      <xdr:rowOff>181080</xdr:rowOff>
    </xdr:to>
    <xdr:graphicFrame macro="">
      <xdr:nvGraphicFramePr>
        <xdr:cNvPr id="15" name="Chart 1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35</xdr:col>
      <xdr:colOff>38160</xdr:colOff>
      <xdr:row>171</xdr:row>
      <xdr:rowOff>19080</xdr:rowOff>
    </xdr:from>
    <xdr:to>
      <xdr:col>44</xdr:col>
      <xdr:colOff>609480</xdr:colOff>
      <xdr:row>185</xdr:row>
      <xdr:rowOff>99720</xdr:rowOff>
    </xdr:to>
    <xdr:graphicFrame macro="">
      <xdr:nvGraphicFramePr>
        <xdr:cNvPr id="16" name="Chart 17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35</xdr:col>
      <xdr:colOff>57240</xdr:colOff>
      <xdr:row>185</xdr:row>
      <xdr:rowOff>162000</xdr:rowOff>
    </xdr:from>
    <xdr:to>
      <xdr:col>54</xdr:col>
      <xdr:colOff>600120</xdr:colOff>
      <xdr:row>200</xdr:row>
      <xdr:rowOff>47880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42</xdr:col>
      <xdr:colOff>371520</xdr:colOff>
      <xdr:row>24</xdr:row>
      <xdr:rowOff>9360</xdr:rowOff>
    </xdr:from>
    <xdr:to>
      <xdr:col>50</xdr:col>
      <xdr:colOff>28440</xdr:colOff>
      <xdr:row>38</xdr:row>
      <xdr:rowOff>85320</xdr:rowOff>
    </xdr:to>
    <xdr:graphicFrame macro="">
      <xdr:nvGraphicFramePr>
        <xdr:cNvPr id="18" name="Chart 19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35</xdr:col>
      <xdr:colOff>45000</xdr:colOff>
      <xdr:row>200</xdr:row>
      <xdr:rowOff>57600</xdr:rowOff>
    </xdr:from>
    <xdr:to>
      <xdr:col>42</xdr:col>
      <xdr:colOff>302400</xdr:colOff>
      <xdr:row>214</xdr:row>
      <xdr:rowOff>133200</xdr:rowOff>
    </xdr:to>
    <xdr:graphicFrame macro="">
      <xdr:nvGraphicFramePr>
        <xdr:cNvPr id="19" name="Chart 5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35</xdr:col>
      <xdr:colOff>145800</xdr:colOff>
      <xdr:row>100</xdr:row>
      <xdr:rowOff>12600</xdr:rowOff>
    </xdr:from>
    <xdr:to>
      <xdr:col>42</xdr:col>
      <xdr:colOff>403200</xdr:colOff>
      <xdr:row>114</xdr:row>
      <xdr:rowOff>88560</xdr:rowOff>
    </xdr:to>
    <xdr:graphicFrame macro="">
      <xdr:nvGraphicFramePr>
        <xdr:cNvPr id="20" name="Chart 2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42</xdr:col>
      <xdr:colOff>481680</xdr:colOff>
      <xdr:row>100</xdr:row>
      <xdr:rowOff>23760</xdr:rowOff>
    </xdr:from>
    <xdr:to>
      <xdr:col>50</xdr:col>
      <xdr:colOff>167400</xdr:colOff>
      <xdr:row>114</xdr:row>
      <xdr:rowOff>99720</xdr:rowOff>
    </xdr:to>
    <xdr:graphicFrame macro="">
      <xdr:nvGraphicFramePr>
        <xdr:cNvPr id="21" name="Chart 2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50</xdr:col>
      <xdr:colOff>257760</xdr:colOff>
      <xdr:row>3</xdr:row>
      <xdr:rowOff>360</xdr:rowOff>
    </xdr:from>
    <xdr:to>
      <xdr:col>57</xdr:col>
      <xdr:colOff>594000</xdr:colOff>
      <xdr:row>22</xdr:row>
      <xdr:rowOff>168120</xdr:rowOff>
    </xdr:to>
    <xdr:graphicFrame macro="">
      <xdr:nvGraphicFramePr>
        <xdr:cNvPr id="22" name="Chart 2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22</xdr:col>
      <xdr:colOff>142920</xdr:colOff>
      <xdr:row>126</xdr:row>
      <xdr:rowOff>186120</xdr:rowOff>
    </xdr:from>
    <xdr:to>
      <xdr:col>30</xdr:col>
      <xdr:colOff>456840</xdr:colOff>
      <xdr:row>141</xdr:row>
      <xdr:rowOff>71280</xdr:rowOff>
    </xdr:to>
    <xdr:graphicFrame macro="">
      <xdr:nvGraphicFramePr>
        <xdr:cNvPr id="24" name="Chart 2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8</xdr:col>
      <xdr:colOff>233640</xdr:colOff>
      <xdr:row>113</xdr:row>
      <xdr:rowOff>81000</xdr:rowOff>
    </xdr:from>
    <xdr:to>
      <xdr:col>16</xdr:col>
      <xdr:colOff>290520</xdr:colOff>
      <xdr:row>127</xdr:row>
      <xdr:rowOff>157320</xdr:rowOff>
    </xdr:to>
    <xdr:graphicFrame macro="">
      <xdr:nvGraphicFramePr>
        <xdr:cNvPr id="25" name="Chart 2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24</xdr:col>
      <xdr:colOff>181080</xdr:colOff>
      <xdr:row>141</xdr:row>
      <xdr:rowOff>23760</xdr:rowOff>
    </xdr:from>
    <xdr:to>
      <xdr:col>32</xdr:col>
      <xdr:colOff>152280</xdr:colOff>
      <xdr:row>155</xdr:row>
      <xdr:rowOff>99720</xdr:rowOff>
    </xdr:to>
    <xdr:graphicFrame macro="">
      <xdr:nvGraphicFramePr>
        <xdr:cNvPr id="26" name="Chart 26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35</xdr:col>
      <xdr:colOff>133350</xdr:colOff>
      <xdr:row>3</xdr:row>
      <xdr:rowOff>19056</xdr:rowOff>
    </xdr:from>
    <xdr:to>
      <xdr:col>42</xdr:col>
      <xdr:colOff>304800</xdr:colOff>
      <xdr:row>17</xdr:row>
      <xdr:rowOff>95256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6C66BE5-5EAD-4C39-8472-15505A219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42</xdr:col>
      <xdr:colOff>361950</xdr:colOff>
      <xdr:row>3</xdr:row>
      <xdr:rowOff>19056</xdr:rowOff>
    </xdr:from>
    <xdr:to>
      <xdr:col>49</xdr:col>
      <xdr:colOff>600075</xdr:colOff>
      <xdr:row>17</xdr:row>
      <xdr:rowOff>95256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5ED871C-F57E-4B8D-964F-C197FFC53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276120</xdr:colOff>
      <xdr:row>3</xdr:row>
      <xdr:rowOff>185760</xdr:rowOff>
    </xdr:from>
    <xdr:to>
      <xdr:col>15</xdr:col>
      <xdr:colOff>580680</xdr:colOff>
      <xdr:row>18</xdr:row>
      <xdr:rowOff>71280</xdr:rowOff>
    </xdr:to>
    <xdr:graphicFrame macro="">
      <xdr:nvGraphicFramePr>
        <xdr:cNvPr id="25" name="Chart 1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ymbolab.com/solver/step-by-step/0%3D-0.1745x%5E%7B2%7D%2B38.864x-213.8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2020_coronavirus_pandemic_in_Indonesi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COVID-19_pandemic_in_Australia" TargetMode="External"/><Relationship Id="rId2" Type="http://schemas.openxmlformats.org/officeDocument/2006/relationships/hyperlink" Target="https://en.wikipedia.org/wiki/COVID-19_pandemic_in_Vietnam" TargetMode="External"/><Relationship Id="rId1" Type="http://schemas.openxmlformats.org/officeDocument/2006/relationships/hyperlink" Target="https://en.wikipedia.org/wiki/COVID-19_pandemic_in_mainland_China" TargetMode="External"/><Relationship Id="rId4" Type="http://schemas.openxmlformats.org/officeDocument/2006/relationships/hyperlink" Target="https://en.wikipedia.org/wiki/COVID-19_pandemic_in_South_Kore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020_coronavirus_pandemic_in_Malaysia" TargetMode="External"/><Relationship Id="rId2" Type="http://schemas.openxmlformats.org/officeDocument/2006/relationships/hyperlink" Target="https://en.wikipedia.org/wiki/2020_coronavirus_pandemic_in_Singapore" TargetMode="External"/><Relationship Id="rId1" Type="http://schemas.openxmlformats.org/officeDocument/2006/relationships/hyperlink" Target="https://en.wikipedia.org/wiki/2020_coronavirus_pandemic_in_Indonesia" TargetMode="External"/><Relationship Id="rId5" Type="http://schemas.openxmlformats.org/officeDocument/2006/relationships/hyperlink" Target="https://en.wikipedia.org/wiki/2020_coronavirus_pandemic_in_the_Philippines" TargetMode="External"/><Relationship Id="rId4" Type="http://schemas.openxmlformats.org/officeDocument/2006/relationships/hyperlink" Target="https://en.wikipedia.org/wiki/2020_coronavirus_pandemic_in_Thai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01"/>
  <sheetViews>
    <sheetView tabSelected="1" zoomScaleNormal="100" workbookViewId="0">
      <pane xSplit="4" ySplit="3" topLeftCell="AD4" activePane="bottomRight" state="frozen"/>
      <selection pane="topRight" activeCell="F1" sqref="F1"/>
      <selection pane="bottomLeft" activeCell="A280" sqref="A280"/>
      <selection pane="bottomRight" activeCell="AQ20" sqref="AQ20"/>
    </sheetView>
  </sheetViews>
  <sheetFormatPr defaultRowHeight="15" x14ac:dyDescent="0.25"/>
  <cols>
    <col min="1" max="1" width="4.28515625" style="1" customWidth="1"/>
    <col min="2" max="3" width="4" style="2" customWidth="1"/>
    <col min="4" max="4" width="14" style="1" customWidth="1"/>
    <col min="5" max="5" width="8.5703125" style="3" customWidth="1"/>
    <col min="6" max="6" width="9.7109375" style="4" customWidth="1"/>
    <col min="7" max="8" width="7.7109375" style="4" customWidth="1"/>
    <col min="9" max="9" width="8.5703125" style="5" customWidth="1"/>
    <col min="10" max="10" width="7.7109375" style="6" customWidth="1"/>
    <col min="11" max="11" width="7.7109375" style="7" customWidth="1"/>
    <col min="12" max="12" width="4" style="8" customWidth="1"/>
    <col min="13" max="13" width="10" style="9" customWidth="1"/>
    <col min="14" max="14" width="10" style="10" customWidth="1"/>
    <col min="15" max="15" width="10.85546875" style="11" customWidth="1"/>
    <col min="16" max="16" width="8.85546875" style="12" customWidth="1"/>
    <col min="17" max="17" width="8" style="13" customWidth="1"/>
    <col min="18" max="18" width="7" style="7" customWidth="1"/>
    <col min="19" max="19" width="3.42578125" customWidth="1"/>
    <col min="20" max="20" width="9" style="11" customWidth="1"/>
    <col min="21" max="21" width="7" style="10" customWidth="1"/>
    <col min="22" max="22" width="5.42578125" style="10" customWidth="1"/>
    <col min="23" max="23" width="5.85546875" style="10" customWidth="1"/>
    <col min="24" max="24" width="9" style="1" customWidth="1"/>
    <col min="25" max="25" width="5.42578125" style="14" customWidth="1"/>
    <col min="26" max="26" width="5.140625" style="14" customWidth="1"/>
    <col min="27" max="27" width="11.7109375" style="15" customWidth="1"/>
    <col min="28" max="28" width="8" style="15" customWidth="1"/>
    <col min="29" max="29" width="10.7109375" style="15" customWidth="1"/>
    <col min="30" max="30" width="8" style="16" customWidth="1"/>
    <col min="31" max="31" width="11.5703125" style="1" customWidth="1"/>
    <col min="32" max="32" width="8.42578125" style="17" customWidth="1"/>
    <col min="33" max="33" width="11.85546875" style="17" customWidth="1"/>
    <col min="34" max="34" width="3.42578125" style="17" customWidth="1"/>
    <col min="35" max="35" width="7.7109375" style="17" customWidth="1"/>
    <col min="36" max="40" width="9.28515625" customWidth="1"/>
    <col min="41" max="41" width="10.28515625" customWidth="1"/>
    <col min="42" max="43" width="9.28515625" customWidth="1"/>
    <col min="44" max="44" width="9.85546875" customWidth="1"/>
    <col min="45" max="48" width="9.28515625" customWidth="1"/>
    <col min="49" max="49" width="8.7109375" customWidth="1"/>
    <col min="50" max="62" width="9.28515625" customWidth="1"/>
    <col min="63" max="1025" width="8.7109375" customWidth="1"/>
  </cols>
  <sheetData>
    <row r="1" spans="1:62" x14ac:dyDescent="0.25">
      <c r="E1" s="3">
        <f t="shared" ref="E1:AI1" si="0">AVERAGE(E4:E112)</f>
        <v>5324.5688073394494</v>
      </c>
      <c r="F1" s="3">
        <f t="shared" si="0"/>
        <v>392.38532110091745</v>
      </c>
      <c r="G1" s="3">
        <f t="shared" si="0"/>
        <v>409.8125</v>
      </c>
      <c r="H1" s="3">
        <f t="shared" si="0"/>
        <v>409.8125</v>
      </c>
      <c r="I1" s="3">
        <f t="shared" si="0"/>
        <v>15.002829137046437</v>
      </c>
      <c r="J1" s="3">
        <f t="shared" si="0"/>
        <v>154.19266055045873</v>
      </c>
      <c r="K1" s="3">
        <f t="shared" si="0"/>
        <v>21.495412844036696</v>
      </c>
      <c r="L1" s="3" t="e">
        <f t="shared" si="0"/>
        <v>#DIV/0!</v>
      </c>
      <c r="M1" s="3">
        <f t="shared" si="0"/>
        <v>140878.53211009174</v>
      </c>
      <c r="N1" s="3">
        <f t="shared" si="0"/>
        <v>12265</v>
      </c>
      <c r="O1" s="3">
        <f t="shared" si="0"/>
        <v>1011.2989909531261</v>
      </c>
      <c r="P1" s="3">
        <f t="shared" si="0"/>
        <v>14.99741656363841</v>
      </c>
      <c r="Q1" s="3">
        <f t="shared" si="0"/>
        <v>3295.1743119266057</v>
      </c>
      <c r="R1" s="3">
        <f t="shared" si="0"/>
        <v>790.32110091743118</v>
      </c>
      <c r="S1" s="3" t="e">
        <f t="shared" si="0"/>
        <v>#DIV/0!</v>
      </c>
      <c r="T1" s="3">
        <f t="shared" si="0"/>
        <v>8179.5045871559632</v>
      </c>
      <c r="U1" s="3">
        <f t="shared" si="0"/>
        <v>10.356734628286926</v>
      </c>
      <c r="V1" s="3">
        <f t="shared" si="0"/>
        <v>866.94936341742414</v>
      </c>
      <c r="W1" s="3">
        <f t="shared" si="0"/>
        <v>72.278736915845826</v>
      </c>
      <c r="X1" s="3">
        <f t="shared" si="0"/>
        <v>216.83486238532109</v>
      </c>
      <c r="Y1" s="3">
        <f t="shared" si="0"/>
        <v>221.05267857142854</v>
      </c>
      <c r="Z1" s="3">
        <f t="shared" si="0"/>
        <v>221.05267857142857</v>
      </c>
      <c r="AA1" s="3">
        <f t="shared" si="0"/>
        <v>6.7222222222222223</v>
      </c>
      <c r="AB1" s="3">
        <f t="shared" si="0"/>
        <v>11.277716882939572</v>
      </c>
      <c r="AC1" s="3">
        <f t="shared" si="0"/>
        <v>812.55815895688806</v>
      </c>
      <c r="AD1" s="3">
        <f t="shared" si="0"/>
        <v>4085.4954128440368</v>
      </c>
      <c r="AE1" s="3">
        <f t="shared" si="0"/>
        <v>175.55045871559633</v>
      </c>
      <c r="AF1" s="3">
        <f t="shared" si="0"/>
        <v>3.7251122541068673</v>
      </c>
      <c r="AG1" s="3">
        <f t="shared" si="0"/>
        <v>198.74083199623897</v>
      </c>
      <c r="AH1" s="3" t="e">
        <f t="shared" si="0"/>
        <v>#DIV/0!</v>
      </c>
      <c r="AI1" s="3">
        <f t="shared" si="0"/>
        <v>812.55815895688772</v>
      </c>
      <c r="AK1" t="s">
        <v>0</v>
      </c>
      <c r="AL1" t="s">
        <v>1</v>
      </c>
      <c r="AM1" t="s">
        <v>2</v>
      </c>
      <c r="AN1" t="s">
        <v>3</v>
      </c>
      <c r="AO1" t="s">
        <v>4</v>
      </c>
      <c r="AP1" t="s">
        <v>5</v>
      </c>
      <c r="AQ1" t="s">
        <v>6</v>
      </c>
      <c r="AR1" t="s">
        <v>7</v>
      </c>
      <c r="AS1" s="18">
        <v>43983</v>
      </c>
      <c r="AT1" s="18">
        <v>43984</v>
      </c>
      <c r="AU1" s="18">
        <v>43985</v>
      </c>
      <c r="AV1" s="18">
        <v>43986</v>
      </c>
      <c r="AX1" t="s">
        <v>8</v>
      </c>
      <c r="AY1" t="s">
        <v>9</v>
      </c>
      <c r="AZ1" t="s">
        <v>10</v>
      </c>
      <c r="BA1" t="s">
        <v>0</v>
      </c>
      <c r="BB1" t="s">
        <v>11</v>
      </c>
      <c r="BC1" t="s">
        <v>1</v>
      </c>
      <c r="BD1" t="s">
        <v>2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s="18">
        <v>43836</v>
      </c>
    </row>
    <row r="2" spans="1:62" s="22" customFormat="1" x14ac:dyDescent="0.25">
      <c r="A2" s="19"/>
      <c r="B2" s="19"/>
      <c r="C2" s="19"/>
      <c r="D2" s="20"/>
      <c r="E2" s="21">
        <f>MAX(E4:E201)</f>
        <v>20650</v>
      </c>
      <c r="F2" s="21">
        <f t="shared" ref="F2:AI2" si="1">MAX(F4:F353)</f>
        <v>11278</v>
      </c>
      <c r="G2" s="21">
        <f t="shared" si="1"/>
        <v>4433.8</v>
      </c>
      <c r="H2" s="21">
        <f t="shared" si="1"/>
        <v>1893.8571428571429</v>
      </c>
      <c r="I2" s="21" t="e">
        <f t="shared" si="1"/>
        <v>#DIV/0!</v>
      </c>
      <c r="J2" s="21">
        <f t="shared" si="1"/>
        <v>7715</v>
      </c>
      <c r="K2" s="21">
        <f t="shared" si="1"/>
        <v>306</v>
      </c>
      <c r="L2" s="21">
        <f t="shared" si="1"/>
        <v>0</v>
      </c>
      <c r="M2" s="21">
        <f t="shared" si="1"/>
        <v>580378</v>
      </c>
      <c r="N2" s="21">
        <f t="shared" si="1"/>
        <v>858221</v>
      </c>
      <c r="O2" s="21" t="e">
        <f t="shared" si="1"/>
        <v>#DIV/0!</v>
      </c>
      <c r="P2" s="21" t="e">
        <f t="shared" si="1"/>
        <v>#DIV/0!</v>
      </c>
      <c r="Q2" s="21">
        <f t="shared" si="1"/>
        <v>701745</v>
      </c>
      <c r="R2" s="21">
        <f t="shared" si="1"/>
        <v>25006</v>
      </c>
      <c r="S2" s="21">
        <f t="shared" si="1"/>
        <v>0</v>
      </c>
      <c r="T2" s="21">
        <f t="shared" si="1"/>
        <v>131470</v>
      </c>
      <c r="U2" s="21">
        <f t="shared" si="1"/>
        <v>134.5</v>
      </c>
      <c r="V2" s="21">
        <f t="shared" si="1"/>
        <v>1253.9210989150372</v>
      </c>
      <c r="W2" s="21">
        <f t="shared" si="1"/>
        <v>876.5</v>
      </c>
      <c r="X2" s="21">
        <f t="shared" si="1"/>
        <v>4540</v>
      </c>
      <c r="Y2" s="21">
        <f t="shared" si="1"/>
        <v>711.71428571428567</v>
      </c>
      <c r="Z2" s="21">
        <f t="shared" si="1"/>
        <v>427.60714285714283</v>
      </c>
      <c r="AA2" s="21">
        <f t="shared" si="1"/>
        <v>1391</v>
      </c>
      <c r="AB2" s="21" t="e">
        <f t="shared" si="1"/>
        <v>#DIV/0!</v>
      </c>
      <c r="AC2" s="21" t="e">
        <f t="shared" si="1"/>
        <v>#DIV/0!</v>
      </c>
      <c r="AD2" s="21">
        <f t="shared" si="1"/>
        <v>726751</v>
      </c>
      <c r="AE2" s="21">
        <f t="shared" si="1"/>
        <v>7963</v>
      </c>
      <c r="AF2" s="21" t="e">
        <f t="shared" si="1"/>
        <v>#DIV/0!</v>
      </c>
      <c r="AG2" s="21" t="e">
        <f t="shared" si="1"/>
        <v>#DIV/0!</v>
      </c>
      <c r="AH2" s="21">
        <f t="shared" si="1"/>
        <v>0</v>
      </c>
      <c r="AI2" s="21" t="e">
        <f t="shared" si="1"/>
        <v>#DIV/0!</v>
      </c>
      <c r="AJ2" s="22">
        <f>40.657/(2*0.2054)</f>
        <v>98.970301850048671</v>
      </c>
      <c r="AK2" s="22">
        <f>40.628/(2*0.2049)</f>
        <v>99.141044411908254</v>
      </c>
      <c r="AL2" s="22">
        <f>40.495/(2*0.2029)</f>
        <v>99.790537210448491</v>
      </c>
      <c r="AM2" s="22">
        <f>40.393/(2*0.2014)</f>
        <v>100.28053624627607</v>
      </c>
      <c r="AN2" s="22">
        <f>40.334/(2*0.2006)</f>
        <v>100.53339980059822</v>
      </c>
      <c r="AO2" s="22">
        <f>40.265/(2*0.1996)</f>
        <v>100.86422845691384</v>
      </c>
      <c r="AP2" s="22">
        <f>40.185/(2*0.1985)</f>
        <v>101.22166246851386</v>
      </c>
      <c r="AQ2" s="22">
        <f>41.183/(2*0.2074)</f>
        <v>99.283992285438771</v>
      </c>
      <c r="AR2" s="22">
        <f>41.087/(2*0.2061)</f>
        <v>99.677341096555082</v>
      </c>
      <c r="AS2" s="22">
        <f>38.466/(2*0.2092)</f>
        <v>91.935946462715108</v>
      </c>
      <c r="AT2" s="22">
        <f>39.151/(2*0.205)</f>
        <v>95.490243902439033</v>
      </c>
      <c r="AU2" s="22">
        <f>38.037/(2*0.2035)</f>
        <v>93.45700245700246</v>
      </c>
      <c r="AV2" s="22">
        <f>37.923/(2*0.2021)</f>
        <v>93.822365165759535</v>
      </c>
      <c r="AX2" s="22">
        <f>36.266/(2*0.2076)</f>
        <v>87.345857418111748</v>
      </c>
      <c r="AY2" s="22">
        <f>36.301/(2*0.2082)</f>
        <v>87.178194044188288</v>
      </c>
      <c r="AZ2" s="22">
        <f>36.317/(2*0.2084)</f>
        <v>87.132917466410746</v>
      </c>
      <c r="BA2" s="22">
        <f>36.285/(2*0.2079)</f>
        <v>87.265512265512257</v>
      </c>
      <c r="BB2" s="22">
        <f>36.228/(2*0.2071)</f>
        <v>87.464992757122161</v>
      </c>
      <c r="BC2" s="22">
        <f>36.116/(2*0.2054)</f>
        <v>87.916260954235639</v>
      </c>
      <c r="BD2" s="22">
        <f>36.023/(2*0.2041)</f>
        <v>88.248407643312106</v>
      </c>
      <c r="BE2" s="22">
        <f>35.953/(2*0.2031)</f>
        <v>88.510585918266869</v>
      </c>
      <c r="BF2" s="22">
        <f>35.875/(2*0.2019)</f>
        <v>88.843486874690441</v>
      </c>
      <c r="BG2" s="22">
        <f>35.783/(2*0.2006)</f>
        <v>89.18993020937188</v>
      </c>
      <c r="BH2" s="22">
        <f>36.633/(2*0.2081)</f>
        <v>88.017779913503134</v>
      </c>
      <c r="BI2" s="22">
        <f>36.526/(2*0.2066)</f>
        <v>88.397870280735731</v>
      </c>
      <c r="BJ2" s="22">
        <f>33.048/(2*0.194)</f>
        <v>85.175257731958766</v>
      </c>
    </row>
    <row r="3" spans="1:62" ht="31.5" customHeight="1" x14ac:dyDescent="0.25">
      <c r="A3" s="23" t="s">
        <v>12</v>
      </c>
      <c r="B3" s="23" t="s">
        <v>13</v>
      </c>
      <c r="C3" s="23" t="s">
        <v>14</v>
      </c>
      <c r="D3" s="24" t="s">
        <v>15</v>
      </c>
      <c r="E3" s="25" t="s">
        <v>16</v>
      </c>
      <c r="F3" s="26" t="s">
        <v>17</v>
      </c>
      <c r="G3" s="26" t="s">
        <v>18</v>
      </c>
      <c r="H3" s="26" t="s">
        <v>19</v>
      </c>
      <c r="I3" s="27" t="s">
        <v>20</v>
      </c>
      <c r="J3" s="28" t="s">
        <v>21</v>
      </c>
      <c r="K3" s="29" t="s">
        <v>22</v>
      </c>
      <c r="L3" s="30"/>
      <c r="M3" s="31" t="s">
        <v>23</v>
      </c>
      <c r="N3" s="26" t="s">
        <v>24</v>
      </c>
      <c r="O3" s="27" t="s">
        <v>25</v>
      </c>
      <c r="P3" s="30" t="s">
        <v>26</v>
      </c>
      <c r="Q3" s="32" t="s">
        <v>27</v>
      </c>
      <c r="R3" s="29" t="s">
        <v>28</v>
      </c>
      <c r="S3" s="33"/>
      <c r="T3" s="27" t="s">
        <v>29</v>
      </c>
      <c r="U3" s="26" t="s">
        <v>30</v>
      </c>
      <c r="V3" s="26" t="s">
        <v>31</v>
      </c>
      <c r="W3" s="26" t="s">
        <v>32</v>
      </c>
      <c r="X3" s="24" t="s">
        <v>33</v>
      </c>
      <c r="Y3" s="26" t="s">
        <v>34</v>
      </c>
      <c r="Z3" s="26" t="s">
        <v>35</v>
      </c>
      <c r="AA3" s="24" t="s">
        <v>36</v>
      </c>
      <c r="AB3" s="24" t="s">
        <v>37</v>
      </c>
      <c r="AC3" s="24" t="s">
        <v>38</v>
      </c>
      <c r="AD3" s="34" t="s">
        <v>39</v>
      </c>
      <c r="AE3" s="24" t="s">
        <v>40</v>
      </c>
      <c r="AF3" s="35" t="s">
        <v>41</v>
      </c>
      <c r="AG3" s="35" t="s">
        <v>42</v>
      </c>
      <c r="AH3" s="35"/>
      <c r="AI3" s="35" t="s">
        <v>43</v>
      </c>
    </row>
    <row r="4" spans="1:62" x14ac:dyDescent="0.25">
      <c r="A4" s="2">
        <v>1</v>
      </c>
      <c r="B4" s="183">
        <v>1</v>
      </c>
      <c r="C4" s="185">
        <v>1</v>
      </c>
      <c r="D4" s="37">
        <v>43892</v>
      </c>
      <c r="E4" s="3">
        <v>339</v>
      </c>
      <c r="F4" s="10">
        <v>2</v>
      </c>
      <c r="G4" s="182">
        <f>AVERAGE(F4:F10)</f>
        <v>0.8571428571428571</v>
      </c>
      <c r="H4" s="182">
        <f>AVERAGE(G4:G31)</f>
        <v>45.928571428571431</v>
      </c>
      <c r="I4" s="38">
        <f t="shared" ref="I4:I67" si="2">(F4/E4)*100</f>
        <v>0.58997050147492625</v>
      </c>
      <c r="J4" s="6">
        <v>0</v>
      </c>
      <c r="K4" s="7">
        <v>0</v>
      </c>
      <c r="L4" s="12"/>
      <c r="M4" s="39">
        <f>E4</f>
        <v>339</v>
      </c>
      <c r="N4" s="10">
        <f>F4</f>
        <v>2</v>
      </c>
      <c r="O4" s="38">
        <f>I4</f>
        <v>0.58997050147492625</v>
      </c>
      <c r="P4" s="40">
        <v>0</v>
      </c>
      <c r="Q4" s="13">
        <f>J4</f>
        <v>0</v>
      </c>
      <c r="R4" s="7">
        <v>0</v>
      </c>
      <c r="T4" s="11">
        <f t="shared" ref="T4:T67" si="3">N4-Q4-R4</f>
        <v>2</v>
      </c>
      <c r="X4" s="1">
        <v>2</v>
      </c>
      <c r="Y4" s="184">
        <f>AVERAGE(X4:X10)</f>
        <v>0.5714285714285714</v>
      </c>
      <c r="Z4" s="184">
        <f>AVERAGE(Y4:Y31)</f>
        <v>39.607142857142861</v>
      </c>
      <c r="AA4" s="1"/>
      <c r="AB4" s="42">
        <f t="shared" ref="AB4:AB67" si="4">(X4/E4)*100</f>
        <v>0.58997050147492625</v>
      </c>
      <c r="AC4" s="42">
        <f>AB4</f>
        <v>0.58997050147492625</v>
      </c>
      <c r="AD4" s="43">
        <f t="shared" ref="AD4:AD67" si="5">Q4+R4</f>
        <v>0</v>
      </c>
      <c r="AE4" s="1">
        <v>0</v>
      </c>
      <c r="AF4" s="44">
        <f t="shared" ref="AF4:AF67" si="6">(AE4/E4)*100</f>
        <v>0</v>
      </c>
      <c r="AG4" s="44">
        <f>AF4</f>
        <v>0</v>
      </c>
      <c r="AH4" s="44"/>
      <c r="AI4" s="44">
        <f t="shared" ref="AI4:AI67" si="7">O4-AG4</f>
        <v>0.58997050147492625</v>
      </c>
    </row>
    <row r="5" spans="1:62" x14ac:dyDescent="0.25">
      <c r="A5" s="2">
        <v>2</v>
      </c>
      <c r="B5" s="183"/>
      <c r="C5" s="185"/>
      <c r="D5" s="37">
        <v>43893</v>
      </c>
      <c r="E5" s="3">
        <v>2</v>
      </c>
      <c r="F5" s="10">
        <v>0</v>
      </c>
      <c r="G5" s="182"/>
      <c r="H5" s="182"/>
      <c r="I5" s="38">
        <f t="shared" si="2"/>
        <v>0</v>
      </c>
      <c r="J5" s="6">
        <v>0</v>
      </c>
      <c r="K5" s="7">
        <v>0</v>
      </c>
      <c r="L5" s="12"/>
      <c r="M5" s="39">
        <f t="shared" ref="M5:M68" si="8">M4+E5</f>
        <v>341</v>
      </c>
      <c r="N5" s="10">
        <f t="shared" ref="N5:N68" si="9">N4+F5</f>
        <v>2</v>
      </c>
      <c r="O5" s="38">
        <f t="shared" ref="O5:O68" si="10">O4+I5</f>
        <v>0.58997050147492625</v>
      </c>
      <c r="P5" s="40">
        <f t="shared" ref="P5:P68" si="11">O5-O4</f>
        <v>0</v>
      </c>
      <c r="Q5" s="13">
        <f t="shared" ref="Q5:Q36" si="12">Q4+J5</f>
        <v>0</v>
      </c>
      <c r="R5" s="7">
        <v>0</v>
      </c>
      <c r="T5" s="11">
        <f t="shared" si="3"/>
        <v>2</v>
      </c>
      <c r="X5" s="1">
        <f t="shared" ref="X5:X68" si="13">T5-T4</f>
        <v>0</v>
      </c>
      <c r="Y5" s="184"/>
      <c r="Z5" s="184"/>
      <c r="AA5" s="1">
        <f t="shared" ref="AA5:AA36" si="14">X5-X4</f>
        <v>-2</v>
      </c>
      <c r="AB5" s="42">
        <f t="shared" si="4"/>
        <v>0</v>
      </c>
      <c r="AC5" s="42">
        <f t="shared" ref="AC5:AC68" si="15">AB5+AC4</f>
        <v>0.58997050147492625</v>
      </c>
      <c r="AD5" s="43">
        <f t="shared" si="5"/>
        <v>0</v>
      </c>
      <c r="AE5" s="1">
        <f t="shared" ref="AE5:AE68" si="16">AD5-AD4</f>
        <v>0</v>
      </c>
      <c r="AF5" s="44">
        <f t="shared" si="6"/>
        <v>0</v>
      </c>
      <c r="AG5" s="44">
        <f t="shared" ref="AG5:AG68" si="17">AF5+AG4</f>
        <v>0</v>
      </c>
      <c r="AH5" s="44"/>
      <c r="AI5" s="44">
        <f t="shared" si="7"/>
        <v>0.58997050147492625</v>
      </c>
    </row>
    <row r="6" spans="1:62" x14ac:dyDescent="0.25">
      <c r="A6" s="2">
        <v>3</v>
      </c>
      <c r="B6" s="183"/>
      <c r="C6" s="185"/>
      <c r="D6" s="37">
        <v>43894</v>
      </c>
      <c r="E6" s="3">
        <v>31</v>
      </c>
      <c r="F6" s="10">
        <v>0</v>
      </c>
      <c r="G6" s="182"/>
      <c r="H6" s="182"/>
      <c r="I6" s="38">
        <f t="shared" si="2"/>
        <v>0</v>
      </c>
      <c r="J6" s="6">
        <v>0</v>
      </c>
      <c r="K6" s="7">
        <v>0</v>
      </c>
      <c r="L6" s="12"/>
      <c r="M6" s="39">
        <f t="shared" si="8"/>
        <v>372</v>
      </c>
      <c r="N6" s="10">
        <f t="shared" si="9"/>
        <v>2</v>
      </c>
      <c r="O6" s="38">
        <f t="shared" si="10"/>
        <v>0.58997050147492625</v>
      </c>
      <c r="P6" s="40">
        <f t="shared" si="11"/>
        <v>0</v>
      </c>
      <c r="Q6" s="13">
        <f t="shared" si="12"/>
        <v>0</v>
      </c>
      <c r="R6" s="7">
        <v>0</v>
      </c>
      <c r="T6" s="11">
        <f t="shared" si="3"/>
        <v>2</v>
      </c>
      <c r="X6" s="1">
        <f t="shared" si="13"/>
        <v>0</v>
      </c>
      <c r="Y6" s="184"/>
      <c r="Z6" s="184"/>
      <c r="AA6" s="1">
        <f t="shared" si="14"/>
        <v>0</v>
      </c>
      <c r="AB6" s="42">
        <f t="shared" si="4"/>
        <v>0</v>
      </c>
      <c r="AC6" s="42">
        <f t="shared" si="15"/>
        <v>0.58997050147492625</v>
      </c>
      <c r="AD6" s="43">
        <f t="shared" si="5"/>
        <v>0</v>
      </c>
      <c r="AE6" s="1">
        <f t="shared" si="16"/>
        <v>0</v>
      </c>
      <c r="AF6" s="44">
        <f t="shared" si="6"/>
        <v>0</v>
      </c>
      <c r="AG6" s="44">
        <f t="shared" si="17"/>
        <v>0</v>
      </c>
      <c r="AH6" s="44"/>
      <c r="AI6" s="44">
        <f t="shared" si="7"/>
        <v>0.58997050147492625</v>
      </c>
    </row>
    <row r="7" spans="1:62" x14ac:dyDescent="0.25">
      <c r="A7" s="2">
        <v>4</v>
      </c>
      <c r="B7" s="183"/>
      <c r="C7" s="185"/>
      <c r="D7" s="37">
        <v>43895</v>
      </c>
      <c r="E7" s="3">
        <v>16</v>
      </c>
      <c r="F7" s="10">
        <v>0</v>
      </c>
      <c r="G7" s="182"/>
      <c r="H7" s="182"/>
      <c r="I7" s="38">
        <f t="shared" si="2"/>
        <v>0</v>
      </c>
      <c r="J7" s="6">
        <v>0</v>
      </c>
      <c r="K7" s="7">
        <v>0</v>
      </c>
      <c r="L7" s="12"/>
      <c r="M7" s="39">
        <f t="shared" si="8"/>
        <v>388</v>
      </c>
      <c r="N7" s="10">
        <f t="shared" si="9"/>
        <v>2</v>
      </c>
      <c r="O7" s="38">
        <f t="shared" si="10"/>
        <v>0.58997050147492625</v>
      </c>
      <c r="P7" s="40">
        <f t="shared" si="11"/>
        <v>0</v>
      </c>
      <c r="Q7" s="13">
        <f t="shared" si="12"/>
        <v>0</v>
      </c>
      <c r="R7" s="7">
        <v>0</v>
      </c>
      <c r="T7" s="11">
        <f t="shared" si="3"/>
        <v>2</v>
      </c>
      <c r="X7" s="1">
        <f t="shared" si="13"/>
        <v>0</v>
      </c>
      <c r="Y7" s="184"/>
      <c r="Z7" s="184"/>
      <c r="AA7" s="1">
        <f t="shared" si="14"/>
        <v>0</v>
      </c>
      <c r="AB7" s="42">
        <f t="shared" si="4"/>
        <v>0</v>
      </c>
      <c r="AC7" s="42">
        <f t="shared" si="15"/>
        <v>0.58997050147492625</v>
      </c>
      <c r="AD7" s="43">
        <f t="shared" si="5"/>
        <v>0</v>
      </c>
      <c r="AE7" s="1">
        <f t="shared" si="16"/>
        <v>0</v>
      </c>
      <c r="AF7" s="44">
        <f t="shared" si="6"/>
        <v>0</v>
      </c>
      <c r="AG7" s="44">
        <f t="shared" si="17"/>
        <v>0</v>
      </c>
      <c r="AH7" s="44"/>
      <c r="AI7" s="44">
        <f t="shared" si="7"/>
        <v>0.58997050147492625</v>
      </c>
      <c r="AQ7" s="45"/>
      <c r="AR7" s="45"/>
      <c r="AS7" s="45"/>
    </row>
    <row r="8" spans="1:62" x14ac:dyDescent="0.25">
      <c r="A8" s="2">
        <v>5</v>
      </c>
      <c r="B8" s="183"/>
      <c r="C8" s="185"/>
      <c r="D8" s="37">
        <v>43896</v>
      </c>
      <c r="E8" s="3">
        <v>62</v>
      </c>
      <c r="F8" s="10">
        <v>2</v>
      </c>
      <c r="G8" s="182"/>
      <c r="H8" s="182"/>
      <c r="I8" s="38">
        <f t="shared" si="2"/>
        <v>3.225806451612903</v>
      </c>
      <c r="J8" s="6">
        <v>0</v>
      </c>
      <c r="K8" s="7">
        <v>0</v>
      </c>
      <c r="L8" s="12"/>
      <c r="M8" s="39">
        <f t="shared" si="8"/>
        <v>450</v>
      </c>
      <c r="N8" s="10">
        <f t="shared" si="9"/>
        <v>4</v>
      </c>
      <c r="O8" s="38">
        <f t="shared" si="10"/>
        <v>3.8157769530878292</v>
      </c>
      <c r="P8" s="40">
        <f t="shared" si="11"/>
        <v>3.225806451612903</v>
      </c>
      <c r="Q8" s="13">
        <f t="shared" si="12"/>
        <v>0</v>
      </c>
      <c r="R8" s="7">
        <v>0</v>
      </c>
      <c r="T8" s="11">
        <f t="shared" si="3"/>
        <v>4</v>
      </c>
      <c r="X8" s="1">
        <f t="shared" si="13"/>
        <v>2</v>
      </c>
      <c r="Y8" s="184"/>
      <c r="Z8" s="184"/>
      <c r="AA8" s="1">
        <f t="shared" si="14"/>
        <v>2</v>
      </c>
      <c r="AB8" s="42">
        <f t="shared" si="4"/>
        <v>3.225806451612903</v>
      </c>
      <c r="AC8" s="42">
        <f t="shared" si="15"/>
        <v>3.8157769530878292</v>
      </c>
      <c r="AD8" s="43">
        <f t="shared" si="5"/>
        <v>0</v>
      </c>
      <c r="AE8" s="1">
        <f t="shared" si="16"/>
        <v>0</v>
      </c>
      <c r="AF8" s="44">
        <f t="shared" si="6"/>
        <v>0</v>
      </c>
      <c r="AG8" s="44">
        <f t="shared" si="17"/>
        <v>0</v>
      </c>
      <c r="AH8" s="44"/>
      <c r="AI8" s="44">
        <f t="shared" si="7"/>
        <v>3.8157769530878292</v>
      </c>
    </row>
    <row r="9" spans="1:62" x14ac:dyDescent="0.25">
      <c r="A9" s="2">
        <v>6</v>
      </c>
      <c r="B9" s="183"/>
      <c r="C9" s="185"/>
      <c r="D9" s="37">
        <v>43897</v>
      </c>
      <c r="E9" s="3">
        <v>4</v>
      </c>
      <c r="F9" s="10">
        <v>0</v>
      </c>
      <c r="G9" s="182"/>
      <c r="H9" s="182"/>
      <c r="I9" s="38">
        <f t="shared" si="2"/>
        <v>0</v>
      </c>
      <c r="J9" s="6">
        <v>0</v>
      </c>
      <c r="K9" s="7">
        <v>0</v>
      </c>
      <c r="L9" s="12"/>
      <c r="M9" s="39">
        <f t="shared" si="8"/>
        <v>454</v>
      </c>
      <c r="N9" s="10">
        <f t="shared" si="9"/>
        <v>4</v>
      </c>
      <c r="O9" s="38">
        <f t="shared" si="10"/>
        <v>3.8157769530878292</v>
      </c>
      <c r="P9" s="40">
        <f t="shared" si="11"/>
        <v>0</v>
      </c>
      <c r="Q9" s="13">
        <f t="shared" si="12"/>
        <v>0</v>
      </c>
      <c r="R9" s="7">
        <v>0</v>
      </c>
      <c r="T9" s="11">
        <f t="shared" si="3"/>
        <v>4</v>
      </c>
      <c r="X9" s="1">
        <f t="shared" si="13"/>
        <v>0</v>
      </c>
      <c r="Y9" s="184"/>
      <c r="Z9" s="184"/>
      <c r="AA9" s="1">
        <f t="shared" si="14"/>
        <v>-2</v>
      </c>
      <c r="AB9" s="42">
        <f t="shared" si="4"/>
        <v>0</v>
      </c>
      <c r="AC9" s="42">
        <f t="shared" si="15"/>
        <v>3.8157769530878292</v>
      </c>
      <c r="AD9" s="43">
        <f t="shared" si="5"/>
        <v>0</v>
      </c>
      <c r="AE9" s="1">
        <f t="shared" si="16"/>
        <v>0</v>
      </c>
      <c r="AF9" s="44">
        <f t="shared" si="6"/>
        <v>0</v>
      </c>
      <c r="AG9" s="44">
        <f t="shared" si="17"/>
        <v>0</v>
      </c>
      <c r="AH9" s="44"/>
      <c r="AI9" s="44">
        <f t="shared" si="7"/>
        <v>3.8157769530878292</v>
      </c>
    </row>
    <row r="10" spans="1:62" x14ac:dyDescent="0.25">
      <c r="A10" s="2">
        <v>7</v>
      </c>
      <c r="B10" s="183"/>
      <c r="C10" s="185"/>
      <c r="D10" s="37">
        <v>43898</v>
      </c>
      <c r="E10" s="3">
        <v>29</v>
      </c>
      <c r="F10" s="10">
        <v>2</v>
      </c>
      <c r="G10" s="182"/>
      <c r="H10" s="182"/>
      <c r="I10" s="38">
        <f t="shared" si="2"/>
        <v>6.8965517241379306</v>
      </c>
      <c r="J10" s="6">
        <v>2</v>
      </c>
      <c r="K10" s="7">
        <v>0</v>
      </c>
      <c r="L10" s="12"/>
      <c r="M10" s="39">
        <f t="shared" si="8"/>
        <v>483</v>
      </c>
      <c r="N10" s="10">
        <f t="shared" si="9"/>
        <v>6</v>
      </c>
      <c r="O10" s="38">
        <f t="shared" si="10"/>
        <v>10.712328677225759</v>
      </c>
      <c r="P10" s="40">
        <f t="shared" si="11"/>
        <v>6.8965517241379306</v>
      </c>
      <c r="Q10" s="13">
        <f t="shared" si="12"/>
        <v>2</v>
      </c>
      <c r="R10" s="7">
        <v>0</v>
      </c>
      <c r="T10" s="11">
        <f t="shared" si="3"/>
        <v>4</v>
      </c>
      <c r="X10" s="1">
        <f t="shared" si="13"/>
        <v>0</v>
      </c>
      <c r="Y10" s="184"/>
      <c r="Z10" s="184"/>
      <c r="AA10" s="1">
        <f t="shared" si="14"/>
        <v>0</v>
      </c>
      <c r="AB10" s="42">
        <f t="shared" si="4"/>
        <v>0</v>
      </c>
      <c r="AC10" s="42">
        <f t="shared" si="15"/>
        <v>3.8157769530878292</v>
      </c>
      <c r="AD10" s="43">
        <f t="shared" si="5"/>
        <v>2</v>
      </c>
      <c r="AE10" s="1">
        <f t="shared" si="16"/>
        <v>2</v>
      </c>
      <c r="AF10" s="44">
        <f t="shared" si="6"/>
        <v>6.8965517241379306</v>
      </c>
      <c r="AG10" s="44">
        <f t="shared" si="17"/>
        <v>6.8965517241379306</v>
      </c>
      <c r="AH10" s="44"/>
      <c r="AI10" s="44">
        <f t="shared" si="7"/>
        <v>3.8157769530878287</v>
      </c>
    </row>
    <row r="11" spans="1:62" x14ac:dyDescent="0.25">
      <c r="A11" s="2">
        <v>8</v>
      </c>
      <c r="B11" s="183">
        <v>2</v>
      </c>
      <c r="C11" s="185"/>
      <c r="D11" s="37">
        <v>43899</v>
      </c>
      <c r="E11" s="3">
        <v>60</v>
      </c>
      <c r="F11" s="10">
        <v>13</v>
      </c>
      <c r="G11" s="182">
        <f>AVERAGE(F11:F17)</f>
        <v>15.857142857142858</v>
      </c>
      <c r="H11" s="182"/>
      <c r="I11" s="38">
        <f t="shared" si="2"/>
        <v>21.666666666666668</v>
      </c>
      <c r="J11" s="6">
        <v>0</v>
      </c>
      <c r="K11" s="7">
        <v>0</v>
      </c>
      <c r="L11" s="12"/>
      <c r="M11" s="39">
        <f t="shared" si="8"/>
        <v>543</v>
      </c>
      <c r="N11" s="10">
        <f t="shared" si="9"/>
        <v>19</v>
      </c>
      <c r="O11" s="38">
        <f t="shared" si="10"/>
        <v>32.378995343892427</v>
      </c>
      <c r="P11" s="40">
        <f t="shared" si="11"/>
        <v>21.666666666666668</v>
      </c>
      <c r="Q11" s="13">
        <f t="shared" si="12"/>
        <v>2</v>
      </c>
      <c r="R11" s="7">
        <v>0</v>
      </c>
      <c r="T11" s="11">
        <f t="shared" si="3"/>
        <v>17</v>
      </c>
      <c r="X11" s="1">
        <f t="shared" si="13"/>
        <v>13</v>
      </c>
      <c r="Y11" s="184">
        <f>AVERAGE(X11:X17)</f>
        <v>14.285714285714286</v>
      </c>
      <c r="Z11" s="184"/>
      <c r="AA11" s="1">
        <f t="shared" si="14"/>
        <v>13</v>
      </c>
      <c r="AB11" s="42">
        <f t="shared" si="4"/>
        <v>21.666666666666668</v>
      </c>
      <c r="AC11" s="42">
        <f t="shared" si="15"/>
        <v>25.482443619754498</v>
      </c>
      <c r="AD11" s="43">
        <f t="shared" si="5"/>
        <v>2</v>
      </c>
      <c r="AE11" s="1">
        <f t="shared" si="16"/>
        <v>0</v>
      </c>
      <c r="AF11" s="44">
        <f t="shared" si="6"/>
        <v>0</v>
      </c>
      <c r="AG11" s="44">
        <f t="shared" si="17"/>
        <v>6.8965517241379306</v>
      </c>
      <c r="AH11" s="44"/>
      <c r="AI11" s="44">
        <f t="shared" si="7"/>
        <v>25.482443619754498</v>
      </c>
    </row>
    <row r="12" spans="1:62" x14ac:dyDescent="0.25">
      <c r="A12" s="2">
        <v>9</v>
      </c>
      <c r="B12" s="183"/>
      <c r="C12" s="185"/>
      <c r="D12" s="37">
        <v>43900</v>
      </c>
      <c r="E12" s="3">
        <v>151</v>
      </c>
      <c r="F12" s="10">
        <v>8</v>
      </c>
      <c r="G12" s="182"/>
      <c r="H12" s="182"/>
      <c r="I12" s="38">
        <f t="shared" si="2"/>
        <v>5.298013245033113</v>
      </c>
      <c r="J12" s="6">
        <v>0</v>
      </c>
      <c r="K12" s="7">
        <v>0</v>
      </c>
      <c r="L12" s="12"/>
      <c r="M12" s="39">
        <f t="shared" si="8"/>
        <v>694</v>
      </c>
      <c r="N12" s="10">
        <f t="shared" si="9"/>
        <v>27</v>
      </c>
      <c r="O12" s="38">
        <f t="shared" si="10"/>
        <v>37.677008588925538</v>
      </c>
      <c r="P12" s="40">
        <f t="shared" si="11"/>
        <v>5.2980132450331112</v>
      </c>
      <c r="Q12" s="13">
        <f t="shared" si="12"/>
        <v>2</v>
      </c>
      <c r="R12" s="7">
        <v>0</v>
      </c>
      <c r="T12" s="11">
        <f t="shared" si="3"/>
        <v>25</v>
      </c>
      <c r="X12" s="1">
        <f t="shared" si="13"/>
        <v>8</v>
      </c>
      <c r="Y12" s="184"/>
      <c r="Z12" s="184"/>
      <c r="AA12" s="1">
        <f t="shared" si="14"/>
        <v>-5</v>
      </c>
      <c r="AB12" s="42">
        <f t="shared" si="4"/>
        <v>5.298013245033113</v>
      </c>
      <c r="AC12" s="42">
        <f t="shared" si="15"/>
        <v>30.78045686478761</v>
      </c>
      <c r="AD12" s="43">
        <f t="shared" si="5"/>
        <v>2</v>
      </c>
      <c r="AE12" s="1">
        <f t="shared" si="16"/>
        <v>0</v>
      </c>
      <c r="AF12" s="44">
        <f t="shared" si="6"/>
        <v>0</v>
      </c>
      <c r="AG12" s="44">
        <f t="shared" si="17"/>
        <v>6.8965517241379306</v>
      </c>
      <c r="AH12" s="44"/>
      <c r="AI12" s="44">
        <f t="shared" si="7"/>
        <v>30.78045686478761</v>
      </c>
    </row>
    <row r="13" spans="1:62" x14ac:dyDescent="0.25">
      <c r="A13" s="2">
        <v>10</v>
      </c>
      <c r="B13" s="183"/>
      <c r="C13" s="185"/>
      <c r="D13" s="37">
        <v>43901</v>
      </c>
      <c r="E13" s="3">
        <v>99</v>
      </c>
      <c r="F13" s="10">
        <v>7</v>
      </c>
      <c r="G13" s="182"/>
      <c r="H13" s="182"/>
      <c r="I13" s="38">
        <f t="shared" si="2"/>
        <v>7.0707070707070701</v>
      </c>
      <c r="J13" s="6">
        <v>0</v>
      </c>
      <c r="K13" s="7">
        <v>1</v>
      </c>
      <c r="L13" s="12"/>
      <c r="M13" s="39">
        <f t="shared" si="8"/>
        <v>793</v>
      </c>
      <c r="N13" s="10">
        <f t="shared" si="9"/>
        <v>34</v>
      </c>
      <c r="O13" s="38">
        <f t="shared" si="10"/>
        <v>44.747715659632611</v>
      </c>
      <c r="P13" s="40">
        <f t="shared" si="11"/>
        <v>7.0707070707070727</v>
      </c>
      <c r="Q13" s="13">
        <f t="shared" si="12"/>
        <v>2</v>
      </c>
      <c r="R13" s="7">
        <f t="shared" ref="R13:R44" si="18">K13+R12</f>
        <v>1</v>
      </c>
      <c r="T13" s="11">
        <f t="shared" si="3"/>
        <v>31</v>
      </c>
      <c r="X13" s="1">
        <f t="shared" si="13"/>
        <v>6</v>
      </c>
      <c r="Y13" s="184"/>
      <c r="Z13" s="184"/>
      <c r="AA13" s="1">
        <f t="shared" si="14"/>
        <v>-2</v>
      </c>
      <c r="AB13" s="42">
        <f t="shared" si="4"/>
        <v>6.0606060606060606</v>
      </c>
      <c r="AC13" s="42">
        <f t="shared" si="15"/>
        <v>36.841062925393672</v>
      </c>
      <c r="AD13" s="43">
        <f t="shared" si="5"/>
        <v>3</v>
      </c>
      <c r="AE13" s="1">
        <f t="shared" si="16"/>
        <v>1</v>
      </c>
      <c r="AF13" s="44">
        <f t="shared" si="6"/>
        <v>1.0101010101010102</v>
      </c>
      <c r="AG13" s="44">
        <f t="shared" si="17"/>
        <v>7.906652734238941</v>
      </c>
      <c r="AH13" s="44"/>
      <c r="AI13" s="44">
        <f t="shared" si="7"/>
        <v>36.841062925393672</v>
      </c>
    </row>
    <row r="14" spans="1:62" x14ac:dyDescent="0.25">
      <c r="A14" s="2">
        <v>11</v>
      </c>
      <c r="B14" s="183"/>
      <c r="C14" s="185"/>
      <c r="D14" s="37">
        <v>43902</v>
      </c>
      <c r="E14" s="3">
        <v>69</v>
      </c>
      <c r="F14" s="10">
        <v>0</v>
      </c>
      <c r="G14" s="182"/>
      <c r="H14" s="182"/>
      <c r="I14" s="38">
        <f t="shared" si="2"/>
        <v>0</v>
      </c>
      <c r="J14" s="6">
        <v>0</v>
      </c>
      <c r="K14" s="7">
        <v>0</v>
      </c>
      <c r="L14" s="12"/>
      <c r="M14" s="39">
        <f t="shared" si="8"/>
        <v>862</v>
      </c>
      <c r="N14" s="10">
        <f t="shared" si="9"/>
        <v>34</v>
      </c>
      <c r="O14" s="38">
        <f t="shared" si="10"/>
        <v>44.747715659632611</v>
      </c>
      <c r="P14" s="40">
        <f t="shared" si="11"/>
        <v>0</v>
      </c>
      <c r="Q14" s="13">
        <f t="shared" si="12"/>
        <v>2</v>
      </c>
      <c r="R14" s="7">
        <f t="shared" si="18"/>
        <v>1</v>
      </c>
      <c r="T14" s="11">
        <f t="shared" si="3"/>
        <v>31</v>
      </c>
      <c r="X14" s="1">
        <f t="shared" si="13"/>
        <v>0</v>
      </c>
      <c r="Y14" s="184"/>
      <c r="Z14" s="184"/>
      <c r="AA14" s="1">
        <f t="shared" si="14"/>
        <v>-6</v>
      </c>
      <c r="AB14" s="42">
        <f t="shared" si="4"/>
        <v>0</v>
      </c>
      <c r="AC14" s="42">
        <f t="shared" si="15"/>
        <v>36.841062925393672</v>
      </c>
      <c r="AD14" s="43">
        <f t="shared" si="5"/>
        <v>3</v>
      </c>
      <c r="AE14" s="1">
        <f t="shared" si="16"/>
        <v>0</v>
      </c>
      <c r="AF14" s="44">
        <f t="shared" si="6"/>
        <v>0</v>
      </c>
      <c r="AG14" s="44">
        <f t="shared" si="17"/>
        <v>7.906652734238941</v>
      </c>
      <c r="AH14" s="44"/>
      <c r="AI14" s="44">
        <f t="shared" si="7"/>
        <v>36.841062925393672</v>
      </c>
    </row>
    <row r="15" spans="1:62" x14ac:dyDescent="0.25">
      <c r="A15" s="2">
        <v>12</v>
      </c>
      <c r="B15" s="183"/>
      <c r="C15" s="185"/>
      <c r="D15" s="37">
        <v>43903</v>
      </c>
      <c r="E15" s="3">
        <v>143</v>
      </c>
      <c r="F15" s="10">
        <v>35</v>
      </c>
      <c r="G15" s="182"/>
      <c r="H15" s="182"/>
      <c r="I15" s="38">
        <f t="shared" si="2"/>
        <v>24.475524475524477</v>
      </c>
      <c r="J15" s="6">
        <v>1</v>
      </c>
      <c r="K15" s="7">
        <v>3</v>
      </c>
      <c r="L15" s="12"/>
      <c r="M15" s="39">
        <f t="shared" si="8"/>
        <v>1005</v>
      </c>
      <c r="N15" s="10">
        <f t="shared" si="9"/>
        <v>69</v>
      </c>
      <c r="O15" s="38">
        <f t="shared" si="10"/>
        <v>69.223240135157084</v>
      </c>
      <c r="P15" s="40">
        <f t="shared" si="11"/>
        <v>24.475524475524473</v>
      </c>
      <c r="Q15" s="13">
        <f t="shared" si="12"/>
        <v>3</v>
      </c>
      <c r="R15" s="7">
        <f t="shared" si="18"/>
        <v>4</v>
      </c>
      <c r="T15" s="11">
        <f t="shared" si="3"/>
        <v>62</v>
      </c>
      <c r="X15" s="46">
        <f t="shared" si="13"/>
        <v>31</v>
      </c>
      <c r="Y15" s="184"/>
      <c r="Z15" s="184"/>
      <c r="AA15" s="1">
        <f t="shared" si="14"/>
        <v>31</v>
      </c>
      <c r="AB15" s="42">
        <f t="shared" si="4"/>
        <v>21.678321678321677</v>
      </c>
      <c r="AC15" s="42">
        <f t="shared" si="15"/>
        <v>58.519384603715352</v>
      </c>
      <c r="AD15" s="43">
        <f t="shared" si="5"/>
        <v>7</v>
      </c>
      <c r="AE15" s="1">
        <f t="shared" si="16"/>
        <v>4</v>
      </c>
      <c r="AF15" s="44">
        <f t="shared" si="6"/>
        <v>2.7972027972027971</v>
      </c>
      <c r="AG15" s="44">
        <f t="shared" si="17"/>
        <v>10.703855531441738</v>
      </c>
      <c r="AH15" s="44"/>
      <c r="AI15" s="44">
        <f t="shared" si="7"/>
        <v>58.519384603715345</v>
      </c>
    </row>
    <row r="16" spans="1:62" x14ac:dyDescent="0.25">
      <c r="A16" s="2">
        <v>13</v>
      </c>
      <c r="B16" s="183"/>
      <c r="C16" s="185"/>
      <c r="D16" s="37">
        <v>43904</v>
      </c>
      <c r="E16" s="3">
        <v>200</v>
      </c>
      <c r="F16" s="10">
        <v>27</v>
      </c>
      <c r="G16" s="182"/>
      <c r="H16" s="182"/>
      <c r="I16" s="38">
        <f t="shared" si="2"/>
        <v>13.5</v>
      </c>
      <c r="J16" s="6">
        <v>5</v>
      </c>
      <c r="K16" s="7">
        <v>1</v>
      </c>
      <c r="M16" s="39">
        <f t="shared" si="8"/>
        <v>1205</v>
      </c>
      <c r="N16" s="10">
        <f t="shared" si="9"/>
        <v>96</v>
      </c>
      <c r="O16" s="38">
        <f t="shared" si="10"/>
        <v>82.723240135157084</v>
      </c>
      <c r="P16" s="40">
        <f t="shared" si="11"/>
        <v>13.5</v>
      </c>
      <c r="Q16" s="13">
        <f t="shared" si="12"/>
        <v>8</v>
      </c>
      <c r="R16" s="7">
        <f t="shared" si="18"/>
        <v>5</v>
      </c>
      <c r="T16" s="11">
        <f t="shared" si="3"/>
        <v>83</v>
      </c>
      <c r="X16" s="1">
        <f t="shared" si="13"/>
        <v>21</v>
      </c>
      <c r="Y16" s="184"/>
      <c r="Z16" s="184"/>
      <c r="AA16" s="1">
        <f t="shared" si="14"/>
        <v>-10</v>
      </c>
      <c r="AB16" s="42">
        <f t="shared" si="4"/>
        <v>10.5</v>
      </c>
      <c r="AC16" s="42">
        <f t="shared" si="15"/>
        <v>69.019384603715352</v>
      </c>
      <c r="AD16" s="43">
        <f t="shared" si="5"/>
        <v>13</v>
      </c>
      <c r="AE16" s="1">
        <f t="shared" si="16"/>
        <v>6</v>
      </c>
      <c r="AF16" s="44">
        <f t="shared" si="6"/>
        <v>3</v>
      </c>
      <c r="AG16" s="44">
        <f t="shared" si="17"/>
        <v>13.703855531441738</v>
      </c>
      <c r="AH16" s="44"/>
      <c r="AI16" s="44">
        <f t="shared" si="7"/>
        <v>69.019384603715352</v>
      </c>
    </row>
    <row r="17" spans="1:41" x14ac:dyDescent="0.25">
      <c r="A17" s="2">
        <v>14</v>
      </c>
      <c r="B17" s="183"/>
      <c r="C17" s="185"/>
      <c r="D17" s="37">
        <v>43905</v>
      </c>
      <c r="E17" s="3">
        <v>88</v>
      </c>
      <c r="F17" s="10">
        <v>21</v>
      </c>
      <c r="G17" s="182"/>
      <c r="H17" s="182"/>
      <c r="I17" s="38">
        <f t="shared" si="2"/>
        <v>23.863636363636363</v>
      </c>
      <c r="J17" s="6">
        <v>0</v>
      </c>
      <c r="K17" s="7">
        <v>0</v>
      </c>
      <c r="M17" s="39">
        <f t="shared" si="8"/>
        <v>1293</v>
      </c>
      <c r="N17" s="10">
        <f t="shared" si="9"/>
        <v>117</v>
      </c>
      <c r="O17" s="38">
        <f t="shared" si="10"/>
        <v>106.58687649879344</v>
      </c>
      <c r="P17" s="40">
        <f t="shared" si="11"/>
        <v>23.86363636363636</v>
      </c>
      <c r="Q17" s="13">
        <f t="shared" si="12"/>
        <v>8</v>
      </c>
      <c r="R17" s="7">
        <f t="shared" si="18"/>
        <v>5</v>
      </c>
      <c r="T17" s="11">
        <f t="shared" si="3"/>
        <v>104</v>
      </c>
      <c r="X17" s="1">
        <f t="shared" si="13"/>
        <v>21</v>
      </c>
      <c r="Y17" s="184"/>
      <c r="Z17" s="184"/>
      <c r="AA17" s="1">
        <f t="shared" si="14"/>
        <v>0</v>
      </c>
      <c r="AB17" s="42">
        <f t="shared" si="4"/>
        <v>23.863636363636363</v>
      </c>
      <c r="AC17" s="42">
        <f t="shared" si="15"/>
        <v>92.883020967351712</v>
      </c>
      <c r="AD17" s="43">
        <f t="shared" si="5"/>
        <v>13</v>
      </c>
      <c r="AE17" s="1">
        <f t="shared" si="16"/>
        <v>0</v>
      </c>
      <c r="AF17" s="44">
        <f t="shared" si="6"/>
        <v>0</v>
      </c>
      <c r="AG17" s="44">
        <f t="shared" si="17"/>
        <v>13.703855531441738</v>
      </c>
      <c r="AH17" s="44"/>
      <c r="AI17" s="44">
        <f t="shared" si="7"/>
        <v>92.883020967351712</v>
      </c>
    </row>
    <row r="18" spans="1:41" x14ac:dyDescent="0.25">
      <c r="A18" s="2">
        <v>15</v>
      </c>
      <c r="B18" s="183">
        <v>3</v>
      </c>
      <c r="C18" s="185"/>
      <c r="D18" s="37">
        <v>43906</v>
      </c>
      <c r="E18" s="3">
        <v>63</v>
      </c>
      <c r="F18" s="10">
        <v>18</v>
      </c>
      <c r="G18" s="182">
        <f>AVERAGE(F18:F24)</f>
        <v>56.857142857142854</v>
      </c>
      <c r="H18" s="182"/>
      <c r="I18" s="38">
        <f t="shared" si="2"/>
        <v>28.571428571428569</v>
      </c>
      <c r="J18" s="6">
        <v>0</v>
      </c>
      <c r="K18" s="7">
        <v>0</v>
      </c>
      <c r="M18" s="39">
        <f t="shared" si="8"/>
        <v>1356</v>
      </c>
      <c r="N18" s="10">
        <f t="shared" si="9"/>
        <v>135</v>
      </c>
      <c r="O18" s="38">
        <f t="shared" si="10"/>
        <v>135.15830507022201</v>
      </c>
      <c r="P18" s="40">
        <f t="shared" si="11"/>
        <v>28.571428571428569</v>
      </c>
      <c r="Q18" s="13">
        <f t="shared" si="12"/>
        <v>8</v>
      </c>
      <c r="R18" s="7">
        <f t="shared" si="18"/>
        <v>5</v>
      </c>
      <c r="T18" s="11">
        <f t="shared" si="3"/>
        <v>122</v>
      </c>
      <c r="U18" s="10">
        <f t="shared" ref="U18:U81" si="19">T18/T4</f>
        <v>61</v>
      </c>
      <c r="V18" s="10">
        <f>U18</f>
        <v>61</v>
      </c>
      <c r="X18" s="1">
        <f t="shared" si="13"/>
        <v>18</v>
      </c>
      <c r="Y18" s="184">
        <f>AVERAGE(X18:X24)</f>
        <v>47.714285714285715</v>
      </c>
      <c r="Z18" s="184"/>
      <c r="AA18" s="1">
        <f t="shared" si="14"/>
        <v>-3</v>
      </c>
      <c r="AB18" s="42">
        <f t="shared" si="4"/>
        <v>28.571428571428569</v>
      </c>
      <c r="AC18" s="42">
        <f t="shared" si="15"/>
        <v>121.45444953878028</v>
      </c>
      <c r="AD18" s="43">
        <f t="shared" si="5"/>
        <v>13</v>
      </c>
      <c r="AE18" s="1">
        <f t="shared" si="16"/>
        <v>0</v>
      </c>
      <c r="AF18" s="44">
        <f t="shared" si="6"/>
        <v>0</v>
      </c>
      <c r="AG18" s="44">
        <f t="shared" si="17"/>
        <v>13.703855531441738</v>
      </c>
      <c r="AH18" s="44"/>
      <c r="AI18" s="44">
        <f t="shared" si="7"/>
        <v>121.45444953878028</v>
      </c>
    </row>
    <row r="19" spans="1:41" x14ac:dyDescent="0.25">
      <c r="A19" s="2">
        <v>16</v>
      </c>
      <c r="B19" s="183"/>
      <c r="C19" s="185"/>
      <c r="D19" s="37">
        <v>43907</v>
      </c>
      <c r="E19" s="3">
        <v>142</v>
      </c>
      <c r="F19" s="10">
        <v>38</v>
      </c>
      <c r="G19" s="182"/>
      <c r="H19" s="182"/>
      <c r="I19" s="38">
        <f t="shared" si="2"/>
        <v>26.760563380281688</v>
      </c>
      <c r="J19" s="6">
        <v>1</v>
      </c>
      <c r="K19" s="7">
        <v>0</v>
      </c>
      <c r="M19" s="39">
        <f t="shared" si="8"/>
        <v>1498</v>
      </c>
      <c r="N19" s="10">
        <f t="shared" si="9"/>
        <v>173</v>
      </c>
      <c r="O19" s="38">
        <f t="shared" si="10"/>
        <v>161.91886845050371</v>
      </c>
      <c r="P19" s="40">
        <f t="shared" si="11"/>
        <v>26.760563380281695</v>
      </c>
      <c r="Q19" s="13">
        <f t="shared" si="12"/>
        <v>9</v>
      </c>
      <c r="R19" s="7">
        <f t="shared" si="18"/>
        <v>5</v>
      </c>
      <c r="T19" s="11">
        <f t="shared" si="3"/>
        <v>159</v>
      </c>
      <c r="U19" s="10">
        <f t="shared" si="19"/>
        <v>79.5</v>
      </c>
      <c r="V19" s="10">
        <f t="shared" ref="V19:V82" si="20">U19+V18</f>
        <v>140.5</v>
      </c>
      <c r="X19" s="46">
        <f t="shared" si="13"/>
        <v>37</v>
      </c>
      <c r="Y19" s="184"/>
      <c r="Z19" s="184"/>
      <c r="AA19" s="1">
        <f t="shared" si="14"/>
        <v>19</v>
      </c>
      <c r="AB19" s="42">
        <f t="shared" si="4"/>
        <v>26.056338028169012</v>
      </c>
      <c r="AC19" s="42">
        <f t="shared" si="15"/>
        <v>147.51078756694929</v>
      </c>
      <c r="AD19" s="43">
        <f t="shared" si="5"/>
        <v>14</v>
      </c>
      <c r="AE19" s="1">
        <f t="shared" si="16"/>
        <v>1</v>
      </c>
      <c r="AF19" s="44">
        <f t="shared" si="6"/>
        <v>0.70422535211267612</v>
      </c>
      <c r="AG19" s="44">
        <f t="shared" si="17"/>
        <v>14.408080883554414</v>
      </c>
      <c r="AH19" s="44"/>
      <c r="AI19" s="44">
        <f t="shared" si="7"/>
        <v>147.51078756694929</v>
      </c>
    </row>
    <row r="20" spans="1:41" x14ac:dyDescent="0.25">
      <c r="A20" s="2">
        <v>17</v>
      </c>
      <c r="B20" s="183"/>
      <c r="C20" s="185"/>
      <c r="D20" s="37">
        <v>43908</v>
      </c>
      <c r="E20" s="3">
        <v>220</v>
      </c>
      <c r="F20" s="10">
        <v>55</v>
      </c>
      <c r="G20" s="182"/>
      <c r="H20" s="182"/>
      <c r="I20" s="38">
        <f t="shared" si="2"/>
        <v>25</v>
      </c>
      <c r="J20" s="6">
        <v>2</v>
      </c>
      <c r="K20" s="7">
        <v>14</v>
      </c>
      <c r="L20" s="12"/>
      <c r="M20" s="39">
        <f t="shared" si="8"/>
        <v>1718</v>
      </c>
      <c r="N20" s="10">
        <f t="shared" si="9"/>
        <v>228</v>
      </c>
      <c r="O20" s="38">
        <f t="shared" si="10"/>
        <v>186.91886845050371</v>
      </c>
      <c r="P20" s="40">
        <f t="shared" si="11"/>
        <v>25</v>
      </c>
      <c r="Q20" s="13">
        <f t="shared" si="12"/>
        <v>11</v>
      </c>
      <c r="R20" s="7">
        <f t="shared" si="18"/>
        <v>19</v>
      </c>
      <c r="T20" s="11">
        <f t="shared" si="3"/>
        <v>198</v>
      </c>
      <c r="U20" s="10">
        <f t="shared" si="19"/>
        <v>99</v>
      </c>
      <c r="V20" s="10">
        <f t="shared" si="20"/>
        <v>239.5</v>
      </c>
      <c r="X20" s="46">
        <f t="shared" si="13"/>
        <v>39</v>
      </c>
      <c r="Y20" s="184"/>
      <c r="Z20" s="184"/>
      <c r="AA20" s="1">
        <f t="shared" si="14"/>
        <v>2</v>
      </c>
      <c r="AB20" s="42">
        <f t="shared" si="4"/>
        <v>17.727272727272727</v>
      </c>
      <c r="AC20" s="42">
        <f t="shared" si="15"/>
        <v>165.23806029422201</v>
      </c>
      <c r="AD20" s="43">
        <f t="shared" si="5"/>
        <v>30</v>
      </c>
      <c r="AE20" s="1">
        <f t="shared" si="16"/>
        <v>16</v>
      </c>
      <c r="AF20" s="44">
        <f t="shared" si="6"/>
        <v>7.2727272727272725</v>
      </c>
      <c r="AG20" s="44">
        <f t="shared" si="17"/>
        <v>21.680808156281685</v>
      </c>
      <c r="AH20" s="44"/>
      <c r="AI20" s="44">
        <f t="shared" si="7"/>
        <v>165.23806029422201</v>
      </c>
    </row>
    <row r="21" spans="1:41" x14ac:dyDescent="0.25">
      <c r="A21" s="2">
        <v>18</v>
      </c>
      <c r="B21" s="183"/>
      <c r="C21" s="185"/>
      <c r="D21" s="37">
        <v>43909</v>
      </c>
      <c r="E21" s="3">
        <v>306</v>
      </c>
      <c r="F21" s="10">
        <v>81</v>
      </c>
      <c r="G21" s="182"/>
      <c r="H21" s="182"/>
      <c r="I21" s="38">
        <f t="shared" si="2"/>
        <v>26.47058823529412</v>
      </c>
      <c r="J21" s="6">
        <v>4</v>
      </c>
      <c r="K21" s="7">
        <v>6</v>
      </c>
      <c r="L21" s="12"/>
      <c r="M21" s="39">
        <f t="shared" si="8"/>
        <v>2024</v>
      </c>
      <c r="N21" s="10">
        <f t="shared" si="9"/>
        <v>309</v>
      </c>
      <c r="O21" s="38">
        <f t="shared" si="10"/>
        <v>213.38945668579782</v>
      </c>
      <c r="P21" s="40">
        <f t="shared" si="11"/>
        <v>26.470588235294116</v>
      </c>
      <c r="Q21" s="13">
        <f t="shared" si="12"/>
        <v>15</v>
      </c>
      <c r="R21" s="7">
        <f t="shared" si="18"/>
        <v>25</v>
      </c>
      <c r="T21" s="11">
        <f t="shared" si="3"/>
        <v>269</v>
      </c>
      <c r="U21" s="10">
        <f t="shared" si="19"/>
        <v>134.5</v>
      </c>
      <c r="V21" s="10">
        <f t="shared" si="20"/>
        <v>374</v>
      </c>
      <c r="X21" s="46">
        <f t="shared" si="13"/>
        <v>71</v>
      </c>
      <c r="Y21" s="184"/>
      <c r="Z21" s="184"/>
      <c r="AA21" s="1">
        <f t="shared" si="14"/>
        <v>32</v>
      </c>
      <c r="AB21" s="42">
        <f t="shared" si="4"/>
        <v>23.202614379084967</v>
      </c>
      <c r="AC21" s="42">
        <f t="shared" si="15"/>
        <v>188.44067467330697</v>
      </c>
      <c r="AD21" s="43">
        <f t="shared" si="5"/>
        <v>40</v>
      </c>
      <c r="AE21" s="1">
        <f t="shared" si="16"/>
        <v>10</v>
      </c>
      <c r="AF21" s="44">
        <f t="shared" si="6"/>
        <v>3.2679738562091507</v>
      </c>
      <c r="AG21" s="44">
        <f t="shared" si="17"/>
        <v>24.948782012490835</v>
      </c>
      <c r="AH21" s="44"/>
      <c r="AI21" s="44">
        <f t="shared" si="7"/>
        <v>188.440674673307</v>
      </c>
    </row>
    <row r="22" spans="1:41" x14ac:dyDescent="0.25">
      <c r="A22" s="2">
        <v>19</v>
      </c>
      <c r="B22" s="183"/>
      <c r="C22" s="185"/>
      <c r="D22" s="37">
        <v>43910</v>
      </c>
      <c r="E22" s="3">
        <v>130</v>
      </c>
      <c r="F22" s="10">
        <v>61</v>
      </c>
      <c r="G22" s="182"/>
      <c r="H22" s="182"/>
      <c r="I22" s="38">
        <f t="shared" si="2"/>
        <v>46.92307692307692</v>
      </c>
      <c r="J22" s="6">
        <v>2</v>
      </c>
      <c r="K22" s="7">
        <v>7</v>
      </c>
      <c r="L22" s="12"/>
      <c r="M22" s="39">
        <f t="shared" si="8"/>
        <v>2154</v>
      </c>
      <c r="N22" s="10">
        <f t="shared" si="9"/>
        <v>370</v>
      </c>
      <c r="O22" s="38">
        <f t="shared" si="10"/>
        <v>260.31253360887473</v>
      </c>
      <c r="P22" s="40">
        <f t="shared" si="11"/>
        <v>46.923076923076906</v>
      </c>
      <c r="Q22" s="13">
        <f t="shared" si="12"/>
        <v>17</v>
      </c>
      <c r="R22" s="7">
        <f t="shared" si="18"/>
        <v>32</v>
      </c>
      <c r="T22" s="11">
        <f t="shared" si="3"/>
        <v>321</v>
      </c>
      <c r="U22" s="10">
        <f t="shared" si="19"/>
        <v>80.25</v>
      </c>
      <c r="V22" s="10">
        <f t="shared" si="20"/>
        <v>454.25</v>
      </c>
      <c r="X22" s="1">
        <f t="shared" si="13"/>
        <v>52</v>
      </c>
      <c r="Y22" s="184"/>
      <c r="Z22" s="184"/>
      <c r="AA22" s="1">
        <f t="shared" si="14"/>
        <v>-19</v>
      </c>
      <c r="AB22" s="42">
        <f t="shared" si="4"/>
        <v>40</v>
      </c>
      <c r="AC22" s="42">
        <f t="shared" si="15"/>
        <v>228.44067467330697</v>
      </c>
      <c r="AD22" s="43">
        <f t="shared" si="5"/>
        <v>49</v>
      </c>
      <c r="AE22" s="1">
        <f t="shared" si="16"/>
        <v>9</v>
      </c>
      <c r="AF22" s="44">
        <f t="shared" si="6"/>
        <v>6.9230769230769234</v>
      </c>
      <c r="AG22" s="44">
        <f t="shared" si="17"/>
        <v>31.871858935567758</v>
      </c>
      <c r="AH22" s="44"/>
      <c r="AI22" s="44">
        <f t="shared" si="7"/>
        <v>228.44067467330697</v>
      </c>
    </row>
    <row r="23" spans="1:41" x14ac:dyDescent="0.25">
      <c r="A23" s="2">
        <v>20</v>
      </c>
      <c r="B23" s="183"/>
      <c r="C23" s="185"/>
      <c r="D23" s="37">
        <v>43911</v>
      </c>
      <c r="E23" s="3">
        <v>337</v>
      </c>
      <c r="F23" s="10">
        <v>81</v>
      </c>
      <c r="G23" s="182"/>
      <c r="H23" s="182"/>
      <c r="I23" s="38">
        <f t="shared" si="2"/>
        <v>24.03560830860534</v>
      </c>
      <c r="J23" s="6">
        <v>3</v>
      </c>
      <c r="K23" s="7">
        <v>6</v>
      </c>
      <c r="L23" s="12"/>
      <c r="M23" s="39">
        <f t="shared" si="8"/>
        <v>2491</v>
      </c>
      <c r="N23" s="10">
        <f t="shared" si="9"/>
        <v>451</v>
      </c>
      <c r="O23" s="38">
        <f t="shared" si="10"/>
        <v>284.34814191748006</v>
      </c>
      <c r="P23" s="40">
        <f t="shared" si="11"/>
        <v>24.035608308605333</v>
      </c>
      <c r="Q23" s="13">
        <f t="shared" si="12"/>
        <v>20</v>
      </c>
      <c r="R23" s="7">
        <f t="shared" si="18"/>
        <v>38</v>
      </c>
      <c r="T23" s="11">
        <f t="shared" si="3"/>
        <v>393</v>
      </c>
      <c r="U23" s="10">
        <f t="shared" si="19"/>
        <v>98.25</v>
      </c>
      <c r="V23" s="10">
        <f t="shared" si="20"/>
        <v>552.5</v>
      </c>
      <c r="X23" s="46">
        <f t="shared" si="13"/>
        <v>72</v>
      </c>
      <c r="Y23" s="184"/>
      <c r="Z23" s="184"/>
      <c r="AA23" s="1">
        <f t="shared" si="14"/>
        <v>20</v>
      </c>
      <c r="AB23" s="42">
        <f t="shared" si="4"/>
        <v>21.364985163204746</v>
      </c>
      <c r="AC23" s="42">
        <f t="shared" si="15"/>
        <v>249.80565983651172</v>
      </c>
      <c r="AD23" s="43">
        <f t="shared" si="5"/>
        <v>58</v>
      </c>
      <c r="AE23" s="1">
        <f t="shared" si="16"/>
        <v>9</v>
      </c>
      <c r="AF23" s="44">
        <f t="shared" si="6"/>
        <v>2.6706231454005933</v>
      </c>
      <c r="AG23" s="44">
        <f t="shared" si="17"/>
        <v>34.542482080968348</v>
      </c>
      <c r="AH23" s="44"/>
      <c r="AI23" s="44">
        <f t="shared" si="7"/>
        <v>249.80565983651172</v>
      </c>
    </row>
    <row r="24" spans="1:41" x14ac:dyDescent="0.25">
      <c r="A24" s="2">
        <v>21</v>
      </c>
      <c r="B24" s="183"/>
      <c r="C24" s="185"/>
      <c r="D24" s="37">
        <v>43912</v>
      </c>
      <c r="E24" s="3">
        <v>73</v>
      </c>
      <c r="F24" s="10">
        <v>64</v>
      </c>
      <c r="G24" s="182"/>
      <c r="H24" s="182"/>
      <c r="I24" s="38">
        <f t="shared" si="2"/>
        <v>87.671232876712324</v>
      </c>
      <c r="J24" s="6">
        <v>9</v>
      </c>
      <c r="K24" s="7">
        <v>10</v>
      </c>
      <c r="L24" s="12"/>
      <c r="M24" s="39">
        <f t="shared" si="8"/>
        <v>2564</v>
      </c>
      <c r="N24" s="10">
        <f t="shared" si="9"/>
        <v>515</v>
      </c>
      <c r="O24" s="38">
        <f t="shared" si="10"/>
        <v>372.0193747941924</v>
      </c>
      <c r="P24" s="40">
        <f t="shared" si="11"/>
        <v>87.671232876712338</v>
      </c>
      <c r="Q24" s="13">
        <f t="shared" si="12"/>
        <v>29</v>
      </c>
      <c r="R24" s="7">
        <f t="shared" si="18"/>
        <v>48</v>
      </c>
      <c r="T24" s="11">
        <f t="shared" si="3"/>
        <v>438</v>
      </c>
      <c r="U24" s="10">
        <f t="shared" si="19"/>
        <v>109.5</v>
      </c>
      <c r="V24" s="10">
        <f t="shared" si="20"/>
        <v>662</v>
      </c>
      <c r="X24" s="1">
        <f t="shared" si="13"/>
        <v>45</v>
      </c>
      <c r="Y24" s="184"/>
      <c r="Z24" s="184"/>
      <c r="AA24" s="1">
        <f t="shared" si="14"/>
        <v>-27</v>
      </c>
      <c r="AB24" s="42">
        <f t="shared" si="4"/>
        <v>61.643835616438359</v>
      </c>
      <c r="AC24" s="42">
        <f t="shared" si="15"/>
        <v>311.44949545295009</v>
      </c>
      <c r="AD24" s="43">
        <f t="shared" si="5"/>
        <v>77</v>
      </c>
      <c r="AE24" s="1">
        <f t="shared" si="16"/>
        <v>19</v>
      </c>
      <c r="AF24" s="44">
        <f t="shared" si="6"/>
        <v>26.027397260273972</v>
      </c>
      <c r="AG24" s="44">
        <f t="shared" si="17"/>
        <v>60.56987934124232</v>
      </c>
      <c r="AH24" s="44"/>
      <c r="AI24" s="44">
        <f t="shared" si="7"/>
        <v>311.44949545295009</v>
      </c>
    </row>
    <row r="25" spans="1:41" x14ac:dyDescent="0.25">
      <c r="A25" s="2">
        <v>22</v>
      </c>
      <c r="B25" s="183">
        <v>4</v>
      </c>
      <c r="C25" s="185"/>
      <c r="D25" s="37">
        <v>43913</v>
      </c>
      <c r="E25" s="20">
        <v>318</v>
      </c>
      <c r="F25" s="10">
        <v>65</v>
      </c>
      <c r="G25" s="182">
        <f>AVERAGE(F25:F31)</f>
        <v>110.14285714285714</v>
      </c>
      <c r="H25" s="182"/>
      <c r="I25" s="38">
        <f t="shared" si="2"/>
        <v>20.440251572327046</v>
      </c>
      <c r="J25" s="6">
        <v>0</v>
      </c>
      <c r="K25" s="7">
        <v>1</v>
      </c>
      <c r="L25" s="12"/>
      <c r="M25" s="39">
        <f t="shared" si="8"/>
        <v>2882</v>
      </c>
      <c r="N25" s="10">
        <f t="shared" si="9"/>
        <v>580</v>
      </c>
      <c r="O25" s="38">
        <f t="shared" si="10"/>
        <v>392.45962636651944</v>
      </c>
      <c r="P25" s="40">
        <f t="shared" si="11"/>
        <v>20.440251572327043</v>
      </c>
      <c r="Q25" s="13">
        <f t="shared" si="12"/>
        <v>29</v>
      </c>
      <c r="R25" s="7">
        <f t="shared" si="18"/>
        <v>49</v>
      </c>
      <c r="T25" s="11">
        <f t="shared" si="3"/>
        <v>502</v>
      </c>
      <c r="U25" s="10">
        <f t="shared" si="19"/>
        <v>29.529411764705884</v>
      </c>
      <c r="V25" s="10">
        <f t="shared" si="20"/>
        <v>691.52941176470586</v>
      </c>
      <c r="X25" s="1">
        <f t="shared" si="13"/>
        <v>64</v>
      </c>
      <c r="Y25" s="184">
        <f>AVERAGE(X25:X31)</f>
        <v>95.857142857142861</v>
      </c>
      <c r="Z25" s="184"/>
      <c r="AA25" s="1">
        <f t="shared" si="14"/>
        <v>19</v>
      </c>
      <c r="AB25" s="42">
        <f t="shared" si="4"/>
        <v>20.125786163522015</v>
      </c>
      <c r="AC25" s="42">
        <f t="shared" si="15"/>
        <v>331.57528161647213</v>
      </c>
      <c r="AD25" s="43">
        <f t="shared" si="5"/>
        <v>78</v>
      </c>
      <c r="AE25" s="1">
        <f t="shared" si="16"/>
        <v>1</v>
      </c>
      <c r="AF25" s="44">
        <f t="shared" si="6"/>
        <v>0.31446540880503149</v>
      </c>
      <c r="AG25" s="44">
        <f t="shared" si="17"/>
        <v>60.884344750047354</v>
      </c>
      <c r="AH25" s="44"/>
      <c r="AI25" s="44">
        <f t="shared" si="7"/>
        <v>331.57528161647207</v>
      </c>
      <c r="AO25" s="45"/>
    </row>
    <row r="26" spans="1:41" x14ac:dyDescent="0.25">
      <c r="A26" s="2">
        <v>23</v>
      </c>
      <c r="B26" s="183"/>
      <c r="C26" s="185"/>
      <c r="D26" s="37">
        <v>43914</v>
      </c>
      <c r="E26" s="3">
        <v>576</v>
      </c>
      <c r="F26" s="10">
        <v>107</v>
      </c>
      <c r="G26" s="182"/>
      <c r="H26" s="182"/>
      <c r="I26" s="38">
        <f t="shared" si="2"/>
        <v>18.576388888888889</v>
      </c>
      <c r="J26" s="6">
        <v>0</v>
      </c>
      <c r="K26" s="7">
        <v>6</v>
      </c>
      <c r="L26" s="12"/>
      <c r="M26" s="39">
        <f t="shared" si="8"/>
        <v>3458</v>
      </c>
      <c r="N26" s="10">
        <f t="shared" si="9"/>
        <v>687</v>
      </c>
      <c r="O26" s="38">
        <f t="shared" si="10"/>
        <v>411.03601525540836</v>
      </c>
      <c r="P26" s="40">
        <f t="shared" si="11"/>
        <v>18.576388888888914</v>
      </c>
      <c r="Q26" s="13">
        <f t="shared" si="12"/>
        <v>29</v>
      </c>
      <c r="R26" s="7">
        <f t="shared" si="18"/>
        <v>55</v>
      </c>
      <c r="T26" s="11">
        <f t="shared" si="3"/>
        <v>603</v>
      </c>
      <c r="U26" s="10">
        <f t="shared" si="19"/>
        <v>24.12</v>
      </c>
      <c r="V26" s="10">
        <f t="shared" si="20"/>
        <v>715.64941176470586</v>
      </c>
      <c r="X26" s="46">
        <f t="shared" si="13"/>
        <v>101</v>
      </c>
      <c r="Y26" s="184"/>
      <c r="Z26" s="184"/>
      <c r="AA26" s="1">
        <f t="shared" si="14"/>
        <v>37</v>
      </c>
      <c r="AB26" s="42">
        <f t="shared" si="4"/>
        <v>17.534722222222221</v>
      </c>
      <c r="AC26" s="42">
        <f t="shared" si="15"/>
        <v>349.11000383869435</v>
      </c>
      <c r="AD26" s="43">
        <f t="shared" si="5"/>
        <v>84</v>
      </c>
      <c r="AE26" s="1">
        <f t="shared" si="16"/>
        <v>6</v>
      </c>
      <c r="AF26" s="44">
        <f t="shared" si="6"/>
        <v>1.0416666666666665</v>
      </c>
      <c r="AG26" s="44">
        <f t="shared" si="17"/>
        <v>61.926011416714019</v>
      </c>
      <c r="AH26" s="44"/>
      <c r="AI26" s="44">
        <f t="shared" si="7"/>
        <v>349.11000383869435</v>
      </c>
    </row>
    <row r="27" spans="1:41" x14ac:dyDescent="0.25">
      <c r="A27" s="2">
        <v>24</v>
      </c>
      <c r="B27" s="183"/>
      <c r="C27" s="185"/>
      <c r="D27" s="37">
        <v>43915</v>
      </c>
      <c r="E27" s="20">
        <v>490</v>
      </c>
      <c r="F27" s="10">
        <v>104</v>
      </c>
      <c r="G27" s="182"/>
      <c r="H27" s="182"/>
      <c r="I27" s="38">
        <f t="shared" si="2"/>
        <v>21.224489795918366</v>
      </c>
      <c r="J27" s="6">
        <v>1</v>
      </c>
      <c r="K27" s="7">
        <v>3</v>
      </c>
      <c r="L27" s="12"/>
      <c r="M27" s="39">
        <f t="shared" si="8"/>
        <v>3948</v>
      </c>
      <c r="N27" s="10">
        <f t="shared" si="9"/>
        <v>791</v>
      </c>
      <c r="O27" s="38">
        <f t="shared" si="10"/>
        <v>432.26050505132673</v>
      </c>
      <c r="P27" s="40">
        <f t="shared" si="11"/>
        <v>21.224489795918373</v>
      </c>
      <c r="Q27" s="13">
        <f t="shared" si="12"/>
        <v>30</v>
      </c>
      <c r="R27" s="7">
        <f t="shared" si="18"/>
        <v>58</v>
      </c>
      <c r="T27" s="11">
        <f t="shared" si="3"/>
        <v>703</v>
      </c>
      <c r="U27" s="10">
        <f t="shared" si="19"/>
        <v>22.677419354838708</v>
      </c>
      <c r="V27" s="10">
        <f t="shared" si="20"/>
        <v>738.32683111954452</v>
      </c>
      <c r="X27" s="1">
        <f t="shared" si="13"/>
        <v>100</v>
      </c>
      <c r="Y27" s="184"/>
      <c r="Z27" s="184"/>
      <c r="AA27" s="1">
        <f t="shared" si="14"/>
        <v>-1</v>
      </c>
      <c r="AB27" s="42">
        <f t="shared" si="4"/>
        <v>20.408163265306122</v>
      </c>
      <c r="AC27" s="42">
        <f t="shared" si="15"/>
        <v>369.5181671040005</v>
      </c>
      <c r="AD27" s="43">
        <f t="shared" si="5"/>
        <v>88</v>
      </c>
      <c r="AE27" s="1">
        <f t="shared" si="16"/>
        <v>4</v>
      </c>
      <c r="AF27" s="44">
        <f t="shared" si="6"/>
        <v>0.81632653061224492</v>
      </c>
      <c r="AG27" s="44">
        <f t="shared" si="17"/>
        <v>62.742337947326263</v>
      </c>
      <c r="AH27" s="44"/>
      <c r="AI27" s="44">
        <f t="shared" si="7"/>
        <v>369.51816710400044</v>
      </c>
    </row>
    <row r="28" spans="1:41" x14ac:dyDescent="0.25">
      <c r="A28" s="2">
        <v>25</v>
      </c>
      <c r="B28" s="183"/>
      <c r="C28" s="185"/>
      <c r="D28" s="37">
        <v>43916</v>
      </c>
      <c r="E28" s="3">
        <v>514</v>
      </c>
      <c r="F28" s="10">
        <v>103</v>
      </c>
      <c r="G28" s="182"/>
      <c r="H28" s="182"/>
      <c r="I28" s="38">
        <f t="shared" si="2"/>
        <v>20.038910505836576</v>
      </c>
      <c r="J28" s="6">
        <v>4</v>
      </c>
      <c r="K28" s="7">
        <v>20</v>
      </c>
      <c r="L28" s="12"/>
      <c r="M28" s="39">
        <f t="shared" si="8"/>
        <v>4462</v>
      </c>
      <c r="N28" s="10">
        <f t="shared" si="9"/>
        <v>894</v>
      </c>
      <c r="O28" s="38">
        <f t="shared" si="10"/>
        <v>452.29941555716329</v>
      </c>
      <c r="P28" s="40">
        <f t="shared" si="11"/>
        <v>20.038910505836554</v>
      </c>
      <c r="Q28" s="13">
        <f t="shared" si="12"/>
        <v>34</v>
      </c>
      <c r="R28" s="7">
        <f t="shared" si="18"/>
        <v>78</v>
      </c>
      <c r="T28" s="11">
        <f t="shared" si="3"/>
        <v>782</v>
      </c>
      <c r="U28" s="10">
        <f t="shared" si="19"/>
        <v>25.225806451612904</v>
      </c>
      <c r="V28" s="10">
        <f t="shared" si="20"/>
        <v>763.55263757115745</v>
      </c>
      <c r="X28" s="1">
        <f t="shared" si="13"/>
        <v>79</v>
      </c>
      <c r="Y28" s="184"/>
      <c r="Z28" s="184"/>
      <c r="AA28" s="1">
        <f t="shared" si="14"/>
        <v>-21</v>
      </c>
      <c r="AB28" s="42">
        <f t="shared" si="4"/>
        <v>15.369649805447471</v>
      </c>
      <c r="AC28" s="42">
        <f t="shared" si="15"/>
        <v>384.88781690944796</v>
      </c>
      <c r="AD28" s="43">
        <f t="shared" si="5"/>
        <v>112</v>
      </c>
      <c r="AE28" s="1">
        <f t="shared" si="16"/>
        <v>24</v>
      </c>
      <c r="AF28" s="44">
        <f t="shared" si="6"/>
        <v>4.6692607003891053</v>
      </c>
      <c r="AG28" s="44">
        <f t="shared" si="17"/>
        <v>67.411598647715365</v>
      </c>
      <c r="AH28" s="44"/>
      <c r="AI28" s="44">
        <f t="shared" si="7"/>
        <v>384.88781690944791</v>
      </c>
    </row>
    <row r="29" spans="1:41" x14ac:dyDescent="0.25">
      <c r="A29" s="2">
        <v>26</v>
      </c>
      <c r="B29" s="183"/>
      <c r="C29" s="185"/>
      <c r="D29" s="37">
        <v>43917</v>
      </c>
      <c r="E29" s="20">
        <v>1439</v>
      </c>
      <c r="F29" s="10">
        <v>153</v>
      </c>
      <c r="G29" s="182"/>
      <c r="H29" s="182"/>
      <c r="I29" s="38">
        <f t="shared" si="2"/>
        <v>10.632383599722029</v>
      </c>
      <c r="J29" s="6">
        <v>11</v>
      </c>
      <c r="K29" s="7">
        <v>9</v>
      </c>
      <c r="L29" s="12"/>
      <c r="M29" s="39">
        <f t="shared" si="8"/>
        <v>5901</v>
      </c>
      <c r="N29" s="10">
        <f t="shared" si="9"/>
        <v>1047</v>
      </c>
      <c r="O29" s="38">
        <f t="shared" si="10"/>
        <v>462.93179915688529</v>
      </c>
      <c r="P29" s="40">
        <f t="shared" si="11"/>
        <v>10.632383599722004</v>
      </c>
      <c r="Q29" s="13">
        <f t="shared" si="12"/>
        <v>45</v>
      </c>
      <c r="R29" s="7">
        <f t="shared" si="18"/>
        <v>87</v>
      </c>
      <c r="T29" s="11">
        <f t="shared" si="3"/>
        <v>915</v>
      </c>
      <c r="U29" s="10">
        <f t="shared" si="19"/>
        <v>14.758064516129032</v>
      </c>
      <c r="V29" s="10">
        <f t="shared" si="20"/>
        <v>778.31070208728647</v>
      </c>
      <c r="X29" s="46">
        <f t="shared" si="13"/>
        <v>133</v>
      </c>
      <c r="Y29" s="184"/>
      <c r="Z29" s="184"/>
      <c r="AA29" s="1">
        <f t="shared" si="14"/>
        <v>54</v>
      </c>
      <c r="AB29" s="42">
        <f t="shared" si="4"/>
        <v>9.2425295343988889</v>
      </c>
      <c r="AC29" s="42">
        <f t="shared" si="15"/>
        <v>394.13034644384686</v>
      </c>
      <c r="AD29" s="43">
        <f t="shared" si="5"/>
        <v>132</v>
      </c>
      <c r="AE29" s="1">
        <f t="shared" si="16"/>
        <v>20</v>
      </c>
      <c r="AF29" s="44">
        <f t="shared" si="6"/>
        <v>1.389854065323141</v>
      </c>
      <c r="AG29" s="44">
        <f t="shared" si="17"/>
        <v>68.801452713038501</v>
      </c>
      <c r="AH29" s="44"/>
      <c r="AI29" s="44">
        <f t="shared" si="7"/>
        <v>394.1303464438468</v>
      </c>
    </row>
    <row r="30" spans="1:41" x14ac:dyDescent="0.25">
      <c r="A30" s="2">
        <v>27</v>
      </c>
      <c r="B30" s="183"/>
      <c r="C30" s="185"/>
      <c r="D30" s="37">
        <v>43918</v>
      </c>
      <c r="E30" s="3">
        <v>491</v>
      </c>
      <c r="F30" s="10">
        <v>109</v>
      </c>
      <c r="G30" s="182"/>
      <c r="H30" s="182"/>
      <c r="I30" s="38">
        <f t="shared" si="2"/>
        <v>22.19959266802444</v>
      </c>
      <c r="J30" s="6">
        <v>13</v>
      </c>
      <c r="K30" s="7">
        <v>15</v>
      </c>
      <c r="L30" s="12"/>
      <c r="M30" s="39">
        <f t="shared" si="8"/>
        <v>6392</v>
      </c>
      <c r="N30" s="10">
        <f t="shared" si="9"/>
        <v>1156</v>
      </c>
      <c r="O30" s="38">
        <f t="shared" si="10"/>
        <v>485.13139182490971</v>
      </c>
      <c r="P30" s="40">
        <f t="shared" si="11"/>
        <v>22.199592668024422</v>
      </c>
      <c r="Q30" s="13">
        <f t="shared" si="12"/>
        <v>58</v>
      </c>
      <c r="R30" s="7">
        <f t="shared" si="18"/>
        <v>102</v>
      </c>
      <c r="T30" s="11">
        <f t="shared" si="3"/>
        <v>996</v>
      </c>
      <c r="U30" s="10">
        <f t="shared" si="19"/>
        <v>12</v>
      </c>
      <c r="V30" s="10">
        <f t="shared" si="20"/>
        <v>790.31070208728647</v>
      </c>
      <c r="X30" s="1">
        <f t="shared" si="13"/>
        <v>81</v>
      </c>
      <c r="Y30" s="184"/>
      <c r="Z30" s="184"/>
      <c r="AA30" s="1">
        <f t="shared" si="14"/>
        <v>-52</v>
      </c>
      <c r="AB30" s="42">
        <f t="shared" si="4"/>
        <v>16.4969450101833</v>
      </c>
      <c r="AC30" s="42">
        <f t="shared" si="15"/>
        <v>410.62729145403017</v>
      </c>
      <c r="AD30" s="43">
        <f t="shared" si="5"/>
        <v>160</v>
      </c>
      <c r="AE30" s="1">
        <f t="shared" si="16"/>
        <v>28</v>
      </c>
      <c r="AF30" s="44">
        <f t="shared" si="6"/>
        <v>5.7026476578411405</v>
      </c>
      <c r="AG30" s="44">
        <f t="shared" si="17"/>
        <v>74.504100370879641</v>
      </c>
      <c r="AH30" s="44"/>
      <c r="AI30" s="44">
        <f t="shared" si="7"/>
        <v>410.62729145403006</v>
      </c>
    </row>
    <row r="31" spans="1:41" x14ac:dyDescent="0.25">
      <c r="A31" s="2">
        <v>28</v>
      </c>
      <c r="B31" s="183"/>
      <c r="C31" s="185"/>
      <c r="D31" s="37">
        <v>43919</v>
      </c>
      <c r="E31" s="20">
        <v>268</v>
      </c>
      <c r="F31" s="10">
        <v>130</v>
      </c>
      <c r="G31" s="182"/>
      <c r="H31" s="182"/>
      <c r="I31" s="38">
        <f t="shared" si="2"/>
        <v>48.507462686567166</v>
      </c>
      <c r="J31" s="6">
        <v>5</v>
      </c>
      <c r="K31" s="7">
        <v>12</v>
      </c>
      <c r="L31" s="12"/>
      <c r="M31" s="39">
        <f t="shared" si="8"/>
        <v>6660</v>
      </c>
      <c r="N31" s="10">
        <f t="shared" si="9"/>
        <v>1286</v>
      </c>
      <c r="O31" s="38">
        <f t="shared" si="10"/>
        <v>533.63885451147689</v>
      </c>
      <c r="P31" s="40">
        <f t="shared" si="11"/>
        <v>48.50746268656718</v>
      </c>
      <c r="Q31" s="13">
        <f t="shared" si="12"/>
        <v>63</v>
      </c>
      <c r="R31" s="7">
        <f t="shared" si="18"/>
        <v>114</v>
      </c>
      <c r="T31" s="11">
        <f t="shared" si="3"/>
        <v>1109</v>
      </c>
      <c r="U31" s="10">
        <f t="shared" si="19"/>
        <v>10.663461538461538</v>
      </c>
      <c r="V31" s="10">
        <f t="shared" si="20"/>
        <v>800.97416362574802</v>
      </c>
      <c r="X31" s="1">
        <f t="shared" si="13"/>
        <v>113</v>
      </c>
      <c r="Y31" s="184"/>
      <c r="Z31" s="184"/>
      <c r="AA31" s="1">
        <f t="shared" si="14"/>
        <v>32</v>
      </c>
      <c r="AB31" s="42">
        <f t="shared" si="4"/>
        <v>42.164179104477611</v>
      </c>
      <c r="AC31" s="42">
        <f t="shared" si="15"/>
        <v>452.7914705585078</v>
      </c>
      <c r="AD31" s="43">
        <f t="shared" si="5"/>
        <v>177</v>
      </c>
      <c r="AE31" s="1">
        <f t="shared" si="16"/>
        <v>17</v>
      </c>
      <c r="AF31" s="44">
        <f t="shared" si="6"/>
        <v>6.3432835820895521</v>
      </c>
      <c r="AG31" s="44">
        <f t="shared" si="17"/>
        <v>80.847383952969196</v>
      </c>
      <c r="AH31" s="44"/>
      <c r="AI31" s="44">
        <f t="shared" si="7"/>
        <v>452.79147055850768</v>
      </c>
    </row>
    <row r="32" spans="1:41" x14ac:dyDescent="0.25">
      <c r="A32" s="2">
        <v>29</v>
      </c>
      <c r="B32" s="183">
        <v>5</v>
      </c>
      <c r="C32" s="185">
        <v>2</v>
      </c>
      <c r="D32" s="37">
        <v>43920</v>
      </c>
      <c r="E32" s="3">
        <v>129</v>
      </c>
      <c r="F32" s="10">
        <v>129</v>
      </c>
      <c r="G32" s="182">
        <f>AVERAGE(F32:F38)</f>
        <v>141.14285714285714</v>
      </c>
      <c r="H32" s="182">
        <f>AVERAGE(G32:G59)</f>
        <v>271.32142857142856</v>
      </c>
      <c r="I32" s="38">
        <f t="shared" si="2"/>
        <v>100</v>
      </c>
      <c r="J32" s="6">
        <v>11</v>
      </c>
      <c r="K32" s="7">
        <v>8</v>
      </c>
      <c r="L32" s="12"/>
      <c r="M32" s="39">
        <f t="shared" si="8"/>
        <v>6789</v>
      </c>
      <c r="N32" s="10">
        <f t="shared" si="9"/>
        <v>1415</v>
      </c>
      <c r="O32" s="38">
        <f t="shared" si="10"/>
        <v>633.63885451147689</v>
      </c>
      <c r="P32" s="40">
        <f t="shared" si="11"/>
        <v>100</v>
      </c>
      <c r="Q32" s="13">
        <f t="shared" si="12"/>
        <v>74</v>
      </c>
      <c r="R32" s="7">
        <f t="shared" si="18"/>
        <v>122</v>
      </c>
      <c r="T32" s="11">
        <f t="shared" si="3"/>
        <v>1219</v>
      </c>
      <c r="U32" s="10">
        <f t="shared" si="19"/>
        <v>9.9918032786885238</v>
      </c>
      <c r="V32" s="10">
        <f t="shared" si="20"/>
        <v>810.96596690443653</v>
      </c>
      <c r="X32" s="1">
        <f t="shared" si="13"/>
        <v>110</v>
      </c>
      <c r="Y32" s="184">
        <f>AVERAGE(X32:X38)</f>
        <v>114.85714285714286</v>
      </c>
      <c r="Z32" s="184">
        <f>AVERAGE(Y32:Y59)</f>
        <v>211.64285714285714</v>
      </c>
      <c r="AA32" s="1">
        <f t="shared" si="14"/>
        <v>-3</v>
      </c>
      <c r="AB32" s="42">
        <f t="shared" si="4"/>
        <v>85.271317829457359</v>
      </c>
      <c r="AC32" s="42">
        <f t="shared" si="15"/>
        <v>538.06278838796516</v>
      </c>
      <c r="AD32" s="43">
        <f t="shared" si="5"/>
        <v>196</v>
      </c>
      <c r="AE32" s="1">
        <f t="shared" si="16"/>
        <v>19</v>
      </c>
      <c r="AF32" s="44">
        <f t="shared" si="6"/>
        <v>14.728682170542637</v>
      </c>
      <c r="AG32" s="44">
        <f t="shared" si="17"/>
        <v>95.576066123511836</v>
      </c>
      <c r="AH32" s="44"/>
      <c r="AI32" s="44">
        <f t="shared" si="7"/>
        <v>538.06278838796504</v>
      </c>
    </row>
    <row r="33" spans="1:35" x14ac:dyDescent="0.25">
      <c r="A33" s="2">
        <v>30</v>
      </c>
      <c r="B33" s="183"/>
      <c r="C33" s="185"/>
      <c r="D33" s="37">
        <v>43921</v>
      </c>
      <c r="E33" s="20">
        <v>114</v>
      </c>
      <c r="F33" s="10">
        <v>114</v>
      </c>
      <c r="G33" s="182"/>
      <c r="H33" s="182"/>
      <c r="I33" s="38">
        <f t="shared" si="2"/>
        <v>100</v>
      </c>
      <c r="J33" s="6">
        <v>6</v>
      </c>
      <c r="K33" s="7">
        <v>14</v>
      </c>
      <c r="L33" s="12"/>
      <c r="M33" s="39">
        <f t="shared" si="8"/>
        <v>6903</v>
      </c>
      <c r="N33" s="10">
        <f t="shared" si="9"/>
        <v>1529</v>
      </c>
      <c r="O33" s="38">
        <f t="shared" si="10"/>
        <v>733.63885451147689</v>
      </c>
      <c r="P33" s="40">
        <f t="shared" si="11"/>
        <v>100</v>
      </c>
      <c r="Q33" s="13">
        <f t="shared" si="12"/>
        <v>80</v>
      </c>
      <c r="R33" s="7">
        <f t="shared" si="18"/>
        <v>136</v>
      </c>
      <c r="T33" s="11">
        <f t="shared" si="3"/>
        <v>1313</v>
      </c>
      <c r="U33" s="10">
        <f t="shared" si="19"/>
        <v>8.2578616352201255</v>
      </c>
      <c r="V33" s="10">
        <f t="shared" si="20"/>
        <v>819.22382853965667</v>
      </c>
      <c r="X33" s="1">
        <f t="shared" si="13"/>
        <v>94</v>
      </c>
      <c r="Y33" s="184"/>
      <c r="Z33" s="184"/>
      <c r="AA33" s="1">
        <f t="shared" si="14"/>
        <v>-16</v>
      </c>
      <c r="AB33" s="42">
        <f t="shared" si="4"/>
        <v>82.456140350877192</v>
      </c>
      <c r="AC33" s="42">
        <f t="shared" si="15"/>
        <v>620.51892873884231</v>
      </c>
      <c r="AD33" s="43">
        <f t="shared" si="5"/>
        <v>216</v>
      </c>
      <c r="AE33" s="1">
        <f t="shared" si="16"/>
        <v>20</v>
      </c>
      <c r="AF33" s="44">
        <f t="shared" si="6"/>
        <v>17.543859649122805</v>
      </c>
      <c r="AG33" s="44">
        <f t="shared" si="17"/>
        <v>113.11992577263464</v>
      </c>
      <c r="AH33" s="44"/>
      <c r="AI33" s="44">
        <f t="shared" si="7"/>
        <v>620.51892873884231</v>
      </c>
    </row>
    <row r="34" spans="1:35" x14ac:dyDescent="0.25">
      <c r="A34" s="2">
        <v>31</v>
      </c>
      <c r="B34" s="183"/>
      <c r="C34" s="185"/>
      <c r="D34" s="37">
        <v>43922</v>
      </c>
      <c r="E34" s="3">
        <v>416</v>
      </c>
      <c r="F34" s="10">
        <v>149</v>
      </c>
      <c r="G34" s="182"/>
      <c r="H34" s="182"/>
      <c r="I34" s="38">
        <f t="shared" si="2"/>
        <v>35.817307692307693</v>
      </c>
      <c r="J34" s="6">
        <v>22</v>
      </c>
      <c r="K34" s="7">
        <v>21</v>
      </c>
      <c r="L34" s="12"/>
      <c r="M34" s="39">
        <f t="shared" si="8"/>
        <v>7319</v>
      </c>
      <c r="N34" s="10">
        <f t="shared" si="9"/>
        <v>1678</v>
      </c>
      <c r="O34" s="38">
        <f t="shared" si="10"/>
        <v>769.45616220378463</v>
      </c>
      <c r="P34" s="40">
        <f t="shared" si="11"/>
        <v>35.817307692307736</v>
      </c>
      <c r="Q34" s="13">
        <f t="shared" si="12"/>
        <v>102</v>
      </c>
      <c r="R34" s="7">
        <f t="shared" si="18"/>
        <v>157</v>
      </c>
      <c r="T34" s="11">
        <f t="shared" si="3"/>
        <v>1419</v>
      </c>
      <c r="U34" s="10">
        <f t="shared" si="19"/>
        <v>7.166666666666667</v>
      </c>
      <c r="V34" s="10">
        <f t="shared" si="20"/>
        <v>826.39049520632329</v>
      </c>
      <c r="W34" s="10">
        <f t="shared" ref="W34:W97" si="21">T34/T4</f>
        <v>709.5</v>
      </c>
      <c r="X34" s="1">
        <f t="shared" si="13"/>
        <v>106</v>
      </c>
      <c r="Y34" s="184"/>
      <c r="Z34" s="184"/>
      <c r="AA34" s="1">
        <f t="shared" si="14"/>
        <v>12</v>
      </c>
      <c r="AB34" s="42">
        <f t="shared" si="4"/>
        <v>25.48076923076923</v>
      </c>
      <c r="AC34" s="42">
        <f t="shared" si="15"/>
        <v>645.99969796961159</v>
      </c>
      <c r="AD34" s="43">
        <f t="shared" si="5"/>
        <v>259</v>
      </c>
      <c r="AE34" s="1">
        <f t="shared" si="16"/>
        <v>43</v>
      </c>
      <c r="AF34" s="44">
        <f t="shared" si="6"/>
        <v>10.336538461538462</v>
      </c>
      <c r="AG34" s="44">
        <f t="shared" si="17"/>
        <v>123.45646423417311</v>
      </c>
      <c r="AH34" s="44"/>
      <c r="AI34" s="44">
        <f t="shared" si="7"/>
        <v>645.99969796961147</v>
      </c>
    </row>
    <row r="35" spans="1:35" x14ac:dyDescent="0.25">
      <c r="A35" s="2">
        <v>32</v>
      </c>
      <c r="B35" s="183"/>
      <c r="C35" s="185"/>
      <c r="D35" s="37">
        <v>43923</v>
      </c>
      <c r="E35" s="20">
        <v>232</v>
      </c>
      <c r="F35" s="10">
        <v>113</v>
      </c>
      <c r="G35" s="182"/>
      <c r="H35" s="182"/>
      <c r="I35" s="38">
        <f t="shared" si="2"/>
        <v>48.706896551724135</v>
      </c>
      <c r="J35" s="6">
        <v>9</v>
      </c>
      <c r="K35" s="7">
        <v>13</v>
      </c>
      <c r="L35" s="12"/>
      <c r="M35" s="39">
        <f t="shared" si="8"/>
        <v>7551</v>
      </c>
      <c r="N35" s="10">
        <f t="shared" si="9"/>
        <v>1791</v>
      </c>
      <c r="O35" s="38">
        <f t="shared" si="10"/>
        <v>818.16305875550881</v>
      </c>
      <c r="P35" s="40">
        <f t="shared" si="11"/>
        <v>48.706896551724185</v>
      </c>
      <c r="Q35" s="13">
        <f t="shared" si="12"/>
        <v>111</v>
      </c>
      <c r="R35" s="7">
        <f t="shared" si="18"/>
        <v>170</v>
      </c>
      <c r="T35" s="11">
        <f t="shared" si="3"/>
        <v>1510</v>
      </c>
      <c r="U35" s="10">
        <f t="shared" si="19"/>
        <v>5.6133828996282524</v>
      </c>
      <c r="V35" s="10">
        <f t="shared" si="20"/>
        <v>832.00387810595157</v>
      </c>
      <c r="W35" s="10">
        <f t="shared" si="21"/>
        <v>755</v>
      </c>
      <c r="X35" s="1">
        <f t="shared" si="13"/>
        <v>91</v>
      </c>
      <c r="Y35" s="184"/>
      <c r="Z35" s="184"/>
      <c r="AA35" s="1">
        <f t="shared" si="14"/>
        <v>-15</v>
      </c>
      <c r="AB35" s="42">
        <f t="shared" si="4"/>
        <v>39.224137931034484</v>
      </c>
      <c r="AC35" s="42">
        <f t="shared" si="15"/>
        <v>685.22383590064612</v>
      </c>
      <c r="AD35" s="43">
        <f t="shared" si="5"/>
        <v>281</v>
      </c>
      <c r="AE35" s="1">
        <f t="shared" si="16"/>
        <v>22</v>
      </c>
      <c r="AF35" s="44">
        <f t="shared" si="6"/>
        <v>9.4827586206896548</v>
      </c>
      <c r="AG35" s="44">
        <f t="shared" si="17"/>
        <v>132.93922285486278</v>
      </c>
      <c r="AH35" s="44"/>
      <c r="AI35" s="44">
        <f t="shared" si="7"/>
        <v>685.22383590064601</v>
      </c>
    </row>
    <row r="36" spans="1:35" x14ac:dyDescent="0.25">
      <c r="A36" s="2">
        <v>33</v>
      </c>
      <c r="B36" s="183"/>
      <c r="C36" s="185"/>
      <c r="D36" s="37">
        <v>43924</v>
      </c>
      <c r="E36" s="3">
        <v>561</v>
      </c>
      <c r="F36" s="10">
        <v>196</v>
      </c>
      <c r="G36" s="182"/>
      <c r="H36" s="182"/>
      <c r="I36" s="38">
        <f t="shared" si="2"/>
        <v>34.937611408199643</v>
      </c>
      <c r="J36" s="6">
        <v>22</v>
      </c>
      <c r="K36" s="7">
        <v>11</v>
      </c>
      <c r="L36" s="12"/>
      <c r="M36" s="39">
        <f t="shared" si="8"/>
        <v>8112</v>
      </c>
      <c r="N36" s="10">
        <f t="shared" si="9"/>
        <v>1987</v>
      </c>
      <c r="O36" s="38">
        <f t="shared" si="10"/>
        <v>853.1006701637084</v>
      </c>
      <c r="P36" s="40">
        <f t="shared" si="11"/>
        <v>34.937611408199587</v>
      </c>
      <c r="Q36" s="13">
        <f t="shared" si="12"/>
        <v>133</v>
      </c>
      <c r="R36" s="7">
        <f t="shared" si="18"/>
        <v>181</v>
      </c>
      <c r="T36" s="11">
        <f t="shared" si="3"/>
        <v>1673</v>
      </c>
      <c r="U36" s="10">
        <f t="shared" si="19"/>
        <v>5.2118380062305292</v>
      </c>
      <c r="V36" s="10">
        <f t="shared" si="20"/>
        <v>837.21571611218212</v>
      </c>
      <c r="W36" s="10">
        <f t="shared" si="21"/>
        <v>836.5</v>
      </c>
      <c r="X36" s="46">
        <f t="shared" si="13"/>
        <v>163</v>
      </c>
      <c r="Y36" s="184"/>
      <c r="Z36" s="184"/>
      <c r="AA36" s="1">
        <f t="shared" si="14"/>
        <v>72</v>
      </c>
      <c r="AB36" s="42">
        <f t="shared" si="4"/>
        <v>29.055258467023172</v>
      </c>
      <c r="AC36" s="42">
        <f t="shared" si="15"/>
        <v>714.27909436766925</v>
      </c>
      <c r="AD36" s="43">
        <f t="shared" si="5"/>
        <v>314</v>
      </c>
      <c r="AE36" s="1">
        <f t="shared" si="16"/>
        <v>33</v>
      </c>
      <c r="AF36" s="44">
        <f t="shared" si="6"/>
        <v>5.8823529411764701</v>
      </c>
      <c r="AG36" s="44">
        <f t="shared" si="17"/>
        <v>138.82157579603924</v>
      </c>
      <c r="AH36" s="44"/>
      <c r="AI36" s="44">
        <f t="shared" si="7"/>
        <v>714.27909436766913</v>
      </c>
    </row>
    <row r="37" spans="1:35" x14ac:dyDescent="0.25">
      <c r="A37" s="2">
        <v>34</v>
      </c>
      <c r="B37" s="183"/>
      <c r="C37" s="185"/>
      <c r="D37" s="37">
        <v>43925</v>
      </c>
      <c r="E37" s="20">
        <v>1726</v>
      </c>
      <c r="F37" s="10">
        <v>106</v>
      </c>
      <c r="G37" s="182"/>
      <c r="H37" s="182"/>
      <c r="I37" s="38">
        <f t="shared" si="2"/>
        <v>6.1413673232908454</v>
      </c>
      <c r="J37" s="6">
        <v>16</v>
      </c>
      <c r="K37" s="7">
        <v>10</v>
      </c>
      <c r="L37" s="12"/>
      <c r="M37" s="39">
        <f t="shared" si="8"/>
        <v>9838</v>
      </c>
      <c r="N37" s="10">
        <f t="shared" si="9"/>
        <v>2093</v>
      </c>
      <c r="O37" s="38">
        <f t="shared" si="10"/>
        <v>859.24203748699927</v>
      </c>
      <c r="P37" s="40">
        <f t="shared" si="11"/>
        <v>6.141367323290865</v>
      </c>
      <c r="Q37" s="13">
        <f t="shared" ref="Q37:Q68" si="22">Q36+J37</f>
        <v>149</v>
      </c>
      <c r="R37" s="7">
        <f t="shared" si="18"/>
        <v>191</v>
      </c>
      <c r="T37" s="11">
        <f t="shared" si="3"/>
        <v>1753</v>
      </c>
      <c r="U37" s="10">
        <f t="shared" si="19"/>
        <v>4.4605597964376589</v>
      </c>
      <c r="V37" s="10">
        <f t="shared" si="20"/>
        <v>841.6762759086198</v>
      </c>
      <c r="W37" s="10">
        <f t="shared" si="21"/>
        <v>876.5</v>
      </c>
      <c r="X37" s="1">
        <f t="shared" si="13"/>
        <v>80</v>
      </c>
      <c r="Y37" s="184"/>
      <c r="Z37" s="184"/>
      <c r="AA37" s="1">
        <f t="shared" ref="AA37:AA68" si="23">X37-X36</f>
        <v>-83</v>
      </c>
      <c r="AB37" s="42">
        <f t="shared" si="4"/>
        <v>4.6349942062572422</v>
      </c>
      <c r="AC37" s="42">
        <f t="shared" si="15"/>
        <v>718.91408857392651</v>
      </c>
      <c r="AD37" s="43">
        <f t="shared" si="5"/>
        <v>340</v>
      </c>
      <c r="AE37" s="1">
        <f t="shared" si="16"/>
        <v>26</v>
      </c>
      <c r="AF37" s="44">
        <f t="shared" si="6"/>
        <v>1.5063731170336037</v>
      </c>
      <c r="AG37" s="44">
        <f t="shared" si="17"/>
        <v>140.32794891307285</v>
      </c>
      <c r="AH37" s="44"/>
      <c r="AI37" s="44">
        <f t="shared" si="7"/>
        <v>718.91408857392639</v>
      </c>
    </row>
    <row r="38" spans="1:35" x14ac:dyDescent="0.25">
      <c r="A38" s="2">
        <v>35</v>
      </c>
      <c r="B38" s="183"/>
      <c r="C38" s="185"/>
      <c r="D38" s="37">
        <v>43926</v>
      </c>
      <c r="E38" s="3">
        <v>1530</v>
      </c>
      <c r="F38" s="10">
        <v>181</v>
      </c>
      <c r="G38" s="182"/>
      <c r="H38" s="182"/>
      <c r="I38" s="38">
        <f t="shared" si="2"/>
        <v>11.830065359477123</v>
      </c>
      <c r="J38" s="6">
        <v>14</v>
      </c>
      <c r="K38" s="7">
        <v>7</v>
      </c>
      <c r="L38" s="12"/>
      <c r="M38" s="39">
        <f t="shared" si="8"/>
        <v>11368</v>
      </c>
      <c r="N38" s="10">
        <f t="shared" si="9"/>
        <v>2274</v>
      </c>
      <c r="O38" s="38">
        <f t="shared" si="10"/>
        <v>871.07210284647635</v>
      </c>
      <c r="P38" s="40">
        <f t="shared" si="11"/>
        <v>11.830065359477089</v>
      </c>
      <c r="Q38" s="13">
        <f t="shared" si="22"/>
        <v>163</v>
      </c>
      <c r="R38" s="7">
        <f t="shared" si="18"/>
        <v>198</v>
      </c>
      <c r="T38" s="11">
        <f t="shared" si="3"/>
        <v>1913</v>
      </c>
      <c r="U38" s="10">
        <f t="shared" si="19"/>
        <v>4.3675799086757987</v>
      </c>
      <c r="V38" s="10">
        <f t="shared" si="20"/>
        <v>846.04385581729559</v>
      </c>
      <c r="W38" s="10">
        <f t="shared" si="21"/>
        <v>478.25</v>
      </c>
      <c r="X38" s="1">
        <f t="shared" si="13"/>
        <v>160</v>
      </c>
      <c r="Y38" s="184"/>
      <c r="Z38" s="184"/>
      <c r="AA38" s="1">
        <f t="shared" si="23"/>
        <v>80</v>
      </c>
      <c r="AB38" s="42">
        <f t="shared" si="4"/>
        <v>10.457516339869281</v>
      </c>
      <c r="AC38" s="42">
        <f t="shared" si="15"/>
        <v>729.37160491379575</v>
      </c>
      <c r="AD38" s="43">
        <f t="shared" si="5"/>
        <v>361</v>
      </c>
      <c r="AE38" s="1">
        <f t="shared" si="16"/>
        <v>21</v>
      </c>
      <c r="AF38" s="44">
        <f t="shared" si="6"/>
        <v>1.3725490196078431</v>
      </c>
      <c r="AG38" s="44">
        <f t="shared" si="17"/>
        <v>141.70049793268069</v>
      </c>
      <c r="AH38" s="44"/>
      <c r="AI38" s="44">
        <f t="shared" si="7"/>
        <v>729.37160491379564</v>
      </c>
    </row>
    <row r="39" spans="1:35" x14ac:dyDescent="0.25">
      <c r="A39" s="2">
        <v>36</v>
      </c>
      <c r="B39" s="183">
        <v>6</v>
      </c>
      <c r="C39" s="185"/>
      <c r="D39" s="37">
        <v>43927</v>
      </c>
      <c r="E39" s="20">
        <v>1944</v>
      </c>
      <c r="F39" s="10">
        <v>218</v>
      </c>
      <c r="G39" s="182">
        <f>AVERAGE(F39:F45)</f>
        <v>281.14285714285717</v>
      </c>
      <c r="H39" s="182"/>
      <c r="I39" s="38">
        <f t="shared" si="2"/>
        <v>11.213991769547325</v>
      </c>
      <c r="J39" s="6">
        <v>28</v>
      </c>
      <c r="K39" s="7">
        <v>11</v>
      </c>
      <c r="L39" s="12"/>
      <c r="M39" s="39">
        <f t="shared" si="8"/>
        <v>13312</v>
      </c>
      <c r="N39" s="10">
        <f t="shared" si="9"/>
        <v>2492</v>
      </c>
      <c r="O39" s="38">
        <f t="shared" si="10"/>
        <v>882.28609461602366</v>
      </c>
      <c r="P39" s="40">
        <f t="shared" si="11"/>
        <v>11.213991769547306</v>
      </c>
      <c r="Q39" s="13">
        <f t="shared" si="22"/>
        <v>191</v>
      </c>
      <c r="R39" s="7">
        <f t="shared" si="18"/>
        <v>209</v>
      </c>
      <c r="T39" s="11">
        <f t="shared" si="3"/>
        <v>2092</v>
      </c>
      <c r="U39" s="10">
        <f t="shared" si="19"/>
        <v>4.1673306772908365</v>
      </c>
      <c r="V39" s="10">
        <f t="shared" si="20"/>
        <v>850.2111864945864</v>
      </c>
      <c r="W39" s="10">
        <f t="shared" si="21"/>
        <v>523</v>
      </c>
      <c r="X39" s="46">
        <f t="shared" si="13"/>
        <v>179</v>
      </c>
      <c r="Y39" s="184">
        <f>AVERAGE(X39:X45)</f>
        <v>228.28571428571428</v>
      </c>
      <c r="Z39" s="184"/>
      <c r="AA39" s="1">
        <f t="shared" si="23"/>
        <v>19</v>
      </c>
      <c r="AB39" s="42">
        <f t="shared" si="4"/>
        <v>9.2078189300411513</v>
      </c>
      <c r="AC39" s="42">
        <f t="shared" si="15"/>
        <v>738.57942384383693</v>
      </c>
      <c r="AD39" s="43">
        <f t="shared" si="5"/>
        <v>400</v>
      </c>
      <c r="AE39" s="1">
        <f t="shared" si="16"/>
        <v>39</v>
      </c>
      <c r="AF39" s="44">
        <f t="shared" si="6"/>
        <v>2.0061728395061729</v>
      </c>
      <c r="AG39" s="44">
        <f t="shared" si="17"/>
        <v>143.70667077218687</v>
      </c>
      <c r="AH39" s="44"/>
      <c r="AI39" s="44">
        <f t="shared" si="7"/>
        <v>738.57942384383682</v>
      </c>
    </row>
    <row r="40" spans="1:35" x14ac:dyDescent="0.25">
      <c r="A40" s="2">
        <v>37</v>
      </c>
      <c r="B40" s="183"/>
      <c r="C40" s="185"/>
      <c r="D40" s="37">
        <v>43928</v>
      </c>
      <c r="E40" s="3">
        <v>1167</v>
      </c>
      <c r="F40" s="10">
        <v>247</v>
      </c>
      <c r="G40" s="182"/>
      <c r="H40" s="182"/>
      <c r="I40" s="38">
        <f t="shared" si="2"/>
        <v>21.165381319622963</v>
      </c>
      <c r="J40" s="6">
        <v>12</v>
      </c>
      <c r="K40" s="7">
        <v>12</v>
      </c>
      <c r="L40" s="12"/>
      <c r="M40" s="39">
        <f t="shared" si="8"/>
        <v>14479</v>
      </c>
      <c r="N40" s="10">
        <f t="shared" si="9"/>
        <v>2739</v>
      </c>
      <c r="O40" s="38">
        <f t="shared" si="10"/>
        <v>903.45147593564661</v>
      </c>
      <c r="P40" s="40">
        <f t="shared" si="11"/>
        <v>21.165381319622952</v>
      </c>
      <c r="Q40" s="13">
        <f t="shared" si="22"/>
        <v>203</v>
      </c>
      <c r="R40" s="7">
        <f t="shared" si="18"/>
        <v>221</v>
      </c>
      <c r="T40" s="11">
        <f t="shared" si="3"/>
        <v>2315</v>
      </c>
      <c r="U40" s="10">
        <f t="shared" si="19"/>
        <v>3.8391376451077943</v>
      </c>
      <c r="V40" s="10">
        <f t="shared" si="20"/>
        <v>854.05032413969423</v>
      </c>
      <c r="W40" s="10">
        <f t="shared" si="21"/>
        <v>578.75</v>
      </c>
      <c r="X40" s="46">
        <f t="shared" si="13"/>
        <v>223</v>
      </c>
      <c r="Y40" s="184"/>
      <c r="Z40" s="184"/>
      <c r="AA40" s="1">
        <f t="shared" si="23"/>
        <v>44</v>
      </c>
      <c r="AB40" s="42">
        <f t="shared" si="4"/>
        <v>19.108826049700088</v>
      </c>
      <c r="AC40" s="42">
        <f t="shared" si="15"/>
        <v>757.68824989353698</v>
      </c>
      <c r="AD40" s="43">
        <f t="shared" si="5"/>
        <v>424</v>
      </c>
      <c r="AE40" s="1">
        <f t="shared" si="16"/>
        <v>24</v>
      </c>
      <c r="AF40" s="44">
        <f t="shared" si="6"/>
        <v>2.0565552699228791</v>
      </c>
      <c r="AG40" s="44">
        <f t="shared" si="17"/>
        <v>145.76322604210975</v>
      </c>
      <c r="AH40" s="44"/>
      <c r="AI40" s="44">
        <f t="shared" si="7"/>
        <v>757.68824989353686</v>
      </c>
    </row>
    <row r="41" spans="1:35" x14ac:dyDescent="0.25">
      <c r="A41" s="2">
        <v>38</v>
      </c>
      <c r="B41" s="183"/>
      <c r="C41" s="185"/>
      <c r="D41" s="37">
        <v>43929</v>
      </c>
      <c r="E41" s="20">
        <v>2158</v>
      </c>
      <c r="F41" s="10">
        <v>218</v>
      </c>
      <c r="G41" s="182"/>
      <c r="H41" s="182"/>
      <c r="I41" s="38">
        <f t="shared" si="2"/>
        <v>10.101946246524559</v>
      </c>
      <c r="J41" s="6">
        <v>18</v>
      </c>
      <c r="K41" s="7">
        <v>19</v>
      </c>
      <c r="L41" s="12"/>
      <c r="M41" s="39">
        <f t="shared" si="8"/>
        <v>16637</v>
      </c>
      <c r="N41" s="10">
        <f t="shared" si="9"/>
        <v>2957</v>
      </c>
      <c r="O41" s="38">
        <f t="shared" si="10"/>
        <v>913.55342218217118</v>
      </c>
      <c r="P41" s="40">
        <f t="shared" si="11"/>
        <v>10.101946246524562</v>
      </c>
      <c r="Q41" s="13">
        <f t="shared" si="22"/>
        <v>221</v>
      </c>
      <c r="R41" s="7">
        <f t="shared" si="18"/>
        <v>240</v>
      </c>
      <c r="T41" s="11">
        <f t="shared" si="3"/>
        <v>2496</v>
      </c>
      <c r="U41" s="10">
        <f t="shared" si="19"/>
        <v>3.5504978662873401</v>
      </c>
      <c r="V41" s="10">
        <f t="shared" si="20"/>
        <v>857.60082200598151</v>
      </c>
      <c r="W41" s="10">
        <f t="shared" si="21"/>
        <v>146.8235294117647</v>
      </c>
      <c r="X41" s="47">
        <f t="shared" si="13"/>
        <v>181</v>
      </c>
      <c r="Y41" s="184"/>
      <c r="Z41" s="184"/>
      <c r="AA41" s="1">
        <f t="shared" si="23"/>
        <v>-42</v>
      </c>
      <c r="AB41" s="42">
        <f t="shared" si="4"/>
        <v>8.3873957367933265</v>
      </c>
      <c r="AC41" s="42">
        <f t="shared" si="15"/>
        <v>766.07564563033031</v>
      </c>
      <c r="AD41" s="43">
        <f t="shared" si="5"/>
        <v>461</v>
      </c>
      <c r="AE41" s="1">
        <f t="shared" si="16"/>
        <v>37</v>
      </c>
      <c r="AF41" s="44">
        <f t="shared" si="6"/>
        <v>1.7145505097312326</v>
      </c>
      <c r="AG41" s="44">
        <f t="shared" si="17"/>
        <v>147.47777655184098</v>
      </c>
      <c r="AH41" s="44"/>
      <c r="AI41" s="44">
        <f t="shared" si="7"/>
        <v>766.0756456303302</v>
      </c>
    </row>
    <row r="42" spans="1:35" x14ac:dyDescent="0.25">
      <c r="A42" s="2">
        <v>39</v>
      </c>
      <c r="B42" s="183"/>
      <c r="C42" s="185"/>
      <c r="D42" s="37">
        <v>43930</v>
      </c>
      <c r="E42" s="3">
        <v>1168</v>
      </c>
      <c r="F42" s="10">
        <v>337</v>
      </c>
      <c r="G42" s="182"/>
      <c r="H42" s="182"/>
      <c r="I42" s="38">
        <f t="shared" si="2"/>
        <v>28.852739726027398</v>
      </c>
      <c r="J42" s="6">
        <v>30</v>
      </c>
      <c r="K42" s="7">
        <v>40</v>
      </c>
      <c r="L42" s="12"/>
      <c r="M42" s="39">
        <f t="shared" si="8"/>
        <v>17805</v>
      </c>
      <c r="N42" s="10">
        <f t="shared" si="9"/>
        <v>3294</v>
      </c>
      <c r="O42" s="38">
        <f t="shared" si="10"/>
        <v>942.40616190819856</v>
      </c>
      <c r="P42" s="40">
        <f t="shared" si="11"/>
        <v>28.85273972602738</v>
      </c>
      <c r="Q42" s="13">
        <f t="shared" si="22"/>
        <v>251</v>
      </c>
      <c r="R42" s="7">
        <f t="shared" si="18"/>
        <v>280</v>
      </c>
      <c r="T42" s="11">
        <f t="shared" si="3"/>
        <v>2763</v>
      </c>
      <c r="U42" s="10">
        <f t="shared" si="19"/>
        <v>3.5332480818414322</v>
      </c>
      <c r="V42" s="10">
        <f t="shared" si="20"/>
        <v>861.13407008782292</v>
      </c>
      <c r="W42" s="10">
        <f t="shared" si="21"/>
        <v>110.52</v>
      </c>
      <c r="X42" s="46">
        <f t="shared" si="13"/>
        <v>267</v>
      </c>
      <c r="Y42" s="184"/>
      <c r="Z42" s="184"/>
      <c r="AA42" s="1">
        <f t="shared" si="23"/>
        <v>86</v>
      </c>
      <c r="AB42" s="42">
        <f t="shared" si="4"/>
        <v>22.859589041095891</v>
      </c>
      <c r="AC42" s="42">
        <f t="shared" si="15"/>
        <v>788.9352346714262</v>
      </c>
      <c r="AD42" s="43">
        <f t="shared" si="5"/>
        <v>531</v>
      </c>
      <c r="AE42" s="1">
        <f t="shared" si="16"/>
        <v>70</v>
      </c>
      <c r="AF42" s="44">
        <f t="shared" si="6"/>
        <v>5.9931506849315062</v>
      </c>
      <c r="AG42" s="44">
        <f t="shared" si="17"/>
        <v>153.47092723677247</v>
      </c>
      <c r="AH42" s="44"/>
      <c r="AI42" s="44">
        <f t="shared" si="7"/>
        <v>788.93523467142609</v>
      </c>
    </row>
    <row r="43" spans="1:35" x14ac:dyDescent="0.25">
      <c r="A43" s="2">
        <v>40</v>
      </c>
      <c r="B43" s="183"/>
      <c r="C43" s="185"/>
      <c r="D43" s="37">
        <v>43931</v>
      </c>
      <c r="E43" s="20">
        <v>1773</v>
      </c>
      <c r="F43" s="10">
        <v>219</v>
      </c>
      <c r="G43" s="182"/>
      <c r="H43" s="182"/>
      <c r="I43" s="38">
        <f t="shared" si="2"/>
        <v>12.351945854483926</v>
      </c>
      <c r="J43" s="6">
        <v>30</v>
      </c>
      <c r="K43" s="7">
        <v>26</v>
      </c>
      <c r="L43" s="12"/>
      <c r="M43" s="39">
        <f t="shared" si="8"/>
        <v>19578</v>
      </c>
      <c r="N43" s="10">
        <f t="shared" si="9"/>
        <v>3513</v>
      </c>
      <c r="O43" s="38">
        <f t="shared" si="10"/>
        <v>954.75810776268247</v>
      </c>
      <c r="P43" s="40">
        <f t="shared" si="11"/>
        <v>12.351945854483915</v>
      </c>
      <c r="Q43" s="13">
        <f t="shared" si="22"/>
        <v>281</v>
      </c>
      <c r="R43" s="7">
        <f t="shared" si="18"/>
        <v>306</v>
      </c>
      <c r="T43" s="11">
        <f t="shared" si="3"/>
        <v>2926</v>
      </c>
      <c r="U43" s="10">
        <f t="shared" si="19"/>
        <v>3.1978142076502731</v>
      </c>
      <c r="V43" s="10">
        <f t="shared" si="20"/>
        <v>864.33188429547317</v>
      </c>
      <c r="W43" s="10">
        <f t="shared" si="21"/>
        <v>94.387096774193552</v>
      </c>
      <c r="X43" s="1">
        <f t="shared" si="13"/>
        <v>163</v>
      </c>
      <c r="Y43" s="184"/>
      <c r="Z43" s="184"/>
      <c r="AA43" s="1">
        <f t="shared" si="23"/>
        <v>-104</v>
      </c>
      <c r="AB43" s="42">
        <f t="shared" si="4"/>
        <v>9.1934574168076715</v>
      </c>
      <c r="AC43" s="42">
        <f t="shared" si="15"/>
        <v>798.12869208823383</v>
      </c>
      <c r="AD43" s="43">
        <f t="shared" si="5"/>
        <v>587</v>
      </c>
      <c r="AE43" s="1">
        <f t="shared" si="16"/>
        <v>56</v>
      </c>
      <c r="AF43" s="44">
        <f t="shared" si="6"/>
        <v>3.1584884376762554</v>
      </c>
      <c r="AG43" s="44">
        <f t="shared" si="17"/>
        <v>156.62941567444872</v>
      </c>
      <c r="AH43" s="44"/>
      <c r="AI43" s="44">
        <f t="shared" si="7"/>
        <v>798.12869208823372</v>
      </c>
    </row>
    <row r="44" spans="1:35" x14ac:dyDescent="0.25">
      <c r="A44" s="2">
        <v>41</v>
      </c>
      <c r="B44" s="183"/>
      <c r="C44" s="185"/>
      <c r="D44" s="37">
        <v>43932</v>
      </c>
      <c r="E44" s="3">
        <v>512</v>
      </c>
      <c r="F44" s="10">
        <v>330</v>
      </c>
      <c r="G44" s="182"/>
      <c r="H44" s="182"/>
      <c r="I44" s="38">
        <f t="shared" si="2"/>
        <v>64.453125</v>
      </c>
      <c r="J44" s="6">
        <v>4</v>
      </c>
      <c r="K44" s="7">
        <v>21</v>
      </c>
      <c r="L44" s="12"/>
      <c r="M44" s="39">
        <f t="shared" si="8"/>
        <v>20090</v>
      </c>
      <c r="N44" s="10">
        <f t="shared" si="9"/>
        <v>3843</v>
      </c>
      <c r="O44" s="38">
        <f t="shared" si="10"/>
        <v>1019.2112327626825</v>
      </c>
      <c r="P44" s="40">
        <f t="shared" si="11"/>
        <v>64.453125</v>
      </c>
      <c r="Q44" s="13">
        <f t="shared" si="22"/>
        <v>285</v>
      </c>
      <c r="R44" s="7">
        <f t="shared" si="18"/>
        <v>327</v>
      </c>
      <c r="T44" s="11">
        <f t="shared" si="3"/>
        <v>3231</v>
      </c>
      <c r="U44" s="10">
        <f t="shared" si="19"/>
        <v>3.2439759036144578</v>
      </c>
      <c r="V44" s="10">
        <f t="shared" si="20"/>
        <v>867.57586019908763</v>
      </c>
      <c r="W44" s="10">
        <f t="shared" si="21"/>
        <v>104.2258064516129</v>
      </c>
      <c r="X44" s="46">
        <f t="shared" si="13"/>
        <v>305</v>
      </c>
      <c r="Y44" s="184"/>
      <c r="Z44" s="184"/>
      <c r="AA44" s="48">
        <f t="shared" si="23"/>
        <v>142</v>
      </c>
      <c r="AB44" s="42">
        <f t="shared" si="4"/>
        <v>59.5703125</v>
      </c>
      <c r="AC44" s="42">
        <f t="shared" si="15"/>
        <v>857.69900458823383</v>
      </c>
      <c r="AD44" s="43">
        <f t="shared" si="5"/>
        <v>612</v>
      </c>
      <c r="AE44" s="1">
        <f t="shared" si="16"/>
        <v>25</v>
      </c>
      <c r="AF44" s="44">
        <f t="shared" si="6"/>
        <v>4.8828125</v>
      </c>
      <c r="AG44" s="44">
        <f t="shared" si="17"/>
        <v>161.51222817444872</v>
      </c>
      <c r="AH44" s="44"/>
      <c r="AI44" s="44">
        <f t="shared" si="7"/>
        <v>857.69900458823372</v>
      </c>
    </row>
    <row r="45" spans="1:35" x14ac:dyDescent="0.25">
      <c r="A45" s="2">
        <v>42</v>
      </c>
      <c r="B45" s="183"/>
      <c r="C45" s="185"/>
      <c r="D45" s="37">
        <v>43933</v>
      </c>
      <c r="E45" s="20">
        <v>7111</v>
      </c>
      <c r="F45" s="10">
        <v>399</v>
      </c>
      <c r="G45" s="182"/>
      <c r="H45" s="182"/>
      <c r="I45" s="38">
        <f t="shared" si="2"/>
        <v>5.6110251722683167</v>
      </c>
      <c r="J45" s="6">
        <v>73</v>
      </c>
      <c r="K45" s="7">
        <v>46</v>
      </c>
      <c r="L45" s="12"/>
      <c r="M45" s="39">
        <f t="shared" si="8"/>
        <v>27201</v>
      </c>
      <c r="N45" s="10">
        <f t="shared" si="9"/>
        <v>4242</v>
      </c>
      <c r="O45" s="38">
        <f t="shared" si="10"/>
        <v>1024.8222579349508</v>
      </c>
      <c r="P45" s="40">
        <f t="shared" si="11"/>
        <v>5.6110251722683415</v>
      </c>
      <c r="Q45" s="13">
        <f t="shared" si="22"/>
        <v>358</v>
      </c>
      <c r="R45" s="7">
        <f t="shared" ref="R45:R76" si="24">K45+R44</f>
        <v>373</v>
      </c>
      <c r="T45" s="11">
        <f t="shared" si="3"/>
        <v>3511</v>
      </c>
      <c r="U45" s="10">
        <f t="shared" si="19"/>
        <v>3.1659152389540126</v>
      </c>
      <c r="V45" s="10">
        <f t="shared" si="20"/>
        <v>870.7417754380416</v>
      </c>
      <c r="W45" s="10">
        <f t="shared" si="21"/>
        <v>56.62903225806452</v>
      </c>
      <c r="X45" s="1">
        <f t="shared" si="13"/>
        <v>280</v>
      </c>
      <c r="Y45" s="184"/>
      <c r="Z45" s="184"/>
      <c r="AA45" s="1">
        <f t="shared" si="23"/>
        <v>-25</v>
      </c>
      <c r="AB45" s="42">
        <f t="shared" si="4"/>
        <v>3.9375615243988187</v>
      </c>
      <c r="AC45" s="42">
        <f t="shared" si="15"/>
        <v>861.63656611263264</v>
      </c>
      <c r="AD45" s="43">
        <f t="shared" si="5"/>
        <v>731</v>
      </c>
      <c r="AE45" s="1">
        <f t="shared" si="16"/>
        <v>119</v>
      </c>
      <c r="AF45" s="44">
        <f t="shared" si="6"/>
        <v>1.673463647869498</v>
      </c>
      <c r="AG45" s="44">
        <f t="shared" si="17"/>
        <v>163.18569182231823</v>
      </c>
      <c r="AH45" s="44"/>
      <c r="AI45" s="44">
        <f t="shared" si="7"/>
        <v>861.63656611263264</v>
      </c>
    </row>
    <row r="46" spans="1:35" x14ac:dyDescent="0.25">
      <c r="A46" s="2">
        <v>43</v>
      </c>
      <c r="B46" s="183">
        <v>7</v>
      </c>
      <c r="C46" s="185"/>
      <c r="D46" s="37">
        <v>43934</v>
      </c>
      <c r="E46" s="3">
        <v>878</v>
      </c>
      <c r="F46" s="10">
        <v>316</v>
      </c>
      <c r="G46" s="182">
        <f>AVERAGE(F46:F52)</f>
        <v>333.42857142857144</v>
      </c>
      <c r="H46" s="182"/>
      <c r="I46" s="38">
        <f t="shared" si="2"/>
        <v>35.990888382687928</v>
      </c>
      <c r="J46" s="6">
        <v>21</v>
      </c>
      <c r="K46" s="7">
        <v>26</v>
      </c>
      <c r="L46" s="12"/>
      <c r="M46" s="39">
        <f t="shared" si="8"/>
        <v>28079</v>
      </c>
      <c r="N46" s="10">
        <f t="shared" si="9"/>
        <v>4558</v>
      </c>
      <c r="O46" s="38">
        <f t="shared" si="10"/>
        <v>1060.8131463176387</v>
      </c>
      <c r="P46" s="40">
        <f t="shared" si="11"/>
        <v>35.990888382687899</v>
      </c>
      <c r="Q46" s="13">
        <f t="shared" si="22"/>
        <v>379</v>
      </c>
      <c r="R46" s="7">
        <f t="shared" si="24"/>
        <v>399</v>
      </c>
      <c r="T46" s="11">
        <f t="shared" si="3"/>
        <v>3780</v>
      </c>
      <c r="U46" s="10">
        <f t="shared" si="19"/>
        <v>3.1009023789991796</v>
      </c>
      <c r="V46" s="10">
        <f t="shared" si="20"/>
        <v>873.84267781704079</v>
      </c>
      <c r="W46" s="10">
        <f t="shared" si="21"/>
        <v>45.542168674698793</v>
      </c>
      <c r="X46" s="1">
        <f t="shared" si="13"/>
        <v>269</v>
      </c>
      <c r="Y46" s="186">
        <f>AVERAGE(X46:X52)</f>
        <v>256.85714285714283</v>
      </c>
      <c r="Z46" s="184"/>
      <c r="AA46" s="1">
        <f t="shared" si="23"/>
        <v>-11</v>
      </c>
      <c r="AB46" s="42">
        <f t="shared" si="4"/>
        <v>30.637813211845106</v>
      </c>
      <c r="AC46" s="42">
        <f t="shared" si="15"/>
        <v>892.27437932447776</v>
      </c>
      <c r="AD46" s="43">
        <f t="shared" si="5"/>
        <v>778</v>
      </c>
      <c r="AE46" s="1">
        <f t="shared" si="16"/>
        <v>47</v>
      </c>
      <c r="AF46" s="44">
        <f t="shared" si="6"/>
        <v>5.3530751708428248</v>
      </c>
      <c r="AG46" s="44">
        <f t="shared" si="17"/>
        <v>168.53876699316106</v>
      </c>
      <c r="AH46" s="44"/>
      <c r="AI46" s="44">
        <f t="shared" si="7"/>
        <v>892.27437932447765</v>
      </c>
    </row>
    <row r="47" spans="1:35" x14ac:dyDescent="0.25">
      <c r="A47" s="2">
        <v>44</v>
      </c>
      <c r="B47" s="183"/>
      <c r="C47" s="185"/>
      <c r="D47" s="37">
        <v>43935</v>
      </c>
      <c r="E47" s="20">
        <v>3675</v>
      </c>
      <c r="F47" s="10">
        <v>282</v>
      </c>
      <c r="G47" s="182"/>
      <c r="H47" s="182"/>
      <c r="I47" s="38">
        <f t="shared" si="2"/>
        <v>7.6734693877551026</v>
      </c>
      <c r="J47" s="6">
        <v>46</v>
      </c>
      <c r="K47" s="49">
        <v>60</v>
      </c>
      <c r="L47" s="12"/>
      <c r="M47" s="39">
        <f t="shared" si="8"/>
        <v>31754</v>
      </c>
      <c r="N47" s="10">
        <f t="shared" si="9"/>
        <v>4840</v>
      </c>
      <c r="O47" s="38">
        <f t="shared" si="10"/>
        <v>1068.4866157053939</v>
      </c>
      <c r="P47" s="40">
        <f t="shared" si="11"/>
        <v>7.6734693877551763</v>
      </c>
      <c r="Q47" s="13">
        <f t="shared" si="22"/>
        <v>425</v>
      </c>
      <c r="R47" s="7">
        <f t="shared" si="24"/>
        <v>459</v>
      </c>
      <c r="T47" s="11">
        <f t="shared" si="3"/>
        <v>3956</v>
      </c>
      <c r="U47" s="10">
        <f t="shared" si="19"/>
        <v>3.0129474485910128</v>
      </c>
      <c r="V47" s="10">
        <f t="shared" si="20"/>
        <v>876.85562526563183</v>
      </c>
      <c r="W47" s="10">
        <f t="shared" si="21"/>
        <v>38.03846153846154</v>
      </c>
      <c r="X47" s="1">
        <f t="shared" si="13"/>
        <v>176</v>
      </c>
      <c r="Y47" s="186"/>
      <c r="Z47" s="184"/>
      <c r="AA47" s="1">
        <f t="shared" si="23"/>
        <v>-93</v>
      </c>
      <c r="AB47" s="42">
        <f t="shared" si="4"/>
        <v>4.7891156462585034</v>
      </c>
      <c r="AC47" s="42">
        <f t="shared" si="15"/>
        <v>897.06349497073631</v>
      </c>
      <c r="AD47" s="43">
        <f t="shared" si="5"/>
        <v>884</v>
      </c>
      <c r="AE47" s="1">
        <f t="shared" si="16"/>
        <v>106</v>
      </c>
      <c r="AF47" s="44">
        <f t="shared" si="6"/>
        <v>2.8843537414965987</v>
      </c>
      <c r="AG47" s="44">
        <f t="shared" si="17"/>
        <v>171.42312073465766</v>
      </c>
      <c r="AH47" s="44"/>
      <c r="AI47" s="44">
        <f t="shared" si="7"/>
        <v>897.0634949707362</v>
      </c>
    </row>
    <row r="48" spans="1:35" x14ac:dyDescent="0.25">
      <c r="A48" s="2">
        <v>45</v>
      </c>
      <c r="B48" s="183"/>
      <c r="C48" s="185"/>
      <c r="D48" s="37">
        <v>43936</v>
      </c>
      <c r="E48" s="3">
        <v>4803</v>
      </c>
      <c r="F48" s="10">
        <v>297</v>
      </c>
      <c r="G48" s="182"/>
      <c r="H48" s="182"/>
      <c r="I48" s="38">
        <f t="shared" si="2"/>
        <v>6.1836352279825109</v>
      </c>
      <c r="J48" s="6">
        <v>20</v>
      </c>
      <c r="K48" s="7">
        <v>10</v>
      </c>
      <c r="L48" s="12"/>
      <c r="M48" s="39">
        <f t="shared" si="8"/>
        <v>36557</v>
      </c>
      <c r="N48" s="10">
        <f t="shared" si="9"/>
        <v>5137</v>
      </c>
      <c r="O48" s="38">
        <f t="shared" si="10"/>
        <v>1074.6702509333763</v>
      </c>
      <c r="P48" s="40">
        <f t="shared" si="11"/>
        <v>6.1836352279824496</v>
      </c>
      <c r="Q48" s="13">
        <f t="shared" si="22"/>
        <v>445</v>
      </c>
      <c r="R48" s="7">
        <f t="shared" si="24"/>
        <v>469</v>
      </c>
      <c r="T48" s="11">
        <f t="shared" si="3"/>
        <v>4223</v>
      </c>
      <c r="U48" s="10">
        <f t="shared" si="19"/>
        <v>2.9760394644115573</v>
      </c>
      <c r="V48" s="10">
        <f t="shared" si="20"/>
        <v>879.83166473004337</v>
      </c>
      <c r="W48" s="10">
        <f t="shared" si="21"/>
        <v>34.614754098360656</v>
      </c>
      <c r="X48" s="1">
        <f t="shared" si="13"/>
        <v>267</v>
      </c>
      <c r="Y48" s="186"/>
      <c r="Z48" s="184"/>
      <c r="AA48" s="1">
        <f t="shared" si="23"/>
        <v>91</v>
      </c>
      <c r="AB48" s="42">
        <f t="shared" si="4"/>
        <v>5.5590256089943786</v>
      </c>
      <c r="AC48" s="42">
        <f t="shared" si="15"/>
        <v>902.62252057973069</v>
      </c>
      <c r="AD48" s="43">
        <f t="shared" si="5"/>
        <v>914</v>
      </c>
      <c r="AE48" s="1">
        <f t="shared" si="16"/>
        <v>30</v>
      </c>
      <c r="AF48" s="44">
        <f t="shared" si="6"/>
        <v>0.62460961898813239</v>
      </c>
      <c r="AG48" s="44">
        <f t="shared" si="17"/>
        <v>172.04773035364579</v>
      </c>
      <c r="AH48" s="44"/>
      <c r="AI48" s="44">
        <f t="shared" si="7"/>
        <v>902.62252057973058</v>
      </c>
    </row>
    <row r="49" spans="1:35" x14ac:dyDescent="0.25">
      <c r="A49" s="2">
        <v>46</v>
      </c>
      <c r="B49" s="183"/>
      <c r="C49" s="185"/>
      <c r="D49" s="37">
        <v>43937</v>
      </c>
      <c r="E49" s="20">
        <v>3275</v>
      </c>
      <c r="F49" s="10">
        <v>380</v>
      </c>
      <c r="G49" s="182"/>
      <c r="H49" s="182"/>
      <c r="I49" s="38">
        <f t="shared" si="2"/>
        <v>11.603053435114504</v>
      </c>
      <c r="J49" s="50">
        <v>102</v>
      </c>
      <c r="K49" s="7">
        <v>27</v>
      </c>
      <c r="L49" s="12"/>
      <c r="M49" s="39">
        <f t="shared" si="8"/>
        <v>39832</v>
      </c>
      <c r="N49" s="10">
        <f t="shared" si="9"/>
        <v>5517</v>
      </c>
      <c r="O49" s="38">
        <f t="shared" si="10"/>
        <v>1086.2733043684909</v>
      </c>
      <c r="P49" s="40">
        <f t="shared" si="11"/>
        <v>11.603053435114589</v>
      </c>
      <c r="Q49" s="13">
        <f t="shared" si="22"/>
        <v>547</v>
      </c>
      <c r="R49" s="7">
        <f t="shared" si="24"/>
        <v>496</v>
      </c>
      <c r="T49" s="11">
        <f t="shared" si="3"/>
        <v>4474</v>
      </c>
      <c r="U49" s="10">
        <f t="shared" si="19"/>
        <v>2.9629139072847681</v>
      </c>
      <c r="V49" s="10">
        <f t="shared" si="20"/>
        <v>882.79457863732819</v>
      </c>
      <c r="W49" s="10">
        <f t="shared" si="21"/>
        <v>28.138364779874212</v>
      </c>
      <c r="X49" s="1">
        <f t="shared" si="13"/>
        <v>251</v>
      </c>
      <c r="Y49" s="186"/>
      <c r="Z49" s="184"/>
      <c r="AA49" s="1">
        <f t="shared" si="23"/>
        <v>-16</v>
      </c>
      <c r="AB49" s="42">
        <f t="shared" si="4"/>
        <v>7.66412213740458</v>
      </c>
      <c r="AC49" s="42">
        <f t="shared" si="15"/>
        <v>910.28664271713524</v>
      </c>
      <c r="AD49" s="43">
        <f t="shared" si="5"/>
        <v>1043</v>
      </c>
      <c r="AE49" s="49">
        <f t="shared" si="16"/>
        <v>129</v>
      </c>
      <c r="AF49" s="44">
        <f t="shared" si="6"/>
        <v>3.9389312977099236</v>
      </c>
      <c r="AG49" s="44">
        <f t="shared" si="17"/>
        <v>175.98666165135572</v>
      </c>
      <c r="AH49" s="44"/>
      <c r="AI49" s="44">
        <f t="shared" si="7"/>
        <v>910.28664271713524</v>
      </c>
    </row>
    <row r="50" spans="1:35" x14ac:dyDescent="0.25">
      <c r="A50" s="51">
        <v>47</v>
      </c>
      <c r="B50" s="183"/>
      <c r="C50" s="185"/>
      <c r="D50" s="52">
        <v>43938</v>
      </c>
      <c r="E50" s="3">
        <v>2402</v>
      </c>
      <c r="F50" s="51">
        <v>407</v>
      </c>
      <c r="G50" s="182"/>
      <c r="H50" s="182"/>
      <c r="I50" s="38">
        <f t="shared" si="2"/>
        <v>16.944213155703579</v>
      </c>
      <c r="J50" s="51">
        <v>59</v>
      </c>
      <c r="K50" s="51">
        <v>24</v>
      </c>
      <c r="L50" s="53"/>
      <c r="M50" s="39">
        <f t="shared" si="8"/>
        <v>42234</v>
      </c>
      <c r="N50" s="51">
        <f t="shared" si="9"/>
        <v>5924</v>
      </c>
      <c r="O50" s="38">
        <f t="shared" si="10"/>
        <v>1103.2175175241946</v>
      </c>
      <c r="P50" s="40">
        <f t="shared" si="11"/>
        <v>16.944213155703665</v>
      </c>
      <c r="Q50" s="13">
        <f t="shared" si="22"/>
        <v>606</v>
      </c>
      <c r="R50" s="51">
        <f t="shared" si="24"/>
        <v>520</v>
      </c>
      <c r="S50" s="54"/>
      <c r="T50" s="51">
        <f t="shared" si="3"/>
        <v>4798</v>
      </c>
      <c r="U50" s="10">
        <f t="shared" si="19"/>
        <v>2.867901972504483</v>
      </c>
      <c r="V50" s="10">
        <f t="shared" si="20"/>
        <v>885.66248060983264</v>
      </c>
      <c r="W50" s="10">
        <f t="shared" si="21"/>
        <v>24.232323232323232</v>
      </c>
      <c r="X50" s="51">
        <f t="shared" si="13"/>
        <v>324</v>
      </c>
      <c r="Y50" s="186"/>
      <c r="Z50" s="184"/>
      <c r="AA50" s="48">
        <f t="shared" si="23"/>
        <v>73</v>
      </c>
      <c r="AB50" s="42">
        <f t="shared" si="4"/>
        <v>13.488759367194007</v>
      </c>
      <c r="AC50" s="42">
        <f t="shared" si="15"/>
        <v>923.77540208432924</v>
      </c>
      <c r="AD50" s="51">
        <f t="shared" si="5"/>
        <v>1126</v>
      </c>
      <c r="AE50" s="51">
        <f t="shared" si="16"/>
        <v>83</v>
      </c>
      <c r="AF50" s="44">
        <f t="shared" si="6"/>
        <v>3.4554537885095757</v>
      </c>
      <c r="AG50" s="44">
        <f t="shared" si="17"/>
        <v>179.44211543986529</v>
      </c>
      <c r="AH50" s="44"/>
      <c r="AI50" s="44">
        <f t="shared" si="7"/>
        <v>923.77540208432924</v>
      </c>
    </row>
    <row r="51" spans="1:35" x14ac:dyDescent="0.25">
      <c r="A51" s="2">
        <v>48</v>
      </c>
      <c r="B51" s="183"/>
      <c r="C51" s="185"/>
      <c r="D51" s="37">
        <v>43939</v>
      </c>
      <c r="E51" s="20">
        <v>3270</v>
      </c>
      <c r="F51" s="10">
        <v>325</v>
      </c>
      <c r="G51" s="182"/>
      <c r="H51" s="182"/>
      <c r="I51" s="38">
        <f t="shared" si="2"/>
        <v>9.9388379204892967</v>
      </c>
      <c r="J51" s="6">
        <v>24</v>
      </c>
      <c r="K51" s="7">
        <v>15</v>
      </c>
      <c r="L51" s="12"/>
      <c r="M51" s="39">
        <f t="shared" si="8"/>
        <v>45504</v>
      </c>
      <c r="N51" s="10">
        <f t="shared" si="9"/>
        <v>6249</v>
      </c>
      <c r="O51" s="38">
        <f t="shared" si="10"/>
        <v>1113.1563554446839</v>
      </c>
      <c r="P51" s="40">
        <f t="shared" si="11"/>
        <v>9.9388379204892772</v>
      </c>
      <c r="Q51" s="13">
        <f t="shared" si="22"/>
        <v>630</v>
      </c>
      <c r="R51" s="7">
        <f t="shared" si="24"/>
        <v>535</v>
      </c>
      <c r="T51" s="11">
        <f t="shared" si="3"/>
        <v>5084</v>
      </c>
      <c r="U51" s="10">
        <f t="shared" si="19"/>
        <v>2.9001711351968056</v>
      </c>
      <c r="V51" s="10">
        <f t="shared" si="20"/>
        <v>888.56265174502948</v>
      </c>
      <c r="W51" s="10">
        <f t="shared" si="21"/>
        <v>18.899628252788105</v>
      </c>
      <c r="X51" s="1">
        <f t="shared" si="13"/>
        <v>286</v>
      </c>
      <c r="Y51" s="186"/>
      <c r="Z51" s="184"/>
      <c r="AA51" s="1">
        <f t="shared" si="23"/>
        <v>-38</v>
      </c>
      <c r="AB51" s="42">
        <f t="shared" si="4"/>
        <v>8.7461773700305798</v>
      </c>
      <c r="AC51" s="42">
        <f t="shared" si="15"/>
        <v>932.52157945435988</v>
      </c>
      <c r="AD51" s="43">
        <f t="shared" si="5"/>
        <v>1165</v>
      </c>
      <c r="AE51" s="1">
        <f t="shared" si="16"/>
        <v>39</v>
      </c>
      <c r="AF51" s="44">
        <f t="shared" si="6"/>
        <v>1.1926605504587156</v>
      </c>
      <c r="AG51" s="44">
        <f t="shared" si="17"/>
        <v>180.63477599032402</v>
      </c>
      <c r="AH51" s="44"/>
      <c r="AI51" s="44">
        <f t="shared" si="7"/>
        <v>932.52157945435988</v>
      </c>
    </row>
    <row r="52" spans="1:35" x14ac:dyDescent="0.25">
      <c r="A52" s="2">
        <v>49</v>
      </c>
      <c r="B52" s="183"/>
      <c r="C52" s="185"/>
      <c r="D52" s="37">
        <v>43940</v>
      </c>
      <c r="E52" s="3">
        <v>2100</v>
      </c>
      <c r="F52" s="10">
        <v>327</v>
      </c>
      <c r="G52" s="182"/>
      <c r="H52" s="182"/>
      <c r="I52" s="38">
        <f t="shared" si="2"/>
        <v>15.571428571428573</v>
      </c>
      <c r="J52" s="6">
        <v>55</v>
      </c>
      <c r="K52" s="7">
        <v>47</v>
      </c>
      <c r="L52" s="12"/>
      <c r="M52" s="39">
        <f t="shared" si="8"/>
        <v>47604</v>
      </c>
      <c r="N52" s="10">
        <f t="shared" si="9"/>
        <v>6576</v>
      </c>
      <c r="O52" s="38">
        <f t="shared" si="10"/>
        <v>1128.7277840161125</v>
      </c>
      <c r="P52" s="40">
        <f t="shared" si="11"/>
        <v>15.571428571428669</v>
      </c>
      <c r="Q52" s="13">
        <f t="shared" si="22"/>
        <v>685</v>
      </c>
      <c r="R52" s="7">
        <f t="shared" si="24"/>
        <v>582</v>
      </c>
      <c r="T52" s="11">
        <f t="shared" si="3"/>
        <v>5309</v>
      </c>
      <c r="U52" s="10">
        <f t="shared" si="19"/>
        <v>2.7752221641400943</v>
      </c>
      <c r="V52" s="10">
        <f t="shared" si="20"/>
        <v>891.33787390916962</v>
      </c>
      <c r="W52" s="10">
        <f t="shared" si="21"/>
        <v>16.538940809968846</v>
      </c>
      <c r="X52" s="1">
        <f t="shared" si="13"/>
        <v>225</v>
      </c>
      <c r="Y52" s="186"/>
      <c r="Z52" s="184"/>
      <c r="AA52" s="1">
        <f t="shared" si="23"/>
        <v>-61</v>
      </c>
      <c r="AB52" s="42">
        <f t="shared" si="4"/>
        <v>10.714285714285714</v>
      </c>
      <c r="AC52" s="42">
        <f t="shared" si="15"/>
        <v>943.23586516864555</v>
      </c>
      <c r="AD52" s="43">
        <f t="shared" si="5"/>
        <v>1267</v>
      </c>
      <c r="AE52" s="1">
        <f t="shared" si="16"/>
        <v>102</v>
      </c>
      <c r="AF52" s="44">
        <f t="shared" si="6"/>
        <v>4.8571428571428568</v>
      </c>
      <c r="AG52" s="44">
        <f t="shared" si="17"/>
        <v>185.49191884746688</v>
      </c>
      <c r="AH52" s="44"/>
      <c r="AI52" s="44">
        <f t="shared" si="7"/>
        <v>943.23586516864566</v>
      </c>
    </row>
    <row r="53" spans="1:35" x14ac:dyDescent="0.25">
      <c r="A53" s="2">
        <v>50</v>
      </c>
      <c r="B53" s="183">
        <v>8</v>
      </c>
      <c r="C53" s="185"/>
      <c r="D53" s="37">
        <v>43941</v>
      </c>
      <c r="E53" s="20">
        <v>2289</v>
      </c>
      <c r="F53" s="10">
        <v>185</v>
      </c>
      <c r="G53" s="182">
        <f>AVERAGE(F53:F59)</f>
        <v>329.57142857142856</v>
      </c>
      <c r="H53" s="182"/>
      <c r="I53" s="38">
        <f t="shared" si="2"/>
        <v>8.0821319353429448</v>
      </c>
      <c r="J53" s="6">
        <v>61</v>
      </c>
      <c r="K53" s="7">
        <v>8</v>
      </c>
      <c r="L53" s="12"/>
      <c r="M53" s="39">
        <f t="shared" si="8"/>
        <v>49893</v>
      </c>
      <c r="N53" s="10">
        <f t="shared" si="9"/>
        <v>6761</v>
      </c>
      <c r="O53" s="38">
        <f t="shared" si="10"/>
        <v>1136.8099159514554</v>
      </c>
      <c r="P53" s="40">
        <f t="shared" si="11"/>
        <v>8.0821319353428862</v>
      </c>
      <c r="Q53" s="13">
        <f t="shared" si="22"/>
        <v>746</v>
      </c>
      <c r="R53" s="7">
        <f t="shared" si="24"/>
        <v>590</v>
      </c>
      <c r="T53" s="11">
        <f t="shared" si="3"/>
        <v>5425</v>
      </c>
      <c r="U53" s="10">
        <f t="shared" si="19"/>
        <v>2.5932122370936903</v>
      </c>
      <c r="V53" s="10">
        <f t="shared" si="20"/>
        <v>893.93108614626328</v>
      </c>
      <c r="W53" s="10">
        <f t="shared" si="21"/>
        <v>13.804071246819339</v>
      </c>
      <c r="X53" s="1">
        <f t="shared" si="13"/>
        <v>116</v>
      </c>
      <c r="Y53" s="184">
        <f>AVERAGE(X53:X59)</f>
        <v>246.57142857142858</v>
      </c>
      <c r="Z53" s="184"/>
      <c r="AA53" s="1">
        <f t="shared" si="23"/>
        <v>-109</v>
      </c>
      <c r="AB53" s="42">
        <f t="shared" si="4"/>
        <v>5.0677151594582792</v>
      </c>
      <c r="AC53" s="42">
        <f t="shared" si="15"/>
        <v>948.30358032810386</v>
      </c>
      <c r="AD53" s="43">
        <f t="shared" si="5"/>
        <v>1336</v>
      </c>
      <c r="AE53" s="1">
        <f t="shared" si="16"/>
        <v>69</v>
      </c>
      <c r="AF53" s="44">
        <f t="shared" si="6"/>
        <v>3.0144167758846661</v>
      </c>
      <c r="AG53" s="44">
        <f t="shared" si="17"/>
        <v>188.50633562335153</v>
      </c>
      <c r="AH53" s="44"/>
      <c r="AI53" s="44">
        <f t="shared" si="7"/>
        <v>948.30358032810386</v>
      </c>
    </row>
    <row r="54" spans="1:35" x14ac:dyDescent="0.25">
      <c r="A54" s="2">
        <v>51</v>
      </c>
      <c r="B54" s="183"/>
      <c r="C54" s="185"/>
      <c r="D54" s="37">
        <v>43942</v>
      </c>
      <c r="E54" s="3">
        <v>603</v>
      </c>
      <c r="F54" s="10">
        <v>375</v>
      </c>
      <c r="G54" s="182"/>
      <c r="H54" s="182"/>
      <c r="I54" s="38">
        <f t="shared" si="2"/>
        <v>62.189054726368155</v>
      </c>
      <c r="J54" s="6">
        <v>95</v>
      </c>
      <c r="K54" s="7">
        <v>26</v>
      </c>
      <c r="M54" s="39">
        <f t="shared" si="8"/>
        <v>50496</v>
      </c>
      <c r="N54" s="10">
        <f t="shared" si="9"/>
        <v>7136</v>
      </c>
      <c r="O54" s="38">
        <f t="shared" si="10"/>
        <v>1198.9989706778235</v>
      </c>
      <c r="P54" s="40">
        <f t="shared" si="11"/>
        <v>62.189054726368113</v>
      </c>
      <c r="Q54" s="13">
        <f t="shared" si="22"/>
        <v>841</v>
      </c>
      <c r="R54" s="7">
        <f t="shared" si="24"/>
        <v>616</v>
      </c>
      <c r="T54" s="11">
        <f t="shared" si="3"/>
        <v>5679</v>
      </c>
      <c r="U54" s="10">
        <f t="shared" si="19"/>
        <v>2.4531317494600433</v>
      </c>
      <c r="V54" s="10">
        <f t="shared" si="20"/>
        <v>896.38421789572328</v>
      </c>
      <c r="W54" s="10">
        <f t="shared" si="21"/>
        <v>12.965753424657533</v>
      </c>
      <c r="X54" s="1">
        <f t="shared" si="13"/>
        <v>254</v>
      </c>
      <c r="Y54" s="184"/>
      <c r="Z54" s="184"/>
      <c r="AA54" s="1">
        <f t="shared" si="23"/>
        <v>138</v>
      </c>
      <c r="AB54" s="42">
        <f t="shared" si="4"/>
        <v>42.122719734660038</v>
      </c>
      <c r="AC54" s="42">
        <f t="shared" si="15"/>
        <v>990.42630006276386</v>
      </c>
      <c r="AD54" s="43">
        <f t="shared" si="5"/>
        <v>1457</v>
      </c>
      <c r="AE54" s="1">
        <f t="shared" si="16"/>
        <v>121</v>
      </c>
      <c r="AF54" s="44">
        <f t="shared" si="6"/>
        <v>20.066334991708125</v>
      </c>
      <c r="AG54" s="44">
        <f t="shared" si="17"/>
        <v>208.57267061505965</v>
      </c>
      <c r="AH54" s="44"/>
      <c r="AI54" s="44">
        <f t="shared" si="7"/>
        <v>990.42630006276386</v>
      </c>
    </row>
    <row r="55" spans="1:35" x14ac:dyDescent="0.25">
      <c r="A55" s="2">
        <v>52</v>
      </c>
      <c r="B55" s="183"/>
      <c r="C55" s="185"/>
      <c r="D55" s="37">
        <v>43943</v>
      </c>
      <c r="E55" s="20">
        <v>5362</v>
      </c>
      <c r="F55" s="10">
        <v>283</v>
      </c>
      <c r="G55" s="182"/>
      <c r="H55" s="182"/>
      <c r="I55" s="38">
        <f t="shared" si="2"/>
        <v>5.2778813875419619</v>
      </c>
      <c r="J55" s="6">
        <v>71</v>
      </c>
      <c r="K55" s="7">
        <v>19</v>
      </c>
      <c r="L55" s="12"/>
      <c r="M55" s="39">
        <f t="shared" si="8"/>
        <v>55858</v>
      </c>
      <c r="N55" s="10">
        <f t="shared" si="9"/>
        <v>7419</v>
      </c>
      <c r="O55" s="38">
        <f t="shared" si="10"/>
        <v>1204.2768520653656</v>
      </c>
      <c r="P55" s="40">
        <f t="shared" si="11"/>
        <v>5.2778813875420383</v>
      </c>
      <c r="Q55" s="13">
        <f t="shared" si="22"/>
        <v>912</v>
      </c>
      <c r="R55" s="7">
        <f t="shared" si="24"/>
        <v>635</v>
      </c>
      <c r="T55" s="11">
        <f t="shared" si="3"/>
        <v>5872</v>
      </c>
      <c r="U55" s="10">
        <f t="shared" si="19"/>
        <v>2.3525641025641026</v>
      </c>
      <c r="V55" s="10">
        <f t="shared" si="20"/>
        <v>898.73678199828737</v>
      </c>
      <c r="W55" s="10">
        <f t="shared" si="21"/>
        <v>11.697211155378486</v>
      </c>
      <c r="X55" s="1">
        <f t="shared" si="13"/>
        <v>193</v>
      </c>
      <c r="Y55" s="184"/>
      <c r="Z55" s="184"/>
      <c r="AA55" s="1">
        <f t="shared" si="23"/>
        <v>-61</v>
      </c>
      <c r="AB55" s="42">
        <f t="shared" si="4"/>
        <v>3.5994032077582991</v>
      </c>
      <c r="AC55" s="42">
        <f t="shared" si="15"/>
        <v>994.02570327052217</v>
      </c>
      <c r="AD55" s="43">
        <f t="shared" si="5"/>
        <v>1547</v>
      </c>
      <c r="AE55" s="1">
        <f t="shared" si="16"/>
        <v>90</v>
      </c>
      <c r="AF55" s="44">
        <f t="shared" si="6"/>
        <v>1.6784781797836628</v>
      </c>
      <c r="AG55" s="44">
        <f t="shared" si="17"/>
        <v>210.25114879484332</v>
      </c>
      <c r="AH55" s="44"/>
      <c r="AI55" s="44">
        <f t="shared" si="7"/>
        <v>994.02570327052229</v>
      </c>
    </row>
    <row r="56" spans="1:35" x14ac:dyDescent="0.25">
      <c r="A56" s="2">
        <v>53</v>
      </c>
      <c r="B56" s="183"/>
      <c r="C56" s="185"/>
      <c r="D56" s="37">
        <v>43944</v>
      </c>
      <c r="E56" s="3">
        <v>4203</v>
      </c>
      <c r="F56" s="10">
        <v>357</v>
      </c>
      <c r="G56" s="182"/>
      <c r="H56" s="182"/>
      <c r="I56" s="38">
        <f t="shared" si="2"/>
        <v>8.4939329050678083</v>
      </c>
      <c r="J56" s="6">
        <v>47</v>
      </c>
      <c r="K56" s="7">
        <v>11</v>
      </c>
      <c r="L56" s="12"/>
      <c r="M56" s="39">
        <f t="shared" si="8"/>
        <v>60061</v>
      </c>
      <c r="N56" s="10">
        <f t="shared" si="9"/>
        <v>7776</v>
      </c>
      <c r="O56" s="38">
        <f t="shared" si="10"/>
        <v>1212.7707849704334</v>
      </c>
      <c r="P56" s="40">
        <f t="shared" si="11"/>
        <v>8.4939329050678225</v>
      </c>
      <c r="Q56" s="13">
        <f t="shared" si="22"/>
        <v>959</v>
      </c>
      <c r="R56" s="7">
        <f t="shared" si="24"/>
        <v>646</v>
      </c>
      <c r="T56" s="11">
        <f t="shared" si="3"/>
        <v>6171</v>
      </c>
      <c r="U56" s="10">
        <f t="shared" si="19"/>
        <v>2.233441910966341</v>
      </c>
      <c r="V56" s="10">
        <f t="shared" si="20"/>
        <v>900.97022390925372</v>
      </c>
      <c r="W56" s="10">
        <f t="shared" si="21"/>
        <v>10.233830845771145</v>
      </c>
      <c r="X56" s="1">
        <f t="shared" si="13"/>
        <v>299</v>
      </c>
      <c r="Y56" s="184"/>
      <c r="Z56" s="184"/>
      <c r="AA56" s="1">
        <f t="shared" si="23"/>
        <v>106</v>
      </c>
      <c r="AB56" s="42">
        <f t="shared" si="4"/>
        <v>7.1139662146086131</v>
      </c>
      <c r="AC56" s="42">
        <f t="shared" si="15"/>
        <v>1001.1396694851308</v>
      </c>
      <c r="AD56" s="43">
        <f t="shared" si="5"/>
        <v>1605</v>
      </c>
      <c r="AE56" s="1">
        <f t="shared" si="16"/>
        <v>58</v>
      </c>
      <c r="AF56" s="44">
        <f t="shared" si="6"/>
        <v>1.3799666904591956</v>
      </c>
      <c r="AG56" s="44">
        <f t="shared" si="17"/>
        <v>211.6311154853025</v>
      </c>
      <c r="AH56" s="44"/>
      <c r="AI56" s="44">
        <f t="shared" si="7"/>
        <v>1001.1396694851309</v>
      </c>
    </row>
    <row r="57" spans="1:35" x14ac:dyDescent="0.25">
      <c r="A57" s="51">
        <v>54</v>
      </c>
      <c r="B57" s="183"/>
      <c r="C57" s="185"/>
      <c r="D57" s="55">
        <v>43945</v>
      </c>
      <c r="E57" s="20">
        <v>4119</v>
      </c>
      <c r="F57" s="49">
        <v>436</v>
      </c>
      <c r="G57" s="182"/>
      <c r="H57" s="182"/>
      <c r="I57" s="38">
        <f t="shared" si="2"/>
        <v>10.585093469288662</v>
      </c>
      <c r="J57" s="48">
        <v>42</v>
      </c>
      <c r="K57" s="48">
        <v>42</v>
      </c>
      <c r="L57" s="12"/>
      <c r="M57" s="39">
        <f t="shared" si="8"/>
        <v>64180</v>
      </c>
      <c r="N57" s="48">
        <f t="shared" si="9"/>
        <v>8212</v>
      </c>
      <c r="O57" s="38">
        <f t="shared" si="10"/>
        <v>1223.3558784397221</v>
      </c>
      <c r="P57" s="40">
        <f t="shared" si="11"/>
        <v>10.585093469288722</v>
      </c>
      <c r="Q57" s="13">
        <f t="shared" si="22"/>
        <v>1001</v>
      </c>
      <c r="R57" s="48">
        <f t="shared" si="24"/>
        <v>688</v>
      </c>
      <c r="T57" s="48">
        <f t="shared" si="3"/>
        <v>6523</v>
      </c>
      <c r="U57" s="10">
        <f t="shared" si="19"/>
        <v>2.2293233082706765</v>
      </c>
      <c r="V57" s="10">
        <f t="shared" si="20"/>
        <v>903.19954721752435</v>
      </c>
      <c r="W57" s="10">
        <f t="shared" si="21"/>
        <v>9.2788051209103841</v>
      </c>
      <c r="X57" s="48">
        <f t="shared" si="13"/>
        <v>352</v>
      </c>
      <c r="Y57" s="184"/>
      <c r="Z57" s="184"/>
      <c r="AA57" s="48">
        <f t="shared" si="23"/>
        <v>53</v>
      </c>
      <c r="AB57" s="42">
        <f t="shared" si="4"/>
        <v>8.545763534838553</v>
      </c>
      <c r="AC57" s="42">
        <f t="shared" si="15"/>
        <v>1009.6854330199693</v>
      </c>
      <c r="AD57" s="48">
        <f t="shared" si="5"/>
        <v>1689</v>
      </c>
      <c r="AE57" s="48">
        <f t="shared" si="16"/>
        <v>84</v>
      </c>
      <c r="AF57" s="44">
        <f t="shared" si="6"/>
        <v>2.0393299344501092</v>
      </c>
      <c r="AG57" s="44">
        <f t="shared" si="17"/>
        <v>213.67044541975261</v>
      </c>
      <c r="AH57" s="44"/>
      <c r="AI57" s="44">
        <f t="shared" si="7"/>
        <v>1009.6854330199695</v>
      </c>
    </row>
    <row r="58" spans="1:35" x14ac:dyDescent="0.25">
      <c r="A58" s="2">
        <v>55</v>
      </c>
      <c r="B58" s="183"/>
      <c r="C58" s="185"/>
      <c r="D58" s="37">
        <v>43946</v>
      </c>
      <c r="E58" s="3">
        <v>3774</v>
      </c>
      <c r="F58" s="10">
        <v>396</v>
      </c>
      <c r="G58" s="182"/>
      <c r="H58" s="182"/>
      <c r="I58" s="38">
        <f t="shared" si="2"/>
        <v>10.492845786963434</v>
      </c>
      <c r="J58" s="6">
        <v>40</v>
      </c>
      <c r="K58" s="7">
        <v>31</v>
      </c>
      <c r="L58" s="12"/>
      <c r="M58" s="39">
        <f t="shared" si="8"/>
        <v>67954</v>
      </c>
      <c r="N58" s="10">
        <f t="shared" si="9"/>
        <v>8608</v>
      </c>
      <c r="O58" s="38">
        <f t="shared" si="10"/>
        <v>1233.8487242266856</v>
      </c>
      <c r="P58" s="40">
        <f t="shared" si="11"/>
        <v>10.492845786963471</v>
      </c>
      <c r="Q58" s="13">
        <f t="shared" si="22"/>
        <v>1041</v>
      </c>
      <c r="R58" s="7">
        <f t="shared" si="24"/>
        <v>719</v>
      </c>
      <c r="T58" s="11">
        <f t="shared" si="3"/>
        <v>6848</v>
      </c>
      <c r="U58" s="10">
        <f t="shared" si="19"/>
        <v>2.1194676570721138</v>
      </c>
      <c r="V58" s="10">
        <f t="shared" si="20"/>
        <v>905.31901487459652</v>
      </c>
      <c r="W58" s="10">
        <f t="shared" si="21"/>
        <v>8.7570332480818411</v>
      </c>
      <c r="X58" s="1">
        <f t="shared" si="13"/>
        <v>325</v>
      </c>
      <c r="Y58" s="184"/>
      <c r="Z58" s="184"/>
      <c r="AA58" s="1">
        <f t="shared" si="23"/>
        <v>-27</v>
      </c>
      <c r="AB58" s="42">
        <f t="shared" si="4"/>
        <v>8.6115527291997882</v>
      </c>
      <c r="AC58" s="42">
        <f t="shared" si="15"/>
        <v>1018.2969857491692</v>
      </c>
      <c r="AD58" s="43">
        <f t="shared" si="5"/>
        <v>1760</v>
      </c>
      <c r="AE58" s="1">
        <f t="shared" si="16"/>
        <v>71</v>
      </c>
      <c r="AF58" s="44">
        <f t="shared" si="6"/>
        <v>1.8812930577636462</v>
      </c>
      <c r="AG58" s="44">
        <f t="shared" si="17"/>
        <v>215.55173847751627</v>
      </c>
      <c r="AH58" s="44"/>
      <c r="AI58" s="44">
        <f t="shared" si="7"/>
        <v>1018.2969857491694</v>
      </c>
    </row>
    <row r="59" spans="1:35" x14ac:dyDescent="0.25">
      <c r="A59" s="2">
        <v>56</v>
      </c>
      <c r="B59" s="183"/>
      <c r="C59" s="185"/>
      <c r="D59" s="37">
        <v>43947</v>
      </c>
      <c r="E59" s="20">
        <v>4271</v>
      </c>
      <c r="F59" s="10">
        <v>275</v>
      </c>
      <c r="G59" s="182"/>
      <c r="H59" s="182"/>
      <c r="I59" s="38">
        <f t="shared" si="2"/>
        <v>6.4387731210489356</v>
      </c>
      <c r="J59" s="6">
        <v>65</v>
      </c>
      <c r="K59" s="7">
        <v>23</v>
      </c>
      <c r="L59" s="12"/>
      <c r="M59" s="39">
        <f t="shared" si="8"/>
        <v>72225</v>
      </c>
      <c r="N59" s="10">
        <f t="shared" si="9"/>
        <v>8883</v>
      </c>
      <c r="O59" s="38">
        <f t="shared" si="10"/>
        <v>1240.2874973477344</v>
      </c>
      <c r="P59" s="40">
        <f t="shared" si="11"/>
        <v>6.4387731210488255</v>
      </c>
      <c r="Q59" s="13">
        <f t="shared" si="22"/>
        <v>1106</v>
      </c>
      <c r="R59" s="7">
        <f t="shared" si="24"/>
        <v>742</v>
      </c>
      <c r="T59" s="11">
        <f t="shared" si="3"/>
        <v>7035</v>
      </c>
      <c r="U59" s="10">
        <f t="shared" si="19"/>
        <v>2.0037026488180008</v>
      </c>
      <c r="V59" s="10">
        <f t="shared" si="20"/>
        <v>907.32271752341455</v>
      </c>
      <c r="W59" s="10">
        <f t="shared" si="21"/>
        <v>7.6885245901639347</v>
      </c>
      <c r="X59" s="1">
        <f t="shared" si="13"/>
        <v>187</v>
      </c>
      <c r="Y59" s="184"/>
      <c r="Z59" s="184"/>
      <c r="AA59" s="1">
        <f t="shared" si="23"/>
        <v>-138</v>
      </c>
      <c r="AB59" s="42">
        <f t="shared" si="4"/>
        <v>4.3783657223132755</v>
      </c>
      <c r="AC59" s="42">
        <f t="shared" si="15"/>
        <v>1022.6753514714824</v>
      </c>
      <c r="AD59" s="43">
        <f t="shared" si="5"/>
        <v>1848</v>
      </c>
      <c r="AE59" s="1">
        <f t="shared" si="16"/>
        <v>88</v>
      </c>
      <c r="AF59" s="44">
        <f t="shared" si="6"/>
        <v>2.0604073987356588</v>
      </c>
      <c r="AG59" s="44">
        <f t="shared" si="17"/>
        <v>217.61214587625193</v>
      </c>
      <c r="AH59" s="44"/>
      <c r="AI59" s="44">
        <f t="shared" si="7"/>
        <v>1022.6753514714825</v>
      </c>
    </row>
    <row r="60" spans="1:35" x14ac:dyDescent="0.25">
      <c r="A60" s="2">
        <v>57</v>
      </c>
      <c r="B60" s="183">
        <v>9</v>
      </c>
      <c r="C60" s="185">
        <v>3</v>
      </c>
      <c r="D60" s="37">
        <v>43948</v>
      </c>
      <c r="E60" s="3">
        <v>3058</v>
      </c>
      <c r="F60" s="10">
        <v>214</v>
      </c>
      <c r="G60" s="182">
        <f>AVERAGE(F60:F66)</f>
        <v>330</v>
      </c>
      <c r="H60" s="182">
        <f>AVERAGE(G60:G87)</f>
        <v>478.39285714285711</v>
      </c>
      <c r="I60" s="38">
        <f t="shared" si="2"/>
        <v>6.9980379332897318</v>
      </c>
      <c r="J60" s="6">
        <v>44</v>
      </c>
      <c r="K60" s="7">
        <v>22</v>
      </c>
      <c r="L60" s="12"/>
      <c r="M60" s="39">
        <f t="shared" si="8"/>
        <v>75283</v>
      </c>
      <c r="N60" s="10">
        <f t="shared" si="9"/>
        <v>9097</v>
      </c>
      <c r="O60" s="38">
        <f t="shared" si="10"/>
        <v>1247.2855352810241</v>
      </c>
      <c r="P60" s="40">
        <f t="shared" si="11"/>
        <v>6.9980379332896518</v>
      </c>
      <c r="Q60" s="13">
        <f t="shared" si="22"/>
        <v>1150</v>
      </c>
      <c r="R60" s="7">
        <f t="shared" si="24"/>
        <v>764</v>
      </c>
      <c r="T60" s="11">
        <f t="shared" si="3"/>
        <v>7183</v>
      </c>
      <c r="U60" s="10">
        <f t="shared" si="19"/>
        <v>1.9002645502645503</v>
      </c>
      <c r="V60" s="10">
        <f t="shared" si="20"/>
        <v>909.22298207367908</v>
      </c>
      <c r="W60" s="10">
        <f t="shared" si="21"/>
        <v>7.2118473895582333</v>
      </c>
      <c r="X60" s="1">
        <f t="shared" si="13"/>
        <v>148</v>
      </c>
      <c r="Y60" s="184">
        <f>AVERAGE(X60:X66)</f>
        <v>204.14285714285714</v>
      </c>
      <c r="Z60" s="184">
        <f>AVERAGE(Y60:Y87)</f>
        <v>292.21071428571429</v>
      </c>
      <c r="AA60" s="1">
        <f t="shared" si="23"/>
        <v>-39</v>
      </c>
      <c r="AB60" s="42">
        <f t="shared" si="4"/>
        <v>4.8397645519947678</v>
      </c>
      <c r="AC60" s="42">
        <f t="shared" si="15"/>
        <v>1027.515116023477</v>
      </c>
      <c r="AD60" s="43">
        <f t="shared" si="5"/>
        <v>1914</v>
      </c>
      <c r="AE60" s="1">
        <f t="shared" si="16"/>
        <v>66</v>
      </c>
      <c r="AF60" s="44">
        <f t="shared" si="6"/>
        <v>2.1582733812949639</v>
      </c>
      <c r="AG60" s="44">
        <f t="shared" si="17"/>
        <v>219.77041925754691</v>
      </c>
      <c r="AH60" s="44"/>
      <c r="AI60" s="44">
        <f t="shared" si="7"/>
        <v>1027.5151160234773</v>
      </c>
    </row>
    <row r="61" spans="1:35" x14ac:dyDescent="0.25">
      <c r="A61" s="2">
        <v>58</v>
      </c>
      <c r="B61" s="183"/>
      <c r="C61" s="185"/>
      <c r="D61" s="37">
        <v>43949</v>
      </c>
      <c r="E61" s="20">
        <v>4461</v>
      </c>
      <c r="F61" s="10">
        <v>415</v>
      </c>
      <c r="G61" s="182"/>
      <c r="H61" s="182"/>
      <c r="I61" s="38">
        <f t="shared" si="2"/>
        <v>9.3028468953149517</v>
      </c>
      <c r="J61" s="6">
        <v>103</v>
      </c>
      <c r="K61" s="7">
        <v>8</v>
      </c>
      <c r="L61" s="12"/>
      <c r="M61" s="39">
        <f t="shared" si="8"/>
        <v>79744</v>
      </c>
      <c r="N61" s="10">
        <f t="shared" si="9"/>
        <v>9512</v>
      </c>
      <c r="O61" s="38">
        <f t="shared" si="10"/>
        <v>1256.5883821763391</v>
      </c>
      <c r="P61" s="40">
        <f t="shared" si="11"/>
        <v>9.3028468953150423</v>
      </c>
      <c r="Q61" s="13">
        <f t="shared" si="22"/>
        <v>1253</v>
      </c>
      <c r="R61" s="7">
        <f t="shared" si="24"/>
        <v>772</v>
      </c>
      <c r="T61" s="11">
        <f t="shared" si="3"/>
        <v>7487</v>
      </c>
      <c r="U61" s="10">
        <f t="shared" si="19"/>
        <v>1.8925682507583417</v>
      </c>
      <c r="V61" s="10">
        <f t="shared" si="20"/>
        <v>911.11555032443744</v>
      </c>
      <c r="W61" s="10">
        <f t="shared" si="21"/>
        <v>6.7511271415689809</v>
      </c>
      <c r="X61" s="1">
        <f t="shared" si="13"/>
        <v>304</v>
      </c>
      <c r="Y61" s="184"/>
      <c r="Z61" s="184"/>
      <c r="AA61" s="1">
        <f t="shared" si="23"/>
        <v>156</v>
      </c>
      <c r="AB61" s="42">
        <f t="shared" si="4"/>
        <v>6.8146155570499882</v>
      </c>
      <c r="AC61" s="42">
        <f t="shared" si="15"/>
        <v>1034.3297315805271</v>
      </c>
      <c r="AD61" s="43">
        <f t="shared" si="5"/>
        <v>2025</v>
      </c>
      <c r="AE61" s="1">
        <f t="shared" si="16"/>
        <v>111</v>
      </c>
      <c r="AF61" s="44">
        <f t="shared" si="6"/>
        <v>2.488231338264963</v>
      </c>
      <c r="AG61" s="44">
        <f t="shared" si="17"/>
        <v>222.25865059581187</v>
      </c>
      <c r="AH61" s="44"/>
      <c r="AI61" s="44">
        <f t="shared" si="7"/>
        <v>1034.3297315805273</v>
      </c>
    </row>
    <row r="62" spans="1:35" s="62" customFormat="1" x14ac:dyDescent="0.25">
      <c r="A62" s="51">
        <v>59</v>
      </c>
      <c r="B62" s="183"/>
      <c r="C62" s="185"/>
      <c r="D62" s="56">
        <v>43950</v>
      </c>
      <c r="E62" s="57">
        <v>7367</v>
      </c>
      <c r="F62" s="49">
        <v>260</v>
      </c>
      <c r="G62" s="182"/>
      <c r="H62" s="182"/>
      <c r="I62" s="58">
        <f t="shared" si="2"/>
        <v>3.5292520700420797</v>
      </c>
      <c r="J62" s="49">
        <v>137</v>
      </c>
      <c r="K62" s="49">
        <v>11</v>
      </c>
      <c r="L62" s="48"/>
      <c r="M62" s="39">
        <f t="shared" si="8"/>
        <v>87111</v>
      </c>
      <c r="N62" s="59">
        <f t="shared" si="9"/>
        <v>9772</v>
      </c>
      <c r="O62" s="58">
        <f t="shared" si="10"/>
        <v>1260.1176342463812</v>
      </c>
      <c r="P62" s="58">
        <f t="shared" si="11"/>
        <v>3.5292520700420482</v>
      </c>
      <c r="Q62" s="48">
        <f t="shared" si="22"/>
        <v>1390</v>
      </c>
      <c r="R62" s="59">
        <f t="shared" si="24"/>
        <v>783</v>
      </c>
      <c r="S62" s="60"/>
      <c r="T62" s="49">
        <f t="shared" si="3"/>
        <v>7599</v>
      </c>
      <c r="U62" s="10">
        <f t="shared" si="19"/>
        <v>1.7994316836372248</v>
      </c>
      <c r="V62" s="10">
        <f t="shared" si="20"/>
        <v>912.91498200807462</v>
      </c>
      <c r="W62" s="10">
        <f t="shared" si="21"/>
        <v>6.2337981952420014</v>
      </c>
      <c r="X62" s="59">
        <f t="shared" si="13"/>
        <v>112</v>
      </c>
      <c r="Y62" s="184"/>
      <c r="Z62" s="184"/>
      <c r="AA62" s="59">
        <f t="shared" si="23"/>
        <v>-192</v>
      </c>
      <c r="AB62" s="42">
        <f t="shared" si="4"/>
        <v>1.520293199402742</v>
      </c>
      <c r="AC62" s="42">
        <f t="shared" si="15"/>
        <v>1035.8500247799298</v>
      </c>
      <c r="AD62" s="59">
        <f t="shared" si="5"/>
        <v>2173</v>
      </c>
      <c r="AE62" s="59">
        <f t="shared" si="16"/>
        <v>148</v>
      </c>
      <c r="AF62" s="61">
        <f t="shared" si="6"/>
        <v>2.0089588706393378</v>
      </c>
      <c r="AG62" s="61">
        <f t="shared" si="17"/>
        <v>224.2676094664512</v>
      </c>
      <c r="AH62" s="61"/>
      <c r="AI62" s="61">
        <f t="shared" si="7"/>
        <v>1035.85002477993</v>
      </c>
    </row>
    <row r="63" spans="1:35" x14ac:dyDescent="0.25">
      <c r="A63" s="2">
        <v>60</v>
      </c>
      <c r="B63" s="183"/>
      <c r="C63" s="185"/>
      <c r="D63" s="37">
        <v>43951</v>
      </c>
      <c r="E63" s="20">
        <v>7614</v>
      </c>
      <c r="F63" s="10">
        <v>347</v>
      </c>
      <c r="G63" s="182"/>
      <c r="H63" s="182"/>
      <c r="I63" s="38">
        <f t="shared" si="2"/>
        <v>4.5573942737063309</v>
      </c>
      <c r="J63" s="6">
        <v>131</v>
      </c>
      <c r="K63" s="7">
        <v>8</v>
      </c>
      <c r="L63" s="12"/>
      <c r="M63" s="39">
        <f t="shared" si="8"/>
        <v>94725</v>
      </c>
      <c r="N63" s="10">
        <f t="shared" si="9"/>
        <v>10119</v>
      </c>
      <c r="O63" s="38">
        <f t="shared" si="10"/>
        <v>1264.6750285200874</v>
      </c>
      <c r="P63" s="40">
        <f t="shared" si="11"/>
        <v>4.5573942737062225</v>
      </c>
      <c r="Q63" s="13">
        <f t="shared" si="22"/>
        <v>1521</v>
      </c>
      <c r="R63" s="7">
        <f t="shared" si="24"/>
        <v>791</v>
      </c>
      <c r="T63" s="11">
        <f t="shared" si="3"/>
        <v>7807</v>
      </c>
      <c r="U63" s="10">
        <f t="shared" si="19"/>
        <v>1.7449709432275369</v>
      </c>
      <c r="V63" s="10">
        <f t="shared" si="20"/>
        <v>914.6599529513021</v>
      </c>
      <c r="W63" s="10">
        <f t="shared" si="21"/>
        <v>5.9459253617669461</v>
      </c>
      <c r="X63" s="1">
        <f t="shared" si="13"/>
        <v>208</v>
      </c>
      <c r="Y63" s="184"/>
      <c r="Z63" s="184"/>
      <c r="AA63" s="1">
        <f t="shared" si="23"/>
        <v>96</v>
      </c>
      <c r="AB63" s="42">
        <f t="shared" si="4"/>
        <v>2.7318098240084057</v>
      </c>
      <c r="AC63" s="42">
        <f t="shared" si="15"/>
        <v>1038.5818346039382</v>
      </c>
      <c r="AD63" s="43">
        <f t="shared" si="5"/>
        <v>2312</v>
      </c>
      <c r="AE63" s="1">
        <f t="shared" si="16"/>
        <v>139</v>
      </c>
      <c r="AF63" s="44">
        <f t="shared" si="6"/>
        <v>1.825584449697925</v>
      </c>
      <c r="AG63" s="44">
        <f t="shared" si="17"/>
        <v>226.09319391614912</v>
      </c>
      <c r="AH63" s="44"/>
      <c r="AI63" s="44">
        <f t="shared" si="7"/>
        <v>1038.5818346039382</v>
      </c>
    </row>
    <row r="64" spans="1:35" x14ac:dyDescent="0.25">
      <c r="A64" s="51">
        <v>61</v>
      </c>
      <c r="B64" s="183"/>
      <c r="C64" s="185"/>
      <c r="D64" s="55">
        <v>43952</v>
      </c>
      <c r="E64" s="3">
        <v>7706</v>
      </c>
      <c r="F64" s="48">
        <v>433</v>
      </c>
      <c r="G64" s="182"/>
      <c r="H64" s="182"/>
      <c r="I64" s="38">
        <f t="shared" si="2"/>
        <v>5.6189981832338436</v>
      </c>
      <c r="J64" s="48">
        <v>69</v>
      </c>
      <c r="K64" s="48">
        <v>8</v>
      </c>
      <c r="L64" s="48"/>
      <c r="M64" s="39">
        <f t="shared" si="8"/>
        <v>102431</v>
      </c>
      <c r="N64" s="48">
        <f t="shared" si="9"/>
        <v>10552</v>
      </c>
      <c r="O64" s="38">
        <f t="shared" si="10"/>
        <v>1270.2940267033212</v>
      </c>
      <c r="P64" s="40">
        <f t="shared" si="11"/>
        <v>5.6189981832337708</v>
      </c>
      <c r="Q64" s="13">
        <f t="shared" si="22"/>
        <v>1590</v>
      </c>
      <c r="R64" s="48">
        <f t="shared" si="24"/>
        <v>799</v>
      </c>
      <c r="S64" s="62"/>
      <c r="T64" s="48">
        <f t="shared" si="3"/>
        <v>8163</v>
      </c>
      <c r="U64" s="10">
        <f t="shared" si="19"/>
        <v>1.7013338891204668</v>
      </c>
      <c r="V64" s="10">
        <f t="shared" si="20"/>
        <v>916.36128684042262</v>
      </c>
      <c r="W64" s="10">
        <f t="shared" si="21"/>
        <v>5.7526427061310779</v>
      </c>
      <c r="X64" s="49">
        <f t="shared" si="13"/>
        <v>356</v>
      </c>
      <c r="Y64" s="184"/>
      <c r="Z64" s="184"/>
      <c r="AA64" s="48">
        <f t="shared" si="23"/>
        <v>148</v>
      </c>
      <c r="AB64" s="42">
        <f t="shared" si="4"/>
        <v>4.6197767973008039</v>
      </c>
      <c r="AC64" s="42">
        <f t="shared" si="15"/>
        <v>1043.201611401239</v>
      </c>
      <c r="AD64" s="48">
        <f t="shared" si="5"/>
        <v>2389</v>
      </c>
      <c r="AE64" s="48">
        <f t="shared" si="16"/>
        <v>77</v>
      </c>
      <c r="AF64" s="44">
        <f t="shared" si="6"/>
        <v>0.99922138593303911</v>
      </c>
      <c r="AG64" s="44">
        <f t="shared" si="17"/>
        <v>227.09241530208214</v>
      </c>
      <c r="AH64" s="44"/>
      <c r="AI64" s="44">
        <f t="shared" si="7"/>
        <v>1043.201611401239</v>
      </c>
    </row>
    <row r="65" spans="1:35" x14ac:dyDescent="0.25">
      <c r="A65" s="2">
        <v>62</v>
      </c>
      <c r="B65" s="183"/>
      <c r="C65" s="185"/>
      <c r="D65" s="37">
        <v>43953</v>
      </c>
      <c r="E65" s="20">
        <v>5638</v>
      </c>
      <c r="F65" s="10">
        <v>292</v>
      </c>
      <c r="G65" s="182"/>
      <c r="H65" s="182"/>
      <c r="I65" s="38">
        <f t="shared" si="2"/>
        <v>5.1791415395530329</v>
      </c>
      <c r="J65" s="6">
        <v>74</v>
      </c>
      <c r="K65" s="7">
        <v>31</v>
      </c>
      <c r="L65" s="12"/>
      <c r="M65" s="39">
        <f t="shared" si="8"/>
        <v>108069</v>
      </c>
      <c r="N65" s="10">
        <f t="shared" si="9"/>
        <v>10844</v>
      </c>
      <c r="O65" s="38">
        <f t="shared" si="10"/>
        <v>1275.4731682428742</v>
      </c>
      <c r="P65" s="40">
        <f t="shared" si="11"/>
        <v>5.1791415395530294</v>
      </c>
      <c r="Q65" s="13">
        <f t="shared" si="22"/>
        <v>1664</v>
      </c>
      <c r="R65" s="7">
        <f t="shared" si="24"/>
        <v>830</v>
      </c>
      <c r="T65" s="11">
        <f t="shared" si="3"/>
        <v>8350</v>
      </c>
      <c r="U65" s="10">
        <f t="shared" si="19"/>
        <v>1.6424075531077891</v>
      </c>
      <c r="V65" s="10">
        <f t="shared" si="20"/>
        <v>918.0036943935304</v>
      </c>
      <c r="W65" s="10">
        <f t="shared" si="21"/>
        <v>5.5298013245033113</v>
      </c>
      <c r="X65" s="1">
        <f t="shared" si="13"/>
        <v>187</v>
      </c>
      <c r="Y65" s="184"/>
      <c r="Z65" s="184"/>
      <c r="AA65" s="1">
        <f t="shared" si="23"/>
        <v>-169</v>
      </c>
      <c r="AB65" s="42">
        <f t="shared" si="4"/>
        <v>3.3167789996452646</v>
      </c>
      <c r="AC65" s="42">
        <f t="shared" si="15"/>
        <v>1046.5183904008843</v>
      </c>
      <c r="AD65" s="43">
        <f t="shared" si="5"/>
        <v>2494</v>
      </c>
      <c r="AE65" s="1">
        <f t="shared" si="16"/>
        <v>105</v>
      </c>
      <c r="AF65" s="44">
        <f t="shared" si="6"/>
        <v>1.8623625399077688</v>
      </c>
      <c r="AG65" s="44">
        <f t="shared" si="17"/>
        <v>228.95477784198991</v>
      </c>
      <c r="AH65" s="44"/>
      <c r="AI65" s="44">
        <f t="shared" si="7"/>
        <v>1046.5183904008843</v>
      </c>
    </row>
    <row r="66" spans="1:35" x14ac:dyDescent="0.25">
      <c r="A66" s="2">
        <v>63</v>
      </c>
      <c r="B66" s="183"/>
      <c r="C66" s="185"/>
      <c r="D66" s="37">
        <v>43954</v>
      </c>
      <c r="E66" s="3">
        <v>5022</v>
      </c>
      <c r="F66" s="10">
        <v>349</v>
      </c>
      <c r="G66" s="182"/>
      <c r="H66" s="182"/>
      <c r="I66" s="38">
        <f t="shared" si="2"/>
        <v>6.9494225408203905</v>
      </c>
      <c r="J66" s="6">
        <v>221</v>
      </c>
      <c r="K66" s="7">
        <v>14</v>
      </c>
      <c r="L66" s="12"/>
      <c r="M66" s="39">
        <f t="shared" si="8"/>
        <v>113091</v>
      </c>
      <c r="N66" s="10">
        <f t="shared" si="9"/>
        <v>11193</v>
      </c>
      <c r="O66" s="38">
        <f t="shared" si="10"/>
        <v>1282.4225907836947</v>
      </c>
      <c r="P66" s="40">
        <f t="shared" si="11"/>
        <v>6.9494225408204784</v>
      </c>
      <c r="Q66" s="13">
        <f t="shared" si="22"/>
        <v>1885</v>
      </c>
      <c r="R66" s="7">
        <f t="shared" si="24"/>
        <v>844</v>
      </c>
      <c r="T66" s="11">
        <f t="shared" si="3"/>
        <v>8464</v>
      </c>
      <c r="U66" s="10">
        <f t="shared" si="19"/>
        <v>1.5942738745526464</v>
      </c>
      <c r="V66" s="10">
        <f t="shared" si="20"/>
        <v>919.59796826808304</v>
      </c>
      <c r="W66" s="10">
        <f t="shared" si="21"/>
        <v>5.0591751344889424</v>
      </c>
      <c r="X66" s="1">
        <f t="shared" si="13"/>
        <v>114</v>
      </c>
      <c r="Y66" s="184"/>
      <c r="Z66" s="184"/>
      <c r="AA66" s="1">
        <f t="shared" si="23"/>
        <v>-73</v>
      </c>
      <c r="AB66" s="42">
        <f t="shared" si="4"/>
        <v>2.2700119474313025</v>
      </c>
      <c r="AC66" s="42">
        <f t="shared" si="15"/>
        <v>1048.7884023483157</v>
      </c>
      <c r="AD66" s="43">
        <f t="shared" si="5"/>
        <v>2729</v>
      </c>
      <c r="AE66" s="1">
        <f t="shared" si="16"/>
        <v>235</v>
      </c>
      <c r="AF66" s="44">
        <f t="shared" si="6"/>
        <v>4.6794105933890879</v>
      </c>
      <c r="AG66" s="44">
        <f t="shared" si="17"/>
        <v>233.634188435379</v>
      </c>
      <c r="AH66" s="44"/>
      <c r="AI66" s="44">
        <f t="shared" si="7"/>
        <v>1048.7884023483157</v>
      </c>
    </row>
    <row r="67" spans="1:35" x14ac:dyDescent="0.25">
      <c r="A67" s="2">
        <v>64</v>
      </c>
      <c r="B67" s="183">
        <v>10</v>
      </c>
      <c r="C67" s="185"/>
      <c r="D67" s="37">
        <v>43955</v>
      </c>
      <c r="E67" s="20">
        <v>3896</v>
      </c>
      <c r="F67" s="10">
        <v>395</v>
      </c>
      <c r="G67" s="182">
        <f>AVERAGE(F67:F73)</f>
        <v>405.71428571428572</v>
      </c>
      <c r="H67" s="182"/>
      <c r="I67" s="38">
        <f t="shared" si="2"/>
        <v>10.138603696098562</v>
      </c>
      <c r="J67" s="6">
        <v>78</v>
      </c>
      <c r="K67" s="7">
        <v>19</v>
      </c>
      <c r="L67" s="12"/>
      <c r="M67" s="39">
        <f t="shared" si="8"/>
        <v>116987</v>
      </c>
      <c r="N67" s="10">
        <f t="shared" si="9"/>
        <v>11588</v>
      </c>
      <c r="O67" s="38">
        <f t="shared" si="10"/>
        <v>1292.5611944797931</v>
      </c>
      <c r="P67" s="40">
        <f t="shared" si="11"/>
        <v>10.138603696098471</v>
      </c>
      <c r="Q67" s="13">
        <f t="shared" si="22"/>
        <v>1963</v>
      </c>
      <c r="R67" s="7">
        <f t="shared" si="24"/>
        <v>863</v>
      </c>
      <c r="T67" s="11">
        <f t="shared" si="3"/>
        <v>8762</v>
      </c>
      <c r="U67" s="10">
        <f t="shared" si="19"/>
        <v>1.615115207373272</v>
      </c>
      <c r="V67" s="10">
        <f t="shared" si="20"/>
        <v>921.2130834754563</v>
      </c>
      <c r="W67" s="10">
        <f t="shared" si="21"/>
        <v>4.9982886480319451</v>
      </c>
      <c r="X67" s="1">
        <f t="shared" si="13"/>
        <v>298</v>
      </c>
      <c r="Y67" s="184">
        <f>AVERAGE(X67:X70)</f>
        <v>248.5</v>
      </c>
      <c r="Z67" s="184"/>
      <c r="AA67" s="1">
        <f t="shared" si="23"/>
        <v>184</v>
      </c>
      <c r="AB67" s="42">
        <f t="shared" si="4"/>
        <v>7.6488706365503072</v>
      </c>
      <c r="AC67" s="42">
        <f t="shared" si="15"/>
        <v>1056.437272984866</v>
      </c>
      <c r="AD67" s="43">
        <f t="shared" si="5"/>
        <v>2826</v>
      </c>
      <c r="AE67" s="1">
        <f t="shared" si="16"/>
        <v>97</v>
      </c>
      <c r="AF67" s="44">
        <f t="shared" si="6"/>
        <v>2.4897330595482545</v>
      </c>
      <c r="AG67" s="44">
        <f t="shared" si="17"/>
        <v>236.12392149492726</v>
      </c>
      <c r="AH67" s="44"/>
      <c r="AI67" s="44">
        <f t="shared" si="7"/>
        <v>1056.4372729848658</v>
      </c>
    </row>
    <row r="68" spans="1:35" x14ac:dyDescent="0.25">
      <c r="A68" s="1">
        <v>65</v>
      </c>
      <c r="B68" s="183"/>
      <c r="C68" s="185"/>
      <c r="D68" s="37">
        <v>43956</v>
      </c>
      <c r="E68" s="3">
        <v>4686</v>
      </c>
      <c r="F68" s="10">
        <v>484</v>
      </c>
      <c r="G68" s="182"/>
      <c r="H68" s="182"/>
      <c r="I68" s="38">
        <f t="shared" ref="I68:I131" si="25">(F68/E68)*100</f>
        <v>10.328638497652582</v>
      </c>
      <c r="J68" s="6">
        <v>243</v>
      </c>
      <c r="K68" s="7">
        <v>8</v>
      </c>
      <c r="L68" s="12"/>
      <c r="M68" s="39">
        <f t="shared" si="8"/>
        <v>121673</v>
      </c>
      <c r="N68" s="10">
        <f t="shared" si="9"/>
        <v>12072</v>
      </c>
      <c r="O68" s="38">
        <f t="shared" si="10"/>
        <v>1302.8898329774456</v>
      </c>
      <c r="P68" s="40">
        <f t="shared" si="11"/>
        <v>10.328638497652491</v>
      </c>
      <c r="Q68" s="13">
        <f t="shared" si="22"/>
        <v>2206</v>
      </c>
      <c r="R68" s="7">
        <f t="shared" si="24"/>
        <v>871</v>
      </c>
      <c r="T68" s="11">
        <f t="shared" ref="T68:T131" si="26">N68-Q68-R68</f>
        <v>8995</v>
      </c>
      <c r="U68" s="10">
        <f t="shared" si="19"/>
        <v>1.5839056171861243</v>
      </c>
      <c r="V68" s="10">
        <f t="shared" si="20"/>
        <v>922.79698909264243</v>
      </c>
      <c r="W68" s="10">
        <f t="shared" si="21"/>
        <v>4.7020386826973342</v>
      </c>
      <c r="X68" s="1">
        <f t="shared" si="13"/>
        <v>233</v>
      </c>
      <c r="Y68" s="184"/>
      <c r="Z68" s="184"/>
      <c r="AA68" s="1">
        <f t="shared" si="23"/>
        <v>-65</v>
      </c>
      <c r="AB68" s="42">
        <f t="shared" ref="AB68:AB131" si="27">(X68/E68)*100</f>
        <v>4.9722577891591975</v>
      </c>
      <c r="AC68" s="42">
        <f t="shared" si="15"/>
        <v>1061.4095307740251</v>
      </c>
      <c r="AD68" s="43">
        <f t="shared" ref="AD68:AD131" si="28">Q68+R68</f>
        <v>3077</v>
      </c>
      <c r="AE68" s="1">
        <f t="shared" si="16"/>
        <v>251</v>
      </c>
      <c r="AF68" s="44">
        <f t="shared" ref="AF68:AF131" si="29">(AE68/E68)*100</f>
        <v>5.3563807084933845</v>
      </c>
      <c r="AG68" s="44">
        <f t="shared" si="17"/>
        <v>241.48030220342065</v>
      </c>
      <c r="AH68" s="44"/>
      <c r="AI68" s="44">
        <f t="shared" ref="AI68:AI131" si="30">O68-AG68</f>
        <v>1061.4095307740249</v>
      </c>
    </row>
    <row r="69" spans="1:35" x14ac:dyDescent="0.25">
      <c r="A69" s="1">
        <v>66</v>
      </c>
      <c r="B69" s="183"/>
      <c r="C69" s="185"/>
      <c r="D69" s="37">
        <v>43957</v>
      </c>
      <c r="E69" s="20">
        <v>6836</v>
      </c>
      <c r="F69" s="10">
        <v>367</v>
      </c>
      <c r="G69" s="182"/>
      <c r="H69" s="182"/>
      <c r="I69" s="38">
        <f t="shared" si="25"/>
        <v>5.3686366296079573</v>
      </c>
      <c r="J69" s="6">
        <v>120</v>
      </c>
      <c r="K69" s="7">
        <v>23</v>
      </c>
      <c r="L69" s="12"/>
      <c r="M69" s="39">
        <f t="shared" ref="M69:M132" si="31">M68+E69</f>
        <v>128509</v>
      </c>
      <c r="N69" s="10">
        <f t="shared" ref="N69:N132" si="32">N68+F69</f>
        <v>12439</v>
      </c>
      <c r="O69" s="38">
        <f t="shared" ref="O69:O132" si="33">O68+I69</f>
        <v>1308.2584696070535</v>
      </c>
      <c r="P69" s="40">
        <f t="shared" ref="P69:P132" si="34">O69-O68</f>
        <v>5.3686366296078631</v>
      </c>
      <c r="Q69" s="13">
        <f t="shared" ref="Q69:Q100" si="35">Q68+J69</f>
        <v>2326</v>
      </c>
      <c r="R69" s="7">
        <f t="shared" si="24"/>
        <v>894</v>
      </c>
      <c r="T69" s="11">
        <f t="shared" si="26"/>
        <v>9219</v>
      </c>
      <c r="U69" s="10">
        <f t="shared" si="19"/>
        <v>1.5699931880108993</v>
      </c>
      <c r="V69" s="10">
        <f t="shared" si="20"/>
        <v>924.36698228065336</v>
      </c>
      <c r="W69" s="10">
        <f t="shared" si="21"/>
        <v>4.4067877629063101</v>
      </c>
      <c r="X69" s="1">
        <f t="shared" ref="X69:X132" si="36">T69-T68</f>
        <v>224</v>
      </c>
      <c r="Y69" s="184"/>
      <c r="Z69" s="184"/>
      <c r="AA69" s="1">
        <f t="shared" ref="AA69:AA100" si="37">X69-X68</f>
        <v>-9</v>
      </c>
      <c r="AB69" s="42">
        <f t="shared" si="27"/>
        <v>3.2767700409596259</v>
      </c>
      <c r="AC69" s="42">
        <f t="shared" ref="AC69:AC132" si="38">AB69+AC68</f>
        <v>1064.6863008149849</v>
      </c>
      <c r="AD69" s="43">
        <f t="shared" si="28"/>
        <v>3220</v>
      </c>
      <c r="AE69" s="1">
        <f t="shared" ref="AE69:AE132" si="39">AD69-AD68</f>
        <v>143</v>
      </c>
      <c r="AF69" s="44">
        <f t="shared" si="29"/>
        <v>2.0918665886483323</v>
      </c>
      <c r="AG69" s="44">
        <f t="shared" ref="AG69:AG132" si="40">AF69+AG68</f>
        <v>243.57216879206899</v>
      </c>
      <c r="AH69" s="44"/>
      <c r="AI69" s="44">
        <f t="shared" si="30"/>
        <v>1064.6863008149844</v>
      </c>
    </row>
    <row r="70" spans="1:35" x14ac:dyDescent="0.25">
      <c r="A70" s="1">
        <v>67</v>
      </c>
      <c r="B70" s="183"/>
      <c r="C70" s="185"/>
      <c r="D70" s="37">
        <v>43958</v>
      </c>
      <c r="E70" s="3">
        <v>5768</v>
      </c>
      <c r="F70" s="10">
        <v>338</v>
      </c>
      <c r="G70" s="182"/>
      <c r="H70" s="182"/>
      <c r="I70" s="38">
        <f t="shared" si="25"/>
        <v>5.8599167822468798</v>
      </c>
      <c r="J70" s="6">
        <v>64</v>
      </c>
      <c r="K70" s="7">
        <v>35</v>
      </c>
      <c r="L70" s="12"/>
      <c r="M70" s="39">
        <f t="shared" si="31"/>
        <v>134277</v>
      </c>
      <c r="N70" s="10">
        <f t="shared" si="32"/>
        <v>12777</v>
      </c>
      <c r="O70" s="38">
        <f t="shared" si="33"/>
        <v>1314.1183863893004</v>
      </c>
      <c r="P70" s="40">
        <f t="shared" si="34"/>
        <v>5.8599167822469553</v>
      </c>
      <c r="Q70" s="13">
        <f t="shared" si="35"/>
        <v>2390</v>
      </c>
      <c r="R70" s="7">
        <f t="shared" si="24"/>
        <v>929</v>
      </c>
      <c r="T70" s="11">
        <f t="shared" si="26"/>
        <v>9458</v>
      </c>
      <c r="U70" s="10">
        <f t="shared" si="19"/>
        <v>1.532652730513693</v>
      </c>
      <c r="V70" s="10">
        <f t="shared" si="20"/>
        <v>925.89963501116711</v>
      </c>
      <c r="W70" s="10">
        <f t="shared" si="21"/>
        <v>4.0855291576673869</v>
      </c>
      <c r="X70" s="1">
        <f t="shared" si="36"/>
        <v>239</v>
      </c>
      <c r="Y70" s="184"/>
      <c r="Z70" s="184"/>
      <c r="AA70" s="1">
        <f t="shared" si="37"/>
        <v>15</v>
      </c>
      <c r="AB70" s="42">
        <f t="shared" si="27"/>
        <v>4.143550624133149</v>
      </c>
      <c r="AC70" s="42">
        <f t="shared" si="38"/>
        <v>1068.8298514391181</v>
      </c>
      <c r="AD70" s="43">
        <f t="shared" si="28"/>
        <v>3319</v>
      </c>
      <c r="AE70" s="1">
        <f t="shared" si="39"/>
        <v>99</v>
      </c>
      <c r="AF70" s="44">
        <f t="shared" si="29"/>
        <v>1.7163661581137308</v>
      </c>
      <c r="AG70" s="44">
        <f t="shared" si="40"/>
        <v>245.28853495018274</v>
      </c>
      <c r="AH70" s="44"/>
      <c r="AI70" s="44">
        <f t="shared" si="30"/>
        <v>1068.8298514391176</v>
      </c>
    </row>
    <row r="71" spans="1:35" x14ac:dyDescent="0.25">
      <c r="A71" s="48">
        <v>68</v>
      </c>
      <c r="B71" s="183"/>
      <c r="C71" s="185"/>
      <c r="D71" s="55">
        <v>43959</v>
      </c>
      <c r="E71" s="20">
        <v>9360</v>
      </c>
      <c r="F71" s="63">
        <v>336</v>
      </c>
      <c r="G71" s="182"/>
      <c r="H71" s="182"/>
      <c r="I71" s="38">
        <f t="shared" si="25"/>
        <v>3.5897435897435894</v>
      </c>
      <c r="J71" s="63">
        <v>113</v>
      </c>
      <c r="K71" s="63">
        <v>13</v>
      </c>
      <c r="L71" s="63"/>
      <c r="M71" s="39">
        <f t="shared" si="31"/>
        <v>143637</v>
      </c>
      <c r="N71" s="48">
        <f t="shared" si="32"/>
        <v>13113</v>
      </c>
      <c r="O71" s="38">
        <f t="shared" si="33"/>
        <v>1317.7081299790441</v>
      </c>
      <c r="P71" s="40">
        <f t="shared" si="34"/>
        <v>3.589743589743648</v>
      </c>
      <c r="Q71" s="13">
        <f t="shared" si="35"/>
        <v>2503</v>
      </c>
      <c r="R71" s="48">
        <f t="shared" si="24"/>
        <v>942</v>
      </c>
      <c r="S71" s="64"/>
      <c r="T71" s="48">
        <f t="shared" si="26"/>
        <v>9668</v>
      </c>
      <c r="U71" s="10">
        <f t="shared" si="19"/>
        <v>1.4821401195768817</v>
      </c>
      <c r="V71" s="10">
        <f t="shared" si="20"/>
        <v>927.38177513074402</v>
      </c>
      <c r="W71" s="10">
        <f t="shared" si="21"/>
        <v>3.8733974358974357</v>
      </c>
      <c r="X71" s="1">
        <f t="shared" si="36"/>
        <v>210</v>
      </c>
      <c r="Y71" s="184"/>
      <c r="Z71" s="184"/>
      <c r="AA71" s="48">
        <f t="shared" si="37"/>
        <v>-29</v>
      </c>
      <c r="AB71" s="42">
        <f t="shared" si="27"/>
        <v>2.2435897435897436</v>
      </c>
      <c r="AC71" s="42">
        <f t="shared" si="38"/>
        <v>1071.0734411827079</v>
      </c>
      <c r="AD71" s="48">
        <f t="shared" si="28"/>
        <v>3445</v>
      </c>
      <c r="AE71" s="48">
        <f t="shared" si="39"/>
        <v>126</v>
      </c>
      <c r="AF71" s="44">
        <f t="shared" si="29"/>
        <v>1.3461538461538463</v>
      </c>
      <c r="AG71" s="44">
        <f t="shared" si="40"/>
        <v>246.63468879633658</v>
      </c>
      <c r="AH71" s="44"/>
      <c r="AI71" s="44">
        <f t="shared" si="30"/>
        <v>1071.0734411827075</v>
      </c>
    </row>
    <row r="72" spans="1:35" s="62" customFormat="1" x14ac:dyDescent="0.25">
      <c r="A72" s="48">
        <v>69</v>
      </c>
      <c r="B72" s="183"/>
      <c r="C72" s="185"/>
      <c r="D72" s="55">
        <v>43960</v>
      </c>
      <c r="E72" s="57">
        <v>7106</v>
      </c>
      <c r="F72" s="48">
        <v>533</v>
      </c>
      <c r="G72" s="182"/>
      <c r="H72" s="182"/>
      <c r="I72" s="58">
        <f t="shared" si="25"/>
        <v>7.5007036307345913</v>
      </c>
      <c r="J72" s="48">
        <v>113</v>
      </c>
      <c r="K72" s="48">
        <v>16</v>
      </c>
      <c r="L72" s="48"/>
      <c r="M72" s="39">
        <f t="shared" si="31"/>
        <v>150743</v>
      </c>
      <c r="N72" s="48">
        <f t="shared" si="32"/>
        <v>13646</v>
      </c>
      <c r="O72" s="58">
        <f t="shared" si="33"/>
        <v>1325.2088336097786</v>
      </c>
      <c r="P72" s="58">
        <f t="shared" si="34"/>
        <v>7.5007036307345061</v>
      </c>
      <c r="Q72" s="48">
        <f t="shared" si="35"/>
        <v>2616</v>
      </c>
      <c r="R72" s="48">
        <f t="shared" si="24"/>
        <v>958</v>
      </c>
      <c r="T72" s="48">
        <f t="shared" si="26"/>
        <v>10072</v>
      </c>
      <c r="U72" s="10">
        <f t="shared" si="19"/>
        <v>1.4707943925233644</v>
      </c>
      <c r="V72" s="10">
        <f t="shared" si="20"/>
        <v>928.85256952326733</v>
      </c>
      <c r="W72" s="10">
        <f t="shared" si="21"/>
        <v>3.6453130655085051</v>
      </c>
      <c r="X72" s="48">
        <f t="shared" si="36"/>
        <v>404</v>
      </c>
      <c r="Y72" s="184"/>
      <c r="Z72" s="184"/>
      <c r="AA72" s="48">
        <f t="shared" si="37"/>
        <v>194</v>
      </c>
      <c r="AB72" s="42">
        <f t="shared" si="27"/>
        <v>5.6853363354911339</v>
      </c>
      <c r="AC72" s="42">
        <f t="shared" si="38"/>
        <v>1076.7587775181992</v>
      </c>
      <c r="AD72" s="48">
        <f t="shared" si="28"/>
        <v>3574</v>
      </c>
      <c r="AE72" s="48">
        <f t="shared" si="39"/>
        <v>129</v>
      </c>
      <c r="AF72" s="61">
        <f t="shared" si="29"/>
        <v>1.8153672952434561</v>
      </c>
      <c r="AG72" s="61">
        <f t="shared" si="40"/>
        <v>248.45005609158002</v>
      </c>
      <c r="AH72" s="61"/>
      <c r="AI72" s="61">
        <f t="shared" si="30"/>
        <v>1076.7587775181985</v>
      </c>
    </row>
    <row r="73" spans="1:35" x14ac:dyDescent="0.25">
      <c r="A73" s="1">
        <v>70</v>
      </c>
      <c r="B73" s="183"/>
      <c r="C73" s="185"/>
      <c r="D73" s="37">
        <v>43961</v>
      </c>
      <c r="E73" s="20">
        <v>7386</v>
      </c>
      <c r="F73" s="10">
        <v>387</v>
      </c>
      <c r="G73" s="182"/>
      <c r="H73" s="182"/>
      <c r="I73" s="38">
        <f t="shared" si="25"/>
        <v>5.2396425670186844</v>
      </c>
      <c r="J73" s="6">
        <v>91</v>
      </c>
      <c r="K73" s="7">
        <v>14</v>
      </c>
      <c r="L73" s="12"/>
      <c r="M73" s="39">
        <f t="shared" si="31"/>
        <v>158129</v>
      </c>
      <c r="N73" s="10">
        <f t="shared" si="32"/>
        <v>14033</v>
      </c>
      <c r="O73" s="38">
        <f t="shared" si="33"/>
        <v>1330.4484761767974</v>
      </c>
      <c r="P73" s="40">
        <f t="shared" si="34"/>
        <v>5.2396425670187909</v>
      </c>
      <c r="Q73" s="13">
        <f t="shared" si="35"/>
        <v>2707</v>
      </c>
      <c r="R73" s="7">
        <f t="shared" si="24"/>
        <v>972</v>
      </c>
      <c r="T73" s="11">
        <f t="shared" si="26"/>
        <v>10354</v>
      </c>
      <c r="U73" s="10">
        <f t="shared" si="19"/>
        <v>1.4717839374555792</v>
      </c>
      <c r="V73" s="10">
        <f t="shared" si="20"/>
        <v>930.32435346072293</v>
      </c>
      <c r="W73" s="10">
        <f t="shared" si="21"/>
        <v>3.5386192754613806</v>
      </c>
      <c r="X73" s="1">
        <f t="shared" si="36"/>
        <v>282</v>
      </c>
      <c r="Y73" s="184"/>
      <c r="Z73" s="184"/>
      <c r="AA73" s="1">
        <f t="shared" si="37"/>
        <v>-122</v>
      </c>
      <c r="AB73" s="42">
        <f t="shared" si="27"/>
        <v>3.8180341186027618</v>
      </c>
      <c r="AC73" s="42">
        <f t="shared" si="38"/>
        <v>1080.5768116368019</v>
      </c>
      <c r="AD73" s="43">
        <f t="shared" si="28"/>
        <v>3679</v>
      </c>
      <c r="AE73" s="1">
        <f t="shared" si="39"/>
        <v>105</v>
      </c>
      <c r="AF73" s="44">
        <f t="shared" si="29"/>
        <v>1.4216084484159219</v>
      </c>
      <c r="AG73" s="44">
        <f t="shared" si="40"/>
        <v>249.87166453999595</v>
      </c>
      <c r="AH73" s="44"/>
      <c r="AI73" s="44">
        <f t="shared" si="30"/>
        <v>1080.5768116368015</v>
      </c>
    </row>
    <row r="74" spans="1:35" x14ac:dyDescent="0.25">
      <c r="A74" s="1">
        <v>71</v>
      </c>
      <c r="B74" s="183">
        <v>11</v>
      </c>
      <c r="C74" s="185"/>
      <c r="D74" s="37">
        <v>43962</v>
      </c>
      <c r="E74" s="3">
        <v>3078</v>
      </c>
      <c r="F74" s="10">
        <v>233</v>
      </c>
      <c r="G74" s="182">
        <f>AVERAGE(F74:F80)</f>
        <v>498.28571428571428</v>
      </c>
      <c r="H74" s="182"/>
      <c r="I74" s="38">
        <f t="shared" si="25"/>
        <v>7.5698505523066926</v>
      </c>
      <c r="J74" s="6">
        <v>183</v>
      </c>
      <c r="K74" s="7">
        <v>18</v>
      </c>
      <c r="L74" s="12"/>
      <c r="M74" s="39">
        <f t="shared" si="31"/>
        <v>161207</v>
      </c>
      <c r="N74" s="10">
        <f t="shared" si="32"/>
        <v>14266</v>
      </c>
      <c r="O74" s="38">
        <f t="shared" si="33"/>
        <v>1338.018326729104</v>
      </c>
      <c r="P74" s="40">
        <f t="shared" si="34"/>
        <v>7.5698505523066615</v>
      </c>
      <c r="Q74" s="13">
        <f t="shared" si="35"/>
        <v>2890</v>
      </c>
      <c r="R74" s="7">
        <f t="shared" si="24"/>
        <v>990</v>
      </c>
      <c r="T74" s="11">
        <f t="shared" si="26"/>
        <v>10386</v>
      </c>
      <c r="U74" s="10">
        <f t="shared" si="19"/>
        <v>1.4459139635249896</v>
      </c>
      <c r="V74" s="10">
        <f t="shared" si="20"/>
        <v>931.77026742424789</v>
      </c>
      <c r="W74" s="10">
        <f t="shared" si="21"/>
        <v>3.214484679665738</v>
      </c>
      <c r="X74" s="1">
        <f t="shared" si="36"/>
        <v>32</v>
      </c>
      <c r="Y74" s="184">
        <f>AVERAGE(X74:X78)</f>
        <v>251.2</v>
      </c>
      <c r="Z74" s="184"/>
      <c r="AA74" s="1">
        <f t="shared" si="37"/>
        <v>-250</v>
      </c>
      <c r="AB74" s="42">
        <f t="shared" si="27"/>
        <v>1.0396361273554255</v>
      </c>
      <c r="AC74" s="42">
        <f t="shared" si="38"/>
        <v>1081.6164477641573</v>
      </c>
      <c r="AD74" s="43">
        <f t="shared" si="28"/>
        <v>3880</v>
      </c>
      <c r="AE74" s="1">
        <f t="shared" si="39"/>
        <v>201</v>
      </c>
      <c r="AF74" s="44">
        <f t="shared" si="29"/>
        <v>6.530214424951267</v>
      </c>
      <c r="AG74" s="44">
        <f t="shared" si="40"/>
        <v>256.40187896494723</v>
      </c>
      <c r="AH74" s="44"/>
      <c r="AI74" s="44">
        <f t="shared" si="30"/>
        <v>1081.6164477641569</v>
      </c>
    </row>
    <row r="75" spans="1:35" x14ac:dyDescent="0.25">
      <c r="A75" s="1">
        <v>72</v>
      </c>
      <c r="B75" s="183"/>
      <c r="C75" s="185"/>
      <c r="D75" s="37">
        <v>43963</v>
      </c>
      <c r="E75" s="20">
        <v>3777</v>
      </c>
      <c r="F75" s="10">
        <v>484</v>
      </c>
      <c r="G75" s="182"/>
      <c r="H75" s="182"/>
      <c r="I75" s="38">
        <f t="shared" si="25"/>
        <v>12.814402965316388</v>
      </c>
      <c r="J75" s="6">
        <v>182</v>
      </c>
      <c r="K75" s="7">
        <v>16</v>
      </c>
      <c r="L75" s="12"/>
      <c r="M75" s="39">
        <f t="shared" si="31"/>
        <v>164984</v>
      </c>
      <c r="N75" s="10">
        <f t="shared" si="32"/>
        <v>14750</v>
      </c>
      <c r="O75" s="38">
        <f t="shared" si="33"/>
        <v>1350.8327296944203</v>
      </c>
      <c r="P75" s="40">
        <f t="shared" si="34"/>
        <v>12.814402965316276</v>
      </c>
      <c r="Q75" s="13">
        <f t="shared" si="35"/>
        <v>3072</v>
      </c>
      <c r="R75" s="7">
        <f t="shared" si="24"/>
        <v>1006</v>
      </c>
      <c r="T75" s="11">
        <f t="shared" si="26"/>
        <v>10672</v>
      </c>
      <c r="U75" s="10">
        <f t="shared" si="19"/>
        <v>1.4254040336583411</v>
      </c>
      <c r="V75" s="10">
        <f t="shared" si="20"/>
        <v>933.1956714579062</v>
      </c>
      <c r="W75" s="10">
        <f t="shared" si="21"/>
        <v>3.0395898604386216</v>
      </c>
      <c r="X75" s="1">
        <f t="shared" si="36"/>
        <v>286</v>
      </c>
      <c r="Y75" s="184"/>
      <c r="Z75" s="184"/>
      <c r="AA75" s="1">
        <f t="shared" si="37"/>
        <v>254</v>
      </c>
      <c r="AB75" s="42">
        <f t="shared" si="27"/>
        <v>7.5721472067778652</v>
      </c>
      <c r="AC75" s="42">
        <f t="shared" si="38"/>
        <v>1089.1885949709351</v>
      </c>
      <c r="AD75" s="43">
        <f t="shared" si="28"/>
        <v>4078</v>
      </c>
      <c r="AE75" s="1">
        <f t="shared" si="39"/>
        <v>198</v>
      </c>
      <c r="AF75" s="44">
        <f t="shared" si="29"/>
        <v>5.2422557585385228</v>
      </c>
      <c r="AG75" s="44">
        <f t="shared" si="40"/>
        <v>261.64413472348576</v>
      </c>
      <c r="AH75" s="44"/>
      <c r="AI75" s="44">
        <f t="shared" si="30"/>
        <v>1089.1885949709344</v>
      </c>
    </row>
    <row r="76" spans="1:35" s="62" customFormat="1" x14ac:dyDescent="0.25">
      <c r="A76" s="48">
        <v>73</v>
      </c>
      <c r="B76" s="183"/>
      <c r="C76" s="185"/>
      <c r="D76" s="55">
        <v>43964</v>
      </c>
      <c r="E76" s="57">
        <v>4067</v>
      </c>
      <c r="F76" s="48">
        <v>689</v>
      </c>
      <c r="G76" s="182"/>
      <c r="H76" s="182"/>
      <c r="I76" s="58">
        <f t="shared" si="25"/>
        <v>16.941234325055323</v>
      </c>
      <c r="J76" s="48">
        <v>224</v>
      </c>
      <c r="K76" s="48">
        <v>21</v>
      </c>
      <c r="L76" s="48"/>
      <c r="M76" s="39">
        <f t="shared" si="31"/>
        <v>169051</v>
      </c>
      <c r="N76" s="48">
        <f t="shared" si="32"/>
        <v>15439</v>
      </c>
      <c r="O76" s="58">
        <f t="shared" si="33"/>
        <v>1367.7739640194757</v>
      </c>
      <c r="P76" s="58">
        <f t="shared" si="34"/>
        <v>16.941234325055348</v>
      </c>
      <c r="Q76" s="48">
        <f t="shared" si="35"/>
        <v>3296</v>
      </c>
      <c r="R76" s="48">
        <f t="shared" si="24"/>
        <v>1027</v>
      </c>
      <c r="T76" s="48">
        <f t="shared" si="26"/>
        <v>11116</v>
      </c>
      <c r="U76" s="10">
        <f t="shared" si="19"/>
        <v>1.4628240557968153</v>
      </c>
      <c r="V76" s="10">
        <f t="shared" si="20"/>
        <v>934.65849551370297</v>
      </c>
      <c r="W76" s="10">
        <f t="shared" si="21"/>
        <v>2.9407407407407407</v>
      </c>
      <c r="X76" s="48">
        <f t="shared" si="36"/>
        <v>444</v>
      </c>
      <c r="Y76" s="184"/>
      <c r="Z76" s="184"/>
      <c r="AA76" s="48">
        <f t="shared" si="37"/>
        <v>158</v>
      </c>
      <c r="AB76" s="42">
        <f t="shared" si="27"/>
        <v>10.917137939513156</v>
      </c>
      <c r="AC76" s="42">
        <f t="shared" si="38"/>
        <v>1100.1057329104483</v>
      </c>
      <c r="AD76" s="48">
        <f t="shared" si="28"/>
        <v>4323</v>
      </c>
      <c r="AE76" s="48">
        <f t="shared" si="39"/>
        <v>245</v>
      </c>
      <c r="AF76" s="61">
        <f t="shared" si="29"/>
        <v>6.024096385542169</v>
      </c>
      <c r="AG76" s="61">
        <f t="shared" si="40"/>
        <v>267.66823110902794</v>
      </c>
      <c r="AH76" s="61"/>
      <c r="AI76" s="61">
        <f t="shared" si="30"/>
        <v>1100.1057329104478</v>
      </c>
    </row>
    <row r="77" spans="1:35" x14ac:dyDescent="0.25">
      <c r="A77" s="1">
        <v>74</v>
      </c>
      <c r="B77" s="183"/>
      <c r="C77" s="185"/>
      <c r="D77" s="37">
        <v>43965</v>
      </c>
      <c r="E77" s="20">
        <v>4495</v>
      </c>
      <c r="F77" s="10">
        <v>568</v>
      </c>
      <c r="G77" s="182"/>
      <c r="H77" s="182"/>
      <c r="I77" s="38">
        <f t="shared" si="25"/>
        <v>12.63626251390434</v>
      </c>
      <c r="J77" s="6">
        <v>231</v>
      </c>
      <c r="K77" s="7">
        <v>15</v>
      </c>
      <c r="L77" s="12"/>
      <c r="M77" s="39">
        <f t="shared" si="31"/>
        <v>173546</v>
      </c>
      <c r="N77" s="10">
        <f t="shared" si="32"/>
        <v>16007</v>
      </c>
      <c r="O77" s="38">
        <f t="shared" si="33"/>
        <v>1380.41022653338</v>
      </c>
      <c r="P77" s="40">
        <f t="shared" si="34"/>
        <v>12.636262513904285</v>
      </c>
      <c r="Q77" s="13">
        <f t="shared" si="35"/>
        <v>3527</v>
      </c>
      <c r="R77" s="7">
        <f t="shared" ref="R77:R108" si="41">K77+R76</f>
        <v>1042</v>
      </c>
      <c r="T77" s="11">
        <f t="shared" si="26"/>
        <v>11438</v>
      </c>
      <c r="U77" s="10">
        <f t="shared" si="19"/>
        <v>1.4650954271807353</v>
      </c>
      <c r="V77" s="10">
        <f t="shared" si="20"/>
        <v>936.12359094088367</v>
      </c>
      <c r="W77" s="10">
        <f t="shared" si="21"/>
        <v>2.8913043478260869</v>
      </c>
      <c r="X77" s="1">
        <f t="shared" si="36"/>
        <v>322</v>
      </c>
      <c r="Y77" s="184"/>
      <c r="Z77" s="184"/>
      <c r="AA77" s="1">
        <f t="shared" si="37"/>
        <v>-122</v>
      </c>
      <c r="AB77" s="42">
        <f t="shared" si="27"/>
        <v>7.1635150166852055</v>
      </c>
      <c r="AC77" s="42">
        <f t="shared" si="38"/>
        <v>1107.2692479271334</v>
      </c>
      <c r="AD77" s="43">
        <f t="shared" si="28"/>
        <v>4569</v>
      </c>
      <c r="AE77" s="1">
        <f t="shared" si="39"/>
        <v>246</v>
      </c>
      <c r="AF77" s="44">
        <f t="shared" si="29"/>
        <v>5.4727474972191326</v>
      </c>
      <c r="AG77" s="44">
        <f t="shared" si="40"/>
        <v>273.14097860624707</v>
      </c>
      <c r="AH77" s="44"/>
      <c r="AI77" s="44">
        <f t="shared" si="30"/>
        <v>1107.2692479271329</v>
      </c>
    </row>
    <row r="78" spans="1:35" x14ac:dyDescent="0.25">
      <c r="A78" s="1">
        <v>75</v>
      </c>
      <c r="B78" s="183"/>
      <c r="C78" s="185"/>
      <c r="D78" s="37">
        <v>43966</v>
      </c>
      <c r="E78" s="3">
        <v>4912</v>
      </c>
      <c r="F78" s="10">
        <v>490</v>
      </c>
      <c r="G78" s="182"/>
      <c r="H78" s="182"/>
      <c r="I78" s="38">
        <f t="shared" si="25"/>
        <v>9.975570032573291</v>
      </c>
      <c r="J78" s="6">
        <v>285</v>
      </c>
      <c r="K78" s="7">
        <v>33</v>
      </c>
      <c r="L78" s="12"/>
      <c r="M78" s="39">
        <f t="shared" si="31"/>
        <v>178458</v>
      </c>
      <c r="N78" s="10">
        <f t="shared" si="32"/>
        <v>16497</v>
      </c>
      <c r="O78" s="38">
        <f t="shared" si="33"/>
        <v>1390.3857965659533</v>
      </c>
      <c r="P78" s="40">
        <f t="shared" si="34"/>
        <v>9.9755700325733869</v>
      </c>
      <c r="Q78" s="13">
        <f t="shared" si="35"/>
        <v>3812</v>
      </c>
      <c r="R78" s="7">
        <f t="shared" si="41"/>
        <v>1075</v>
      </c>
      <c r="T78" s="11">
        <f t="shared" si="26"/>
        <v>11610</v>
      </c>
      <c r="U78" s="10">
        <f t="shared" si="19"/>
        <v>1.4222712238147739</v>
      </c>
      <c r="V78" s="10">
        <f t="shared" si="20"/>
        <v>937.54586216469841</v>
      </c>
      <c r="W78" s="10">
        <f t="shared" si="21"/>
        <v>2.7492304049254086</v>
      </c>
      <c r="X78" s="1">
        <f t="shared" si="36"/>
        <v>172</v>
      </c>
      <c r="Y78" s="184"/>
      <c r="Z78" s="184"/>
      <c r="AA78" s="1">
        <f t="shared" si="37"/>
        <v>-150</v>
      </c>
      <c r="AB78" s="42">
        <f t="shared" si="27"/>
        <v>3.5016286644951142</v>
      </c>
      <c r="AC78" s="42">
        <f t="shared" si="38"/>
        <v>1110.7708765916284</v>
      </c>
      <c r="AD78" s="43">
        <f t="shared" si="28"/>
        <v>4887</v>
      </c>
      <c r="AE78" s="1">
        <f t="shared" si="39"/>
        <v>318</v>
      </c>
      <c r="AF78" s="61">
        <f t="shared" si="29"/>
        <v>6.4739413680781759</v>
      </c>
      <c r="AG78" s="44">
        <f t="shared" si="40"/>
        <v>279.61491997432523</v>
      </c>
      <c r="AH78" s="44"/>
      <c r="AI78" s="44">
        <f t="shared" si="30"/>
        <v>1110.7708765916282</v>
      </c>
    </row>
    <row r="79" spans="1:35" x14ac:dyDescent="0.25">
      <c r="A79" s="48">
        <v>76</v>
      </c>
      <c r="B79" s="183"/>
      <c r="C79" s="185"/>
      <c r="D79" s="55">
        <v>43967</v>
      </c>
      <c r="E79" s="20">
        <v>4216</v>
      </c>
      <c r="F79" s="48">
        <v>529</v>
      </c>
      <c r="G79" s="182"/>
      <c r="H79" s="182"/>
      <c r="I79" s="38">
        <f t="shared" si="25"/>
        <v>12.547438330170779</v>
      </c>
      <c r="J79" s="48">
        <v>108</v>
      </c>
      <c r="K79" s="48">
        <v>13</v>
      </c>
      <c r="L79" s="12"/>
      <c r="M79" s="39">
        <f t="shared" si="31"/>
        <v>182674</v>
      </c>
      <c r="N79" s="48">
        <f t="shared" si="32"/>
        <v>17026</v>
      </c>
      <c r="O79" s="38">
        <f t="shared" si="33"/>
        <v>1402.9332348961241</v>
      </c>
      <c r="P79" s="40">
        <f t="shared" si="34"/>
        <v>12.547438330170735</v>
      </c>
      <c r="Q79" s="13">
        <f t="shared" si="35"/>
        <v>3920</v>
      </c>
      <c r="R79" s="48">
        <f t="shared" si="41"/>
        <v>1088</v>
      </c>
      <c r="S79" s="62"/>
      <c r="T79" s="48">
        <f t="shared" si="26"/>
        <v>12018</v>
      </c>
      <c r="U79" s="10">
        <f t="shared" si="19"/>
        <v>1.4392814371257485</v>
      </c>
      <c r="V79" s="10">
        <f t="shared" si="20"/>
        <v>938.98514360182412</v>
      </c>
      <c r="W79" s="10">
        <f t="shared" si="21"/>
        <v>2.6861868573983014</v>
      </c>
      <c r="X79" s="48">
        <f t="shared" si="36"/>
        <v>408</v>
      </c>
      <c r="Y79" s="184"/>
      <c r="Z79" s="184"/>
      <c r="AA79" s="48">
        <f t="shared" si="37"/>
        <v>236</v>
      </c>
      <c r="AB79" s="42">
        <f t="shared" si="27"/>
        <v>9.67741935483871</v>
      </c>
      <c r="AC79" s="42">
        <f t="shared" si="38"/>
        <v>1120.4482959464672</v>
      </c>
      <c r="AD79" s="48">
        <f t="shared" si="28"/>
        <v>5008</v>
      </c>
      <c r="AE79" s="48">
        <f t="shared" si="39"/>
        <v>121</v>
      </c>
      <c r="AF79" s="44">
        <f t="shared" si="29"/>
        <v>2.8700189753320684</v>
      </c>
      <c r="AG79" s="44">
        <f t="shared" si="40"/>
        <v>282.48493894965731</v>
      </c>
      <c r="AH79" s="44"/>
      <c r="AI79" s="44">
        <f t="shared" si="30"/>
        <v>1120.4482959464667</v>
      </c>
    </row>
    <row r="80" spans="1:35" x14ac:dyDescent="0.25">
      <c r="A80" s="1">
        <v>77</v>
      </c>
      <c r="B80" s="183"/>
      <c r="C80" s="185"/>
      <c r="D80" s="37">
        <v>43968</v>
      </c>
      <c r="E80" s="3">
        <v>5147</v>
      </c>
      <c r="F80" s="10">
        <v>495</v>
      </c>
      <c r="G80" s="182"/>
      <c r="H80" s="182"/>
      <c r="I80" s="38">
        <f t="shared" si="25"/>
        <v>9.6172527686030698</v>
      </c>
      <c r="J80" s="6">
        <v>218</v>
      </c>
      <c r="K80" s="7">
        <v>59</v>
      </c>
      <c r="L80" s="12"/>
      <c r="M80" s="39">
        <f t="shared" si="31"/>
        <v>187821</v>
      </c>
      <c r="N80" s="10">
        <f t="shared" si="32"/>
        <v>17521</v>
      </c>
      <c r="O80" s="38">
        <f t="shared" si="33"/>
        <v>1412.5504876647271</v>
      </c>
      <c r="P80" s="40">
        <f t="shared" si="34"/>
        <v>9.6172527686030662</v>
      </c>
      <c r="Q80" s="13">
        <f t="shared" si="35"/>
        <v>4138</v>
      </c>
      <c r="R80" s="7">
        <f t="shared" si="41"/>
        <v>1147</v>
      </c>
      <c r="T80" s="11">
        <f t="shared" si="26"/>
        <v>12236</v>
      </c>
      <c r="U80" s="10">
        <f t="shared" si="19"/>
        <v>1.4456521739130435</v>
      </c>
      <c r="V80" s="10">
        <f t="shared" si="20"/>
        <v>940.43079577573712</v>
      </c>
      <c r="W80" s="10">
        <f t="shared" si="21"/>
        <v>2.5502292621925804</v>
      </c>
      <c r="X80" s="1">
        <f t="shared" si="36"/>
        <v>218</v>
      </c>
      <c r="Y80" s="184"/>
      <c r="Z80" s="184"/>
      <c r="AA80" s="1">
        <f t="shared" si="37"/>
        <v>-190</v>
      </c>
      <c r="AB80" s="42">
        <f t="shared" si="27"/>
        <v>4.2354769768797356</v>
      </c>
      <c r="AC80" s="42">
        <f t="shared" si="38"/>
        <v>1124.6837729233469</v>
      </c>
      <c r="AD80" s="43">
        <f t="shared" si="28"/>
        <v>5285</v>
      </c>
      <c r="AE80" s="1">
        <f t="shared" si="39"/>
        <v>277</v>
      </c>
      <c r="AF80" s="44">
        <f t="shared" si="29"/>
        <v>5.3817757917233342</v>
      </c>
      <c r="AG80" s="44">
        <f t="shared" si="40"/>
        <v>287.86671474138063</v>
      </c>
      <c r="AH80" s="44"/>
      <c r="AI80" s="44">
        <f t="shared" si="30"/>
        <v>1124.6837729233466</v>
      </c>
    </row>
    <row r="81" spans="1:35" x14ac:dyDescent="0.25">
      <c r="A81" s="1">
        <v>78</v>
      </c>
      <c r="B81" s="183">
        <v>12</v>
      </c>
      <c r="C81" s="185"/>
      <c r="D81" s="37">
        <v>43969</v>
      </c>
      <c r="E81" s="20">
        <v>2695</v>
      </c>
      <c r="F81" s="10">
        <v>496</v>
      </c>
      <c r="G81" s="182">
        <f>AVERAGE(F81:F87)</f>
        <v>679.57142857142856</v>
      </c>
      <c r="H81" s="182"/>
      <c r="I81" s="38">
        <f t="shared" si="25"/>
        <v>18.404452690166977</v>
      </c>
      <c r="J81" s="6">
        <v>195</v>
      </c>
      <c r="K81" s="7">
        <v>48</v>
      </c>
      <c r="L81" s="12"/>
      <c r="M81" s="39">
        <f t="shared" si="31"/>
        <v>190516</v>
      </c>
      <c r="N81" s="10">
        <f t="shared" si="32"/>
        <v>18017</v>
      </c>
      <c r="O81" s="38">
        <f t="shared" si="33"/>
        <v>1430.954940354894</v>
      </c>
      <c r="P81" s="40">
        <f t="shared" si="34"/>
        <v>18.404452690166863</v>
      </c>
      <c r="Q81" s="13">
        <f t="shared" si="35"/>
        <v>4333</v>
      </c>
      <c r="R81" s="7">
        <f t="shared" si="41"/>
        <v>1195</v>
      </c>
      <c r="T81" s="11">
        <f t="shared" si="26"/>
        <v>12489</v>
      </c>
      <c r="U81" s="10">
        <f t="shared" si="19"/>
        <v>1.4253595069618807</v>
      </c>
      <c r="V81" s="10">
        <f t="shared" si="20"/>
        <v>941.85615528269898</v>
      </c>
      <c r="W81" s="10">
        <f t="shared" si="21"/>
        <v>2.4565302911093627</v>
      </c>
      <c r="X81" s="1">
        <f t="shared" si="36"/>
        <v>253</v>
      </c>
      <c r="Y81" s="184">
        <f>AVERAGE(X81:X87)</f>
        <v>465</v>
      </c>
      <c r="Z81" s="184"/>
      <c r="AA81" s="1">
        <f t="shared" si="37"/>
        <v>35</v>
      </c>
      <c r="AB81" s="42">
        <f t="shared" si="27"/>
        <v>9.387755102040817</v>
      </c>
      <c r="AC81" s="42">
        <f t="shared" si="38"/>
        <v>1134.0715280253876</v>
      </c>
      <c r="AD81" s="43">
        <f t="shared" si="28"/>
        <v>5528</v>
      </c>
      <c r="AE81" s="1">
        <f t="shared" si="39"/>
        <v>243</v>
      </c>
      <c r="AF81" s="44">
        <f t="shared" si="29"/>
        <v>9.01669758812616</v>
      </c>
      <c r="AG81" s="44">
        <f t="shared" si="40"/>
        <v>296.88341232950677</v>
      </c>
      <c r="AH81" s="44"/>
      <c r="AI81" s="44">
        <f t="shared" si="30"/>
        <v>1134.0715280253871</v>
      </c>
    </row>
    <row r="82" spans="1:35" x14ac:dyDescent="0.25">
      <c r="A82" s="1">
        <v>79</v>
      </c>
      <c r="B82" s="183"/>
      <c r="C82" s="185"/>
      <c r="D82" s="37">
        <v>43970</v>
      </c>
      <c r="E82" s="3">
        <v>12276</v>
      </c>
      <c r="F82" s="10">
        <v>486</v>
      </c>
      <c r="G82" s="182"/>
      <c r="H82" s="182"/>
      <c r="I82" s="38">
        <f t="shared" si="25"/>
        <v>3.9589442815249267</v>
      </c>
      <c r="J82" s="6">
        <v>143</v>
      </c>
      <c r="K82" s="7">
        <v>30</v>
      </c>
      <c r="L82" s="12"/>
      <c r="M82" s="39">
        <f t="shared" si="31"/>
        <v>202792</v>
      </c>
      <c r="N82" s="10">
        <f t="shared" si="32"/>
        <v>18503</v>
      </c>
      <c r="O82" s="38">
        <f t="shared" si="33"/>
        <v>1434.913884636419</v>
      </c>
      <c r="P82" s="40">
        <f t="shared" si="34"/>
        <v>3.958944281524964</v>
      </c>
      <c r="Q82" s="13">
        <f t="shared" si="35"/>
        <v>4476</v>
      </c>
      <c r="R82" s="7">
        <f t="shared" si="41"/>
        <v>1225</v>
      </c>
      <c r="T82" s="11">
        <f t="shared" si="26"/>
        <v>12802</v>
      </c>
      <c r="U82" s="10">
        <f t="shared" ref="U82:U145" si="42">T82/T68</f>
        <v>1.4232351306281268</v>
      </c>
      <c r="V82" s="10">
        <f t="shared" si="20"/>
        <v>943.27939041332706</v>
      </c>
      <c r="W82" s="10">
        <f t="shared" si="21"/>
        <v>2.4113769071388207</v>
      </c>
      <c r="X82" s="1">
        <f t="shared" si="36"/>
        <v>313</v>
      </c>
      <c r="Y82" s="184"/>
      <c r="Z82" s="184"/>
      <c r="AA82" s="1">
        <f t="shared" si="37"/>
        <v>60</v>
      </c>
      <c r="AB82" s="42">
        <f t="shared" si="27"/>
        <v>2.5496904529162592</v>
      </c>
      <c r="AC82" s="42">
        <f t="shared" si="38"/>
        <v>1136.6212184783039</v>
      </c>
      <c r="AD82" s="43">
        <f t="shared" si="28"/>
        <v>5701</v>
      </c>
      <c r="AE82" s="1">
        <f t="shared" si="39"/>
        <v>173</v>
      </c>
      <c r="AF82" s="44">
        <f t="shared" si="29"/>
        <v>1.4092538286086673</v>
      </c>
      <c r="AG82" s="44">
        <f t="shared" si="40"/>
        <v>298.29266615811542</v>
      </c>
      <c r="AH82" s="44"/>
      <c r="AI82" s="44">
        <f t="shared" si="30"/>
        <v>1136.6212184783035</v>
      </c>
    </row>
    <row r="83" spans="1:35" s="62" customFormat="1" x14ac:dyDescent="0.25">
      <c r="A83" s="48">
        <v>80</v>
      </c>
      <c r="B83" s="183"/>
      <c r="C83" s="185"/>
      <c r="D83" s="55">
        <v>43971</v>
      </c>
      <c r="E83" s="65">
        <v>8947</v>
      </c>
      <c r="F83" s="48">
        <v>693</v>
      </c>
      <c r="G83" s="182"/>
      <c r="H83" s="182"/>
      <c r="I83" s="58">
        <f t="shared" si="25"/>
        <v>7.7456130546551911</v>
      </c>
      <c r="J83" s="48">
        <v>108</v>
      </c>
      <c r="K83" s="48">
        <v>21</v>
      </c>
      <c r="L83" s="48"/>
      <c r="M83" s="39">
        <f t="shared" si="31"/>
        <v>211739</v>
      </c>
      <c r="N83" s="48">
        <f t="shared" si="32"/>
        <v>19196</v>
      </c>
      <c r="O83" s="58">
        <f t="shared" si="33"/>
        <v>1442.6594976910742</v>
      </c>
      <c r="P83" s="58">
        <f t="shared" si="34"/>
        <v>7.7456130546552231</v>
      </c>
      <c r="Q83" s="48">
        <f t="shared" si="35"/>
        <v>4584</v>
      </c>
      <c r="R83" s="48">
        <f t="shared" si="41"/>
        <v>1246</v>
      </c>
      <c r="T83" s="48">
        <f t="shared" si="26"/>
        <v>13366</v>
      </c>
      <c r="U83" s="10">
        <f t="shared" si="42"/>
        <v>1.4498318689662653</v>
      </c>
      <c r="V83" s="10">
        <f t="shared" ref="V83:V146" si="43">U83+V82</f>
        <v>944.72922228229334</v>
      </c>
      <c r="W83" s="10">
        <f t="shared" si="21"/>
        <v>2.463778801843318</v>
      </c>
      <c r="X83" s="48">
        <f t="shared" si="36"/>
        <v>564</v>
      </c>
      <c r="Y83" s="184"/>
      <c r="Z83" s="184"/>
      <c r="AA83" s="48">
        <f t="shared" si="37"/>
        <v>251</v>
      </c>
      <c r="AB83" s="58">
        <f t="shared" si="27"/>
        <v>6.3037889795462165</v>
      </c>
      <c r="AC83" s="58">
        <f t="shared" si="38"/>
        <v>1142.9250074578501</v>
      </c>
      <c r="AD83" s="48">
        <f t="shared" si="28"/>
        <v>5830</v>
      </c>
      <c r="AE83" s="48">
        <f t="shared" si="39"/>
        <v>129</v>
      </c>
      <c r="AF83" s="61">
        <f t="shared" si="29"/>
        <v>1.441824075108975</v>
      </c>
      <c r="AG83" s="61">
        <f t="shared" si="40"/>
        <v>299.73449023322439</v>
      </c>
      <c r="AH83" s="61"/>
      <c r="AI83" s="61">
        <f t="shared" si="30"/>
        <v>1142.9250074578499</v>
      </c>
    </row>
    <row r="84" spans="1:35" s="62" customFormat="1" x14ac:dyDescent="0.25">
      <c r="A84" s="48">
        <v>81</v>
      </c>
      <c r="B84" s="183"/>
      <c r="C84" s="185"/>
      <c r="D84" s="55">
        <v>43972</v>
      </c>
      <c r="E84" s="57">
        <v>8092</v>
      </c>
      <c r="F84" s="48">
        <v>973</v>
      </c>
      <c r="G84" s="182"/>
      <c r="H84" s="182"/>
      <c r="I84" s="58">
        <f t="shared" si="25"/>
        <v>12.024221453287197</v>
      </c>
      <c r="J84" s="48">
        <v>263</v>
      </c>
      <c r="K84" s="48">
        <v>36</v>
      </c>
      <c r="L84" s="48"/>
      <c r="M84" s="39">
        <f t="shared" si="31"/>
        <v>219831</v>
      </c>
      <c r="N84" s="48">
        <f t="shared" si="32"/>
        <v>20169</v>
      </c>
      <c r="O84" s="58">
        <f t="shared" si="33"/>
        <v>1454.6837191443615</v>
      </c>
      <c r="P84" s="58">
        <f t="shared" si="34"/>
        <v>12.024221453287282</v>
      </c>
      <c r="Q84" s="48">
        <f t="shared" si="35"/>
        <v>4847</v>
      </c>
      <c r="R84" s="48">
        <f t="shared" si="41"/>
        <v>1282</v>
      </c>
      <c r="T84" s="48">
        <f t="shared" si="26"/>
        <v>14040</v>
      </c>
      <c r="U84" s="10">
        <f t="shared" si="42"/>
        <v>1.4844576020300275</v>
      </c>
      <c r="V84" s="10">
        <f t="shared" si="43"/>
        <v>946.21367988432337</v>
      </c>
      <c r="W84" s="10">
        <f t="shared" si="21"/>
        <v>2.4722662440570522</v>
      </c>
      <c r="X84" s="48">
        <f t="shared" si="36"/>
        <v>674</v>
      </c>
      <c r="Y84" s="184"/>
      <c r="Z84" s="184"/>
      <c r="AA84" s="48">
        <f t="shared" si="37"/>
        <v>110</v>
      </c>
      <c r="AB84" s="58">
        <f t="shared" si="27"/>
        <v>8.3292140385566</v>
      </c>
      <c r="AC84" s="58">
        <f t="shared" si="38"/>
        <v>1151.2542214964067</v>
      </c>
      <c r="AD84" s="48">
        <f t="shared" si="28"/>
        <v>6129</v>
      </c>
      <c r="AE84" s="48">
        <f t="shared" si="39"/>
        <v>299</v>
      </c>
      <c r="AF84" s="61">
        <f t="shared" si="29"/>
        <v>3.6950074147305978</v>
      </c>
      <c r="AG84" s="61">
        <f t="shared" si="40"/>
        <v>303.42949764795497</v>
      </c>
      <c r="AH84" s="61"/>
      <c r="AI84" s="61">
        <f t="shared" si="30"/>
        <v>1151.2542214964064</v>
      </c>
    </row>
    <row r="85" spans="1:35" x14ac:dyDescent="0.25">
      <c r="A85" s="1">
        <v>82</v>
      </c>
      <c r="B85" s="183"/>
      <c r="C85" s="185"/>
      <c r="D85" s="37">
        <v>43973</v>
      </c>
      <c r="E85" s="20">
        <v>9359</v>
      </c>
      <c r="F85" s="10">
        <v>634</v>
      </c>
      <c r="G85" s="182"/>
      <c r="H85" s="182"/>
      <c r="I85" s="38">
        <f t="shared" si="25"/>
        <v>6.7742280158136552</v>
      </c>
      <c r="J85" s="6">
        <v>219</v>
      </c>
      <c r="K85" s="7">
        <v>48</v>
      </c>
      <c r="L85" s="12"/>
      <c r="M85" s="39">
        <f t="shared" si="31"/>
        <v>229190</v>
      </c>
      <c r="N85" s="10">
        <f t="shared" si="32"/>
        <v>20803</v>
      </c>
      <c r="O85" s="38">
        <f t="shared" si="33"/>
        <v>1461.4579471601751</v>
      </c>
      <c r="P85" s="40">
        <f t="shared" si="34"/>
        <v>6.7742280158136055</v>
      </c>
      <c r="Q85" s="13">
        <f t="shared" si="35"/>
        <v>5066</v>
      </c>
      <c r="R85" s="7">
        <f t="shared" si="41"/>
        <v>1330</v>
      </c>
      <c r="T85" s="11">
        <f t="shared" si="26"/>
        <v>14407</v>
      </c>
      <c r="U85" s="10">
        <f t="shared" si="42"/>
        <v>1.4901737691352916</v>
      </c>
      <c r="V85" s="10">
        <f t="shared" si="43"/>
        <v>947.70385365345862</v>
      </c>
      <c r="W85" s="10">
        <f t="shared" si="21"/>
        <v>2.4535081743869211</v>
      </c>
      <c r="X85" s="1">
        <f t="shared" si="36"/>
        <v>367</v>
      </c>
      <c r="Y85" s="184"/>
      <c r="Z85" s="184"/>
      <c r="AA85" s="1">
        <f t="shared" si="37"/>
        <v>-307</v>
      </c>
      <c r="AB85" s="42">
        <f t="shared" si="27"/>
        <v>3.9213591195640558</v>
      </c>
      <c r="AC85" s="42">
        <f t="shared" si="38"/>
        <v>1155.1755806159708</v>
      </c>
      <c r="AD85" s="43">
        <f t="shared" si="28"/>
        <v>6396</v>
      </c>
      <c r="AE85" s="1">
        <f t="shared" si="39"/>
        <v>267</v>
      </c>
      <c r="AF85" s="44">
        <f t="shared" si="29"/>
        <v>2.8528688962495994</v>
      </c>
      <c r="AG85" s="44">
        <f t="shared" si="40"/>
        <v>306.28236654420459</v>
      </c>
      <c r="AH85" s="44"/>
      <c r="AI85" s="44">
        <f t="shared" si="30"/>
        <v>1155.1755806159704</v>
      </c>
    </row>
    <row r="86" spans="1:35" s="62" customFormat="1" x14ac:dyDescent="0.25">
      <c r="A86" s="48">
        <v>83</v>
      </c>
      <c r="B86" s="183"/>
      <c r="C86" s="185"/>
      <c r="D86" s="55">
        <v>43974</v>
      </c>
      <c r="E86" s="57">
        <v>10406</v>
      </c>
      <c r="F86" s="48">
        <v>949</v>
      </c>
      <c r="G86" s="182"/>
      <c r="H86" s="182"/>
      <c r="I86" s="58">
        <f t="shared" si="25"/>
        <v>9.1197386123390345</v>
      </c>
      <c r="J86" s="48">
        <v>192</v>
      </c>
      <c r="K86" s="48">
        <v>25</v>
      </c>
      <c r="L86" s="48"/>
      <c r="M86" s="39">
        <f t="shared" si="31"/>
        <v>239596</v>
      </c>
      <c r="N86" s="48">
        <f t="shared" si="32"/>
        <v>21752</v>
      </c>
      <c r="O86" s="58">
        <f t="shared" si="33"/>
        <v>1470.5776857725141</v>
      </c>
      <c r="P86" s="58">
        <f t="shared" si="34"/>
        <v>9.1197386123390061</v>
      </c>
      <c r="Q86" s="48">
        <f t="shared" si="35"/>
        <v>5258</v>
      </c>
      <c r="R86" s="48">
        <f t="shared" si="41"/>
        <v>1355</v>
      </c>
      <c r="T86" s="48">
        <f t="shared" si="26"/>
        <v>15139</v>
      </c>
      <c r="U86" s="10">
        <f t="shared" si="42"/>
        <v>1.5030778395552025</v>
      </c>
      <c r="V86" s="10">
        <f t="shared" si="43"/>
        <v>949.20693149301383</v>
      </c>
      <c r="W86" s="10">
        <f t="shared" si="21"/>
        <v>2.4532490682223305</v>
      </c>
      <c r="X86" s="48">
        <f t="shared" si="36"/>
        <v>732</v>
      </c>
      <c r="Y86" s="184"/>
      <c r="Z86" s="184"/>
      <c r="AA86" s="48">
        <f t="shared" si="37"/>
        <v>365</v>
      </c>
      <c r="AB86" s="58">
        <f t="shared" si="27"/>
        <v>7.0344032289063998</v>
      </c>
      <c r="AC86" s="58">
        <f t="shared" si="38"/>
        <v>1162.2099838448773</v>
      </c>
      <c r="AD86" s="48">
        <f t="shared" si="28"/>
        <v>6613</v>
      </c>
      <c r="AE86" s="48">
        <f t="shared" si="39"/>
        <v>217</v>
      </c>
      <c r="AF86" s="61">
        <f t="shared" si="29"/>
        <v>2.0853353834326347</v>
      </c>
      <c r="AG86" s="61">
        <f t="shared" si="40"/>
        <v>308.3677019276372</v>
      </c>
      <c r="AH86" s="61"/>
      <c r="AI86" s="61">
        <f t="shared" si="30"/>
        <v>1162.2099838448769</v>
      </c>
    </row>
    <row r="87" spans="1:35" x14ac:dyDescent="0.25">
      <c r="A87" s="1">
        <v>84</v>
      </c>
      <c r="B87" s="183"/>
      <c r="C87" s="185"/>
      <c r="D87" s="37">
        <v>43975</v>
      </c>
      <c r="E87" s="20">
        <v>8815</v>
      </c>
      <c r="F87" s="10">
        <v>526</v>
      </c>
      <c r="G87" s="182"/>
      <c r="H87" s="182"/>
      <c r="I87" s="38">
        <f t="shared" si="25"/>
        <v>5.9671015314804308</v>
      </c>
      <c r="J87" s="6">
        <v>153</v>
      </c>
      <c r="K87" s="7">
        <v>21</v>
      </c>
      <c r="L87" s="12"/>
      <c r="M87" s="39">
        <f t="shared" si="31"/>
        <v>248411</v>
      </c>
      <c r="N87" s="10">
        <f t="shared" si="32"/>
        <v>22278</v>
      </c>
      <c r="O87" s="38">
        <f t="shared" si="33"/>
        <v>1476.5447873039946</v>
      </c>
      <c r="P87" s="40">
        <f t="shared" si="34"/>
        <v>5.9671015314804663</v>
      </c>
      <c r="Q87" s="13">
        <f t="shared" si="35"/>
        <v>5411</v>
      </c>
      <c r="R87" s="7">
        <f t="shared" si="41"/>
        <v>1376</v>
      </c>
      <c r="T87" s="11">
        <f t="shared" si="26"/>
        <v>15491</v>
      </c>
      <c r="U87" s="10">
        <f t="shared" si="42"/>
        <v>1.4961367587405834</v>
      </c>
      <c r="V87" s="10">
        <f t="shared" si="43"/>
        <v>950.70306825175442</v>
      </c>
      <c r="W87" s="10">
        <f t="shared" si="21"/>
        <v>2.3748275333435536</v>
      </c>
      <c r="X87" s="1">
        <f t="shared" si="36"/>
        <v>352</v>
      </c>
      <c r="Y87" s="184"/>
      <c r="Z87" s="184"/>
      <c r="AA87" s="1">
        <f t="shared" si="37"/>
        <v>-380</v>
      </c>
      <c r="AB87" s="42">
        <f t="shared" si="27"/>
        <v>3.9931934203062958</v>
      </c>
      <c r="AC87" s="42">
        <f t="shared" si="38"/>
        <v>1166.2031772651837</v>
      </c>
      <c r="AD87" s="43">
        <f t="shared" si="28"/>
        <v>6787</v>
      </c>
      <c r="AE87" s="1">
        <f t="shared" si="39"/>
        <v>174</v>
      </c>
      <c r="AF87" s="44">
        <f t="shared" si="29"/>
        <v>1.973908111174135</v>
      </c>
      <c r="AG87" s="44">
        <f t="shared" si="40"/>
        <v>310.34161003881133</v>
      </c>
      <c r="AH87" s="44"/>
      <c r="AI87" s="44">
        <f t="shared" si="30"/>
        <v>1166.2031772651833</v>
      </c>
    </row>
    <row r="88" spans="1:35" s="62" customFormat="1" x14ac:dyDescent="0.25">
      <c r="A88" s="48">
        <v>85</v>
      </c>
      <c r="B88" s="183">
        <v>13</v>
      </c>
      <c r="C88" s="185">
        <v>3</v>
      </c>
      <c r="D88" s="55">
        <v>43976</v>
      </c>
      <c r="E88" s="57">
        <v>8391</v>
      </c>
      <c r="F88" s="48">
        <v>479</v>
      </c>
      <c r="G88" s="182">
        <f>AVERAGE(F88:F94)</f>
        <v>600.28571428571433</v>
      </c>
      <c r="H88" s="182">
        <f>AVERAGE(G88:G115)</f>
        <v>843.60714285714289</v>
      </c>
      <c r="I88" s="58">
        <f t="shared" si="25"/>
        <v>5.7084971993802887</v>
      </c>
      <c r="J88" s="48">
        <v>240</v>
      </c>
      <c r="K88" s="48">
        <v>19</v>
      </c>
      <c r="L88" s="48"/>
      <c r="M88" s="39">
        <f t="shared" si="31"/>
        <v>256802</v>
      </c>
      <c r="N88" s="48">
        <f t="shared" si="32"/>
        <v>22757</v>
      </c>
      <c r="O88" s="58">
        <f t="shared" si="33"/>
        <v>1482.2532845033747</v>
      </c>
      <c r="P88" s="58">
        <f t="shared" si="34"/>
        <v>5.7084971993801901</v>
      </c>
      <c r="Q88" s="48">
        <f t="shared" si="35"/>
        <v>5651</v>
      </c>
      <c r="R88" s="48">
        <f t="shared" si="41"/>
        <v>1395</v>
      </c>
      <c r="T88" s="48">
        <f t="shared" si="26"/>
        <v>15711</v>
      </c>
      <c r="U88" s="10">
        <f t="shared" si="42"/>
        <v>1.5127094165222414</v>
      </c>
      <c r="V88" s="10">
        <f t="shared" si="43"/>
        <v>952.2157776682767</v>
      </c>
      <c r="W88" s="10">
        <f t="shared" si="21"/>
        <v>2.2942464953271027</v>
      </c>
      <c r="X88" s="48">
        <f t="shared" si="36"/>
        <v>220</v>
      </c>
      <c r="Y88" s="184">
        <f>AVERAGE(X88:X94)</f>
        <v>293.57142857142856</v>
      </c>
      <c r="Z88" s="184">
        <f>AVERAGE(Y88:Y115)</f>
        <v>340.75</v>
      </c>
      <c r="AA88" s="48">
        <f t="shared" si="37"/>
        <v>-132</v>
      </c>
      <c r="AB88" s="42">
        <f t="shared" si="27"/>
        <v>2.6218567512811348</v>
      </c>
      <c r="AC88" s="42">
        <f t="shared" si="38"/>
        <v>1168.8250340164648</v>
      </c>
      <c r="AD88" s="48">
        <f t="shared" si="28"/>
        <v>7046</v>
      </c>
      <c r="AE88" s="48">
        <f t="shared" si="39"/>
        <v>259</v>
      </c>
      <c r="AF88" s="61">
        <f t="shared" si="29"/>
        <v>3.0866404480991538</v>
      </c>
      <c r="AG88" s="61">
        <f t="shared" si="40"/>
        <v>313.42825048691049</v>
      </c>
      <c r="AH88" s="61"/>
      <c r="AI88" s="61">
        <f t="shared" si="30"/>
        <v>1168.8250340164643</v>
      </c>
    </row>
    <row r="89" spans="1:35" x14ac:dyDescent="0.25">
      <c r="A89" s="1">
        <v>86</v>
      </c>
      <c r="B89" s="183"/>
      <c r="C89" s="185"/>
      <c r="D89" s="37">
        <v>43977</v>
      </c>
      <c r="E89" s="20">
        <v>7152</v>
      </c>
      <c r="F89" s="10">
        <v>415</v>
      </c>
      <c r="G89" s="182"/>
      <c r="H89" s="182"/>
      <c r="I89" s="38">
        <f t="shared" si="25"/>
        <v>5.8025727069351234</v>
      </c>
      <c r="J89" s="6">
        <v>235</v>
      </c>
      <c r="K89" s="7">
        <v>27</v>
      </c>
      <c r="L89" s="12"/>
      <c r="M89" s="39">
        <f t="shared" si="31"/>
        <v>263954</v>
      </c>
      <c r="N89" s="10">
        <f t="shared" si="32"/>
        <v>23172</v>
      </c>
      <c r="O89" s="38">
        <f t="shared" si="33"/>
        <v>1488.0558572103098</v>
      </c>
      <c r="P89" s="40">
        <f t="shared" si="34"/>
        <v>5.8025727069350523</v>
      </c>
      <c r="Q89" s="13">
        <f t="shared" si="35"/>
        <v>5886</v>
      </c>
      <c r="R89" s="7">
        <f t="shared" si="41"/>
        <v>1422</v>
      </c>
      <c r="T89" s="11">
        <f t="shared" si="26"/>
        <v>15864</v>
      </c>
      <c r="U89" s="10">
        <f t="shared" si="42"/>
        <v>1.4865067466266866</v>
      </c>
      <c r="V89" s="10">
        <f t="shared" si="43"/>
        <v>953.70228441490337</v>
      </c>
      <c r="W89" s="10">
        <f t="shared" si="21"/>
        <v>2.25501066098081</v>
      </c>
      <c r="X89" s="1">
        <f t="shared" si="36"/>
        <v>153</v>
      </c>
      <c r="Y89" s="184"/>
      <c r="Z89" s="184"/>
      <c r="AA89" s="1">
        <f t="shared" si="37"/>
        <v>-67</v>
      </c>
      <c r="AB89" s="42">
        <f t="shared" si="27"/>
        <v>2.1392617449664431</v>
      </c>
      <c r="AC89" s="42">
        <f t="shared" si="38"/>
        <v>1170.9642957614312</v>
      </c>
      <c r="AD89" s="43">
        <f t="shared" si="28"/>
        <v>7308</v>
      </c>
      <c r="AE89" s="1">
        <f t="shared" si="39"/>
        <v>262</v>
      </c>
      <c r="AF89" s="44">
        <f t="shared" si="29"/>
        <v>3.6633109619686799</v>
      </c>
      <c r="AG89" s="44">
        <f t="shared" si="40"/>
        <v>317.09156144887919</v>
      </c>
      <c r="AH89" s="44"/>
      <c r="AI89" s="44">
        <f t="shared" si="30"/>
        <v>1170.9642957614305</v>
      </c>
    </row>
    <row r="90" spans="1:35" x14ac:dyDescent="0.25">
      <c r="A90" s="1">
        <v>87</v>
      </c>
      <c r="B90" s="183"/>
      <c r="C90" s="185"/>
      <c r="D90" s="37">
        <v>43978</v>
      </c>
      <c r="E90" s="3">
        <v>14313</v>
      </c>
      <c r="F90" s="10">
        <v>686</v>
      </c>
      <c r="G90" s="182"/>
      <c r="H90" s="182"/>
      <c r="I90" s="38">
        <f t="shared" si="25"/>
        <v>4.7928456647802697</v>
      </c>
      <c r="J90" s="6">
        <v>180</v>
      </c>
      <c r="K90" s="7">
        <v>55</v>
      </c>
      <c r="L90" s="12"/>
      <c r="M90" s="39">
        <f t="shared" si="31"/>
        <v>278267</v>
      </c>
      <c r="N90" s="10">
        <f t="shared" si="32"/>
        <v>23858</v>
      </c>
      <c r="O90" s="38">
        <f t="shared" si="33"/>
        <v>1492.8487028750901</v>
      </c>
      <c r="P90" s="40">
        <f t="shared" si="34"/>
        <v>4.7928456647803159</v>
      </c>
      <c r="Q90" s="13">
        <f t="shared" si="35"/>
        <v>6066</v>
      </c>
      <c r="R90" s="7">
        <f t="shared" si="41"/>
        <v>1477</v>
      </c>
      <c r="T90" s="11">
        <f t="shared" si="26"/>
        <v>16315</v>
      </c>
      <c r="U90" s="10">
        <f t="shared" si="42"/>
        <v>1.467704210147535</v>
      </c>
      <c r="V90" s="10">
        <f t="shared" si="43"/>
        <v>955.16998862505091</v>
      </c>
      <c r="W90" s="10">
        <f t="shared" si="21"/>
        <v>2.2713350967562298</v>
      </c>
      <c r="X90" s="1">
        <f t="shared" si="36"/>
        <v>451</v>
      </c>
      <c r="Y90" s="184"/>
      <c r="Z90" s="184"/>
      <c r="AA90" s="1">
        <f t="shared" si="37"/>
        <v>298</v>
      </c>
      <c r="AB90" s="42">
        <f t="shared" si="27"/>
        <v>3.1509816250960663</v>
      </c>
      <c r="AC90" s="42">
        <f t="shared" si="38"/>
        <v>1174.1152773865274</v>
      </c>
      <c r="AD90" s="43">
        <f t="shared" si="28"/>
        <v>7543</v>
      </c>
      <c r="AE90" s="1">
        <f t="shared" si="39"/>
        <v>235</v>
      </c>
      <c r="AF90" s="44">
        <f t="shared" si="29"/>
        <v>1.6418640396842032</v>
      </c>
      <c r="AG90" s="44">
        <f t="shared" si="40"/>
        <v>318.7334254885634</v>
      </c>
      <c r="AH90" s="44"/>
      <c r="AI90" s="44">
        <f t="shared" si="30"/>
        <v>1174.1152773865267</v>
      </c>
    </row>
    <row r="91" spans="1:35" s="70" customFormat="1" x14ac:dyDescent="0.25">
      <c r="A91" s="66">
        <v>88</v>
      </c>
      <c r="B91" s="183"/>
      <c r="C91" s="185"/>
      <c r="D91" s="67">
        <v>43979</v>
      </c>
      <c r="E91" s="68">
        <v>11495</v>
      </c>
      <c r="F91" s="66">
        <v>687</v>
      </c>
      <c r="G91" s="182"/>
      <c r="H91" s="182"/>
      <c r="I91" s="69">
        <f t="shared" si="25"/>
        <v>5.9765115267507616</v>
      </c>
      <c r="J91" s="66">
        <v>183</v>
      </c>
      <c r="K91" s="66">
        <v>23</v>
      </c>
      <c r="L91" s="66"/>
      <c r="M91" s="39">
        <f t="shared" si="31"/>
        <v>289762</v>
      </c>
      <c r="N91" s="66">
        <f t="shared" si="32"/>
        <v>24545</v>
      </c>
      <c r="O91" s="69">
        <f t="shared" si="33"/>
        <v>1498.8252144018409</v>
      </c>
      <c r="P91" s="69">
        <f t="shared" si="34"/>
        <v>5.9765115267507554</v>
      </c>
      <c r="Q91" s="66">
        <f t="shared" si="35"/>
        <v>6249</v>
      </c>
      <c r="R91" s="66">
        <f t="shared" si="41"/>
        <v>1500</v>
      </c>
      <c r="T91" s="66">
        <f t="shared" si="26"/>
        <v>16796</v>
      </c>
      <c r="U91" s="71">
        <f t="shared" si="42"/>
        <v>1.4684385382059801</v>
      </c>
      <c r="V91" s="71">
        <f t="shared" si="43"/>
        <v>956.63842716325689</v>
      </c>
      <c r="W91" s="71">
        <f t="shared" si="21"/>
        <v>2.2433551489248029</v>
      </c>
      <c r="X91" s="66">
        <f t="shared" si="36"/>
        <v>481</v>
      </c>
      <c r="Y91" s="184"/>
      <c r="Z91" s="184"/>
      <c r="AA91" s="66">
        <f t="shared" si="37"/>
        <v>30</v>
      </c>
      <c r="AB91" s="69">
        <f t="shared" si="27"/>
        <v>4.1844280121792083</v>
      </c>
      <c r="AC91" s="69">
        <f t="shared" si="38"/>
        <v>1178.2997053987067</v>
      </c>
      <c r="AD91" s="66">
        <f t="shared" si="28"/>
        <v>7749</v>
      </c>
      <c r="AE91" s="66">
        <f t="shared" si="39"/>
        <v>206</v>
      </c>
      <c r="AF91" s="72">
        <f t="shared" si="29"/>
        <v>1.792083514571553</v>
      </c>
      <c r="AG91" s="72">
        <f t="shared" si="40"/>
        <v>320.52550900313497</v>
      </c>
      <c r="AH91" s="72"/>
      <c r="AI91" s="72">
        <f t="shared" si="30"/>
        <v>1178.299705398706</v>
      </c>
    </row>
    <row r="92" spans="1:35" s="76" customFormat="1" x14ac:dyDescent="0.25">
      <c r="A92" s="71">
        <v>89</v>
      </c>
      <c r="B92" s="183"/>
      <c r="C92" s="185"/>
      <c r="D92" s="73">
        <v>43980</v>
      </c>
      <c r="E92" s="74">
        <v>10639</v>
      </c>
      <c r="F92" s="71">
        <v>678</v>
      </c>
      <c r="G92" s="182"/>
      <c r="H92" s="182"/>
      <c r="I92" s="75">
        <f t="shared" si="25"/>
        <v>6.3727793965598272</v>
      </c>
      <c r="J92" s="71">
        <v>252</v>
      </c>
      <c r="K92" s="71">
        <v>24</v>
      </c>
      <c r="L92" s="71"/>
      <c r="M92" s="39">
        <f t="shared" si="31"/>
        <v>300401</v>
      </c>
      <c r="N92" s="71">
        <f t="shared" si="32"/>
        <v>25223</v>
      </c>
      <c r="O92" s="75">
        <f t="shared" si="33"/>
        <v>1505.1979937984006</v>
      </c>
      <c r="P92" s="75">
        <f t="shared" si="34"/>
        <v>6.3727793965597357</v>
      </c>
      <c r="Q92" s="71">
        <f t="shared" si="35"/>
        <v>6501</v>
      </c>
      <c r="R92" s="71">
        <f t="shared" si="41"/>
        <v>1524</v>
      </c>
      <c r="T92" s="71">
        <f t="shared" si="26"/>
        <v>17198</v>
      </c>
      <c r="U92" s="71">
        <f t="shared" si="42"/>
        <v>1.4813092161929371</v>
      </c>
      <c r="V92" s="71">
        <f t="shared" si="43"/>
        <v>958.11973637944982</v>
      </c>
      <c r="W92" s="71">
        <f t="shared" si="21"/>
        <v>2.2631925253322804</v>
      </c>
      <c r="X92" s="71">
        <f t="shared" si="36"/>
        <v>402</v>
      </c>
      <c r="Y92" s="184"/>
      <c r="Z92" s="184"/>
      <c r="AA92" s="71">
        <f t="shared" si="37"/>
        <v>-79</v>
      </c>
      <c r="AB92" s="75">
        <f t="shared" si="27"/>
        <v>3.7785506156593667</v>
      </c>
      <c r="AC92" s="75">
        <f t="shared" si="38"/>
        <v>1182.0782560143662</v>
      </c>
      <c r="AD92" s="71">
        <f t="shared" si="28"/>
        <v>8025</v>
      </c>
      <c r="AE92" s="71">
        <f t="shared" si="39"/>
        <v>276</v>
      </c>
      <c r="AF92" s="77">
        <f t="shared" si="29"/>
        <v>2.5942287809004605</v>
      </c>
      <c r="AG92" s="77">
        <f t="shared" si="40"/>
        <v>323.11973778403541</v>
      </c>
      <c r="AH92" s="77"/>
      <c r="AI92" s="77">
        <f t="shared" si="30"/>
        <v>1182.0782560143653</v>
      </c>
    </row>
    <row r="93" spans="1:35" s="76" customFormat="1" x14ac:dyDescent="0.25">
      <c r="A93" s="71">
        <v>90</v>
      </c>
      <c r="B93" s="183"/>
      <c r="C93" s="185"/>
      <c r="D93" s="73">
        <v>43981</v>
      </c>
      <c r="E93" s="78">
        <v>11361</v>
      </c>
      <c r="F93" s="71">
        <v>557</v>
      </c>
      <c r="G93" s="182"/>
      <c r="H93" s="182"/>
      <c r="I93" s="75">
        <f t="shared" si="25"/>
        <v>4.9027374350849398</v>
      </c>
      <c r="J93" s="71">
        <v>523</v>
      </c>
      <c r="K93" s="71">
        <v>53</v>
      </c>
      <c r="L93" s="71"/>
      <c r="M93" s="39">
        <f t="shared" si="31"/>
        <v>311762</v>
      </c>
      <c r="N93" s="71">
        <f t="shared" si="32"/>
        <v>25780</v>
      </c>
      <c r="O93" s="75">
        <f t="shared" si="33"/>
        <v>1510.1007312334855</v>
      </c>
      <c r="P93" s="75">
        <f t="shared" si="34"/>
        <v>4.9027374350848731</v>
      </c>
      <c r="Q93" s="71">
        <f t="shared" si="35"/>
        <v>7024</v>
      </c>
      <c r="R93" s="71">
        <f t="shared" si="41"/>
        <v>1577</v>
      </c>
      <c r="T93" s="71">
        <f t="shared" si="26"/>
        <v>17179</v>
      </c>
      <c r="U93" s="71">
        <f t="shared" si="42"/>
        <v>1.4294391745714761</v>
      </c>
      <c r="V93" s="71">
        <f t="shared" si="43"/>
        <v>959.5491755540213</v>
      </c>
      <c r="W93" s="71">
        <f t="shared" si="21"/>
        <v>2.2004611246317407</v>
      </c>
      <c r="X93" s="71">
        <f t="shared" si="36"/>
        <v>-19</v>
      </c>
      <c r="Y93" s="184"/>
      <c r="Z93" s="184"/>
      <c r="AA93" s="71">
        <f t="shared" si="37"/>
        <v>-421</v>
      </c>
      <c r="AB93" s="75">
        <f t="shared" si="27"/>
        <v>-0.16723879940146114</v>
      </c>
      <c r="AC93" s="75">
        <f t="shared" si="38"/>
        <v>1181.9110172149647</v>
      </c>
      <c r="AD93" s="71">
        <f t="shared" si="28"/>
        <v>8601</v>
      </c>
      <c r="AE93" s="71">
        <f t="shared" si="39"/>
        <v>576</v>
      </c>
      <c r="AF93" s="77">
        <f t="shared" si="29"/>
        <v>5.0699762344864006</v>
      </c>
      <c r="AG93" s="77">
        <f t="shared" si="40"/>
        <v>328.18971401852178</v>
      </c>
      <c r="AH93" s="77"/>
      <c r="AI93" s="77">
        <f t="shared" si="30"/>
        <v>1181.9110172149637</v>
      </c>
    </row>
    <row r="94" spans="1:35" x14ac:dyDescent="0.25">
      <c r="A94" s="1">
        <v>91</v>
      </c>
      <c r="B94" s="183"/>
      <c r="C94" s="185"/>
      <c r="D94" s="37">
        <v>43982</v>
      </c>
      <c r="E94" s="3">
        <v>11470</v>
      </c>
      <c r="F94" s="10">
        <v>700</v>
      </c>
      <c r="G94" s="182"/>
      <c r="H94" s="182"/>
      <c r="I94" s="38">
        <f t="shared" si="25"/>
        <v>6.1028770706190061</v>
      </c>
      <c r="J94" s="6">
        <v>293</v>
      </c>
      <c r="K94" s="7">
        <v>40</v>
      </c>
      <c r="L94" s="12"/>
      <c r="M94" s="39">
        <f t="shared" si="31"/>
        <v>323232</v>
      </c>
      <c r="N94" s="10">
        <f t="shared" si="32"/>
        <v>26480</v>
      </c>
      <c r="O94" s="38">
        <f t="shared" si="33"/>
        <v>1516.2036083041046</v>
      </c>
      <c r="P94" s="40">
        <f t="shared" si="34"/>
        <v>6.1028770706191153</v>
      </c>
      <c r="Q94" s="13">
        <f t="shared" si="35"/>
        <v>7317</v>
      </c>
      <c r="R94" s="7">
        <f t="shared" si="41"/>
        <v>1617</v>
      </c>
      <c r="T94" s="11">
        <f t="shared" si="26"/>
        <v>17546</v>
      </c>
      <c r="U94" s="10">
        <f t="shared" si="42"/>
        <v>1.4339653481529913</v>
      </c>
      <c r="V94" s="10">
        <f t="shared" si="43"/>
        <v>960.98314090217434</v>
      </c>
      <c r="W94" s="10">
        <f t="shared" si="21"/>
        <v>2.1494548572828616</v>
      </c>
      <c r="X94" s="1">
        <f t="shared" si="36"/>
        <v>367</v>
      </c>
      <c r="Y94" s="184"/>
      <c r="Z94" s="184"/>
      <c r="AA94" s="1">
        <f t="shared" si="37"/>
        <v>386</v>
      </c>
      <c r="AB94" s="42">
        <f t="shared" si="27"/>
        <v>3.1996512641673935</v>
      </c>
      <c r="AC94" s="42">
        <f t="shared" si="38"/>
        <v>1185.1106684791321</v>
      </c>
      <c r="AD94" s="43">
        <f t="shared" si="28"/>
        <v>8934</v>
      </c>
      <c r="AE94" s="1">
        <f t="shared" si="39"/>
        <v>333</v>
      </c>
      <c r="AF94" s="44">
        <f t="shared" si="29"/>
        <v>2.903225806451613</v>
      </c>
      <c r="AG94" s="44">
        <f t="shared" si="40"/>
        <v>331.09293982497337</v>
      </c>
      <c r="AH94" s="44"/>
      <c r="AI94" s="44">
        <f t="shared" si="30"/>
        <v>1185.1106684791312</v>
      </c>
    </row>
    <row r="95" spans="1:35" s="82" customFormat="1" x14ac:dyDescent="0.25">
      <c r="A95" s="43">
        <v>92</v>
      </c>
      <c r="B95" s="183">
        <v>14</v>
      </c>
      <c r="C95" s="185"/>
      <c r="D95" s="79">
        <v>43983</v>
      </c>
      <c r="E95" s="80">
        <v>10039</v>
      </c>
      <c r="F95" s="43">
        <v>467</v>
      </c>
      <c r="G95" s="182">
        <f>AVERAGE(F95:F101)</f>
        <v>673.28571428571433</v>
      </c>
      <c r="H95" s="182"/>
      <c r="I95" s="81">
        <f t="shared" si="25"/>
        <v>4.6518577547564499</v>
      </c>
      <c r="J95" s="43">
        <v>329</v>
      </c>
      <c r="K95" s="43">
        <v>28</v>
      </c>
      <c r="L95" s="43"/>
      <c r="M95" s="80">
        <f t="shared" si="31"/>
        <v>333271</v>
      </c>
      <c r="N95" s="43">
        <f t="shared" si="32"/>
        <v>26947</v>
      </c>
      <c r="O95" s="81">
        <f t="shared" si="33"/>
        <v>1520.8554660588611</v>
      </c>
      <c r="P95" s="81">
        <f t="shared" si="34"/>
        <v>4.6518577547565201</v>
      </c>
      <c r="Q95" s="43">
        <f t="shared" si="35"/>
        <v>7646</v>
      </c>
      <c r="R95" s="43">
        <f t="shared" si="41"/>
        <v>1645</v>
      </c>
      <c r="T95" s="43">
        <f t="shared" si="26"/>
        <v>17656</v>
      </c>
      <c r="U95" s="43">
        <f t="shared" si="42"/>
        <v>1.4137240771879254</v>
      </c>
      <c r="V95" s="43">
        <f t="shared" si="43"/>
        <v>962.39686497936225</v>
      </c>
      <c r="W95" s="43">
        <f t="shared" si="21"/>
        <v>2.1144910179640717</v>
      </c>
      <c r="X95" s="43">
        <f t="shared" si="36"/>
        <v>110</v>
      </c>
      <c r="Y95" s="184">
        <f>AVERAGE(X95:X101)</f>
        <v>183.57142857142858</v>
      </c>
      <c r="Z95" s="184"/>
      <c r="AA95" s="43">
        <f t="shared" si="37"/>
        <v>-257</v>
      </c>
      <c r="AB95" s="81">
        <f t="shared" si="27"/>
        <v>1.0957266660025899</v>
      </c>
      <c r="AC95" s="81">
        <f t="shared" si="38"/>
        <v>1186.2063951451346</v>
      </c>
      <c r="AD95" s="43">
        <f t="shared" si="28"/>
        <v>9291</v>
      </c>
      <c r="AE95" s="43">
        <f t="shared" si="39"/>
        <v>357</v>
      </c>
      <c r="AF95" s="83">
        <f t="shared" si="29"/>
        <v>3.5561310887538595</v>
      </c>
      <c r="AG95" s="83">
        <f t="shared" si="40"/>
        <v>334.64907091372726</v>
      </c>
      <c r="AH95" s="83"/>
      <c r="AI95" s="83">
        <f t="shared" si="30"/>
        <v>1186.2063951451339</v>
      </c>
    </row>
    <row r="96" spans="1:35" x14ac:dyDescent="0.25">
      <c r="A96" s="1">
        <v>93</v>
      </c>
      <c r="B96" s="183"/>
      <c r="C96" s="185"/>
      <c r="D96" s="37">
        <v>43984</v>
      </c>
      <c r="E96" s="3">
        <v>9049</v>
      </c>
      <c r="F96" s="10">
        <v>609</v>
      </c>
      <c r="G96" s="182"/>
      <c r="H96" s="182"/>
      <c r="I96" s="38">
        <f t="shared" si="25"/>
        <v>6.7300254171731684</v>
      </c>
      <c r="J96" s="6">
        <v>298</v>
      </c>
      <c r="K96" s="7">
        <v>22</v>
      </c>
      <c r="L96" s="12"/>
      <c r="M96" s="39">
        <f t="shared" si="31"/>
        <v>342320</v>
      </c>
      <c r="N96" s="10">
        <f t="shared" si="32"/>
        <v>27556</v>
      </c>
      <c r="O96" s="38">
        <f t="shared" si="33"/>
        <v>1527.5854914760343</v>
      </c>
      <c r="P96" s="40">
        <f t="shared" si="34"/>
        <v>6.7300254171732377</v>
      </c>
      <c r="Q96" s="13">
        <f t="shared" si="35"/>
        <v>7944</v>
      </c>
      <c r="R96" s="7">
        <f t="shared" si="41"/>
        <v>1667</v>
      </c>
      <c r="T96" s="11">
        <f t="shared" si="26"/>
        <v>17945</v>
      </c>
      <c r="U96" s="10">
        <f t="shared" si="42"/>
        <v>1.4017341040462428</v>
      </c>
      <c r="V96" s="10">
        <f t="shared" si="43"/>
        <v>963.79859908340848</v>
      </c>
      <c r="W96" s="10">
        <f t="shared" si="21"/>
        <v>2.1201559546313802</v>
      </c>
      <c r="X96" s="1">
        <f t="shared" si="36"/>
        <v>289</v>
      </c>
      <c r="Y96" s="184"/>
      <c r="Z96" s="184"/>
      <c r="AA96" s="1">
        <f t="shared" si="37"/>
        <v>179</v>
      </c>
      <c r="AB96" s="42">
        <f t="shared" si="27"/>
        <v>3.1937230633219142</v>
      </c>
      <c r="AC96" s="42">
        <f t="shared" si="38"/>
        <v>1189.4001182084564</v>
      </c>
      <c r="AD96" s="43">
        <f t="shared" si="28"/>
        <v>9611</v>
      </c>
      <c r="AE96" s="1">
        <f t="shared" si="39"/>
        <v>320</v>
      </c>
      <c r="AF96" s="44">
        <f t="shared" si="29"/>
        <v>3.5363023538512541</v>
      </c>
      <c r="AG96" s="44">
        <f t="shared" si="40"/>
        <v>338.18537326757848</v>
      </c>
      <c r="AH96" s="44"/>
      <c r="AI96" s="44">
        <f t="shared" si="30"/>
        <v>1189.4001182084558</v>
      </c>
    </row>
    <row r="97" spans="1:35" s="82" customFormat="1" x14ac:dyDescent="0.25">
      <c r="A97" s="43">
        <v>94</v>
      </c>
      <c r="B97" s="183"/>
      <c r="C97" s="185"/>
      <c r="D97" s="79">
        <v>43985</v>
      </c>
      <c r="E97" s="80">
        <v>11970</v>
      </c>
      <c r="F97" s="43">
        <v>684</v>
      </c>
      <c r="G97" s="182"/>
      <c r="H97" s="182"/>
      <c r="I97" s="81">
        <f t="shared" si="25"/>
        <v>5.7142857142857144</v>
      </c>
      <c r="J97" s="43">
        <v>471</v>
      </c>
      <c r="K97" s="43">
        <v>35</v>
      </c>
      <c r="L97" s="43"/>
      <c r="M97" s="80">
        <f t="shared" si="31"/>
        <v>354290</v>
      </c>
      <c r="N97" s="43">
        <f t="shared" si="32"/>
        <v>28240</v>
      </c>
      <c r="O97" s="81">
        <f t="shared" si="33"/>
        <v>1533.2997771903201</v>
      </c>
      <c r="P97" s="81">
        <f t="shared" si="34"/>
        <v>5.7142857142857792</v>
      </c>
      <c r="Q97" s="43">
        <f t="shared" si="35"/>
        <v>8415</v>
      </c>
      <c r="R97" s="43">
        <f t="shared" si="41"/>
        <v>1702</v>
      </c>
      <c r="T97" s="43">
        <f t="shared" si="26"/>
        <v>18123</v>
      </c>
      <c r="U97" s="43">
        <f t="shared" si="42"/>
        <v>1.355903037557983</v>
      </c>
      <c r="V97" s="43">
        <f t="shared" si="43"/>
        <v>965.15450212096641</v>
      </c>
      <c r="W97" s="43">
        <f t="shared" si="21"/>
        <v>2.0683633873544851</v>
      </c>
      <c r="X97" s="43">
        <f t="shared" si="36"/>
        <v>178</v>
      </c>
      <c r="Y97" s="184"/>
      <c r="Z97" s="184"/>
      <c r="AA97" s="43">
        <f t="shared" si="37"/>
        <v>-111</v>
      </c>
      <c r="AB97" s="81">
        <f t="shared" si="27"/>
        <v>1.4870509607351712</v>
      </c>
      <c r="AC97" s="81">
        <f t="shared" si="38"/>
        <v>1190.8871691691916</v>
      </c>
      <c r="AD97" s="43">
        <f t="shared" si="28"/>
        <v>10117</v>
      </c>
      <c r="AE97" s="43">
        <f t="shared" si="39"/>
        <v>506</v>
      </c>
      <c r="AF97" s="83">
        <f t="shared" si="29"/>
        <v>4.227234753550543</v>
      </c>
      <c r="AG97" s="83">
        <f t="shared" si="40"/>
        <v>342.41260802112902</v>
      </c>
      <c r="AH97" s="83"/>
      <c r="AI97" s="83">
        <f t="shared" si="30"/>
        <v>1190.8871691691911</v>
      </c>
    </row>
    <row r="98" spans="1:35" x14ac:dyDescent="0.25">
      <c r="A98" s="1">
        <v>95</v>
      </c>
      <c r="B98" s="183"/>
      <c r="C98" s="185"/>
      <c r="D98" s="37">
        <v>43986</v>
      </c>
      <c r="E98" s="3">
        <v>13206</v>
      </c>
      <c r="F98" s="10">
        <v>585</v>
      </c>
      <c r="G98" s="182"/>
      <c r="H98" s="182"/>
      <c r="I98" s="38">
        <f t="shared" si="25"/>
        <v>4.4298046342571551</v>
      </c>
      <c r="J98" s="6">
        <v>486</v>
      </c>
      <c r="K98" s="7">
        <v>23</v>
      </c>
      <c r="L98" s="12"/>
      <c r="M98" s="39">
        <f t="shared" si="31"/>
        <v>367496</v>
      </c>
      <c r="N98" s="10">
        <f t="shared" si="32"/>
        <v>28825</v>
      </c>
      <c r="O98" s="38">
        <f t="shared" si="33"/>
        <v>1537.7295818245773</v>
      </c>
      <c r="P98" s="40">
        <f t="shared" si="34"/>
        <v>4.4298046342571524</v>
      </c>
      <c r="Q98" s="13">
        <f t="shared" si="35"/>
        <v>8901</v>
      </c>
      <c r="R98" s="7">
        <f t="shared" si="41"/>
        <v>1725</v>
      </c>
      <c r="T98" s="11">
        <f t="shared" si="26"/>
        <v>18199</v>
      </c>
      <c r="U98" s="10">
        <f t="shared" si="42"/>
        <v>1.2962250712250711</v>
      </c>
      <c r="V98" s="10">
        <f t="shared" si="43"/>
        <v>966.45072719219149</v>
      </c>
      <c r="W98" s="10">
        <f t="shared" ref="W98:W161" si="44">T98/T68</f>
        <v>2.0232351306281267</v>
      </c>
      <c r="X98" s="1">
        <f t="shared" si="36"/>
        <v>76</v>
      </c>
      <c r="Y98" s="184"/>
      <c r="Z98" s="184"/>
      <c r="AA98" s="1">
        <f t="shared" si="37"/>
        <v>-102</v>
      </c>
      <c r="AB98" s="42">
        <f t="shared" si="27"/>
        <v>0.5754959866727245</v>
      </c>
      <c r="AC98" s="42">
        <f t="shared" si="38"/>
        <v>1191.4626651558642</v>
      </c>
      <c r="AD98" s="43">
        <f t="shared" si="28"/>
        <v>10626</v>
      </c>
      <c r="AE98" s="1">
        <f t="shared" si="39"/>
        <v>509</v>
      </c>
      <c r="AF98" s="44">
        <f t="shared" si="29"/>
        <v>3.854308647584431</v>
      </c>
      <c r="AG98" s="44">
        <f t="shared" si="40"/>
        <v>346.26691666871346</v>
      </c>
      <c r="AH98" s="44"/>
      <c r="AI98" s="44">
        <f t="shared" si="30"/>
        <v>1191.4626651558638</v>
      </c>
    </row>
    <row r="99" spans="1:35" s="62" customFormat="1" x14ac:dyDescent="0.25">
      <c r="A99" s="48">
        <v>96</v>
      </c>
      <c r="B99" s="183"/>
      <c r="C99" s="185"/>
      <c r="D99" s="55">
        <v>43987</v>
      </c>
      <c r="E99" s="65">
        <v>13333</v>
      </c>
      <c r="F99" s="48">
        <v>703</v>
      </c>
      <c r="G99" s="182"/>
      <c r="H99" s="182"/>
      <c r="I99" s="58">
        <f t="shared" si="25"/>
        <v>5.2726318157953953</v>
      </c>
      <c r="J99" s="48">
        <v>551</v>
      </c>
      <c r="K99" s="48">
        <v>49</v>
      </c>
      <c r="L99" s="48"/>
      <c r="M99" s="39">
        <f t="shared" si="31"/>
        <v>380829</v>
      </c>
      <c r="N99" s="48">
        <f t="shared" si="32"/>
        <v>29528</v>
      </c>
      <c r="O99" s="58">
        <f t="shared" si="33"/>
        <v>1543.0022136403727</v>
      </c>
      <c r="P99" s="58">
        <f t="shared" si="34"/>
        <v>5.2726318157954211</v>
      </c>
      <c r="Q99" s="48">
        <f t="shared" si="35"/>
        <v>9452</v>
      </c>
      <c r="R99" s="48">
        <f t="shared" si="41"/>
        <v>1774</v>
      </c>
      <c r="T99" s="48">
        <f t="shared" si="26"/>
        <v>18302</v>
      </c>
      <c r="U99" s="48">
        <f t="shared" si="42"/>
        <v>1.2703546886929964</v>
      </c>
      <c r="V99" s="48">
        <f t="shared" si="43"/>
        <v>967.72108188088453</v>
      </c>
      <c r="W99" s="48">
        <f t="shared" si="44"/>
        <v>1.9852478576852153</v>
      </c>
      <c r="X99" s="48">
        <f t="shared" si="36"/>
        <v>103</v>
      </c>
      <c r="Y99" s="184"/>
      <c r="Z99" s="184"/>
      <c r="AA99" s="48">
        <f t="shared" si="37"/>
        <v>27</v>
      </c>
      <c r="AB99" s="58">
        <f t="shared" si="27"/>
        <v>0.7725193129828245</v>
      </c>
      <c r="AC99" s="58">
        <f t="shared" si="38"/>
        <v>1192.2351844688471</v>
      </c>
      <c r="AD99" s="48">
        <f t="shared" si="28"/>
        <v>11226</v>
      </c>
      <c r="AE99" s="48">
        <f t="shared" si="39"/>
        <v>600</v>
      </c>
      <c r="AF99" s="61">
        <f t="shared" si="29"/>
        <v>4.5001125028125708</v>
      </c>
      <c r="AG99" s="61">
        <f t="shared" si="40"/>
        <v>350.76702917152602</v>
      </c>
      <c r="AH99" s="61"/>
      <c r="AI99" s="61">
        <f t="shared" si="30"/>
        <v>1192.2351844688467</v>
      </c>
    </row>
    <row r="100" spans="1:35" s="62" customFormat="1" x14ac:dyDescent="0.25">
      <c r="A100" s="48">
        <v>97</v>
      </c>
      <c r="B100" s="183"/>
      <c r="C100" s="185"/>
      <c r="D100" s="55">
        <v>43988</v>
      </c>
      <c r="E100" s="57">
        <v>13095</v>
      </c>
      <c r="F100" s="48">
        <v>993</v>
      </c>
      <c r="G100" s="182"/>
      <c r="H100" s="182"/>
      <c r="I100" s="58">
        <f t="shared" si="25"/>
        <v>7.5830469644902632</v>
      </c>
      <c r="J100" s="48">
        <v>464</v>
      </c>
      <c r="K100" s="48">
        <v>31</v>
      </c>
      <c r="L100" s="48"/>
      <c r="M100" s="65">
        <f t="shared" si="31"/>
        <v>393924</v>
      </c>
      <c r="N100" s="48">
        <f t="shared" si="32"/>
        <v>30521</v>
      </c>
      <c r="O100" s="58">
        <f t="shared" si="33"/>
        <v>1550.5852606048629</v>
      </c>
      <c r="P100" s="58">
        <f t="shared" si="34"/>
        <v>7.5830469644902223</v>
      </c>
      <c r="Q100" s="48">
        <f t="shared" si="35"/>
        <v>9916</v>
      </c>
      <c r="R100" s="48">
        <f t="shared" si="41"/>
        <v>1805</v>
      </c>
      <c r="T100" s="48">
        <f t="shared" si="26"/>
        <v>18800</v>
      </c>
      <c r="U100" s="48">
        <f t="shared" si="42"/>
        <v>1.241825748067904</v>
      </c>
      <c r="V100" s="48">
        <f t="shared" si="43"/>
        <v>968.96290762895239</v>
      </c>
      <c r="W100" s="48">
        <f t="shared" si="44"/>
        <v>1.9877352505815182</v>
      </c>
      <c r="X100" s="48">
        <f t="shared" si="36"/>
        <v>498</v>
      </c>
      <c r="Y100" s="184"/>
      <c r="Z100" s="184"/>
      <c r="AA100" s="48">
        <f t="shared" si="37"/>
        <v>395</v>
      </c>
      <c r="AB100" s="58">
        <f t="shared" si="27"/>
        <v>3.8029782359679265</v>
      </c>
      <c r="AC100" s="58">
        <f t="shared" si="38"/>
        <v>1196.038162704815</v>
      </c>
      <c r="AD100" s="48">
        <f t="shared" si="28"/>
        <v>11721</v>
      </c>
      <c r="AE100" s="48">
        <f t="shared" si="39"/>
        <v>495</v>
      </c>
      <c r="AF100" s="61">
        <f t="shared" si="29"/>
        <v>3.7800687285223367</v>
      </c>
      <c r="AG100" s="61">
        <f t="shared" si="40"/>
        <v>354.54709790004836</v>
      </c>
      <c r="AH100" s="61"/>
      <c r="AI100" s="61">
        <f t="shared" si="30"/>
        <v>1196.0381627048146</v>
      </c>
    </row>
    <row r="101" spans="1:35" s="88" customFormat="1" x14ac:dyDescent="0.25">
      <c r="A101" s="84">
        <v>98</v>
      </c>
      <c r="B101" s="183"/>
      <c r="C101" s="185"/>
      <c r="D101" s="85">
        <v>43989</v>
      </c>
      <c r="E101" s="86">
        <v>11924</v>
      </c>
      <c r="F101" s="84">
        <v>672</v>
      </c>
      <c r="G101" s="182"/>
      <c r="H101" s="182"/>
      <c r="I101" s="87">
        <f t="shared" si="25"/>
        <v>5.6356927205635694</v>
      </c>
      <c r="J101" s="84">
        <v>591</v>
      </c>
      <c r="K101" s="84">
        <v>50</v>
      </c>
      <c r="L101" s="84"/>
      <c r="M101" s="39">
        <f t="shared" si="31"/>
        <v>405848</v>
      </c>
      <c r="N101" s="84">
        <f t="shared" si="32"/>
        <v>31193</v>
      </c>
      <c r="O101" s="87">
        <f t="shared" si="33"/>
        <v>1556.2209533254265</v>
      </c>
      <c r="P101" s="87">
        <f t="shared" si="34"/>
        <v>5.6356927205636111</v>
      </c>
      <c r="Q101" s="84">
        <f t="shared" ref="Q101:Q111" si="45">Q100+J101</f>
        <v>10507</v>
      </c>
      <c r="R101" s="84">
        <f t="shared" si="41"/>
        <v>1855</v>
      </c>
      <c r="T101" s="84">
        <f t="shared" si="26"/>
        <v>18831</v>
      </c>
      <c r="U101" s="84">
        <f t="shared" si="42"/>
        <v>1.2156090633270931</v>
      </c>
      <c r="V101" s="84">
        <f t="shared" si="43"/>
        <v>970.17851669227946</v>
      </c>
      <c r="W101" s="84">
        <f t="shared" si="44"/>
        <v>1.9477658254033927</v>
      </c>
      <c r="X101" s="84">
        <f t="shared" si="36"/>
        <v>31</v>
      </c>
      <c r="Y101" s="184"/>
      <c r="Z101" s="184"/>
      <c r="AA101" s="84">
        <f t="shared" ref="AA101:AA132" si="46">X101-X100</f>
        <v>-467</v>
      </c>
      <c r="AB101" s="87">
        <f t="shared" si="27"/>
        <v>0.25997987252599802</v>
      </c>
      <c r="AC101" s="87">
        <f t="shared" si="38"/>
        <v>1196.298142577341</v>
      </c>
      <c r="AD101" s="84">
        <f t="shared" si="28"/>
        <v>12362</v>
      </c>
      <c r="AE101" s="84">
        <f t="shared" si="39"/>
        <v>641</v>
      </c>
      <c r="AF101" s="89">
        <f t="shared" si="29"/>
        <v>5.3757128480375709</v>
      </c>
      <c r="AG101" s="89">
        <f t="shared" si="40"/>
        <v>359.92281074808591</v>
      </c>
      <c r="AH101" s="89"/>
      <c r="AI101" s="89">
        <f t="shared" si="30"/>
        <v>1196.2981425773405</v>
      </c>
    </row>
    <row r="102" spans="1:35" s="88" customFormat="1" x14ac:dyDescent="0.25">
      <c r="A102" s="84">
        <v>99</v>
      </c>
      <c r="B102" s="183">
        <v>15</v>
      </c>
      <c r="C102" s="185"/>
      <c r="D102" s="85">
        <v>43990</v>
      </c>
      <c r="E102" s="90">
        <v>6988</v>
      </c>
      <c r="F102" s="84">
        <v>847</v>
      </c>
      <c r="G102" s="182">
        <f>AVERAGE(F102:F108)</f>
        <v>1013.1428571428571</v>
      </c>
      <c r="H102" s="182"/>
      <c r="I102" s="87">
        <f t="shared" si="25"/>
        <v>12.120778477389811</v>
      </c>
      <c r="J102" s="84">
        <v>406</v>
      </c>
      <c r="K102" s="84">
        <v>32</v>
      </c>
      <c r="L102" s="84"/>
      <c r="M102" s="39">
        <f t="shared" si="31"/>
        <v>412836</v>
      </c>
      <c r="N102" s="84">
        <f t="shared" si="32"/>
        <v>32040</v>
      </c>
      <c r="O102" s="87">
        <f t="shared" si="33"/>
        <v>1568.3417318028164</v>
      </c>
      <c r="P102" s="87">
        <f t="shared" si="34"/>
        <v>12.120778477389877</v>
      </c>
      <c r="Q102" s="84">
        <f t="shared" si="45"/>
        <v>10913</v>
      </c>
      <c r="R102" s="84">
        <f t="shared" si="41"/>
        <v>1887</v>
      </c>
      <c r="T102" s="84">
        <f t="shared" si="26"/>
        <v>19240</v>
      </c>
      <c r="U102" s="84">
        <f t="shared" si="42"/>
        <v>1.22461969320858</v>
      </c>
      <c r="V102" s="84">
        <f t="shared" si="43"/>
        <v>971.40313638548798</v>
      </c>
      <c r="W102" s="84">
        <f t="shared" si="44"/>
        <v>1.9102462271644163</v>
      </c>
      <c r="X102" s="84">
        <f t="shared" si="36"/>
        <v>409</v>
      </c>
      <c r="Y102" s="184">
        <f>AVERAGE(X102:X108)</f>
        <v>396.57142857142856</v>
      </c>
      <c r="Z102" s="184"/>
      <c r="AA102" s="84">
        <f t="shared" si="46"/>
        <v>378</v>
      </c>
      <c r="AB102" s="87">
        <f t="shared" si="27"/>
        <v>5.8528906697195193</v>
      </c>
      <c r="AC102" s="87">
        <f t="shared" si="38"/>
        <v>1202.1510332470605</v>
      </c>
      <c r="AD102" s="84">
        <f t="shared" si="28"/>
        <v>12800</v>
      </c>
      <c r="AE102" s="84">
        <f t="shared" si="39"/>
        <v>438</v>
      </c>
      <c r="AF102" s="89">
        <f t="shared" si="29"/>
        <v>6.2678878076702915</v>
      </c>
      <c r="AG102" s="89">
        <f t="shared" si="40"/>
        <v>366.19069855575617</v>
      </c>
      <c r="AH102" s="89"/>
      <c r="AI102" s="89">
        <f t="shared" si="30"/>
        <v>1202.1510332470602</v>
      </c>
    </row>
    <row r="103" spans="1:35" s="62" customFormat="1" x14ac:dyDescent="0.25">
      <c r="A103" s="48">
        <v>100</v>
      </c>
      <c r="B103" s="183"/>
      <c r="C103" s="185"/>
      <c r="D103" s="55">
        <v>43991</v>
      </c>
      <c r="E103" s="65">
        <v>16181</v>
      </c>
      <c r="F103" s="48">
        <v>1043</v>
      </c>
      <c r="G103" s="182"/>
      <c r="H103" s="182"/>
      <c r="I103" s="58">
        <f t="shared" si="25"/>
        <v>6.4458315308077374</v>
      </c>
      <c r="J103" s="48">
        <v>510</v>
      </c>
      <c r="K103" s="48">
        <v>40</v>
      </c>
      <c r="L103" s="48"/>
      <c r="M103" s="65">
        <f t="shared" si="31"/>
        <v>429017</v>
      </c>
      <c r="N103" s="48">
        <f t="shared" si="32"/>
        <v>33083</v>
      </c>
      <c r="O103" s="58">
        <f t="shared" si="33"/>
        <v>1574.7875633336241</v>
      </c>
      <c r="P103" s="58">
        <f t="shared" si="34"/>
        <v>6.445831530807709</v>
      </c>
      <c r="Q103" s="48">
        <f t="shared" si="45"/>
        <v>11423</v>
      </c>
      <c r="R103" s="48">
        <f t="shared" si="41"/>
        <v>1927</v>
      </c>
      <c r="T103" s="48">
        <f t="shared" si="26"/>
        <v>19733</v>
      </c>
      <c r="U103" s="48">
        <f t="shared" si="42"/>
        <v>1.2438855269793243</v>
      </c>
      <c r="V103" s="48">
        <f t="shared" si="43"/>
        <v>972.64702191246727</v>
      </c>
      <c r="W103" s="48">
        <f t="shared" si="44"/>
        <v>1.9058334943017192</v>
      </c>
      <c r="X103" s="48">
        <f t="shared" si="36"/>
        <v>493</v>
      </c>
      <c r="Y103" s="184"/>
      <c r="Z103" s="184"/>
      <c r="AA103" s="48">
        <f t="shared" si="46"/>
        <v>84</v>
      </c>
      <c r="AB103" s="58">
        <f t="shared" si="27"/>
        <v>3.0467832643223534</v>
      </c>
      <c r="AC103" s="58">
        <f t="shared" si="38"/>
        <v>1205.1978165113828</v>
      </c>
      <c r="AD103" s="48">
        <f t="shared" si="28"/>
        <v>13350</v>
      </c>
      <c r="AE103" s="48">
        <f t="shared" si="39"/>
        <v>550</v>
      </c>
      <c r="AF103" s="61">
        <f t="shared" si="29"/>
        <v>3.3990482664853841</v>
      </c>
      <c r="AG103" s="61">
        <f t="shared" si="40"/>
        <v>369.58974682224158</v>
      </c>
      <c r="AH103" s="61"/>
      <c r="AI103" s="61">
        <f t="shared" si="30"/>
        <v>1205.1978165113826</v>
      </c>
    </row>
    <row r="104" spans="1:35" s="62" customFormat="1" ht="14.25" customHeight="1" x14ac:dyDescent="0.25">
      <c r="A104" s="48">
        <v>101</v>
      </c>
      <c r="B104" s="183"/>
      <c r="C104" s="185"/>
      <c r="D104" s="55">
        <v>43992</v>
      </c>
      <c r="E104" s="57">
        <v>17757</v>
      </c>
      <c r="F104" s="48">
        <v>1241</v>
      </c>
      <c r="G104" s="182"/>
      <c r="H104" s="182"/>
      <c r="I104" s="58">
        <f t="shared" si="25"/>
        <v>6.9887931519963962</v>
      </c>
      <c r="J104" s="84">
        <v>715</v>
      </c>
      <c r="K104" s="48">
        <v>36</v>
      </c>
      <c r="L104" s="48"/>
      <c r="M104" s="65">
        <f t="shared" si="31"/>
        <v>446774</v>
      </c>
      <c r="N104" s="48">
        <f t="shared" si="32"/>
        <v>34324</v>
      </c>
      <c r="O104" s="58">
        <f t="shared" si="33"/>
        <v>1581.7763564856205</v>
      </c>
      <c r="P104" s="58">
        <f t="shared" si="34"/>
        <v>6.9887931519963331</v>
      </c>
      <c r="Q104" s="84">
        <f t="shared" si="45"/>
        <v>12138</v>
      </c>
      <c r="R104" s="48">
        <f t="shared" si="41"/>
        <v>1963</v>
      </c>
      <c r="T104" s="48">
        <f t="shared" si="26"/>
        <v>20223</v>
      </c>
      <c r="U104" s="48">
        <f t="shared" si="42"/>
        <v>1.2395341710082746</v>
      </c>
      <c r="V104" s="48">
        <f t="shared" si="43"/>
        <v>973.88655608347551</v>
      </c>
      <c r="W104" s="48">
        <f t="shared" si="44"/>
        <v>1.9471403812824957</v>
      </c>
      <c r="X104" s="48">
        <f t="shared" si="36"/>
        <v>490</v>
      </c>
      <c r="Y104" s="184"/>
      <c r="Z104" s="184"/>
      <c r="AA104" s="48">
        <f t="shared" si="46"/>
        <v>-3</v>
      </c>
      <c r="AB104" s="58">
        <f t="shared" si="27"/>
        <v>2.7594751365658614</v>
      </c>
      <c r="AC104" s="58">
        <f t="shared" si="38"/>
        <v>1207.9572916479488</v>
      </c>
      <c r="AD104" s="48">
        <f t="shared" si="28"/>
        <v>14101</v>
      </c>
      <c r="AE104" s="48">
        <f t="shared" si="39"/>
        <v>751</v>
      </c>
      <c r="AF104" s="61">
        <f t="shared" si="29"/>
        <v>4.2293180154305343</v>
      </c>
      <c r="AG104" s="61">
        <f t="shared" si="40"/>
        <v>373.8190648376721</v>
      </c>
      <c r="AH104" s="61"/>
      <c r="AI104" s="61">
        <f t="shared" si="30"/>
        <v>1207.9572916479483</v>
      </c>
    </row>
    <row r="105" spans="1:35" s="88" customFormat="1" x14ac:dyDescent="0.25">
      <c r="A105" s="84">
        <v>102</v>
      </c>
      <c r="B105" s="183"/>
      <c r="C105" s="185"/>
      <c r="D105" s="85">
        <v>43993</v>
      </c>
      <c r="E105" s="86">
        <v>16702</v>
      </c>
      <c r="F105" s="84">
        <v>979</v>
      </c>
      <c r="G105" s="182"/>
      <c r="H105" s="182"/>
      <c r="I105" s="87">
        <f t="shared" si="25"/>
        <v>5.8615734642557777</v>
      </c>
      <c r="J105" s="6">
        <v>507</v>
      </c>
      <c r="K105" s="84">
        <v>41</v>
      </c>
      <c r="L105" s="84"/>
      <c r="M105" s="39">
        <f t="shared" si="31"/>
        <v>463476</v>
      </c>
      <c r="N105" s="84">
        <f t="shared" si="32"/>
        <v>35303</v>
      </c>
      <c r="O105" s="87">
        <f t="shared" si="33"/>
        <v>1587.6379299498763</v>
      </c>
      <c r="P105" s="87">
        <f t="shared" si="34"/>
        <v>5.8615734642557982</v>
      </c>
      <c r="Q105" s="84">
        <f t="shared" si="45"/>
        <v>12645</v>
      </c>
      <c r="R105" s="84">
        <f t="shared" si="41"/>
        <v>2004</v>
      </c>
      <c r="T105" s="84">
        <f t="shared" si="26"/>
        <v>20654</v>
      </c>
      <c r="U105" s="84">
        <f t="shared" si="42"/>
        <v>1.2296975470350084</v>
      </c>
      <c r="V105" s="84">
        <f t="shared" si="43"/>
        <v>975.11625363051053</v>
      </c>
      <c r="W105" s="84">
        <f t="shared" si="44"/>
        <v>1.9353448275862069</v>
      </c>
      <c r="X105" s="84">
        <f t="shared" si="36"/>
        <v>431</v>
      </c>
      <c r="Y105" s="184"/>
      <c r="Z105" s="184"/>
      <c r="AA105" s="84">
        <f t="shared" si="46"/>
        <v>-59</v>
      </c>
      <c r="AB105" s="87">
        <f t="shared" si="27"/>
        <v>2.5805292779307867</v>
      </c>
      <c r="AC105" s="87">
        <f t="shared" si="38"/>
        <v>1210.5378209258795</v>
      </c>
      <c r="AD105" s="84">
        <f t="shared" si="28"/>
        <v>14649</v>
      </c>
      <c r="AE105" s="84">
        <f t="shared" si="39"/>
        <v>548</v>
      </c>
      <c r="AF105" s="89">
        <f t="shared" si="29"/>
        <v>3.2810441863249911</v>
      </c>
      <c r="AG105" s="89">
        <f t="shared" si="40"/>
        <v>377.10010902399711</v>
      </c>
      <c r="AH105" s="89"/>
      <c r="AI105" s="89">
        <f t="shared" si="30"/>
        <v>1210.5378209258793</v>
      </c>
    </row>
    <row r="106" spans="1:35" x14ac:dyDescent="0.25">
      <c r="A106" s="1">
        <v>103</v>
      </c>
      <c r="B106" s="183"/>
      <c r="C106" s="185"/>
      <c r="D106" s="37">
        <v>43994</v>
      </c>
      <c r="E106" s="3">
        <v>15333</v>
      </c>
      <c r="F106" s="10">
        <v>1111</v>
      </c>
      <c r="G106" s="182"/>
      <c r="H106" s="182"/>
      <c r="I106" s="38">
        <f t="shared" si="25"/>
        <v>7.2458096915150332</v>
      </c>
      <c r="J106" s="10">
        <v>577</v>
      </c>
      <c r="K106" s="7">
        <v>48</v>
      </c>
      <c r="L106" s="12"/>
      <c r="M106" s="39">
        <f t="shared" si="31"/>
        <v>478809</v>
      </c>
      <c r="N106" s="10">
        <f t="shared" si="32"/>
        <v>36414</v>
      </c>
      <c r="O106" s="38">
        <f t="shared" si="33"/>
        <v>1594.8837396413912</v>
      </c>
      <c r="P106" s="40">
        <f t="shared" si="34"/>
        <v>7.2458096915149781</v>
      </c>
      <c r="Q106" s="48">
        <f t="shared" si="45"/>
        <v>13222</v>
      </c>
      <c r="R106" s="7">
        <f t="shared" si="41"/>
        <v>2052</v>
      </c>
      <c r="T106" s="11">
        <f t="shared" si="26"/>
        <v>21140</v>
      </c>
      <c r="U106" s="10">
        <f t="shared" si="42"/>
        <v>1.2292126991510641</v>
      </c>
      <c r="V106" s="10">
        <f t="shared" si="43"/>
        <v>976.34546632966158</v>
      </c>
      <c r="W106" s="10">
        <f t="shared" si="44"/>
        <v>1.9017632241813602</v>
      </c>
      <c r="X106" s="1">
        <f t="shared" si="36"/>
        <v>486</v>
      </c>
      <c r="Y106" s="184"/>
      <c r="Z106" s="184"/>
      <c r="AA106" s="1">
        <f t="shared" si="46"/>
        <v>55</v>
      </c>
      <c r="AB106" s="42">
        <f t="shared" si="27"/>
        <v>3.1696341224809235</v>
      </c>
      <c r="AC106" s="42">
        <f t="shared" si="38"/>
        <v>1213.7074550483603</v>
      </c>
      <c r="AD106" s="43">
        <f t="shared" si="28"/>
        <v>15274</v>
      </c>
      <c r="AE106" s="1">
        <f t="shared" si="39"/>
        <v>625</v>
      </c>
      <c r="AF106" s="44">
        <f t="shared" si="29"/>
        <v>4.0761755690341097</v>
      </c>
      <c r="AG106" s="44">
        <f t="shared" si="40"/>
        <v>381.1762845930312</v>
      </c>
      <c r="AH106" s="44"/>
      <c r="AI106" s="44">
        <f t="shared" si="30"/>
        <v>1213.7074550483601</v>
      </c>
    </row>
    <row r="107" spans="1:35" s="94" customFormat="1" x14ac:dyDescent="0.25">
      <c r="A107" s="10">
        <v>104</v>
      </c>
      <c r="B107" s="183"/>
      <c r="C107" s="185"/>
      <c r="D107" s="91">
        <v>43995</v>
      </c>
      <c r="E107" s="92">
        <v>16574</v>
      </c>
      <c r="F107" s="10">
        <v>1014</v>
      </c>
      <c r="G107" s="182"/>
      <c r="H107" s="182"/>
      <c r="I107" s="93">
        <f t="shared" si="25"/>
        <v>6.1180161699046698</v>
      </c>
      <c r="J107" s="6">
        <v>563</v>
      </c>
      <c r="K107" s="10">
        <v>43</v>
      </c>
      <c r="L107" s="10"/>
      <c r="M107" s="92">
        <f t="shared" si="31"/>
        <v>495383</v>
      </c>
      <c r="N107" s="10">
        <f t="shared" si="32"/>
        <v>37428</v>
      </c>
      <c r="O107" s="93">
        <f t="shared" si="33"/>
        <v>1601.0017558112959</v>
      </c>
      <c r="P107" s="93">
        <f t="shared" si="34"/>
        <v>6.1180161699046494</v>
      </c>
      <c r="Q107" s="84">
        <f t="shared" si="45"/>
        <v>13785</v>
      </c>
      <c r="R107" s="10">
        <f t="shared" si="41"/>
        <v>2095</v>
      </c>
      <c r="T107" s="10">
        <f t="shared" si="26"/>
        <v>21548</v>
      </c>
      <c r="U107" s="10">
        <f t="shared" si="42"/>
        <v>1.2543221374934512</v>
      </c>
      <c r="V107" s="10">
        <f t="shared" si="43"/>
        <v>977.59978846715501</v>
      </c>
      <c r="W107" s="10">
        <f t="shared" si="44"/>
        <v>1.8838957859765693</v>
      </c>
      <c r="X107" s="10">
        <f t="shared" si="36"/>
        <v>408</v>
      </c>
      <c r="Y107" s="184"/>
      <c r="Z107" s="184"/>
      <c r="AA107" s="10">
        <f t="shared" si="46"/>
        <v>-78</v>
      </c>
      <c r="AB107" s="93">
        <f t="shared" si="27"/>
        <v>2.461686979606613</v>
      </c>
      <c r="AC107" s="93">
        <f t="shared" si="38"/>
        <v>1216.1691420279669</v>
      </c>
      <c r="AD107" s="10">
        <f t="shared" si="28"/>
        <v>15880</v>
      </c>
      <c r="AE107" s="10">
        <f t="shared" si="39"/>
        <v>606</v>
      </c>
      <c r="AF107" s="95">
        <f t="shared" si="29"/>
        <v>3.6563291902980568</v>
      </c>
      <c r="AG107" s="95">
        <f t="shared" si="40"/>
        <v>384.83261378332924</v>
      </c>
      <c r="AH107" s="95"/>
      <c r="AI107" s="95">
        <f t="shared" si="30"/>
        <v>1216.1691420279667</v>
      </c>
    </row>
    <row r="108" spans="1:35" x14ac:dyDescent="0.25">
      <c r="A108" s="1">
        <v>105</v>
      </c>
      <c r="B108" s="183"/>
      <c r="C108" s="185"/>
      <c r="D108" s="37">
        <v>43996</v>
      </c>
      <c r="E108" s="3">
        <v>18760</v>
      </c>
      <c r="F108" s="10">
        <v>857</v>
      </c>
      <c r="G108" s="182"/>
      <c r="H108" s="182"/>
      <c r="I108" s="38">
        <f t="shared" si="25"/>
        <v>4.568230277185501</v>
      </c>
      <c r="J108" s="6">
        <v>755</v>
      </c>
      <c r="K108" s="7">
        <v>43</v>
      </c>
      <c r="L108" s="12"/>
      <c r="M108" s="39">
        <f t="shared" si="31"/>
        <v>514143</v>
      </c>
      <c r="N108" s="10">
        <f t="shared" si="32"/>
        <v>38285</v>
      </c>
      <c r="O108" s="38">
        <f t="shared" si="33"/>
        <v>1605.5699860884813</v>
      </c>
      <c r="P108" s="40">
        <f t="shared" si="34"/>
        <v>4.5682302771854211</v>
      </c>
      <c r="Q108" s="84">
        <f t="shared" si="45"/>
        <v>14540</v>
      </c>
      <c r="R108" s="7">
        <f t="shared" si="41"/>
        <v>2138</v>
      </c>
      <c r="T108" s="11">
        <f t="shared" si="26"/>
        <v>21607</v>
      </c>
      <c r="U108" s="10">
        <f t="shared" si="42"/>
        <v>1.2314487632508835</v>
      </c>
      <c r="V108" s="10">
        <f t="shared" si="43"/>
        <v>978.83123723040592</v>
      </c>
      <c r="W108" s="10">
        <f t="shared" si="44"/>
        <v>1.8610680447889749</v>
      </c>
      <c r="X108" s="1">
        <f t="shared" si="36"/>
        <v>59</v>
      </c>
      <c r="Y108" s="184"/>
      <c r="Z108" s="184"/>
      <c r="AA108" s="1">
        <f t="shared" si="46"/>
        <v>-349</v>
      </c>
      <c r="AB108" s="42">
        <f t="shared" si="27"/>
        <v>0.31449893390191896</v>
      </c>
      <c r="AC108" s="42">
        <f t="shared" si="38"/>
        <v>1216.4836409618688</v>
      </c>
      <c r="AD108" s="43">
        <f t="shared" si="28"/>
        <v>16678</v>
      </c>
      <c r="AE108" s="1">
        <f t="shared" si="39"/>
        <v>798</v>
      </c>
      <c r="AF108" s="44">
        <f t="shared" si="29"/>
        <v>4.2537313432835822</v>
      </c>
      <c r="AG108" s="44">
        <f t="shared" si="40"/>
        <v>389.0863451266128</v>
      </c>
      <c r="AH108" s="44"/>
      <c r="AI108" s="44">
        <f t="shared" si="30"/>
        <v>1216.4836409618686</v>
      </c>
    </row>
    <row r="109" spans="1:35" x14ac:dyDescent="0.25">
      <c r="A109" s="1">
        <v>106</v>
      </c>
      <c r="B109" s="183">
        <v>16</v>
      </c>
      <c r="C109" s="185"/>
      <c r="D109" s="37">
        <v>43997</v>
      </c>
      <c r="E109" s="20">
        <v>8776</v>
      </c>
      <c r="F109" s="10">
        <v>1017</v>
      </c>
      <c r="G109" s="182">
        <f>AVERAGE(F109:F115)</f>
        <v>1087.7142857142858</v>
      </c>
      <c r="H109" s="182"/>
      <c r="I109" s="38">
        <f t="shared" si="25"/>
        <v>11.588422971741112</v>
      </c>
      <c r="J109" s="6">
        <v>592</v>
      </c>
      <c r="K109" s="7">
        <v>64</v>
      </c>
      <c r="L109" s="12"/>
      <c r="M109" s="39">
        <f t="shared" si="31"/>
        <v>522919</v>
      </c>
      <c r="N109" s="10">
        <f t="shared" si="32"/>
        <v>39302</v>
      </c>
      <c r="O109" s="38">
        <f t="shared" si="33"/>
        <v>1617.1584090602223</v>
      </c>
      <c r="P109" s="40">
        <f t="shared" si="34"/>
        <v>11.588422971741011</v>
      </c>
      <c r="Q109" s="48">
        <f t="shared" si="45"/>
        <v>15132</v>
      </c>
      <c r="R109" s="7">
        <f t="shared" ref="R109:R140" si="47">K109+R108</f>
        <v>2202</v>
      </c>
      <c r="T109" s="11">
        <f t="shared" si="26"/>
        <v>21968</v>
      </c>
      <c r="U109" s="10">
        <f t="shared" si="42"/>
        <v>1.2442229270502945</v>
      </c>
      <c r="V109" s="10">
        <f t="shared" si="43"/>
        <v>980.07546015745618</v>
      </c>
      <c r="W109" s="10">
        <f t="shared" si="44"/>
        <v>1.8279247794974205</v>
      </c>
      <c r="X109" s="1">
        <f t="shared" si="36"/>
        <v>361</v>
      </c>
      <c r="Y109" s="184">
        <f>AVERAGE(X109:X115)</f>
        <v>489.28571428571428</v>
      </c>
      <c r="Z109" s="184"/>
      <c r="AA109" s="1">
        <f t="shared" si="46"/>
        <v>302</v>
      </c>
      <c r="AB109" s="42">
        <f t="shared" si="27"/>
        <v>4.1134913400182311</v>
      </c>
      <c r="AC109" s="42">
        <f t="shared" si="38"/>
        <v>1220.5971323018871</v>
      </c>
      <c r="AD109" s="43">
        <f t="shared" si="28"/>
        <v>17334</v>
      </c>
      <c r="AE109" s="1">
        <f t="shared" si="39"/>
        <v>656</v>
      </c>
      <c r="AF109" s="44">
        <f t="shared" si="29"/>
        <v>7.4749316317228809</v>
      </c>
      <c r="AG109" s="44">
        <f t="shared" si="40"/>
        <v>396.56127675833568</v>
      </c>
      <c r="AH109" s="44"/>
      <c r="AI109" s="44">
        <f t="shared" si="30"/>
        <v>1220.5971323018866</v>
      </c>
    </row>
    <row r="110" spans="1:35" x14ac:dyDescent="0.25">
      <c r="A110" s="1">
        <v>107</v>
      </c>
      <c r="B110" s="183"/>
      <c r="C110" s="185"/>
      <c r="D110" s="37">
        <v>43998</v>
      </c>
      <c r="E110" s="3">
        <v>17052</v>
      </c>
      <c r="F110" s="10">
        <v>1106</v>
      </c>
      <c r="G110" s="182"/>
      <c r="H110" s="182"/>
      <c r="I110" s="38">
        <f t="shared" si="25"/>
        <v>6.486042692939245</v>
      </c>
      <c r="J110" s="6">
        <v>580</v>
      </c>
      <c r="K110" s="7">
        <v>33</v>
      </c>
      <c r="L110" s="12"/>
      <c r="M110" s="39">
        <f t="shared" si="31"/>
        <v>539971</v>
      </c>
      <c r="N110" s="10">
        <f t="shared" si="32"/>
        <v>40408</v>
      </c>
      <c r="O110" s="38">
        <f t="shared" si="33"/>
        <v>1623.6444517531615</v>
      </c>
      <c r="P110" s="40">
        <f t="shared" si="34"/>
        <v>6.4860426929392361</v>
      </c>
      <c r="Q110" s="84">
        <f t="shared" si="45"/>
        <v>15712</v>
      </c>
      <c r="R110" s="7">
        <f t="shared" si="47"/>
        <v>2235</v>
      </c>
      <c r="T110" s="11">
        <f t="shared" si="26"/>
        <v>22461</v>
      </c>
      <c r="U110" s="10">
        <f t="shared" si="42"/>
        <v>1.2516578434104206</v>
      </c>
      <c r="V110" s="10">
        <f t="shared" si="43"/>
        <v>981.32711800086656</v>
      </c>
      <c r="W110" s="10">
        <f t="shared" si="44"/>
        <v>1.8356489048708728</v>
      </c>
      <c r="X110" s="1">
        <f t="shared" si="36"/>
        <v>493</v>
      </c>
      <c r="Y110" s="184"/>
      <c r="Z110" s="184"/>
      <c r="AA110" s="1">
        <f t="shared" si="46"/>
        <v>132</v>
      </c>
      <c r="AB110" s="42">
        <f t="shared" si="27"/>
        <v>2.8911564625850339</v>
      </c>
      <c r="AC110" s="42">
        <f t="shared" si="38"/>
        <v>1223.4882887644721</v>
      </c>
      <c r="AD110" s="43">
        <f t="shared" si="28"/>
        <v>17947</v>
      </c>
      <c r="AE110" s="1">
        <f t="shared" si="39"/>
        <v>613</v>
      </c>
      <c r="AF110" s="44">
        <f t="shared" si="29"/>
        <v>3.5948862303542106</v>
      </c>
      <c r="AG110" s="44">
        <f t="shared" si="40"/>
        <v>400.15616298868991</v>
      </c>
      <c r="AH110" s="44"/>
      <c r="AI110" s="44">
        <f t="shared" si="30"/>
        <v>1223.4882887644717</v>
      </c>
    </row>
    <row r="111" spans="1:35" x14ac:dyDescent="0.25">
      <c r="A111" s="1">
        <v>108</v>
      </c>
      <c r="B111" s="183"/>
      <c r="C111" s="185"/>
      <c r="D111" s="37">
        <v>43999</v>
      </c>
      <c r="E111" s="20">
        <v>19757</v>
      </c>
      <c r="F111" s="10">
        <v>1031</v>
      </c>
      <c r="G111" s="182"/>
      <c r="H111" s="182"/>
      <c r="I111" s="38">
        <f t="shared" si="25"/>
        <v>5.2184036037859993</v>
      </c>
      <c r="J111" s="6">
        <v>540</v>
      </c>
      <c r="K111" s="7">
        <v>45</v>
      </c>
      <c r="L111" s="12"/>
      <c r="M111" s="39">
        <f t="shared" si="31"/>
        <v>559728</v>
      </c>
      <c r="N111" s="10">
        <f t="shared" si="32"/>
        <v>41439</v>
      </c>
      <c r="O111" s="38">
        <f t="shared" si="33"/>
        <v>1628.8628553569476</v>
      </c>
      <c r="P111" s="40">
        <f t="shared" si="34"/>
        <v>5.2184036037861006</v>
      </c>
      <c r="Q111" s="84">
        <f t="shared" si="45"/>
        <v>16252</v>
      </c>
      <c r="R111" s="7">
        <f t="shared" si="47"/>
        <v>2280</v>
      </c>
      <c r="T111" s="11">
        <f t="shared" si="26"/>
        <v>22907</v>
      </c>
      <c r="U111" s="10">
        <f t="shared" si="42"/>
        <v>1.263973955746841</v>
      </c>
      <c r="V111" s="10">
        <f t="shared" si="43"/>
        <v>982.59109195661335</v>
      </c>
      <c r="W111" s="10">
        <f t="shared" si="44"/>
        <v>1.8341740731844023</v>
      </c>
      <c r="X111" s="1">
        <f t="shared" si="36"/>
        <v>446</v>
      </c>
      <c r="Y111" s="184"/>
      <c r="Z111" s="184"/>
      <c r="AA111" s="1">
        <f t="shared" si="46"/>
        <v>-47</v>
      </c>
      <c r="AB111" s="42">
        <f t="shared" si="27"/>
        <v>2.2574277471276005</v>
      </c>
      <c r="AC111" s="42">
        <f t="shared" si="38"/>
        <v>1225.7457165115998</v>
      </c>
      <c r="AD111" s="43">
        <f t="shared" si="28"/>
        <v>18532</v>
      </c>
      <c r="AE111" s="1">
        <f t="shared" si="39"/>
        <v>585</v>
      </c>
      <c r="AF111" s="44">
        <f t="shared" si="29"/>
        <v>2.9609758566583997</v>
      </c>
      <c r="AG111" s="44">
        <f t="shared" si="40"/>
        <v>403.11713884534834</v>
      </c>
      <c r="AH111" s="44"/>
      <c r="AI111" s="44">
        <f t="shared" si="30"/>
        <v>1225.7457165115993</v>
      </c>
    </row>
    <row r="112" spans="1:35" s="62" customFormat="1" x14ac:dyDescent="0.25">
      <c r="A112" s="48">
        <v>109</v>
      </c>
      <c r="B112" s="183"/>
      <c r="C112" s="185"/>
      <c r="D112" s="55">
        <v>44000</v>
      </c>
      <c r="E112" s="57">
        <v>20650</v>
      </c>
      <c r="F112" s="48">
        <v>1331</v>
      </c>
      <c r="G112" s="182"/>
      <c r="H112" s="182"/>
      <c r="I112" s="58">
        <f t="shared" si="25"/>
        <v>6.4455205811138017</v>
      </c>
      <c r="J112" s="48">
        <v>555</v>
      </c>
      <c r="K112" s="48">
        <v>63</v>
      </c>
      <c r="L112" s="48"/>
      <c r="M112" s="65">
        <f t="shared" si="31"/>
        <v>580378</v>
      </c>
      <c r="N112" s="48">
        <f t="shared" si="32"/>
        <v>42770</v>
      </c>
      <c r="O112" s="58">
        <f t="shared" si="33"/>
        <v>1635.3083759380615</v>
      </c>
      <c r="P112" s="58">
        <f t="shared" si="34"/>
        <v>6.4455205811138967</v>
      </c>
      <c r="Q112" s="48">
        <f>Q111+J111</f>
        <v>16792</v>
      </c>
      <c r="R112" s="48">
        <f t="shared" si="47"/>
        <v>2343</v>
      </c>
      <c r="T112" s="48">
        <f t="shared" si="26"/>
        <v>23635</v>
      </c>
      <c r="U112" s="48">
        <f t="shared" si="42"/>
        <v>1.2986977306445409</v>
      </c>
      <c r="V112" s="48">
        <f t="shared" si="43"/>
        <v>983.88978968725792</v>
      </c>
      <c r="W112" s="48">
        <f t="shared" si="44"/>
        <v>1.8461959068895486</v>
      </c>
      <c r="X112" s="48">
        <f t="shared" si="36"/>
        <v>728</v>
      </c>
      <c r="Y112" s="184"/>
      <c r="Z112" s="184"/>
      <c r="AA112" s="48">
        <f t="shared" si="46"/>
        <v>282</v>
      </c>
      <c r="AB112" s="58">
        <f t="shared" si="27"/>
        <v>3.5254237288135593</v>
      </c>
      <c r="AC112" s="58">
        <f t="shared" si="38"/>
        <v>1229.2711402404134</v>
      </c>
      <c r="AD112" s="48">
        <f t="shared" si="28"/>
        <v>19135</v>
      </c>
      <c r="AE112" s="48">
        <f t="shared" si="39"/>
        <v>603</v>
      </c>
      <c r="AF112" s="61">
        <f t="shared" si="29"/>
        <v>2.920096852300242</v>
      </c>
      <c r="AG112" s="61">
        <f t="shared" si="40"/>
        <v>406.03723569764855</v>
      </c>
      <c r="AH112" s="61"/>
      <c r="AI112" s="61">
        <f t="shared" si="30"/>
        <v>1229.2711402404129</v>
      </c>
    </row>
    <row r="113" spans="1:65" x14ac:dyDescent="0.25">
      <c r="A113" s="1">
        <v>110</v>
      </c>
      <c r="B113" s="183"/>
      <c r="C113" s="185"/>
      <c r="D113" s="37">
        <v>44001</v>
      </c>
      <c r="E113" s="20"/>
      <c r="F113" s="10">
        <v>1041</v>
      </c>
      <c r="G113" s="182"/>
      <c r="H113" s="182"/>
      <c r="I113" s="38" t="e">
        <f t="shared" si="25"/>
        <v>#DIV/0!</v>
      </c>
      <c r="J113" s="6">
        <v>551</v>
      </c>
      <c r="K113" s="7">
        <v>34</v>
      </c>
      <c r="L113" s="12"/>
      <c r="M113" s="39">
        <f t="shared" si="31"/>
        <v>580378</v>
      </c>
      <c r="N113" s="10">
        <f t="shared" si="32"/>
        <v>43811</v>
      </c>
      <c r="O113" s="38" t="e">
        <f t="shared" si="33"/>
        <v>#DIV/0!</v>
      </c>
      <c r="P113" s="40" t="e">
        <f t="shared" si="34"/>
        <v>#DIV/0!</v>
      </c>
      <c r="Q113" s="13">
        <f t="shared" ref="Q113:Q152" si="48">Q112+J113</f>
        <v>17343</v>
      </c>
      <c r="R113" s="7">
        <f t="shared" si="47"/>
        <v>2377</v>
      </c>
      <c r="T113" s="11">
        <f t="shared" si="26"/>
        <v>24091</v>
      </c>
      <c r="U113" s="10">
        <f t="shared" si="42"/>
        <v>1.3163042290460059</v>
      </c>
      <c r="V113" s="10">
        <f t="shared" si="43"/>
        <v>985.20609391630387</v>
      </c>
      <c r="W113" s="10">
        <f t="shared" si="44"/>
        <v>1.8024090977106091</v>
      </c>
      <c r="X113" s="1">
        <f t="shared" si="36"/>
        <v>456</v>
      </c>
      <c r="Y113" s="184"/>
      <c r="Z113" s="184"/>
      <c r="AA113" s="1">
        <f t="shared" si="46"/>
        <v>-272</v>
      </c>
      <c r="AB113" s="42" t="e">
        <f t="shared" si="27"/>
        <v>#DIV/0!</v>
      </c>
      <c r="AC113" s="42" t="e">
        <f t="shared" si="38"/>
        <v>#DIV/0!</v>
      </c>
      <c r="AD113" s="43">
        <f t="shared" si="28"/>
        <v>19720</v>
      </c>
      <c r="AE113" s="1">
        <f t="shared" si="39"/>
        <v>585</v>
      </c>
      <c r="AF113" s="44" t="e">
        <f t="shared" si="29"/>
        <v>#DIV/0!</v>
      </c>
      <c r="AG113" s="44" t="e">
        <f t="shared" si="40"/>
        <v>#DIV/0!</v>
      </c>
      <c r="AH113" s="44"/>
      <c r="AI113" s="44" t="e">
        <f t="shared" si="30"/>
        <v>#DIV/0!</v>
      </c>
    </row>
    <row r="114" spans="1:65" x14ac:dyDescent="0.25">
      <c r="A114" s="1">
        <v>111</v>
      </c>
      <c r="B114" s="183"/>
      <c r="C114" s="185"/>
      <c r="D114" s="37">
        <v>44002</v>
      </c>
      <c r="F114" s="10">
        <v>1226</v>
      </c>
      <c r="G114" s="182"/>
      <c r="H114" s="182"/>
      <c r="I114" s="38" t="e">
        <f t="shared" si="25"/>
        <v>#DIV/0!</v>
      </c>
      <c r="J114" s="6">
        <v>534</v>
      </c>
      <c r="K114" s="7">
        <v>56</v>
      </c>
      <c r="L114" s="12"/>
      <c r="M114" s="39">
        <f t="shared" si="31"/>
        <v>580378</v>
      </c>
      <c r="N114" s="10">
        <f t="shared" si="32"/>
        <v>45037</v>
      </c>
      <c r="O114" s="38" t="e">
        <f t="shared" si="33"/>
        <v>#DIV/0!</v>
      </c>
      <c r="P114" s="40" t="e">
        <f t="shared" si="34"/>
        <v>#DIV/0!</v>
      </c>
      <c r="Q114" s="13">
        <f t="shared" si="48"/>
        <v>17877</v>
      </c>
      <c r="R114" s="7">
        <f t="shared" si="47"/>
        <v>2433</v>
      </c>
      <c r="T114" s="11">
        <f t="shared" si="26"/>
        <v>24727</v>
      </c>
      <c r="U114" s="10">
        <f t="shared" si="42"/>
        <v>1.3152659574468084</v>
      </c>
      <c r="V114" s="10">
        <f t="shared" si="43"/>
        <v>986.52135987375073</v>
      </c>
      <c r="W114" s="10">
        <f t="shared" si="44"/>
        <v>1.7611823361823362</v>
      </c>
      <c r="X114" s="1">
        <f t="shared" si="36"/>
        <v>636</v>
      </c>
      <c r="Y114" s="184"/>
      <c r="Z114" s="184"/>
      <c r="AA114" s="1">
        <f t="shared" si="46"/>
        <v>180</v>
      </c>
      <c r="AB114" s="42" t="e">
        <f t="shared" si="27"/>
        <v>#DIV/0!</v>
      </c>
      <c r="AC114" s="42" t="e">
        <f t="shared" si="38"/>
        <v>#DIV/0!</v>
      </c>
      <c r="AD114" s="43">
        <f t="shared" si="28"/>
        <v>20310</v>
      </c>
      <c r="AE114" s="1">
        <f t="shared" si="39"/>
        <v>590</v>
      </c>
      <c r="AF114" s="44" t="e">
        <f t="shared" si="29"/>
        <v>#DIV/0!</v>
      </c>
      <c r="AG114" s="44" t="e">
        <f t="shared" si="40"/>
        <v>#DIV/0!</v>
      </c>
      <c r="AH114" s="44"/>
      <c r="AI114" s="44" t="e">
        <f t="shared" si="30"/>
        <v>#DIV/0!</v>
      </c>
    </row>
    <row r="115" spans="1:65" x14ac:dyDescent="0.25">
      <c r="A115" s="1">
        <v>112</v>
      </c>
      <c r="B115" s="183"/>
      <c r="C115" s="185"/>
      <c r="D115" s="37">
        <v>44003</v>
      </c>
      <c r="E115" s="20"/>
      <c r="F115" s="10">
        <v>862</v>
      </c>
      <c r="G115" s="182"/>
      <c r="H115" s="182"/>
      <c r="I115" s="38" t="e">
        <f t="shared" si="25"/>
        <v>#DIV/0!</v>
      </c>
      <c r="J115" s="6">
        <v>521</v>
      </c>
      <c r="K115" s="7">
        <v>36</v>
      </c>
      <c r="L115" s="12"/>
      <c r="M115" s="39">
        <f t="shared" si="31"/>
        <v>580378</v>
      </c>
      <c r="N115" s="10">
        <f t="shared" si="32"/>
        <v>45899</v>
      </c>
      <c r="O115" s="38" t="e">
        <f t="shared" si="33"/>
        <v>#DIV/0!</v>
      </c>
      <c r="P115" s="40" t="e">
        <f t="shared" si="34"/>
        <v>#DIV/0!</v>
      </c>
      <c r="Q115" s="13">
        <f t="shared" si="48"/>
        <v>18398</v>
      </c>
      <c r="R115" s="7">
        <f t="shared" si="47"/>
        <v>2469</v>
      </c>
      <c r="T115" s="11">
        <f t="shared" si="26"/>
        <v>25032</v>
      </c>
      <c r="U115" s="10">
        <f t="shared" si="42"/>
        <v>1.3292974350804525</v>
      </c>
      <c r="V115" s="10">
        <f t="shared" si="43"/>
        <v>987.85065730883116</v>
      </c>
      <c r="W115" s="10">
        <f t="shared" si="44"/>
        <v>1.7374887207607412</v>
      </c>
      <c r="X115" s="1">
        <f t="shared" si="36"/>
        <v>305</v>
      </c>
      <c r="Y115" s="184"/>
      <c r="Z115" s="184"/>
      <c r="AA115" s="1">
        <f t="shared" si="46"/>
        <v>-331</v>
      </c>
      <c r="AB115" s="42" t="e">
        <f t="shared" si="27"/>
        <v>#DIV/0!</v>
      </c>
      <c r="AC115" s="42" t="e">
        <f t="shared" si="38"/>
        <v>#DIV/0!</v>
      </c>
      <c r="AD115" s="43">
        <f t="shared" si="28"/>
        <v>20867</v>
      </c>
      <c r="AE115" s="1">
        <f t="shared" si="39"/>
        <v>557</v>
      </c>
      <c r="AF115" s="44" t="e">
        <f t="shared" si="29"/>
        <v>#DIV/0!</v>
      </c>
      <c r="AG115" s="44" t="e">
        <f t="shared" si="40"/>
        <v>#DIV/0!</v>
      </c>
      <c r="AH115" s="44"/>
      <c r="AI115" s="44" t="e">
        <f t="shared" si="30"/>
        <v>#DIV/0!</v>
      </c>
    </row>
    <row r="116" spans="1:65" x14ac:dyDescent="0.25">
      <c r="A116" s="1">
        <v>113</v>
      </c>
      <c r="B116" s="183">
        <v>17</v>
      </c>
      <c r="C116" s="36"/>
      <c r="D116" s="37">
        <v>44004</v>
      </c>
      <c r="F116" s="10">
        <v>954</v>
      </c>
      <c r="G116" s="182">
        <f>AVERAGE(F116:F122)</f>
        <v>1159.8571428571429</v>
      </c>
      <c r="H116" s="182">
        <f>AVERAGE(G116:G143)</f>
        <v>1451.7142857142858</v>
      </c>
      <c r="I116" s="38" t="e">
        <f t="shared" si="25"/>
        <v>#DIV/0!</v>
      </c>
      <c r="J116" s="6">
        <v>331</v>
      </c>
      <c r="K116" s="7">
        <v>35</v>
      </c>
      <c r="L116" s="12"/>
      <c r="M116" s="39">
        <f t="shared" si="31"/>
        <v>580378</v>
      </c>
      <c r="N116" s="10">
        <f t="shared" si="32"/>
        <v>46853</v>
      </c>
      <c r="O116" s="38" t="e">
        <f t="shared" si="33"/>
        <v>#DIV/0!</v>
      </c>
      <c r="P116" s="40" t="e">
        <f t="shared" si="34"/>
        <v>#DIV/0!</v>
      </c>
      <c r="Q116" s="13">
        <f t="shared" si="48"/>
        <v>18729</v>
      </c>
      <c r="R116" s="7">
        <f t="shared" si="47"/>
        <v>2504</v>
      </c>
      <c r="T116" s="11">
        <f t="shared" si="26"/>
        <v>25620</v>
      </c>
      <c r="U116" s="10">
        <f t="shared" si="42"/>
        <v>1.3316008316008316</v>
      </c>
      <c r="V116" s="10">
        <f t="shared" si="43"/>
        <v>989.18225814043194</v>
      </c>
      <c r="W116" s="10">
        <f t="shared" si="44"/>
        <v>1.6923178545478565</v>
      </c>
      <c r="X116" s="1">
        <f t="shared" si="36"/>
        <v>588</v>
      </c>
      <c r="Y116" s="184">
        <f>AVERAGE(X116:X122)</f>
        <v>471.14285714285717</v>
      </c>
      <c r="Z116" s="184">
        <f>AVERAGE(Y116:Y143)</f>
        <v>427.60714285714283</v>
      </c>
      <c r="AA116" s="1">
        <f t="shared" si="46"/>
        <v>283</v>
      </c>
      <c r="AB116" s="42" t="e">
        <f t="shared" si="27"/>
        <v>#DIV/0!</v>
      </c>
      <c r="AC116" s="42" t="e">
        <f t="shared" si="38"/>
        <v>#DIV/0!</v>
      </c>
      <c r="AD116" s="43">
        <f t="shared" si="28"/>
        <v>21233</v>
      </c>
      <c r="AE116" s="1">
        <f t="shared" si="39"/>
        <v>366</v>
      </c>
      <c r="AF116" s="44" t="e">
        <f t="shared" si="29"/>
        <v>#DIV/0!</v>
      </c>
      <c r="AG116" s="44" t="e">
        <f t="shared" si="40"/>
        <v>#DIV/0!</v>
      </c>
      <c r="AH116" s="44"/>
      <c r="AI116" s="44" t="e">
        <f t="shared" si="30"/>
        <v>#DIV/0!</v>
      </c>
    </row>
    <row r="117" spans="1:65" x14ac:dyDescent="0.25">
      <c r="A117" s="1">
        <v>114</v>
      </c>
      <c r="B117" s="183"/>
      <c r="C117" s="36"/>
      <c r="D117" s="37">
        <v>44005</v>
      </c>
      <c r="E117" s="20"/>
      <c r="F117" s="10">
        <v>1051</v>
      </c>
      <c r="G117" s="182"/>
      <c r="H117" s="182"/>
      <c r="I117" s="38" t="e">
        <f t="shared" si="25"/>
        <v>#DIV/0!</v>
      </c>
      <c r="J117" s="6">
        <v>506</v>
      </c>
      <c r="K117" s="7">
        <v>35</v>
      </c>
      <c r="L117" s="12"/>
      <c r="M117" s="39">
        <f t="shared" si="31"/>
        <v>580378</v>
      </c>
      <c r="N117" s="10">
        <f t="shared" si="32"/>
        <v>47904</v>
      </c>
      <c r="O117" s="38" t="e">
        <f t="shared" si="33"/>
        <v>#DIV/0!</v>
      </c>
      <c r="P117" s="40" t="e">
        <f t="shared" si="34"/>
        <v>#DIV/0!</v>
      </c>
      <c r="Q117" s="13">
        <f t="shared" si="48"/>
        <v>19235</v>
      </c>
      <c r="R117" s="7">
        <f t="shared" si="47"/>
        <v>2539</v>
      </c>
      <c r="T117" s="11">
        <f t="shared" si="26"/>
        <v>26130</v>
      </c>
      <c r="U117" s="10">
        <f t="shared" si="42"/>
        <v>1.3241777732731972</v>
      </c>
      <c r="V117" s="10">
        <f t="shared" si="43"/>
        <v>990.5064359137051</v>
      </c>
      <c r="W117" s="10">
        <f t="shared" si="44"/>
        <v>1.6867858756697438</v>
      </c>
      <c r="X117" s="1">
        <f t="shared" si="36"/>
        <v>510</v>
      </c>
      <c r="Y117" s="184"/>
      <c r="Z117" s="184"/>
      <c r="AA117" s="1">
        <f t="shared" si="46"/>
        <v>-78</v>
      </c>
      <c r="AB117" s="42" t="e">
        <f t="shared" si="27"/>
        <v>#DIV/0!</v>
      </c>
      <c r="AC117" s="42" t="e">
        <f t="shared" si="38"/>
        <v>#DIV/0!</v>
      </c>
      <c r="AD117" s="43">
        <f t="shared" si="28"/>
        <v>21774</v>
      </c>
      <c r="AE117" s="1">
        <f t="shared" si="39"/>
        <v>541</v>
      </c>
      <c r="AF117" s="44" t="e">
        <f t="shared" si="29"/>
        <v>#DIV/0!</v>
      </c>
      <c r="AG117" s="44" t="e">
        <f t="shared" si="40"/>
        <v>#DIV/0!</v>
      </c>
      <c r="AH117" s="44"/>
      <c r="AI117" s="44" t="e">
        <f t="shared" si="30"/>
        <v>#DIV/0!</v>
      </c>
    </row>
    <row r="118" spans="1:65" x14ac:dyDescent="0.25">
      <c r="A118" s="1">
        <v>115</v>
      </c>
      <c r="B118" s="183"/>
      <c r="C118" s="36"/>
      <c r="D118" s="37">
        <v>44006</v>
      </c>
      <c r="F118" s="10">
        <v>1113</v>
      </c>
      <c r="G118" s="182"/>
      <c r="H118" s="182"/>
      <c r="I118" s="38" t="e">
        <f t="shared" si="25"/>
        <v>#DIV/0!</v>
      </c>
      <c r="J118" s="6">
        <v>417</v>
      </c>
      <c r="K118" s="7">
        <v>38</v>
      </c>
      <c r="L118" s="12"/>
      <c r="M118" s="39">
        <f t="shared" si="31"/>
        <v>580378</v>
      </c>
      <c r="N118" s="10">
        <f t="shared" si="32"/>
        <v>49017</v>
      </c>
      <c r="O118" s="38" t="e">
        <f t="shared" si="33"/>
        <v>#DIV/0!</v>
      </c>
      <c r="P118" s="40" t="e">
        <f t="shared" si="34"/>
        <v>#DIV/0!</v>
      </c>
      <c r="Q118" s="13">
        <f t="shared" si="48"/>
        <v>19652</v>
      </c>
      <c r="R118" s="7">
        <f t="shared" si="47"/>
        <v>2577</v>
      </c>
      <c r="T118" s="11">
        <f t="shared" si="26"/>
        <v>26788</v>
      </c>
      <c r="U118" s="10">
        <f t="shared" si="42"/>
        <v>1.3246303713593433</v>
      </c>
      <c r="V118" s="10">
        <f t="shared" si="43"/>
        <v>991.83106628506448</v>
      </c>
      <c r="W118" s="10">
        <f t="shared" si="44"/>
        <v>1.705047419005792</v>
      </c>
      <c r="X118" s="1">
        <f t="shared" si="36"/>
        <v>658</v>
      </c>
      <c r="Y118" s="184"/>
      <c r="Z118" s="184"/>
      <c r="AA118" s="1">
        <f t="shared" si="46"/>
        <v>148</v>
      </c>
      <c r="AB118" s="42" t="e">
        <f t="shared" si="27"/>
        <v>#DIV/0!</v>
      </c>
      <c r="AC118" s="42" t="e">
        <f t="shared" si="38"/>
        <v>#DIV/0!</v>
      </c>
      <c r="AD118" s="43">
        <f t="shared" si="28"/>
        <v>22229</v>
      </c>
      <c r="AE118" s="1">
        <f t="shared" si="39"/>
        <v>455</v>
      </c>
      <c r="AF118" s="44" t="e">
        <f t="shared" si="29"/>
        <v>#DIV/0!</v>
      </c>
      <c r="AG118" s="44" t="e">
        <f t="shared" si="40"/>
        <v>#DIV/0!</v>
      </c>
      <c r="AH118" s="44"/>
      <c r="AI118" s="44" t="e">
        <f t="shared" si="30"/>
        <v>#DIV/0!</v>
      </c>
    </row>
    <row r="119" spans="1:65" s="62" customFormat="1" x14ac:dyDescent="0.25">
      <c r="A119" s="48">
        <v>116</v>
      </c>
      <c r="B119" s="183"/>
      <c r="C119" s="96"/>
      <c r="D119" s="55">
        <v>44007</v>
      </c>
      <c r="E119" s="65"/>
      <c r="F119" s="48">
        <v>1178</v>
      </c>
      <c r="G119" s="182"/>
      <c r="H119" s="182"/>
      <c r="I119" s="58" t="e">
        <f t="shared" si="25"/>
        <v>#DIV/0!</v>
      </c>
      <c r="J119" s="48">
        <v>791</v>
      </c>
      <c r="K119" s="48">
        <v>47</v>
      </c>
      <c r="L119" s="48"/>
      <c r="M119" s="65">
        <f t="shared" si="31"/>
        <v>580378</v>
      </c>
      <c r="N119" s="48">
        <f t="shared" si="32"/>
        <v>50195</v>
      </c>
      <c r="O119" s="58" t="e">
        <f t="shared" si="33"/>
        <v>#DIV/0!</v>
      </c>
      <c r="P119" s="58" t="e">
        <f t="shared" si="34"/>
        <v>#DIV/0!</v>
      </c>
      <c r="Q119" s="48">
        <f t="shared" si="48"/>
        <v>20443</v>
      </c>
      <c r="R119" s="48">
        <f t="shared" si="47"/>
        <v>2624</v>
      </c>
      <c r="T119" s="48">
        <f t="shared" si="26"/>
        <v>27128</v>
      </c>
      <c r="U119" s="48">
        <f t="shared" si="42"/>
        <v>1.3134501791420548</v>
      </c>
      <c r="V119" s="48">
        <f t="shared" si="43"/>
        <v>993.1445164642065</v>
      </c>
      <c r="W119" s="48">
        <f t="shared" si="44"/>
        <v>1.7100353000504287</v>
      </c>
      <c r="X119" s="48">
        <f t="shared" si="36"/>
        <v>340</v>
      </c>
      <c r="Y119" s="184"/>
      <c r="Z119" s="184"/>
      <c r="AA119" s="48">
        <f t="shared" si="46"/>
        <v>-318</v>
      </c>
      <c r="AB119" s="58" t="e">
        <f t="shared" si="27"/>
        <v>#DIV/0!</v>
      </c>
      <c r="AC119" s="58" t="e">
        <f t="shared" si="38"/>
        <v>#DIV/0!</v>
      </c>
      <c r="AD119" s="48">
        <f t="shared" si="28"/>
        <v>23067</v>
      </c>
      <c r="AE119" s="48">
        <f t="shared" si="39"/>
        <v>838</v>
      </c>
      <c r="AF119" s="61" t="e">
        <f t="shared" si="29"/>
        <v>#DIV/0!</v>
      </c>
      <c r="AG119" s="61" t="e">
        <f t="shared" si="40"/>
        <v>#DIV/0!</v>
      </c>
      <c r="AH119" s="61"/>
      <c r="AI119" s="61" t="e">
        <f t="shared" si="30"/>
        <v>#DIV/0!</v>
      </c>
    </row>
    <row r="120" spans="1:65" x14ac:dyDescent="0.25">
      <c r="A120" s="1">
        <v>117</v>
      </c>
      <c r="B120" s="183"/>
      <c r="C120" s="36"/>
      <c r="D120" s="37">
        <v>44008</v>
      </c>
      <c r="F120" s="10">
        <v>1240</v>
      </c>
      <c r="G120" s="182"/>
      <c r="H120" s="182"/>
      <c r="I120" s="38" t="e">
        <f t="shared" si="25"/>
        <v>#DIV/0!</v>
      </c>
      <c r="J120" s="6">
        <v>884</v>
      </c>
      <c r="K120" s="7">
        <v>63</v>
      </c>
      <c r="L120" s="12"/>
      <c r="M120" s="39">
        <f t="shared" si="31"/>
        <v>580378</v>
      </c>
      <c r="N120" s="10">
        <f t="shared" si="32"/>
        <v>51435</v>
      </c>
      <c r="O120" s="38" t="e">
        <f t="shared" si="33"/>
        <v>#DIV/0!</v>
      </c>
      <c r="P120" s="40" t="e">
        <f t="shared" si="34"/>
        <v>#DIV/0!</v>
      </c>
      <c r="Q120" s="13">
        <f t="shared" si="48"/>
        <v>21327</v>
      </c>
      <c r="R120" s="7">
        <f t="shared" si="47"/>
        <v>2687</v>
      </c>
      <c r="T120" s="11">
        <f t="shared" si="26"/>
        <v>27421</v>
      </c>
      <c r="U120" s="10">
        <f t="shared" si="42"/>
        <v>1.2971144749290444</v>
      </c>
      <c r="V120" s="10">
        <f t="shared" si="43"/>
        <v>994.44163093913551</v>
      </c>
      <c r="W120" s="10">
        <f t="shared" si="44"/>
        <v>1.6807232608029421</v>
      </c>
      <c r="X120" s="1">
        <f t="shared" si="36"/>
        <v>293</v>
      </c>
      <c r="Y120" s="184"/>
      <c r="Z120" s="184"/>
      <c r="AA120" s="1">
        <f t="shared" si="46"/>
        <v>-47</v>
      </c>
      <c r="AB120" s="42" t="e">
        <f t="shared" si="27"/>
        <v>#DIV/0!</v>
      </c>
      <c r="AC120" s="42" t="e">
        <f t="shared" si="38"/>
        <v>#DIV/0!</v>
      </c>
      <c r="AD120" s="43">
        <f t="shared" si="28"/>
        <v>24014</v>
      </c>
      <c r="AE120" s="1">
        <f t="shared" si="39"/>
        <v>947</v>
      </c>
      <c r="AF120" s="44" t="e">
        <f t="shared" si="29"/>
        <v>#DIV/0!</v>
      </c>
      <c r="AG120" s="44" t="e">
        <f t="shared" si="40"/>
        <v>#DIV/0!</v>
      </c>
      <c r="AH120" s="44"/>
      <c r="AI120" s="44" t="e">
        <f t="shared" si="30"/>
        <v>#DIV/0!</v>
      </c>
    </row>
    <row r="121" spans="1:65" s="62" customFormat="1" x14ac:dyDescent="0.25">
      <c r="A121" s="48">
        <v>118</v>
      </c>
      <c r="B121" s="183"/>
      <c r="C121" s="36"/>
      <c r="D121" s="55">
        <v>44009</v>
      </c>
      <c r="E121" s="65"/>
      <c r="F121" s="48">
        <v>1385</v>
      </c>
      <c r="G121" s="182"/>
      <c r="H121" s="182"/>
      <c r="I121" s="58" t="e">
        <f t="shared" si="25"/>
        <v>#DIV/0!</v>
      </c>
      <c r="J121" s="48">
        <v>576</v>
      </c>
      <c r="K121" s="48">
        <v>37</v>
      </c>
      <c r="L121" s="48"/>
      <c r="M121" s="39">
        <f t="shared" si="31"/>
        <v>580378</v>
      </c>
      <c r="N121" s="48">
        <f t="shared" si="32"/>
        <v>52820</v>
      </c>
      <c r="O121" s="58" t="e">
        <f t="shared" si="33"/>
        <v>#DIV/0!</v>
      </c>
      <c r="P121" s="58" t="e">
        <f t="shared" si="34"/>
        <v>#DIV/0!</v>
      </c>
      <c r="Q121" s="13">
        <f t="shared" si="48"/>
        <v>21903</v>
      </c>
      <c r="R121" s="48">
        <f t="shared" si="47"/>
        <v>2724</v>
      </c>
      <c r="T121" s="48">
        <f t="shared" si="26"/>
        <v>28193</v>
      </c>
      <c r="U121" s="10">
        <f t="shared" si="42"/>
        <v>1.3083812882866159</v>
      </c>
      <c r="V121" s="10">
        <f t="shared" si="43"/>
        <v>995.75001222742208</v>
      </c>
      <c r="W121" s="10">
        <f t="shared" si="44"/>
        <v>1.6785544177185043</v>
      </c>
      <c r="X121" s="48">
        <f t="shared" si="36"/>
        <v>772</v>
      </c>
      <c r="Y121" s="184"/>
      <c r="Z121" s="184"/>
      <c r="AA121" s="48">
        <f t="shared" si="46"/>
        <v>479</v>
      </c>
      <c r="AB121" s="42" t="e">
        <f t="shared" si="27"/>
        <v>#DIV/0!</v>
      </c>
      <c r="AC121" s="42" t="e">
        <f t="shared" si="38"/>
        <v>#DIV/0!</v>
      </c>
      <c r="AD121" s="48">
        <f t="shared" si="28"/>
        <v>24627</v>
      </c>
      <c r="AE121" s="48">
        <f t="shared" si="39"/>
        <v>613</v>
      </c>
      <c r="AF121" s="61" t="e">
        <f t="shared" si="29"/>
        <v>#DIV/0!</v>
      </c>
      <c r="AG121" s="61" t="e">
        <f t="shared" si="40"/>
        <v>#DIV/0!</v>
      </c>
      <c r="AH121" s="61"/>
      <c r="AI121" s="61" t="e">
        <f t="shared" si="30"/>
        <v>#DIV/0!</v>
      </c>
      <c r="AJ121" s="97"/>
      <c r="AK121" s="97"/>
      <c r="AL121" s="97"/>
      <c r="AM121" s="97"/>
      <c r="AN121" s="97"/>
      <c r="AO121" s="97"/>
      <c r="AP121" s="97"/>
      <c r="AQ121" s="97"/>
      <c r="AR121" s="97"/>
      <c r="AS121" s="97"/>
      <c r="AT121" s="97"/>
      <c r="AU121" s="97"/>
      <c r="AV121" s="97"/>
      <c r="AW121" s="97"/>
      <c r="AX121" s="97"/>
      <c r="AY121" s="97"/>
      <c r="AZ121" s="97"/>
      <c r="BA121" s="97"/>
      <c r="BB121" s="97"/>
      <c r="BC121" s="97"/>
      <c r="BD121" s="97"/>
      <c r="BE121" s="97"/>
      <c r="BF121" s="97"/>
      <c r="BG121" s="97"/>
      <c r="BH121" s="97"/>
      <c r="BI121" s="97"/>
      <c r="BJ121" s="97"/>
      <c r="BK121" s="97"/>
      <c r="BL121" s="97"/>
      <c r="BM121" s="97"/>
    </row>
    <row r="122" spans="1:65" x14ac:dyDescent="0.25">
      <c r="A122" s="1">
        <v>119</v>
      </c>
      <c r="B122" s="183"/>
      <c r="C122" s="36"/>
      <c r="D122" s="37">
        <v>44010</v>
      </c>
      <c r="F122" s="10">
        <v>1198</v>
      </c>
      <c r="G122" s="182"/>
      <c r="H122" s="182"/>
      <c r="I122" s="38" t="e">
        <f t="shared" si="25"/>
        <v>#DIV/0!</v>
      </c>
      <c r="J122" s="6">
        <v>1027</v>
      </c>
      <c r="K122" s="7">
        <v>34</v>
      </c>
      <c r="L122" s="12"/>
      <c r="M122" s="39">
        <f t="shared" si="31"/>
        <v>580378</v>
      </c>
      <c r="N122" s="10">
        <f t="shared" si="32"/>
        <v>54018</v>
      </c>
      <c r="O122" s="38" t="e">
        <f t="shared" si="33"/>
        <v>#DIV/0!</v>
      </c>
      <c r="P122" s="40" t="e">
        <f t="shared" si="34"/>
        <v>#DIV/0!</v>
      </c>
      <c r="Q122" s="13">
        <f t="shared" si="48"/>
        <v>22930</v>
      </c>
      <c r="R122" s="7">
        <f t="shared" si="47"/>
        <v>2758</v>
      </c>
      <c r="T122" s="11">
        <f t="shared" si="26"/>
        <v>28330</v>
      </c>
      <c r="U122" s="10">
        <f t="shared" si="42"/>
        <v>1.3111491646225759</v>
      </c>
      <c r="V122" s="10">
        <f t="shared" si="43"/>
        <v>997.0611613920446</v>
      </c>
      <c r="W122" s="10">
        <f t="shared" si="44"/>
        <v>1.6472845679730201</v>
      </c>
      <c r="X122" s="1">
        <f t="shared" si="36"/>
        <v>137</v>
      </c>
      <c r="Y122" s="184"/>
      <c r="Z122" s="184"/>
      <c r="AA122" s="1">
        <f t="shared" si="46"/>
        <v>-635</v>
      </c>
      <c r="AB122" s="42" t="e">
        <f t="shared" si="27"/>
        <v>#DIV/0!</v>
      </c>
      <c r="AC122" s="42" t="e">
        <f t="shared" si="38"/>
        <v>#DIV/0!</v>
      </c>
      <c r="AD122" s="43">
        <f t="shared" si="28"/>
        <v>25688</v>
      </c>
      <c r="AE122" s="1">
        <f t="shared" si="39"/>
        <v>1061</v>
      </c>
      <c r="AF122" s="44" t="e">
        <f t="shared" si="29"/>
        <v>#DIV/0!</v>
      </c>
      <c r="AG122" s="44" t="e">
        <f t="shared" si="40"/>
        <v>#DIV/0!</v>
      </c>
      <c r="AH122" s="44"/>
      <c r="AI122" s="44" t="e">
        <f t="shared" si="30"/>
        <v>#DIV/0!</v>
      </c>
    </row>
    <row r="123" spans="1:65" x14ac:dyDescent="0.25">
      <c r="A123" s="1">
        <v>120</v>
      </c>
      <c r="B123" s="183">
        <v>18</v>
      </c>
      <c r="C123" s="36"/>
      <c r="D123" s="37">
        <v>44011</v>
      </c>
      <c r="E123" s="20"/>
      <c r="F123" s="10">
        <v>1082</v>
      </c>
      <c r="G123" s="182">
        <f>AVERAGE(F123:F129)</f>
        <v>1393.8571428571429</v>
      </c>
      <c r="H123" s="182"/>
      <c r="I123" s="38" t="e">
        <f t="shared" si="25"/>
        <v>#DIV/0!</v>
      </c>
      <c r="J123" s="6">
        <v>864</v>
      </c>
      <c r="K123" s="7">
        <v>51</v>
      </c>
      <c r="L123" s="12"/>
      <c r="M123" s="39">
        <f t="shared" si="31"/>
        <v>580378</v>
      </c>
      <c r="N123" s="10">
        <f t="shared" si="32"/>
        <v>55100</v>
      </c>
      <c r="O123" s="38" t="e">
        <f t="shared" si="33"/>
        <v>#DIV/0!</v>
      </c>
      <c r="P123" s="40" t="e">
        <f t="shared" si="34"/>
        <v>#DIV/0!</v>
      </c>
      <c r="Q123" s="13">
        <f t="shared" si="48"/>
        <v>23794</v>
      </c>
      <c r="R123" s="7">
        <f t="shared" si="47"/>
        <v>2809</v>
      </c>
      <c r="T123" s="11">
        <f t="shared" si="26"/>
        <v>28497</v>
      </c>
      <c r="U123" s="10">
        <f t="shared" si="42"/>
        <v>1.2972050254916241</v>
      </c>
      <c r="V123" s="10">
        <f t="shared" si="43"/>
        <v>998.35836641753622</v>
      </c>
      <c r="W123" s="10">
        <f t="shared" si="44"/>
        <v>1.6588276383957157</v>
      </c>
      <c r="X123" s="1">
        <f t="shared" si="36"/>
        <v>167</v>
      </c>
      <c r="Y123" s="184">
        <f>AVERAGE(X123:X129)</f>
        <v>453</v>
      </c>
      <c r="Z123" s="184"/>
      <c r="AA123" s="1">
        <f t="shared" si="46"/>
        <v>30</v>
      </c>
      <c r="AB123" s="42" t="e">
        <f t="shared" si="27"/>
        <v>#DIV/0!</v>
      </c>
      <c r="AC123" s="42" t="e">
        <f t="shared" si="38"/>
        <v>#DIV/0!</v>
      </c>
      <c r="AD123" s="43">
        <f t="shared" si="28"/>
        <v>26603</v>
      </c>
      <c r="AE123" s="1">
        <f t="shared" si="39"/>
        <v>915</v>
      </c>
      <c r="AF123" s="44" t="e">
        <f t="shared" si="29"/>
        <v>#DIV/0!</v>
      </c>
      <c r="AG123" s="44" t="e">
        <f t="shared" si="40"/>
        <v>#DIV/0!</v>
      </c>
      <c r="AH123" s="44"/>
      <c r="AI123" s="44" t="e">
        <f t="shared" si="30"/>
        <v>#DIV/0!</v>
      </c>
    </row>
    <row r="124" spans="1:65" x14ac:dyDescent="0.25">
      <c r="A124" s="1">
        <v>121</v>
      </c>
      <c r="B124" s="183"/>
      <c r="C124" s="36"/>
      <c r="D124" s="37">
        <v>44012</v>
      </c>
      <c r="F124" s="10">
        <v>1293</v>
      </c>
      <c r="G124" s="182"/>
      <c r="H124" s="182"/>
      <c r="I124" s="38" t="e">
        <f t="shared" si="25"/>
        <v>#DIV/0!</v>
      </c>
      <c r="J124" s="6">
        <v>1006</v>
      </c>
      <c r="K124" s="7">
        <v>71</v>
      </c>
      <c r="L124" s="12"/>
      <c r="M124" s="39">
        <f t="shared" si="31"/>
        <v>580378</v>
      </c>
      <c r="N124" s="10">
        <f t="shared" si="32"/>
        <v>56393</v>
      </c>
      <c r="O124" s="38" t="e">
        <f t="shared" si="33"/>
        <v>#DIV/0!</v>
      </c>
      <c r="P124" s="40" t="e">
        <f t="shared" si="34"/>
        <v>#DIV/0!</v>
      </c>
      <c r="Q124" s="13">
        <f t="shared" si="48"/>
        <v>24800</v>
      </c>
      <c r="R124" s="7">
        <f t="shared" si="47"/>
        <v>2880</v>
      </c>
      <c r="T124" s="11">
        <f t="shared" si="26"/>
        <v>28713</v>
      </c>
      <c r="U124" s="10">
        <f t="shared" si="42"/>
        <v>1.2783491385067449</v>
      </c>
      <c r="V124" s="10">
        <f t="shared" si="43"/>
        <v>999.63671555604299</v>
      </c>
      <c r="W124" s="10">
        <f t="shared" si="44"/>
        <v>1.6364413541547931</v>
      </c>
      <c r="X124" s="1">
        <f t="shared" si="36"/>
        <v>216</v>
      </c>
      <c r="Y124" s="184"/>
      <c r="Z124" s="184"/>
      <c r="AA124" s="1">
        <f t="shared" si="46"/>
        <v>49</v>
      </c>
      <c r="AB124" s="42" t="e">
        <f t="shared" si="27"/>
        <v>#DIV/0!</v>
      </c>
      <c r="AC124" s="42" t="e">
        <f t="shared" si="38"/>
        <v>#DIV/0!</v>
      </c>
      <c r="AD124" s="43">
        <f t="shared" si="28"/>
        <v>27680</v>
      </c>
      <c r="AE124" s="1">
        <f t="shared" si="39"/>
        <v>1077</v>
      </c>
      <c r="AF124" s="44" t="e">
        <f t="shared" si="29"/>
        <v>#DIV/0!</v>
      </c>
      <c r="AG124" s="44" t="e">
        <f t="shared" si="40"/>
        <v>#DIV/0!</v>
      </c>
      <c r="AH124" s="44"/>
      <c r="AI124" s="44" t="e">
        <f t="shared" si="30"/>
        <v>#DIV/0!</v>
      </c>
    </row>
    <row r="125" spans="1:65" x14ac:dyDescent="0.25">
      <c r="A125" s="1">
        <v>122</v>
      </c>
      <c r="B125" s="183"/>
      <c r="C125" s="36"/>
      <c r="D125" s="37">
        <v>44013</v>
      </c>
      <c r="E125" s="20"/>
      <c r="F125" s="10">
        <v>1385</v>
      </c>
      <c r="G125" s="182"/>
      <c r="H125" s="182"/>
      <c r="I125" s="38" t="e">
        <f t="shared" si="25"/>
        <v>#DIV/0!</v>
      </c>
      <c r="J125" s="6">
        <v>789</v>
      </c>
      <c r="K125" s="7">
        <v>58</v>
      </c>
      <c r="L125" s="12"/>
      <c r="M125" s="39">
        <f t="shared" si="31"/>
        <v>580378</v>
      </c>
      <c r="N125" s="10">
        <f t="shared" si="32"/>
        <v>57778</v>
      </c>
      <c r="O125" s="38" t="e">
        <f t="shared" si="33"/>
        <v>#DIV/0!</v>
      </c>
      <c r="P125" s="40" t="e">
        <f t="shared" si="34"/>
        <v>#DIV/0!</v>
      </c>
      <c r="Q125" s="13">
        <f t="shared" si="48"/>
        <v>25589</v>
      </c>
      <c r="R125" s="7">
        <f t="shared" si="47"/>
        <v>2938</v>
      </c>
      <c r="T125" s="11">
        <f t="shared" si="26"/>
        <v>29251</v>
      </c>
      <c r="U125" s="10">
        <f t="shared" si="42"/>
        <v>1.2769459117300388</v>
      </c>
      <c r="V125" s="10">
        <f t="shared" si="43"/>
        <v>1000.9136614677731</v>
      </c>
      <c r="W125" s="10">
        <f t="shared" si="44"/>
        <v>1.6567172632532849</v>
      </c>
      <c r="X125" s="1">
        <f t="shared" si="36"/>
        <v>538</v>
      </c>
      <c r="Y125" s="184"/>
      <c r="Z125" s="184"/>
      <c r="AA125" s="1">
        <f t="shared" si="46"/>
        <v>322</v>
      </c>
      <c r="AB125" s="42" t="e">
        <f t="shared" si="27"/>
        <v>#DIV/0!</v>
      </c>
      <c r="AC125" s="42" t="e">
        <f t="shared" si="38"/>
        <v>#DIV/0!</v>
      </c>
      <c r="AD125" s="43">
        <f t="shared" si="28"/>
        <v>28527</v>
      </c>
      <c r="AE125" s="1">
        <f t="shared" si="39"/>
        <v>847</v>
      </c>
      <c r="AF125" s="44" t="e">
        <f t="shared" si="29"/>
        <v>#DIV/0!</v>
      </c>
      <c r="AG125" s="44" t="e">
        <f t="shared" si="40"/>
        <v>#DIV/0!</v>
      </c>
      <c r="AH125" s="44"/>
      <c r="AI125" s="44" t="e">
        <f t="shared" si="30"/>
        <v>#DIV/0!</v>
      </c>
    </row>
    <row r="126" spans="1:65" x14ac:dyDescent="0.25">
      <c r="A126" s="1">
        <v>123</v>
      </c>
      <c r="B126" s="183"/>
      <c r="C126" s="36"/>
      <c r="D126" s="37">
        <v>44014</v>
      </c>
      <c r="F126" s="10">
        <v>1642</v>
      </c>
      <c r="G126" s="182"/>
      <c r="H126" s="182"/>
      <c r="I126" s="38" t="e">
        <f t="shared" si="25"/>
        <v>#DIV/0!</v>
      </c>
      <c r="J126" s="6">
        <v>1072</v>
      </c>
      <c r="K126" s="7">
        <v>53</v>
      </c>
      <c r="L126" s="12"/>
      <c r="M126" s="39">
        <f t="shared" si="31"/>
        <v>580378</v>
      </c>
      <c r="N126" s="10">
        <f t="shared" si="32"/>
        <v>59420</v>
      </c>
      <c r="O126" s="38" t="e">
        <f t="shared" si="33"/>
        <v>#DIV/0!</v>
      </c>
      <c r="P126" s="40" t="e">
        <f t="shared" si="34"/>
        <v>#DIV/0!</v>
      </c>
      <c r="Q126" s="13">
        <f t="shared" si="48"/>
        <v>26661</v>
      </c>
      <c r="R126" s="7">
        <f t="shared" si="47"/>
        <v>2991</v>
      </c>
      <c r="T126" s="11">
        <f t="shared" si="26"/>
        <v>29768</v>
      </c>
      <c r="U126" s="10">
        <f t="shared" si="42"/>
        <v>1.2594880473873493</v>
      </c>
      <c r="V126" s="10">
        <f t="shared" si="43"/>
        <v>1002.1731495151604</v>
      </c>
      <c r="W126" s="10">
        <f t="shared" si="44"/>
        <v>1.6588464753413208</v>
      </c>
      <c r="X126" s="1">
        <f t="shared" si="36"/>
        <v>517</v>
      </c>
      <c r="Y126" s="184"/>
      <c r="Z126" s="184"/>
      <c r="AA126" s="1">
        <f t="shared" si="46"/>
        <v>-21</v>
      </c>
      <c r="AB126" s="42" t="e">
        <f t="shared" si="27"/>
        <v>#DIV/0!</v>
      </c>
      <c r="AC126" s="42" t="e">
        <f t="shared" si="38"/>
        <v>#DIV/0!</v>
      </c>
      <c r="AD126" s="43">
        <f t="shared" si="28"/>
        <v>29652</v>
      </c>
      <c r="AE126" s="1">
        <f t="shared" si="39"/>
        <v>1125</v>
      </c>
      <c r="AF126" s="44" t="e">
        <f t="shared" si="29"/>
        <v>#DIV/0!</v>
      </c>
      <c r="AG126" s="44" t="e">
        <f t="shared" si="40"/>
        <v>#DIV/0!</v>
      </c>
      <c r="AH126" s="44"/>
      <c r="AI126" s="44" t="e">
        <f t="shared" si="30"/>
        <v>#DIV/0!</v>
      </c>
    </row>
    <row r="127" spans="1:65" x14ac:dyDescent="0.25">
      <c r="A127" s="1">
        <v>124</v>
      </c>
      <c r="B127" s="183"/>
      <c r="C127" s="36"/>
      <c r="D127" s="37">
        <v>44015</v>
      </c>
      <c r="E127" s="20"/>
      <c r="F127" s="10">
        <v>1301</v>
      </c>
      <c r="G127" s="182"/>
      <c r="H127" s="182"/>
      <c r="I127" s="38" t="e">
        <f t="shared" si="25"/>
        <v>#DIV/0!</v>
      </c>
      <c r="J127" s="6">
        <v>901</v>
      </c>
      <c r="K127" s="7">
        <v>49</v>
      </c>
      <c r="L127" s="12"/>
      <c r="M127" s="39">
        <f t="shared" si="31"/>
        <v>580378</v>
      </c>
      <c r="N127" s="10">
        <f t="shared" si="32"/>
        <v>60721</v>
      </c>
      <c r="O127" s="38" t="e">
        <f t="shared" si="33"/>
        <v>#DIV/0!</v>
      </c>
      <c r="P127" s="40" t="e">
        <f t="shared" si="34"/>
        <v>#DIV/0!</v>
      </c>
      <c r="Q127" s="13">
        <f t="shared" si="48"/>
        <v>27562</v>
      </c>
      <c r="R127" s="7">
        <f t="shared" si="47"/>
        <v>3040</v>
      </c>
      <c r="T127" s="11">
        <f t="shared" si="26"/>
        <v>30119</v>
      </c>
      <c r="U127" s="10">
        <f t="shared" si="42"/>
        <v>1.2502179237059483</v>
      </c>
      <c r="V127" s="10">
        <f t="shared" si="43"/>
        <v>1003.4233674388663</v>
      </c>
      <c r="W127" s="10">
        <f t="shared" si="44"/>
        <v>1.6619213154554986</v>
      </c>
      <c r="X127" s="1">
        <f t="shared" si="36"/>
        <v>351</v>
      </c>
      <c r="Y127" s="184"/>
      <c r="Z127" s="184"/>
      <c r="AA127" s="1">
        <f t="shared" si="46"/>
        <v>-166</v>
      </c>
      <c r="AB127" s="42" t="e">
        <f t="shared" si="27"/>
        <v>#DIV/0!</v>
      </c>
      <c r="AC127" s="42" t="e">
        <f t="shared" si="38"/>
        <v>#DIV/0!</v>
      </c>
      <c r="AD127" s="43">
        <f t="shared" si="28"/>
        <v>30602</v>
      </c>
      <c r="AE127" s="1">
        <f t="shared" si="39"/>
        <v>950</v>
      </c>
      <c r="AF127" s="44" t="e">
        <f t="shared" si="29"/>
        <v>#DIV/0!</v>
      </c>
      <c r="AG127" s="44" t="e">
        <f t="shared" si="40"/>
        <v>#DIV/0!</v>
      </c>
      <c r="AH127" s="44"/>
      <c r="AI127" s="44" t="e">
        <f t="shared" si="30"/>
        <v>#DIV/0!</v>
      </c>
    </row>
    <row r="128" spans="1:65" x14ac:dyDescent="0.25">
      <c r="A128" s="1">
        <v>125</v>
      </c>
      <c r="B128" s="183"/>
      <c r="C128" s="36"/>
      <c r="D128" s="37">
        <v>44016</v>
      </c>
      <c r="F128" s="10">
        <v>1447</v>
      </c>
      <c r="G128" s="182"/>
      <c r="H128" s="182"/>
      <c r="I128" s="38" t="e">
        <f t="shared" si="25"/>
        <v>#DIV/0!</v>
      </c>
      <c r="J128" s="6">
        <v>651</v>
      </c>
      <c r="K128" s="7">
        <v>53</v>
      </c>
      <c r="L128" s="12"/>
      <c r="M128" s="39">
        <f t="shared" si="31"/>
        <v>580378</v>
      </c>
      <c r="N128" s="10">
        <f t="shared" si="32"/>
        <v>62168</v>
      </c>
      <c r="O128" s="38" t="e">
        <f t="shared" si="33"/>
        <v>#DIV/0!</v>
      </c>
      <c r="P128" s="40" t="e">
        <f t="shared" si="34"/>
        <v>#DIV/0!</v>
      </c>
      <c r="Q128" s="13">
        <f t="shared" si="48"/>
        <v>28213</v>
      </c>
      <c r="R128" s="7">
        <f t="shared" si="47"/>
        <v>3093</v>
      </c>
      <c r="T128" s="11">
        <f t="shared" si="26"/>
        <v>30862</v>
      </c>
      <c r="U128" s="10">
        <f t="shared" si="42"/>
        <v>1.2481093541472883</v>
      </c>
      <c r="V128" s="10">
        <f t="shared" si="43"/>
        <v>1004.6714767930135</v>
      </c>
      <c r="W128" s="10">
        <f t="shared" si="44"/>
        <v>1.6958074619484587</v>
      </c>
      <c r="X128" s="1">
        <f t="shared" si="36"/>
        <v>743</v>
      </c>
      <c r="Y128" s="184"/>
      <c r="Z128" s="184"/>
      <c r="AA128" s="1">
        <f t="shared" si="46"/>
        <v>392</v>
      </c>
      <c r="AB128" s="42" t="e">
        <f t="shared" si="27"/>
        <v>#DIV/0!</v>
      </c>
      <c r="AC128" s="42" t="e">
        <f t="shared" si="38"/>
        <v>#DIV/0!</v>
      </c>
      <c r="AD128" s="43">
        <f t="shared" si="28"/>
        <v>31306</v>
      </c>
      <c r="AE128" s="1">
        <f t="shared" si="39"/>
        <v>704</v>
      </c>
      <c r="AF128" s="44" t="e">
        <f t="shared" si="29"/>
        <v>#DIV/0!</v>
      </c>
      <c r="AG128" s="44" t="e">
        <f t="shared" si="40"/>
        <v>#DIV/0!</v>
      </c>
      <c r="AH128" s="44"/>
      <c r="AI128" s="44" t="e">
        <f t="shared" si="30"/>
        <v>#DIV/0!</v>
      </c>
    </row>
    <row r="129" spans="1:35" x14ac:dyDescent="0.25">
      <c r="A129" s="1">
        <v>126</v>
      </c>
      <c r="B129" s="183"/>
      <c r="C129" s="36"/>
      <c r="D129" s="37">
        <v>44017</v>
      </c>
      <c r="E129" s="20"/>
      <c r="F129" s="10">
        <v>1607</v>
      </c>
      <c r="G129" s="182"/>
      <c r="H129" s="182"/>
      <c r="I129" s="38" t="e">
        <f t="shared" si="25"/>
        <v>#DIV/0!</v>
      </c>
      <c r="J129" s="6">
        <v>886</v>
      </c>
      <c r="K129" s="7">
        <v>82</v>
      </c>
      <c r="L129" s="12"/>
      <c r="M129" s="39">
        <f t="shared" si="31"/>
        <v>580378</v>
      </c>
      <c r="N129" s="10">
        <f t="shared" si="32"/>
        <v>63775</v>
      </c>
      <c r="O129" s="38" t="e">
        <f t="shared" si="33"/>
        <v>#DIV/0!</v>
      </c>
      <c r="P129" s="40" t="e">
        <f t="shared" si="34"/>
        <v>#DIV/0!</v>
      </c>
      <c r="Q129" s="13">
        <f t="shared" si="48"/>
        <v>29099</v>
      </c>
      <c r="R129" s="7">
        <f t="shared" si="47"/>
        <v>3175</v>
      </c>
      <c r="T129" s="11">
        <f t="shared" si="26"/>
        <v>31501</v>
      </c>
      <c r="U129" s="10">
        <f t="shared" si="42"/>
        <v>1.2584292106104187</v>
      </c>
      <c r="V129" s="10">
        <f t="shared" si="43"/>
        <v>1005.929906003624</v>
      </c>
      <c r="W129" s="10">
        <f t="shared" si="44"/>
        <v>1.7211780133318764</v>
      </c>
      <c r="X129" s="1">
        <f t="shared" si="36"/>
        <v>639</v>
      </c>
      <c r="Y129" s="184"/>
      <c r="Z129" s="184"/>
      <c r="AA129" s="1">
        <f t="shared" si="46"/>
        <v>-104</v>
      </c>
      <c r="AB129" s="42" t="e">
        <f t="shared" si="27"/>
        <v>#DIV/0!</v>
      </c>
      <c r="AC129" s="42" t="e">
        <f t="shared" si="38"/>
        <v>#DIV/0!</v>
      </c>
      <c r="AD129" s="43">
        <f t="shared" si="28"/>
        <v>32274</v>
      </c>
      <c r="AE129" s="1">
        <f t="shared" si="39"/>
        <v>968</v>
      </c>
      <c r="AF129" s="44" t="e">
        <f t="shared" si="29"/>
        <v>#DIV/0!</v>
      </c>
      <c r="AG129" s="44" t="e">
        <f t="shared" si="40"/>
        <v>#DIV/0!</v>
      </c>
      <c r="AH129" s="44"/>
      <c r="AI129" s="44" t="e">
        <f t="shared" si="30"/>
        <v>#DIV/0!</v>
      </c>
    </row>
    <row r="130" spans="1:35" x14ac:dyDescent="0.25">
      <c r="A130" s="1">
        <v>127</v>
      </c>
      <c r="B130" s="183">
        <v>19</v>
      </c>
      <c r="C130" s="36"/>
      <c r="D130" s="37">
        <v>44018</v>
      </c>
      <c r="F130" s="10">
        <v>1209</v>
      </c>
      <c r="G130" s="182">
        <f>AVERAGE(F130:F136)</f>
        <v>1707.1428571428571</v>
      </c>
      <c r="H130" s="182"/>
      <c r="I130" s="38" t="e">
        <f t="shared" si="25"/>
        <v>#DIV/0!</v>
      </c>
      <c r="J130" s="6">
        <v>814</v>
      </c>
      <c r="K130" s="7">
        <v>70</v>
      </c>
      <c r="L130" s="12"/>
      <c r="M130" s="39">
        <f t="shared" si="31"/>
        <v>580378</v>
      </c>
      <c r="N130" s="10">
        <f t="shared" si="32"/>
        <v>64984</v>
      </c>
      <c r="O130" s="38" t="e">
        <f t="shared" si="33"/>
        <v>#DIV/0!</v>
      </c>
      <c r="P130" s="40" t="e">
        <f t="shared" si="34"/>
        <v>#DIV/0!</v>
      </c>
      <c r="Q130" s="13">
        <f t="shared" si="48"/>
        <v>29913</v>
      </c>
      <c r="R130" s="7">
        <f t="shared" si="47"/>
        <v>3245</v>
      </c>
      <c r="T130" s="11">
        <f t="shared" si="26"/>
        <v>31826</v>
      </c>
      <c r="U130" s="10">
        <f t="shared" si="42"/>
        <v>1.2422326307572209</v>
      </c>
      <c r="V130" s="10">
        <f t="shared" si="43"/>
        <v>1007.1721386343812</v>
      </c>
      <c r="W130" s="10">
        <f t="shared" si="44"/>
        <v>1.6928723404255319</v>
      </c>
      <c r="X130" s="1">
        <f t="shared" si="36"/>
        <v>325</v>
      </c>
      <c r="Y130" s="184">
        <f>AVERAGE(X130:X136)</f>
        <v>711.71428571428567</v>
      </c>
      <c r="Z130" s="184"/>
      <c r="AA130" s="1">
        <f t="shared" si="46"/>
        <v>-314</v>
      </c>
      <c r="AB130" s="42" t="e">
        <f t="shared" si="27"/>
        <v>#DIV/0!</v>
      </c>
      <c r="AC130" s="42" t="e">
        <f t="shared" si="38"/>
        <v>#DIV/0!</v>
      </c>
      <c r="AD130" s="43">
        <f t="shared" si="28"/>
        <v>33158</v>
      </c>
      <c r="AE130" s="1">
        <f t="shared" si="39"/>
        <v>884</v>
      </c>
      <c r="AF130" s="44" t="e">
        <f t="shared" si="29"/>
        <v>#DIV/0!</v>
      </c>
      <c r="AG130" s="44" t="e">
        <f t="shared" si="40"/>
        <v>#DIV/0!</v>
      </c>
      <c r="AH130" s="44"/>
      <c r="AI130" s="44" t="e">
        <f t="shared" si="30"/>
        <v>#DIV/0!</v>
      </c>
    </row>
    <row r="131" spans="1:35" x14ac:dyDescent="0.25">
      <c r="A131" s="1">
        <v>128</v>
      </c>
      <c r="B131" s="183"/>
      <c r="C131" s="36"/>
      <c r="D131" s="37">
        <v>44019</v>
      </c>
      <c r="E131" s="20"/>
      <c r="F131" s="10">
        <v>1268</v>
      </c>
      <c r="G131" s="182"/>
      <c r="H131" s="182"/>
      <c r="I131" s="38" t="e">
        <f t="shared" si="25"/>
        <v>#DIV/0!</v>
      </c>
      <c r="J131" s="6">
        <v>866</v>
      </c>
      <c r="K131" s="7">
        <v>68</v>
      </c>
      <c r="L131" s="12"/>
      <c r="M131" s="39">
        <f t="shared" si="31"/>
        <v>580378</v>
      </c>
      <c r="N131" s="10">
        <f t="shared" si="32"/>
        <v>66252</v>
      </c>
      <c r="O131" s="38" t="e">
        <f t="shared" si="33"/>
        <v>#DIV/0!</v>
      </c>
      <c r="P131" s="40" t="e">
        <f t="shared" si="34"/>
        <v>#DIV/0!</v>
      </c>
      <c r="Q131" s="13">
        <f t="shared" si="48"/>
        <v>30779</v>
      </c>
      <c r="R131" s="7">
        <f t="shared" si="47"/>
        <v>3313</v>
      </c>
      <c r="T131" s="11">
        <f t="shared" si="26"/>
        <v>32160</v>
      </c>
      <c r="U131" s="10">
        <f t="shared" si="42"/>
        <v>1.2307692307692308</v>
      </c>
      <c r="V131" s="10">
        <f t="shared" si="43"/>
        <v>1008.4029078651505</v>
      </c>
      <c r="W131" s="10">
        <f t="shared" si="44"/>
        <v>1.7078222080611758</v>
      </c>
      <c r="X131" s="1">
        <f t="shared" si="36"/>
        <v>334</v>
      </c>
      <c r="Y131" s="184"/>
      <c r="Z131" s="184"/>
      <c r="AA131" s="1">
        <f t="shared" si="46"/>
        <v>9</v>
      </c>
      <c r="AB131" s="42" t="e">
        <f t="shared" si="27"/>
        <v>#DIV/0!</v>
      </c>
      <c r="AC131" s="42" t="e">
        <f t="shared" si="38"/>
        <v>#DIV/0!</v>
      </c>
      <c r="AD131" s="43">
        <f t="shared" si="28"/>
        <v>34092</v>
      </c>
      <c r="AE131" s="1">
        <f t="shared" si="39"/>
        <v>934</v>
      </c>
      <c r="AF131" s="44" t="e">
        <f t="shared" si="29"/>
        <v>#DIV/0!</v>
      </c>
      <c r="AG131" s="44" t="e">
        <f t="shared" si="40"/>
        <v>#DIV/0!</v>
      </c>
      <c r="AH131" s="44"/>
      <c r="AI131" s="44" t="e">
        <f t="shared" si="30"/>
        <v>#DIV/0!</v>
      </c>
    </row>
    <row r="132" spans="1:35" x14ac:dyDescent="0.25">
      <c r="A132" s="1">
        <v>129</v>
      </c>
      <c r="B132" s="183"/>
      <c r="C132" s="36"/>
      <c r="D132" s="37">
        <v>44020</v>
      </c>
      <c r="F132" s="10">
        <v>1853</v>
      </c>
      <c r="G132" s="182"/>
      <c r="H132" s="182"/>
      <c r="I132" s="38" t="e">
        <f t="shared" ref="I132:I195" si="49">(F132/E132)*100</f>
        <v>#DIV/0!</v>
      </c>
      <c r="J132" s="6">
        <v>800</v>
      </c>
      <c r="K132" s="7">
        <v>50</v>
      </c>
      <c r="L132" s="12"/>
      <c r="M132" s="39">
        <f t="shared" si="31"/>
        <v>580378</v>
      </c>
      <c r="N132" s="10">
        <f t="shared" si="32"/>
        <v>68105</v>
      </c>
      <c r="O132" s="38" t="e">
        <f t="shared" si="33"/>
        <v>#DIV/0!</v>
      </c>
      <c r="P132" s="40" t="e">
        <f t="shared" si="34"/>
        <v>#DIV/0!</v>
      </c>
      <c r="Q132" s="13">
        <f t="shared" si="48"/>
        <v>31579</v>
      </c>
      <c r="R132" s="7">
        <f t="shared" si="47"/>
        <v>3363</v>
      </c>
      <c r="T132" s="11">
        <f t="shared" ref="T132:T195" si="50">N132-Q132-R132</f>
        <v>33163</v>
      </c>
      <c r="U132" s="10">
        <f t="shared" si="42"/>
        <v>1.2379796923995818</v>
      </c>
      <c r="V132" s="10">
        <f t="shared" si="43"/>
        <v>1009.6408875575501</v>
      </c>
      <c r="W132" s="10">
        <f t="shared" si="44"/>
        <v>1.7236486486486486</v>
      </c>
      <c r="X132" s="1">
        <f t="shared" si="36"/>
        <v>1003</v>
      </c>
      <c r="Y132" s="184"/>
      <c r="Z132" s="184"/>
      <c r="AA132" s="1">
        <f t="shared" si="46"/>
        <v>669</v>
      </c>
      <c r="AB132" s="42" t="e">
        <f t="shared" ref="AB132:AB195" si="51">(X132/E132)*100</f>
        <v>#DIV/0!</v>
      </c>
      <c r="AC132" s="42" t="e">
        <f t="shared" si="38"/>
        <v>#DIV/0!</v>
      </c>
      <c r="AD132" s="43">
        <f t="shared" ref="AD132:AD195" si="52">Q132+R132</f>
        <v>34942</v>
      </c>
      <c r="AE132" s="1">
        <f t="shared" si="39"/>
        <v>850</v>
      </c>
      <c r="AF132" s="44" t="e">
        <f t="shared" ref="AF132:AF195" si="53">(AE132/E132)*100</f>
        <v>#DIV/0!</v>
      </c>
      <c r="AG132" s="44" t="e">
        <f t="shared" si="40"/>
        <v>#DIV/0!</v>
      </c>
      <c r="AH132" s="44"/>
      <c r="AI132" s="44" t="e">
        <f t="shared" ref="AI132:AI195" si="54">O132-AG132</f>
        <v>#DIV/0!</v>
      </c>
    </row>
    <row r="133" spans="1:35" x14ac:dyDescent="0.25">
      <c r="A133" s="1">
        <v>130</v>
      </c>
      <c r="B133" s="183"/>
      <c r="C133" s="36"/>
      <c r="D133" s="37">
        <v>44021</v>
      </c>
      <c r="E133" s="20"/>
      <c r="F133" s="10">
        <v>2657</v>
      </c>
      <c r="G133" s="182"/>
      <c r="H133" s="182"/>
      <c r="I133" s="38" t="e">
        <f t="shared" si="49"/>
        <v>#DIV/0!</v>
      </c>
      <c r="J133" s="6">
        <v>1066</v>
      </c>
      <c r="K133" s="7">
        <v>58</v>
      </c>
      <c r="L133" s="12"/>
      <c r="M133" s="39">
        <f t="shared" ref="M133:M196" si="55">M132+E133</f>
        <v>580378</v>
      </c>
      <c r="N133" s="10">
        <f t="shared" ref="N133:N196" si="56">N132+F133</f>
        <v>70762</v>
      </c>
      <c r="O133" s="38" t="e">
        <f t="shared" ref="O133:O196" si="57">O132+I133</f>
        <v>#DIV/0!</v>
      </c>
      <c r="P133" s="40" t="e">
        <f t="shared" ref="P133:P196" si="58">O133-O132</f>
        <v>#DIV/0!</v>
      </c>
      <c r="Q133" s="13">
        <f t="shared" si="48"/>
        <v>32645</v>
      </c>
      <c r="R133" s="7">
        <f t="shared" si="47"/>
        <v>3421</v>
      </c>
      <c r="T133" s="11">
        <f t="shared" si="50"/>
        <v>34696</v>
      </c>
      <c r="U133" s="10">
        <f t="shared" si="42"/>
        <v>1.2789737540548511</v>
      </c>
      <c r="V133" s="10">
        <f t="shared" si="43"/>
        <v>1010.9198613116049</v>
      </c>
      <c r="W133" s="10">
        <f t="shared" si="44"/>
        <v>1.7582729437997264</v>
      </c>
      <c r="X133" s="1">
        <f t="shared" ref="X133:X196" si="59">T133-T132</f>
        <v>1533</v>
      </c>
      <c r="Y133" s="184"/>
      <c r="Z133" s="184"/>
      <c r="AA133" s="1">
        <f t="shared" ref="AA133:AA161" si="60">X133-X132</f>
        <v>530</v>
      </c>
      <c r="AB133" s="42" t="e">
        <f t="shared" si="51"/>
        <v>#DIV/0!</v>
      </c>
      <c r="AC133" s="42" t="e">
        <f t="shared" ref="AC133:AC196" si="61">AB133+AC132</f>
        <v>#DIV/0!</v>
      </c>
      <c r="AD133" s="43">
        <f t="shared" si="52"/>
        <v>36066</v>
      </c>
      <c r="AE133" s="1">
        <f t="shared" ref="AE133:AE196" si="62">AD133-AD132</f>
        <v>1124</v>
      </c>
      <c r="AF133" s="44" t="e">
        <f t="shared" si="53"/>
        <v>#DIV/0!</v>
      </c>
      <c r="AG133" s="44" t="e">
        <f t="shared" ref="AG133:AG196" si="63">AF133+AG132</f>
        <v>#DIV/0!</v>
      </c>
      <c r="AH133" s="44"/>
      <c r="AI133" s="44" t="e">
        <f t="shared" si="54"/>
        <v>#DIV/0!</v>
      </c>
    </row>
    <row r="134" spans="1:35" x14ac:dyDescent="0.25">
      <c r="A134" s="1">
        <v>131</v>
      </c>
      <c r="B134" s="183"/>
      <c r="C134" s="36"/>
      <c r="D134" s="37">
        <v>44022</v>
      </c>
      <c r="F134" s="10">
        <v>1611</v>
      </c>
      <c r="G134" s="182"/>
      <c r="H134" s="182"/>
      <c r="I134" s="38" t="e">
        <f t="shared" si="49"/>
        <v>#DIV/0!</v>
      </c>
      <c r="J134" s="6">
        <v>878</v>
      </c>
      <c r="K134" s="7">
        <v>52</v>
      </c>
      <c r="L134" s="12"/>
      <c r="M134" s="39">
        <f t="shared" si="55"/>
        <v>580378</v>
      </c>
      <c r="N134" s="10">
        <f t="shared" si="56"/>
        <v>72373</v>
      </c>
      <c r="O134" s="38" t="e">
        <f t="shared" si="57"/>
        <v>#DIV/0!</v>
      </c>
      <c r="P134" s="40" t="e">
        <f t="shared" si="58"/>
        <v>#DIV/0!</v>
      </c>
      <c r="Q134" s="13">
        <f t="shared" si="48"/>
        <v>33523</v>
      </c>
      <c r="R134" s="7">
        <f t="shared" si="47"/>
        <v>3473</v>
      </c>
      <c r="T134" s="11">
        <f t="shared" si="50"/>
        <v>35377</v>
      </c>
      <c r="U134" s="10">
        <f t="shared" si="42"/>
        <v>1.2901425914445133</v>
      </c>
      <c r="V134" s="10">
        <f t="shared" si="43"/>
        <v>1012.2100039030494</v>
      </c>
      <c r="W134" s="10">
        <f t="shared" si="44"/>
        <v>1.7493448054195717</v>
      </c>
      <c r="X134" s="1">
        <f t="shared" si="59"/>
        <v>681</v>
      </c>
      <c r="Y134" s="184"/>
      <c r="Z134" s="184"/>
      <c r="AA134" s="1">
        <f t="shared" si="60"/>
        <v>-852</v>
      </c>
      <c r="AB134" s="42" t="e">
        <f t="shared" si="51"/>
        <v>#DIV/0!</v>
      </c>
      <c r="AC134" s="42" t="e">
        <f t="shared" si="61"/>
        <v>#DIV/0!</v>
      </c>
      <c r="AD134" s="43">
        <f t="shared" si="52"/>
        <v>36996</v>
      </c>
      <c r="AE134" s="1">
        <f t="shared" si="62"/>
        <v>930</v>
      </c>
      <c r="AF134" s="44" t="e">
        <f t="shared" si="53"/>
        <v>#DIV/0!</v>
      </c>
      <c r="AG134" s="44" t="e">
        <f t="shared" si="63"/>
        <v>#DIV/0!</v>
      </c>
      <c r="AH134" s="44"/>
      <c r="AI134" s="44" t="e">
        <f t="shared" si="54"/>
        <v>#DIV/0!</v>
      </c>
    </row>
    <row r="135" spans="1:35" x14ac:dyDescent="0.25">
      <c r="A135" s="1">
        <v>132</v>
      </c>
      <c r="B135" s="183"/>
      <c r="C135" s="36"/>
      <c r="D135" s="37">
        <v>44023</v>
      </c>
      <c r="E135" s="20"/>
      <c r="F135" s="10">
        <v>1671</v>
      </c>
      <c r="G135" s="182"/>
      <c r="H135" s="182"/>
      <c r="I135" s="38" t="e">
        <f t="shared" si="49"/>
        <v>#DIV/0!</v>
      </c>
      <c r="J135" s="6">
        <v>1190</v>
      </c>
      <c r="K135" s="7">
        <v>66</v>
      </c>
      <c r="L135" s="12"/>
      <c r="M135" s="39">
        <f t="shared" si="55"/>
        <v>580378</v>
      </c>
      <c r="N135" s="10">
        <f t="shared" si="56"/>
        <v>74044</v>
      </c>
      <c r="O135" s="38" t="e">
        <f t="shared" si="57"/>
        <v>#DIV/0!</v>
      </c>
      <c r="P135" s="40" t="e">
        <f t="shared" si="58"/>
        <v>#DIV/0!</v>
      </c>
      <c r="Q135" s="13">
        <f t="shared" si="48"/>
        <v>34713</v>
      </c>
      <c r="R135" s="7">
        <f t="shared" si="47"/>
        <v>3539</v>
      </c>
      <c r="T135" s="11">
        <f t="shared" si="50"/>
        <v>35792</v>
      </c>
      <c r="U135" s="10">
        <f t="shared" si="42"/>
        <v>1.2695349909552016</v>
      </c>
      <c r="V135" s="10">
        <f t="shared" si="43"/>
        <v>1013.4795388940046</v>
      </c>
      <c r="W135" s="10">
        <f t="shared" si="44"/>
        <v>1.7329330880216907</v>
      </c>
      <c r="X135" s="1">
        <f t="shared" si="59"/>
        <v>415</v>
      </c>
      <c r="Y135" s="184"/>
      <c r="Z135" s="184"/>
      <c r="AA135" s="1">
        <f t="shared" si="60"/>
        <v>-266</v>
      </c>
      <c r="AB135" s="42" t="e">
        <f t="shared" si="51"/>
        <v>#DIV/0!</v>
      </c>
      <c r="AC135" s="42" t="e">
        <f t="shared" si="61"/>
        <v>#DIV/0!</v>
      </c>
      <c r="AD135" s="43">
        <f t="shared" si="52"/>
        <v>38252</v>
      </c>
      <c r="AE135" s="1">
        <f t="shared" si="62"/>
        <v>1256</v>
      </c>
      <c r="AF135" s="44" t="e">
        <f t="shared" si="53"/>
        <v>#DIV/0!</v>
      </c>
      <c r="AG135" s="44" t="e">
        <f t="shared" si="63"/>
        <v>#DIV/0!</v>
      </c>
      <c r="AH135" s="44"/>
      <c r="AI135" s="44" t="e">
        <f t="shared" si="54"/>
        <v>#DIV/0!</v>
      </c>
    </row>
    <row r="136" spans="1:35" x14ac:dyDescent="0.25">
      <c r="A136" s="1">
        <v>133</v>
      </c>
      <c r="B136" s="183"/>
      <c r="C136" s="36"/>
      <c r="D136" s="37">
        <v>44024</v>
      </c>
      <c r="F136" s="10">
        <v>1681</v>
      </c>
      <c r="G136" s="182"/>
      <c r="H136" s="182"/>
      <c r="I136" s="38" t="e">
        <f t="shared" si="49"/>
        <v>#DIV/0!</v>
      </c>
      <c r="J136" s="6">
        <v>919</v>
      </c>
      <c r="K136" s="7">
        <v>71</v>
      </c>
      <c r="L136" s="12"/>
      <c r="M136" s="39">
        <f t="shared" si="55"/>
        <v>580378</v>
      </c>
      <c r="N136" s="10">
        <f t="shared" si="56"/>
        <v>75725</v>
      </c>
      <c r="O136" s="38" t="e">
        <f t="shared" si="57"/>
        <v>#DIV/0!</v>
      </c>
      <c r="P136" s="40" t="e">
        <f t="shared" si="58"/>
        <v>#DIV/0!</v>
      </c>
      <c r="Q136" s="13">
        <f t="shared" si="48"/>
        <v>35632</v>
      </c>
      <c r="R136" s="7">
        <f t="shared" si="47"/>
        <v>3610</v>
      </c>
      <c r="T136" s="11">
        <f t="shared" si="50"/>
        <v>36483</v>
      </c>
      <c r="U136" s="10">
        <f t="shared" si="42"/>
        <v>1.287786798446876</v>
      </c>
      <c r="V136" s="10">
        <f t="shared" si="43"/>
        <v>1014.7673256924514</v>
      </c>
      <c r="W136" s="10">
        <f t="shared" si="44"/>
        <v>1.7257805108798485</v>
      </c>
      <c r="X136" s="1">
        <f t="shared" si="59"/>
        <v>691</v>
      </c>
      <c r="Y136" s="184"/>
      <c r="Z136" s="184"/>
      <c r="AA136" s="1">
        <f t="shared" si="60"/>
        <v>276</v>
      </c>
      <c r="AB136" s="42" t="e">
        <f t="shared" si="51"/>
        <v>#DIV/0!</v>
      </c>
      <c r="AC136" s="42" t="e">
        <f t="shared" si="61"/>
        <v>#DIV/0!</v>
      </c>
      <c r="AD136" s="43">
        <f t="shared" si="52"/>
        <v>39242</v>
      </c>
      <c r="AE136" s="1">
        <f t="shared" si="62"/>
        <v>990</v>
      </c>
      <c r="AF136" s="44" t="e">
        <f t="shared" si="53"/>
        <v>#DIV/0!</v>
      </c>
      <c r="AG136" s="44" t="e">
        <f t="shared" si="63"/>
        <v>#DIV/0!</v>
      </c>
      <c r="AH136" s="44"/>
      <c r="AI136" s="44" t="e">
        <f t="shared" si="54"/>
        <v>#DIV/0!</v>
      </c>
    </row>
    <row r="137" spans="1:35" x14ac:dyDescent="0.25">
      <c r="A137" s="1">
        <v>134</v>
      </c>
      <c r="B137" s="183">
        <v>20</v>
      </c>
      <c r="C137" s="36"/>
      <c r="D137" s="37">
        <v>44025</v>
      </c>
      <c r="E137" s="20"/>
      <c r="F137" s="10">
        <v>1282</v>
      </c>
      <c r="G137" s="182">
        <f>AVERAGE(F137:F143)</f>
        <v>1546</v>
      </c>
      <c r="H137" s="182"/>
      <c r="I137" s="38" t="e">
        <f t="shared" si="49"/>
        <v>#DIV/0!</v>
      </c>
      <c r="J137" s="6">
        <v>1051</v>
      </c>
      <c r="K137" s="7">
        <v>50</v>
      </c>
      <c r="L137" s="12"/>
      <c r="M137" s="39">
        <f t="shared" si="55"/>
        <v>580378</v>
      </c>
      <c r="N137" s="10">
        <f t="shared" si="56"/>
        <v>77007</v>
      </c>
      <c r="O137" s="38" t="e">
        <f t="shared" si="57"/>
        <v>#DIV/0!</v>
      </c>
      <c r="P137" s="40" t="e">
        <f t="shared" si="58"/>
        <v>#DIV/0!</v>
      </c>
      <c r="Q137" s="13">
        <f t="shared" si="48"/>
        <v>36683</v>
      </c>
      <c r="R137" s="7">
        <f t="shared" si="47"/>
        <v>3660</v>
      </c>
      <c r="T137" s="11">
        <f t="shared" si="50"/>
        <v>36664</v>
      </c>
      <c r="U137" s="10">
        <f t="shared" si="42"/>
        <v>1.2865915710425659</v>
      </c>
      <c r="V137" s="10">
        <f t="shared" si="43"/>
        <v>1016.053917263494</v>
      </c>
      <c r="W137" s="10">
        <f t="shared" si="44"/>
        <v>1.7015036198255058</v>
      </c>
      <c r="X137" s="1">
        <f t="shared" si="59"/>
        <v>181</v>
      </c>
      <c r="Y137" s="184">
        <f>AVERAGE(X137:X143)</f>
        <v>74.571428571428569</v>
      </c>
      <c r="Z137" s="184"/>
      <c r="AA137" s="1">
        <f t="shared" si="60"/>
        <v>-510</v>
      </c>
      <c r="AB137" s="42" t="e">
        <f t="shared" si="51"/>
        <v>#DIV/0!</v>
      </c>
      <c r="AC137" s="42" t="e">
        <f t="shared" si="61"/>
        <v>#DIV/0!</v>
      </c>
      <c r="AD137" s="43">
        <f t="shared" si="52"/>
        <v>40343</v>
      </c>
      <c r="AE137" s="1">
        <f t="shared" si="62"/>
        <v>1101</v>
      </c>
      <c r="AF137" s="44" t="e">
        <f t="shared" si="53"/>
        <v>#DIV/0!</v>
      </c>
      <c r="AG137" s="44" t="e">
        <f t="shared" si="63"/>
        <v>#DIV/0!</v>
      </c>
      <c r="AH137" s="44"/>
      <c r="AI137" s="44" t="e">
        <f t="shared" si="54"/>
        <v>#DIV/0!</v>
      </c>
    </row>
    <row r="138" spans="1:35" x14ac:dyDescent="0.25">
      <c r="A138" s="1">
        <v>135</v>
      </c>
      <c r="B138" s="183"/>
      <c r="C138" s="36"/>
      <c r="D138" s="37">
        <v>44026</v>
      </c>
      <c r="F138" s="10">
        <v>1591</v>
      </c>
      <c r="G138" s="182"/>
      <c r="H138" s="182"/>
      <c r="I138" s="38" t="e">
        <f t="shared" si="49"/>
        <v>#DIV/0!</v>
      </c>
      <c r="J138" s="6">
        <v>947</v>
      </c>
      <c r="K138" s="7">
        <v>54</v>
      </c>
      <c r="L138" s="12"/>
      <c r="M138" s="39">
        <f t="shared" si="55"/>
        <v>580378</v>
      </c>
      <c r="N138" s="10">
        <f t="shared" si="56"/>
        <v>78598</v>
      </c>
      <c r="O138" s="38" t="e">
        <f t="shared" si="57"/>
        <v>#DIV/0!</v>
      </c>
      <c r="P138" s="40" t="e">
        <f t="shared" si="58"/>
        <v>#DIV/0!</v>
      </c>
      <c r="Q138" s="13">
        <f t="shared" si="48"/>
        <v>37630</v>
      </c>
      <c r="R138" s="7">
        <f t="shared" si="47"/>
        <v>3714</v>
      </c>
      <c r="T138" s="11">
        <f t="shared" si="50"/>
        <v>37254</v>
      </c>
      <c r="U138" s="10">
        <f t="shared" si="42"/>
        <v>1.2974610803468811</v>
      </c>
      <c r="V138" s="10">
        <f t="shared" si="43"/>
        <v>1017.3513783438409</v>
      </c>
      <c r="W138" s="10">
        <f t="shared" si="44"/>
        <v>1.7241634655435738</v>
      </c>
      <c r="X138" s="1">
        <f t="shared" si="59"/>
        <v>590</v>
      </c>
      <c r="Y138" s="184"/>
      <c r="Z138" s="184"/>
      <c r="AA138" s="1">
        <f t="shared" si="60"/>
        <v>409</v>
      </c>
      <c r="AB138" s="42" t="e">
        <f t="shared" si="51"/>
        <v>#DIV/0!</v>
      </c>
      <c r="AC138" s="42" t="e">
        <f t="shared" si="61"/>
        <v>#DIV/0!</v>
      </c>
      <c r="AD138" s="43">
        <f t="shared" si="52"/>
        <v>41344</v>
      </c>
      <c r="AE138" s="1">
        <f t="shared" si="62"/>
        <v>1001</v>
      </c>
      <c r="AF138" s="44" t="e">
        <f t="shared" si="53"/>
        <v>#DIV/0!</v>
      </c>
      <c r="AG138" s="44" t="e">
        <f t="shared" si="63"/>
        <v>#DIV/0!</v>
      </c>
      <c r="AH138" s="44"/>
      <c r="AI138" s="44" t="e">
        <f t="shared" si="54"/>
        <v>#DIV/0!</v>
      </c>
    </row>
    <row r="139" spans="1:35" x14ac:dyDescent="0.25">
      <c r="A139" s="1">
        <v>136</v>
      </c>
      <c r="B139" s="183"/>
      <c r="C139" s="36"/>
      <c r="D139" s="37">
        <v>44027</v>
      </c>
      <c r="E139" s="20"/>
      <c r="F139" s="10">
        <v>1522</v>
      </c>
      <c r="G139" s="182"/>
      <c r="H139" s="182"/>
      <c r="I139" s="38" t="e">
        <f t="shared" si="49"/>
        <v>#DIV/0!</v>
      </c>
      <c r="J139" s="6">
        <v>1414</v>
      </c>
      <c r="K139" s="7">
        <v>87</v>
      </c>
      <c r="L139" s="12"/>
      <c r="M139" s="39">
        <f t="shared" si="55"/>
        <v>580378</v>
      </c>
      <c r="N139" s="10">
        <f t="shared" si="56"/>
        <v>80120</v>
      </c>
      <c r="O139" s="38" t="e">
        <f t="shared" si="57"/>
        <v>#DIV/0!</v>
      </c>
      <c r="P139" s="40" t="e">
        <f t="shared" si="58"/>
        <v>#DIV/0!</v>
      </c>
      <c r="Q139" s="13">
        <f t="shared" si="48"/>
        <v>39044</v>
      </c>
      <c r="R139" s="7">
        <f t="shared" si="47"/>
        <v>3801</v>
      </c>
      <c r="T139" s="11">
        <f t="shared" si="50"/>
        <v>37275</v>
      </c>
      <c r="U139" s="10">
        <f t="shared" si="42"/>
        <v>1.2743154080202386</v>
      </c>
      <c r="V139" s="10">
        <f t="shared" si="43"/>
        <v>1018.6256937518611</v>
      </c>
      <c r="W139" s="10">
        <f t="shared" si="44"/>
        <v>1.6967862345229425</v>
      </c>
      <c r="X139" s="1">
        <f t="shared" si="59"/>
        <v>21</v>
      </c>
      <c r="Y139" s="184"/>
      <c r="Z139" s="184"/>
      <c r="AA139" s="1">
        <f t="shared" si="60"/>
        <v>-569</v>
      </c>
      <c r="AB139" s="42" t="e">
        <f t="shared" si="51"/>
        <v>#DIV/0!</v>
      </c>
      <c r="AC139" s="42" t="e">
        <f t="shared" si="61"/>
        <v>#DIV/0!</v>
      </c>
      <c r="AD139" s="43">
        <f t="shared" si="52"/>
        <v>42845</v>
      </c>
      <c r="AE139" s="1">
        <f t="shared" si="62"/>
        <v>1501</v>
      </c>
      <c r="AF139" s="44" t="e">
        <f t="shared" si="53"/>
        <v>#DIV/0!</v>
      </c>
      <c r="AG139" s="44" t="e">
        <f t="shared" si="63"/>
        <v>#DIV/0!</v>
      </c>
      <c r="AH139" s="44"/>
      <c r="AI139" s="44" t="e">
        <f t="shared" si="54"/>
        <v>#DIV/0!</v>
      </c>
    </row>
    <row r="140" spans="1:35" x14ac:dyDescent="0.25">
      <c r="A140" s="1">
        <v>137</v>
      </c>
      <c r="B140" s="183"/>
      <c r="C140" s="36"/>
      <c r="D140" s="37">
        <v>44028</v>
      </c>
      <c r="F140" s="10">
        <v>1574</v>
      </c>
      <c r="G140" s="182"/>
      <c r="H140" s="182"/>
      <c r="I140" s="38" t="e">
        <f t="shared" si="49"/>
        <v>#DIV/0!</v>
      </c>
      <c r="J140" s="6">
        <v>1295</v>
      </c>
      <c r="K140" s="7">
        <v>76</v>
      </c>
      <c r="L140" s="12"/>
      <c r="M140" s="39">
        <f t="shared" si="55"/>
        <v>580378</v>
      </c>
      <c r="N140" s="10">
        <f t="shared" si="56"/>
        <v>81694</v>
      </c>
      <c r="O140" s="38" t="e">
        <f t="shared" si="57"/>
        <v>#DIV/0!</v>
      </c>
      <c r="P140" s="40" t="e">
        <f t="shared" si="58"/>
        <v>#DIV/0!</v>
      </c>
      <c r="Q140" s="13">
        <f t="shared" si="48"/>
        <v>40339</v>
      </c>
      <c r="R140" s="7">
        <f t="shared" si="47"/>
        <v>3877</v>
      </c>
      <c r="T140" s="11">
        <f t="shared" si="50"/>
        <v>37478</v>
      </c>
      <c r="U140" s="10">
        <f t="shared" si="42"/>
        <v>1.2590029561945713</v>
      </c>
      <c r="V140" s="10">
        <f t="shared" si="43"/>
        <v>1019.8846967080557</v>
      </c>
      <c r="W140" s="10">
        <f t="shared" si="44"/>
        <v>1.6685810961221672</v>
      </c>
      <c r="X140" s="1">
        <f t="shared" si="59"/>
        <v>203</v>
      </c>
      <c r="Y140" s="184"/>
      <c r="Z140" s="184"/>
      <c r="AA140" s="1">
        <f t="shared" si="60"/>
        <v>182</v>
      </c>
      <c r="AB140" s="42" t="e">
        <f t="shared" si="51"/>
        <v>#DIV/0!</v>
      </c>
      <c r="AC140" s="42" t="e">
        <f t="shared" si="61"/>
        <v>#DIV/0!</v>
      </c>
      <c r="AD140" s="43">
        <f t="shared" si="52"/>
        <v>44216</v>
      </c>
      <c r="AE140" s="1">
        <f t="shared" si="62"/>
        <v>1371</v>
      </c>
      <c r="AF140" s="44" t="e">
        <f t="shared" si="53"/>
        <v>#DIV/0!</v>
      </c>
      <c r="AG140" s="44" t="e">
        <f t="shared" si="63"/>
        <v>#DIV/0!</v>
      </c>
      <c r="AH140" s="44"/>
      <c r="AI140" s="44" t="e">
        <f t="shared" si="54"/>
        <v>#DIV/0!</v>
      </c>
    </row>
    <row r="141" spans="1:35" x14ac:dyDescent="0.25">
      <c r="A141" s="48">
        <v>138</v>
      </c>
      <c r="B141" s="183"/>
      <c r="C141" s="36"/>
      <c r="D141" s="55">
        <v>44029</v>
      </c>
      <c r="E141" s="20"/>
      <c r="F141" s="48">
        <v>1462</v>
      </c>
      <c r="G141" s="182"/>
      <c r="H141" s="182"/>
      <c r="I141" s="38" t="e">
        <f t="shared" si="49"/>
        <v>#DIV/0!</v>
      </c>
      <c r="J141" s="48">
        <v>1489</v>
      </c>
      <c r="K141" s="48">
        <v>84</v>
      </c>
      <c r="L141" s="12"/>
      <c r="M141" s="39">
        <f t="shared" si="55"/>
        <v>580378</v>
      </c>
      <c r="N141" s="48">
        <f t="shared" si="56"/>
        <v>83156</v>
      </c>
      <c r="O141" s="38" t="e">
        <f t="shared" si="57"/>
        <v>#DIV/0!</v>
      </c>
      <c r="P141" s="40" t="e">
        <f t="shared" si="58"/>
        <v>#DIV/0!</v>
      </c>
      <c r="Q141" s="13">
        <f t="shared" si="48"/>
        <v>41828</v>
      </c>
      <c r="R141" s="48">
        <f t="shared" ref="R141:R172" si="64">K141+R140</f>
        <v>3961</v>
      </c>
      <c r="T141" s="48">
        <f t="shared" si="50"/>
        <v>37367</v>
      </c>
      <c r="U141" s="10">
        <f t="shared" si="42"/>
        <v>1.2406454397556359</v>
      </c>
      <c r="V141" s="10">
        <f t="shared" si="43"/>
        <v>1021.1253421478114</v>
      </c>
      <c r="W141" s="10">
        <f t="shared" si="44"/>
        <v>1.6312480901034618</v>
      </c>
      <c r="X141" s="48">
        <f t="shared" si="59"/>
        <v>-111</v>
      </c>
      <c r="Y141" s="184"/>
      <c r="Z141" s="184"/>
      <c r="AA141" s="48">
        <f t="shared" si="60"/>
        <v>-314</v>
      </c>
      <c r="AB141" s="42" t="e">
        <f t="shared" si="51"/>
        <v>#DIV/0!</v>
      </c>
      <c r="AC141" s="42" t="e">
        <f t="shared" si="61"/>
        <v>#DIV/0!</v>
      </c>
      <c r="AD141" s="48">
        <f t="shared" si="52"/>
        <v>45789</v>
      </c>
      <c r="AE141" s="48">
        <f t="shared" si="62"/>
        <v>1573</v>
      </c>
      <c r="AF141" s="44" t="e">
        <f t="shared" si="53"/>
        <v>#DIV/0!</v>
      </c>
      <c r="AG141" s="44" t="e">
        <f t="shared" si="63"/>
        <v>#DIV/0!</v>
      </c>
      <c r="AH141" s="44"/>
      <c r="AI141" s="44" t="e">
        <f t="shared" si="54"/>
        <v>#DIV/0!</v>
      </c>
    </row>
    <row r="142" spans="1:35" x14ac:dyDescent="0.25">
      <c r="A142" s="1">
        <v>139</v>
      </c>
      <c r="B142" s="183"/>
      <c r="C142" s="36"/>
      <c r="D142" s="37">
        <v>44030</v>
      </c>
      <c r="F142" s="10">
        <v>1752</v>
      </c>
      <c r="G142" s="182"/>
      <c r="H142" s="182"/>
      <c r="I142" s="38" t="e">
        <f t="shared" si="49"/>
        <v>#DIV/0!</v>
      </c>
      <c r="J142" s="6">
        <v>1434</v>
      </c>
      <c r="K142" s="7">
        <v>59</v>
      </c>
      <c r="L142" s="12"/>
      <c r="M142" s="39">
        <f t="shared" si="55"/>
        <v>580378</v>
      </c>
      <c r="N142" s="10">
        <f t="shared" si="56"/>
        <v>84908</v>
      </c>
      <c r="O142" s="38" t="e">
        <f t="shared" si="57"/>
        <v>#DIV/0!</v>
      </c>
      <c r="P142" s="40" t="e">
        <f t="shared" si="58"/>
        <v>#DIV/0!</v>
      </c>
      <c r="Q142" s="13">
        <f t="shared" si="48"/>
        <v>43262</v>
      </c>
      <c r="R142" s="7">
        <f t="shared" si="64"/>
        <v>4020</v>
      </c>
      <c r="T142" s="11">
        <f t="shared" si="50"/>
        <v>37626</v>
      </c>
      <c r="U142" s="10">
        <f t="shared" si="42"/>
        <v>1.2191692048473852</v>
      </c>
      <c r="V142" s="10">
        <f t="shared" si="43"/>
        <v>1022.3445113526587</v>
      </c>
      <c r="W142" s="10">
        <f t="shared" si="44"/>
        <v>1.5919610746773851</v>
      </c>
      <c r="X142" s="1">
        <f t="shared" si="59"/>
        <v>259</v>
      </c>
      <c r="Y142" s="184"/>
      <c r="Z142" s="184"/>
      <c r="AA142" s="1">
        <f t="shared" si="60"/>
        <v>370</v>
      </c>
      <c r="AB142" s="42" t="e">
        <f t="shared" si="51"/>
        <v>#DIV/0!</v>
      </c>
      <c r="AC142" s="42" t="e">
        <f t="shared" si="61"/>
        <v>#DIV/0!</v>
      </c>
      <c r="AD142" s="43">
        <f t="shared" si="52"/>
        <v>47282</v>
      </c>
      <c r="AE142" s="1">
        <f t="shared" si="62"/>
        <v>1493</v>
      </c>
      <c r="AF142" s="44" t="e">
        <f t="shared" si="53"/>
        <v>#DIV/0!</v>
      </c>
      <c r="AG142" s="44" t="e">
        <f t="shared" si="63"/>
        <v>#DIV/0!</v>
      </c>
      <c r="AH142" s="44"/>
      <c r="AI142" s="44" t="e">
        <f t="shared" si="54"/>
        <v>#DIV/0!</v>
      </c>
    </row>
    <row r="143" spans="1:35" s="62" customFormat="1" x14ac:dyDescent="0.25">
      <c r="A143" s="48">
        <v>140</v>
      </c>
      <c r="B143" s="183"/>
      <c r="C143" s="96"/>
      <c r="D143" s="55">
        <v>44031</v>
      </c>
      <c r="E143" s="65"/>
      <c r="F143" s="48">
        <v>1639</v>
      </c>
      <c r="G143" s="182"/>
      <c r="H143" s="182"/>
      <c r="I143" s="58" t="e">
        <f t="shared" si="49"/>
        <v>#DIV/0!</v>
      </c>
      <c r="J143" s="48">
        <v>2133</v>
      </c>
      <c r="K143" s="48">
        <v>127</v>
      </c>
      <c r="L143" s="48"/>
      <c r="M143" s="65">
        <f t="shared" si="55"/>
        <v>580378</v>
      </c>
      <c r="N143" s="48">
        <f t="shared" si="56"/>
        <v>86547</v>
      </c>
      <c r="O143" s="58" t="e">
        <f t="shared" si="57"/>
        <v>#DIV/0!</v>
      </c>
      <c r="P143" s="58" t="e">
        <f t="shared" si="58"/>
        <v>#DIV/0!</v>
      </c>
      <c r="Q143" s="48">
        <f t="shared" si="48"/>
        <v>45395</v>
      </c>
      <c r="R143" s="48">
        <f t="shared" si="64"/>
        <v>4147</v>
      </c>
      <c r="T143" s="48">
        <f t="shared" si="50"/>
        <v>37005</v>
      </c>
      <c r="U143" s="48">
        <f t="shared" si="42"/>
        <v>1.174724611917082</v>
      </c>
      <c r="V143" s="48">
        <f t="shared" si="43"/>
        <v>1023.5192359645758</v>
      </c>
      <c r="W143" s="48">
        <f t="shared" si="44"/>
        <v>1.536050807355444</v>
      </c>
      <c r="X143" s="48">
        <f t="shared" si="59"/>
        <v>-621</v>
      </c>
      <c r="Y143" s="184"/>
      <c r="Z143" s="184"/>
      <c r="AA143" s="48">
        <f t="shared" si="60"/>
        <v>-880</v>
      </c>
      <c r="AB143" s="58" t="e">
        <f t="shared" si="51"/>
        <v>#DIV/0!</v>
      </c>
      <c r="AC143" s="58" t="e">
        <f t="shared" si="61"/>
        <v>#DIV/0!</v>
      </c>
      <c r="AD143" s="48">
        <f t="shared" si="52"/>
        <v>49542</v>
      </c>
      <c r="AE143" s="48">
        <f t="shared" si="62"/>
        <v>2260</v>
      </c>
      <c r="AF143" s="61" t="e">
        <f t="shared" si="53"/>
        <v>#DIV/0!</v>
      </c>
      <c r="AG143" s="61" t="e">
        <f t="shared" si="63"/>
        <v>#DIV/0!</v>
      </c>
      <c r="AH143" s="61"/>
      <c r="AI143" s="61" t="e">
        <f t="shared" si="54"/>
        <v>#DIV/0!</v>
      </c>
    </row>
    <row r="144" spans="1:35" x14ac:dyDescent="0.25">
      <c r="A144" s="1">
        <v>141</v>
      </c>
      <c r="B144" s="183">
        <v>21</v>
      </c>
      <c r="C144" s="36"/>
      <c r="D144" s="37">
        <v>44032</v>
      </c>
      <c r="F144" s="10">
        <v>1693</v>
      </c>
      <c r="G144" s="182">
        <f>AVERAGE(F144:F150)</f>
        <v>1751</v>
      </c>
      <c r="H144" s="182">
        <f>AVERAGE(G144:G171)</f>
        <v>1893.8571428571429</v>
      </c>
      <c r="I144" s="38" t="e">
        <f t="shared" si="49"/>
        <v>#DIV/0!</v>
      </c>
      <c r="J144" s="6">
        <v>1576</v>
      </c>
      <c r="K144" s="7">
        <v>96</v>
      </c>
      <c r="L144" s="12"/>
      <c r="M144" s="39">
        <f t="shared" si="55"/>
        <v>580378</v>
      </c>
      <c r="N144" s="10">
        <f t="shared" si="56"/>
        <v>88240</v>
      </c>
      <c r="O144" s="38" t="e">
        <f t="shared" si="57"/>
        <v>#DIV/0!</v>
      </c>
      <c r="P144" s="40" t="e">
        <f t="shared" si="58"/>
        <v>#DIV/0!</v>
      </c>
      <c r="Q144" s="13">
        <f t="shared" si="48"/>
        <v>46971</v>
      </c>
      <c r="R144" s="7">
        <f t="shared" si="64"/>
        <v>4243</v>
      </c>
      <c r="T144" s="11">
        <f t="shared" si="50"/>
        <v>37026</v>
      </c>
      <c r="U144" s="10">
        <f t="shared" si="42"/>
        <v>1.1633884245585371</v>
      </c>
      <c r="V144" s="10">
        <f t="shared" si="43"/>
        <v>1024.6826243891344</v>
      </c>
      <c r="W144" s="10">
        <f t="shared" si="44"/>
        <v>1.4973915153475958</v>
      </c>
      <c r="X144" s="1">
        <f t="shared" si="59"/>
        <v>21</v>
      </c>
      <c r="Y144" s="184">
        <f>AVERAGE(X144:X150)</f>
        <v>51</v>
      </c>
      <c r="Z144" s="41"/>
      <c r="AA144" s="1">
        <f t="shared" si="60"/>
        <v>642</v>
      </c>
      <c r="AB144" s="42" t="e">
        <f t="shared" si="51"/>
        <v>#DIV/0!</v>
      </c>
      <c r="AC144" s="42" t="e">
        <f t="shared" si="61"/>
        <v>#DIV/0!</v>
      </c>
      <c r="AD144" s="43">
        <f t="shared" si="52"/>
        <v>51214</v>
      </c>
      <c r="AE144" s="1">
        <f t="shared" si="62"/>
        <v>1672</v>
      </c>
      <c r="AF144" s="44" t="e">
        <f t="shared" si="53"/>
        <v>#DIV/0!</v>
      </c>
      <c r="AG144" s="44" t="e">
        <f t="shared" si="63"/>
        <v>#DIV/0!</v>
      </c>
      <c r="AH144" s="44"/>
      <c r="AI144" s="44" t="e">
        <f t="shared" si="54"/>
        <v>#DIV/0!</v>
      </c>
    </row>
    <row r="145" spans="1:37" x14ac:dyDescent="0.25">
      <c r="A145" s="1">
        <v>142</v>
      </c>
      <c r="B145" s="183"/>
      <c r="C145" s="36"/>
      <c r="D145" s="37">
        <v>44033</v>
      </c>
      <c r="E145" s="20"/>
      <c r="F145" s="10">
        <v>1655</v>
      </c>
      <c r="G145" s="182"/>
      <c r="H145" s="182"/>
      <c r="I145" s="38" t="e">
        <f t="shared" si="49"/>
        <v>#DIV/0!</v>
      </c>
      <c r="J145" s="6">
        <v>1489</v>
      </c>
      <c r="K145" s="7">
        <v>81</v>
      </c>
      <c r="L145" s="12"/>
      <c r="M145" s="39">
        <f t="shared" si="55"/>
        <v>580378</v>
      </c>
      <c r="N145" s="10">
        <f t="shared" si="56"/>
        <v>89895</v>
      </c>
      <c r="O145" s="38" t="e">
        <f t="shared" si="57"/>
        <v>#DIV/0!</v>
      </c>
      <c r="P145" s="40" t="e">
        <f t="shared" si="58"/>
        <v>#DIV/0!</v>
      </c>
      <c r="Q145" s="13">
        <f t="shared" si="48"/>
        <v>48460</v>
      </c>
      <c r="R145" s="7">
        <f t="shared" si="64"/>
        <v>4324</v>
      </c>
      <c r="T145" s="11">
        <f t="shared" si="50"/>
        <v>37111</v>
      </c>
      <c r="U145" s="10">
        <f t="shared" si="42"/>
        <v>1.1539490049751244</v>
      </c>
      <c r="V145" s="10">
        <f t="shared" si="43"/>
        <v>1025.8365733941096</v>
      </c>
      <c r="W145" s="10">
        <f t="shared" si="44"/>
        <v>1.4825423457973794</v>
      </c>
      <c r="X145" s="1">
        <f t="shared" si="59"/>
        <v>85</v>
      </c>
      <c r="Y145" s="184"/>
      <c r="Z145" s="41"/>
      <c r="AA145" s="1">
        <f t="shared" si="60"/>
        <v>64</v>
      </c>
      <c r="AB145" s="42" t="e">
        <f t="shared" si="51"/>
        <v>#DIV/0!</v>
      </c>
      <c r="AC145" s="42" t="e">
        <f t="shared" si="61"/>
        <v>#DIV/0!</v>
      </c>
      <c r="AD145" s="43">
        <f t="shared" si="52"/>
        <v>52784</v>
      </c>
      <c r="AE145" s="1">
        <f t="shared" si="62"/>
        <v>1570</v>
      </c>
      <c r="AF145" s="44" t="e">
        <f t="shared" si="53"/>
        <v>#DIV/0!</v>
      </c>
      <c r="AG145" s="44" t="e">
        <f t="shared" si="63"/>
        <v>#DIV/0!</v>
      </c>
      <c r="AH145" s="44"/>
      <c r="AI145" s="44" t="e">
        <f t="shared" si="54"/>
        <v>#DIV/0!</v>
      </c>
    </row>
    <row r="146" spans="1:37" x14ac:dyDescent="0.25">
      <c r="A146" s="1">
        <v>143</v>
      </c>
      <c r="B146" s="183"/>
      <c r="C146" s="36"/>
      <c r="D146" s="37">
        <v>44034</v>
      </c>
      <c r="F146" s="10">
        <v>1882</v>
      </c>
      <c r="G146" s="182"/>
      <c r="H146" s="182"/>
      <c r="I146" s="38" t="e">
        <f t="shared" si="49"/>
        <v>#DIV/0!</v>
      </c>
      <c r="J146" s="6">
        <v>1789</v>
      </c>
      <c r="K146" s="7">
        <v>139</v>
      </c>
      <c r="L146" s="12"/>
      <c r="M146" s="39">
        <f t="shared" si="55"/>
        <v>580378</v>
      </c>
      <c r="N146" s="10">
        <f t="shared" si="56"/>
        <v>91777</v>
      </c>
      <c r="O146" s="38" t="e">
        <f t="shared" si="57"/>
        <v>#DIV/0!</v>
      </c>
      <c r="P146" s="40" t="e">
        <f t="shared" si="58"/>
        <v>#DIV/0!</v>
      </c>
      <c r="Q146" s="13">
        <f t="shared" si="48"/>
        <v>50249</v>
      </c>
      <c r="R146" s="7">
        <f t="shared" si="64"/>
        <v>4463</v>
      </c>
      <c r="T146" s="11">
        <f t="shared" si="50"/>
        <v>37065</v>
      </c>
      <c r="U146" s="10">
        <f t="shared" ref="U146:U209" si="65">T146/T132</f>
        <v>1.1176612489822995</v>
      </c>
      <c r="V146" s="10">
        <f t="shared" si="43"/>
        <v>1026.9542346430919</v>
      </c>
      <c r="W146" s="10">
        <f t="shared" si="44"/>
        <v>1.4467213114754098</v>
      </c>
      <c r="X146" s="1">
        <f t="shared" si="59"/>
        <v>-46</v>
      </c>
      <c r="Y146" s="184"/>
      <c r="Z146" s="41"/>
      <c r="AA146" s="1">
        <f t="shared" si="60"/>
        <v>-131</v>
      </c>
      <c r="AB146" s="42" t="e">
        <f t="shared" si="51"/>
        <v>#DIV/0!</v>
      </c>
      <c r="AC146" s="42" t="e">
        <f t="shared" si="61"/>
        <v>#DIV/0!</v>
      </c>
      <c r="AD146" s="43">
        <f t="shared" si="52"/>
        <v>54712</v>
      </c>
      <c r="AE146" s="1">
        <f t="shared" si="62"/>
        <v>1928</v>
      </c>
      <c r="AF146" s="44" t="e">
        <f t="shared" si="53"/>
        <v>#DIV/0!</v>
      </c>
      <c r="AG146" s="44" t="e">
        <f t="shared" si="63"/>
        <v>#DIV/0!</v>
      </c>
      <c r="AH146" s="44"/>
      <c r="AI146" s="44" t="e">
        <f t="shared" si="54"/>
        <v>#DIV/0!</v>
      </c>
    </row>
    <row r="147" spans="1:37" x14ac:dyDescent="0.25">
      <c r="A147" s="1">
        <v>144</v>
      </c>
      <c r="B147" s="183"/>
      <c r="C147" s="36"/>
      <c r="D147" s="37">
        <v>44035</v>
      </c>
      <c r="E147" s="20"/>
      <c r="F147" s="10">
        <v>1906</v>
      </c>
      <c r="G147" s="182"/>
      <c r="H147" s="182"/>
      <c r="I147" s="38" t="e">
        <f t="shared" si="49"/>
        <v>#DIV/0!</v>
      </c>
      <c r="J147" s="6">
        <v>1909</v>
      </c>
      <c r="K147" s="7">
        <v>117</v>
      </c>
      <c r="L147" s="12"/>
      <c r="M147" s="39">
        <f t="shared" si="55"/>
        <v>580378</v>
      </c>
      <c r="N147" s="10">
        <f t="shared" si="56"/>
        <v>93683</v>
      </c>
      <c r="O147" s="38" t="e">
        <f t="shared" si="57"/>
        <v>#DIV/0!</v>
      </c>
      <c r="P147" s="40" t="e">
        <f t="shared" si="58"/>
        <v>#DIV/0!</v>
      </c>
      <c r="Q147" s="13">
        <f t="shared" si="48"/>
        <v>52158</v>
      </c>
      <c r="R147" s="7">
        <f t="shared" si="64"/>
        <v>4580</v>
      </c>
      <c r="T147" s="11">
        <f t="shared" si="50"/>
        <v>36945</v>
      </c>
      <c r="U147" s="10">
        <f t="shared" si="65"/>
        <v>1.0648201521789256</v>
      </c>
      <c r="V147" s="10">
        <f t="shared" ref="V147:V210" si="66">U147+V146</f>
        <v>1028.0190547952709</v>
      </c>
      <c r="W147" s="10">
        <f t="shared" si="44"/>
        <v>1.4138920780711826</v>
      </c>
      <c r="X147" s="1">
        <f t="shared" si="59"/>
        <v>-120</v>
      </c>
      <c r="Y147" s="184"/>
      <c r="Z147" s="41"/>
      <c r="AA147" s="1">
        <f t="shared" si="60"/>
        <v>-74</v>
      </c>
      <c r="AB147" s="42" t="e">
        <f t="shared" si="51"/>
        <v>#DIV/0!</v>
      </c>
      <c r="AC147" s="42" t="e">
        <f t="shared" si="61"/>
        <v>#DIV/0!</v>
      </c>
      <c r="AD147" s="43">
        <f t="shared" si="52"/>
        <v>56738</v>
      </c>
      <c r="AE147" s="1">
        <f t="shared" si="62"/>
        <v>2026</v>
      </c>
      <c r="AF147" s="44" t="e">
        <f t="shared" si="53"/>
        <v>#DIV/0!</v>
      </c>
      <c r="AG147" s="44" t="e">
        <f t="shared" si="63"/>
        <v>#DIV/0!</v>
      </c>
      <c r="AH147" s="44"/>
      <c r="AI147" s="44" t="e">
        <f t="shared" si="54"/>
        <v>#DIV/0!</v>
      </c>
    </row>
    <row r="148" spans="1:37" x14ac:dyDescent="0.25">
      <c r="A148" s="1">
        <v>145</v>
      </c>
      <c r="B148" s="183"/>
      <c r="C148" s="36"/>
      <c r="D148" s="37">
        <v>44036</v>
      </c>
      <c r="F148" s="10">
        <v>1761</v>
      </c>
      <c r="G148" s="182"/>
      <c r="H148" s="182"/>
      <c r="I148" s="38" t="e">
        <f t="shared" si="49"/>
        <v>#DIV/0!</v>
      </c>
      <c r="J148" s="6">
        <v>1781</v>
      </c>
      <c r="K148" s="7">
        <v>89</v>
      </c>
      <c r="L148" s="12"/>
      <c r="M148" s="39">
        <f t="shared" si="55"/>
        <v>580378</v>
      </c>
      <c r="N148" s="10">
        <f t="shared" si="56"/>
        <v>95444</v>
      </c>
      <c r="O148" s="38" t="e">
        <f t="shared" si="57"/>
        <v>#DIV/0!</v>
      </c>
      <c r="P148" s="40" t="e">
        <f t="shared" si="58"/>
        <v>#DIV/0!</v>
      </c>
      <c r="Q148" s="13">
        <f t="shared" si="48"/>
        <v>53939</v>
      </c>
      <c r="R148" s="7">
        <f t="shared" si="64"/>
        <v>4669</v>
      </c>
      <c r="T148" s="11">
        <f t="shared" si="50"/>
        <v>36836</v>
      </c>
      <c r="U148" s="10">
        <f t="shared" si="65"/>
        <v>1.041241484580377</v>
      </c>
      <c r="V148" s="10">
        <f t="shared" si="66"/>
        <v>1029.0602962798512</v>
      </c>
      <c r="W148" s="10">
        <f t="shared" si="44"/>
        <v>1.3750933253695685</v>
      </c>
      <c r="X148" s="1">
        <f t="shared" si="59"/>
        <v>-109</v>
      </c>
      <c r="Y148" s="184"/>
      <c r="Z148" s="41"/>
      <c r="AA148" s="1">
        <f t="shared" si="60"/>
        <v>11</v>
      </c>
      <c r="AB148" s="42" t="e">
        <f t="shared" si="51"/>
        <v>#DIV/0!</v>
      </c>
      <c r="AC148" s="42" t="e">
        <f t="shared" si="61"/>
        <v>#DIV/0!</v>
      </c>
      <c r="AD148" s="43">
        <f t="shared" si="52"/>
        <v>58608</v>
      </c>
      <c r="AE148" s="1">
        <f t="shared" si="62"/>
        <v>1870</v>
      </c>
      <c r="AF148" s="44" t="e">
        <f t="shared" si="53"/>
        <v>#DIV/0!</v>
      </c>
      <c r="AG148" s="44" t="e">
        <f t="shared" si="63"/>
        <v>#DIV/0!</v>
      </c>
      <c r="AH148" s="44"/>
      <c r="AI148" s="44" t="e">
        <f t="shared" si="54"/>
        <v>#DIV/0!</v>
      </c>
    </row>
    <row r="149" spans="1:37" x14ac:dyDescent="0.25">
      <c r="A149" s="1">
        <v>146</v>
      </c>
      <c r="B149" s="183"/>
      <c r="C149" s="36"/>
      <c r="D149" s="37">
        <v>44037</v>
      </c>
      <c r="E149" s="20"/>
      <c r="F149" s="10">
        <v>1868</v>
      </c>
      <c r="G149" s="182"/>
      <c r="H149" s="182"/>
      <c r="I149" s="38" t="e">
        <f t="shared" si="49"/>
        <v>#DIV/0!</v>
      </c>
      <c r="J149" s="6">
        <v>1409</v>
      </c>
      <c r="K149" s="7">
        <v>67</v>
      </c>
      <c r="L149" s="12"/>
      <c r="M149" s="39">
        <f t="shared" si="55"/>
        <v>580378</v>
      </c>
      <c r="N149" s="10">
        <f t="shared" si="56"/>
        <v>97312</v>
      </c>
      <c r="O149" s="38" t="e">
        <f t="shared" si="57"/>
        <v>#DIV/0!</v>
      </c>
      <c r="P149" s="40" t="e">
        <f t="shared" si="58"/>
        <v>#DIV/0!</v>
      </c>
      <c r="Q149" s="13">
        <f t="shared" si="48"/>
        <v>55348</v>
      </c>
      <c r="R149" s="7">
        <f t="shared" si="64"/>
        <v>4736</v>
      </c>
      <c r="T149" s="11">
        <f t="shared" si="50"/>
        <v>37228</v>
      </c>
      <c r="U149" s="10">
        <f t="shared" si="65"/>
        <v>1.0401206973625392</v>
      </c>
      <c r="V149" s="10">
        <f t="shared" si="66"/>
        <v>1030.1004169772136</v>
      </c>
      <c r="W149" s="10">
        <f t="shared" si="44"/>
        <v>1.3723090533765852</v>
      </c>
      <c r="X149" s="1">
        <f t="shared" si="59"/>
        <v>392</v>
      </c>
      <c r="Y149" s="184"/>
      <c r="Z149" s="41"/>
      <c r="AA149" s="1">
        <f t="shared" si="60"/>
        <v>501</v>
      </c>
      <c r="AB149" s="42" t="e">
        <f t="shared" si="51"/>
        <v>#DIV/0!</v>
      </c>
      <c r="AC149" s="42" t="e">
        <f t="shared" si="61"/>
        <v>#DIV/0!</v>
      </c>
      <c r="AD149" s="43">
        <f t="shared" si="52"/>
        <v>60084</v>
      </c>
      <c r="AE149" s="1">
        <f t="shared" si="62"/>
        <v>1476</v>
      </c>
      <c r="AF149" s="44" t="e">
        <f t="shared" si="53"/>
        <v>#DIV/0!</v>
      </c>
      <c r="AG149" s="44" t="e">
        <f t="shared" si="63"/>
        <v>#DIV/0!</v>
      </c>
      <c r="AH149" s="44"/>
      <c r="AI149" s="44" t="e">
        <f t="shared" si="54"/>
        <v>#DIV/0!</v>
      </c>
    </row>
    <row r="150" spans="1:37" x14ac:dyDescent="0.25">
      <c r="A150" s="1">
        <v>147</v>
      </c>
      <c r="B150" s="183"/>
      <c r="C150" s="36"/>
      <c r="D150" s="37">
        <v>44038</v>
      </c>
      <c r="F150" s="10">
        <v>1492</v>
      </c>
      <c r="G150" s="182"/>
      <c r="H150" s="182"/>
      <c r="I150" s="38" t="e">
        <f t="shared" si="49"/>
        <v>#DIV/0!</v>
      </c>
      <c r="J150" s="6">
        <v>1301</v>
      </c>
      <c r="K150" s="7">
        <v>57</v>
      </c>
      <c r="L150" s="12"/>
      <c r="M150" s="39">
        <f t="shared" si="55"/>
        <v>580378</v>
      </c>
      <c r="N150" s="10">
        <f t="shared" si="56"/>
        <v>98804</v>
      </c>
      <c r="O150" s="38" t="e">
        <f t="shared" si="57"/>
        <v>#DIV/0!</v>
      </c>
      <c r="P150" s="40" t="e">
        <f t="shared" si="58"/>
        <v>#DIV/0!</v>
      </c>
      <c r="Q150" s="13">
        <f t="shared" si="48"/>
        <v>56649</v>
      </c>
      <c r="R150" s="7">
        <f t="shared" si="64"/>
        <v>4793</v>
      </c>
      <c r="T150" s="11">
        <f t="shared" si="50"/>
        <v>37362</v>
      </c>
      <c r="U150" s="10">
        <f t="shared" si="65"/>
        <v>1.024093413370611</v>
      </c>
      <c r="V150" s="10">
        <f t="shared" si="66"/>
        <v>1031.1245103905842</v>
      </c>
      <c r="W150" s="10">
        <f t="shared" si="44"/>
        <v>1.3625323657051165</v>
      </c>
      <c r="X150" s="1">
        <f t="shared" si="59"/>
        <v>134</v>
      </c>
      <c r="Y150" s="184"/>
      <c r="Z150" s="41"/>
      <c r="AA150" s="1">
        <f t="shared" si="60"/>
        <v>-258</v>
      </c>
      <c r="AB150" s="42" t="e">
        <f t="shared" si="51"/>
        <v>#DIV/0!</v>
      </c>
      <c r="AC150" s="42" t="e">
        <f t="shared" si="61"/>
        <v>#DIV/0!</v>
      </c>
      <c r="AD150" s="43">
        <f t="shared" si="52"/>
        <v>61442</v>
      </c>
      <c r="AE150" s="1">
        <f t="shared" si="62"/>
        <v>1358</v>
      </c>
      <c r="AF150" s="44" t="e">
        <f t="shared" si="53"/>
        <v>#DIV/0!</v>
      </c>
      <c r="AG150" s="44" t="e">
        <f t="shared" si="63"/>
        <v>#DIV/0!</v>
      </c>
      <c r="AH150" s="44"/>
      <c r="AI150" s="44" t="e">
        <f t="shared" si="54"/>
        <v>#DIV/0!</v>
      </c>
    </row>
    <row r="151" spans="1:37" x14ac:dyDescent="0.25">
      <c r="A151" s="1">
        <v>148</v>
      </c>
      <c r="B151" s="183">
        <v>22</v>
      </c>
      <c r="C151" s="36"/>
      <c r="D151" s="37">
        <v>44039</v>
      </c>
      <c r="E151" s="20"/>
      <c r="F151" s="10">
        <v>1525</v>
      </c>
      <c r="G151" s="182">
        <f>AVERAGE(F151:F157)</f>
        <v>1811</v>
      </c>
      <c r="H151" s="182"/>
      <c r="I151" s="38" t="e">
        <f t="shared" si="49"/>
        <v>#DIV/0!</v>
      </c>
      <c r="J151" s="6">
        <v>1518</v>
      </c>
      <c r="K151" s="7">
        <v>63</v>
      </c>
      <c r="L151" s="12"/>
      <c r="M151" s="39">
        <f t="shared" si="55"/>
        <v>580378</v>
      </c>
      <c r="N151" s="10">
        <f t="shared" si="56"/>
        <v>100329</v>
      </c>
      <c r="O151" s="38" t="e">
        <f t="shared" si="57"/>
        <v>#DIV/0!</v>
      </c>
      <c r="P151" s="40" t="e">
        <f t="shared" si="58"/>
        <v>#DIV/0!</v>
      </c>
      <c r="Q151" s="13">
        <f t="shared" si="48"/>
        <v>58167</v>
      </c>
      <c r="R151" s="7">
        <f t="shared" si="64"/>
        <v>4856</v>
      </c>
      <c r="T151" s="11">
        <f t="shared" si="50"/>
        <v>37306</v>
      </c>
      <c r="U151" s="10">
        <f t="shared" si="65"/>
        <v>1.0175103643901375</v>
      </c>
      <c r="V151" s="10">
        <f t="shared" si="66"/>
        <v>1032.1420207549743</v>
      </c>
      <c r="W151" s="10">
        <f t="shared" si="44"/>
        <v>1.3232362643209308</v>
      </c>
      <c r="X151" s="1">
        <f t="shared" si="59"/>
        <v>-56</v>
      </c>
      <c r="Y151" s="184">
        <f>AVERAGE(X151:X157)</f>
        <v>-15.285714285714286</v>
      </c>
      <c r="Z151" s="41"/>
      <c r="AA151" s="1">
        <f t="shared" si="60"/>
        <v>-190</v>
      </c>
      <c r="AB151" s="42" t="e">
        <f t="shared" si="51"/>
        <v>#DIV/0!</v>
      </c>
      <c r="AC151" s="42" t="e">
        <f t="shared" si="61"/>
        <v>#DIV/0!</v>
      </c>
      <c r="AD151" s="43">
        <f t="shared" si="52"/>
        <v>63023</v>
      </c>
      <c r="AE151" s="1">
        <f t="shared" si="62"/>
        <v>1581</v>
      </c>
      <c r="AF151" s="44" t="e">
        <f t="shared" si="53"/>
        <v>#DIV/0!</v>
      </c>
      <c r="AG151" s="44" t="e">
        <f t="shared" si="63"/>
        <v>#DIV/0!</v>
      </c>
      <c r="AH151" s="44"/>
      <c r="AI151" s="44" t="e">
        <f t="shared" si="54"/>
        <v>#DIV/0!</v>
      </c>
    </row>
    <row r="152" spans="1:37" x14ac:dyDescent="0.25">
      <c r="A152" s="1">
        <v>149</v>
      </c>
      <c r="B152" s="183"/>
      <c r="C152" s="36"/>
      <c r="D152" s="37">
        <v>44040</v>
      </c>
      <c r="F152" s="10">
        <v>1748</v>
      </c>
      <c r="G152" s="182"/>
      <c r="H152" s="182"/>
      <c r="I152" s="38" t="e">
        <f t="shared" si="49"/>
        <v>#DIV/0!</v>
      </c>
      <c r="J152" s="6">
        <v>2366</v>
      </c>
      <c r="K152" s="7">
        <v>74</v>
      </c>
      <c r="L152" s="12"/>
      <c r="M152" s="39">
        <f t="shared" si="55"/>
        <v>580378</v>
      </c>
      <c r="N152" s="10">
        <f t="shared" si="56"/>
        <v>102077</v>
      </c>
      <c r="O152" s="38" t="e">
        <f t="shared" si="57"/>
        <v>#DIV/0!</v>
      </c>
      <c r="P152" s="40" t="e">
        <f t="shared" si="58"/>
        <v>#DIV/0!</v>
      </c>
      <c r="Q152" s="13">
        <f t="shared" si="48"/>
        <v>60533</v>
      </c>
      <c r="R152" s="7">
        <f t="shared" si="64"/>
        <v>4930</v>
      </c>
      <c r="T152" s="11">
        <f t="shared" si="50"/>
        <v>36614</v>
      </c>
      <c r="U152" s="10">
        <f t="shared" si="65"/>
        <v>0.98282063671015196</v>
      </c>
      <c r="V152" s="10">
        <f t="shared" si="66"/>
        <v>1033.1248413916844</v>
      </c>
      <c r="W152" s="10">
        <f t="shared" si="44"/>
        <v>1.2924108718672784</v>
      </c>
      <c r="X152" s="1">
        <f t="shared" si="59"/>
        <v>-692</v>
      </c>
      <c r="Y152" s="184"/>
      <c r="Z152" s="41"/>
      <c r="AA152" s="1">
        <f t="shared" si="60"/>
        <v>-636</v>
      </c>
      <c r="AB152" s="42" t="e">
        <f t="shared" si="51"/>
        <v>#DIV/0!</v>
      </c>
      <c r="AC152" s="42" t="e">
        <f t="shared" si="61"/>
        <v>#DIV/0!</v>
      </c>
      <c r="AD152" s="43">
        <f t="shared" si="52"/>
        <v>65463</v>
      </c>
      <c r="AE152" s="1">
        <f t="shared" si="62"/>
        <v>2440</v>
      </c>
      <c r="AF152" s="44" t="e">
        <f t="shared" si="53"/>
        <v>#DIV/0!</v>
      </c>
      <c r="AG152" s="44" t="e">
        <f t="shared" si="63"/>
        <v>#DIV/0!</v>
      </c>
      <c r="AH152" s="44"/>
      <c r="AI152" s="44" t="e">
        <f t="shared" si="54"/>
        <v>#DIV/0!</v>
      </c>
      <c r="AK152" s="98" t="s">
        <v>44</v>
      </c>
    </row>
    <row r="153" spans="1:37" x14ac:dyDescent="0.25">
      <c r="A153" s="1">
        <v>150</v>
      </c>
      <c r="B153" s="183"/>
      <c r="C153" s="36"/>
      <c r="D153" s="37">
        <v>44041</v>
      </c>
      <c r="E153" s="20"/>
      <c r="F153" s="10">
        <v>2381</v>
      </c>
      <c r="G153" s="182"/>
      <c r="H153" s="182"/>
      <c r="I153" s="38" t="e">
        <f t="shared" si="49"/>
        <v>#DIV/0!</v>
      </c>
      <c r="J153" s="6">
        <v>1599</v>
      </c>
      <c r="K153" s="7">
        <v>83</v>
      </c>
      <c r="L153" s="12"/>
      <c r="M153" s="39">
        <f t="shared" si="55"/>
        <v>580378</v>
      </c>
      <c r="N153" s="10">
        <f t="shared" si="56"/>
        <v>104458</v>
      </c>
      <c r="O153" s="38" t="e">
        <f t="shared" si="57"/>
        <v>#DIV/0!</v>
      </c>
      <c r="P153" s="40" t="e">
        <f t="shared" si="58"/>
        <v>#DIV/0!</v>
      </c>
      <c r="Q153" s="13">
        <f t="shared" ref="Q153:Q184" si="67">J153+Q152</f>
        <v>62132</v>
      </c>
      <c r="R153" s="7">
        <f t="shared" si="64"/>
        <v>5013</v>
      </c>
      <c r="T153" s="11">
        <f t="shared" si="50"/>
        <v>37313</v>
      </c>
      <c r="U153" s="10">
        <f t="shared" si="65"/>
        <v>1.0010194500335345</v>
      </c>
      <c r="V153" s="10">
        <f t="shared" si="66"/>
        <v>1034.1258608417179</v>
      </c>
      <c r="W153" s="10">
        <f t="shared" si="44"/>
        <v>1.3093658981647192</v>
      </c>
      <c r="X153" s="1">
        <f t="shared" si="59"/>
        <v>699</v>
      </c>
      <c r="Y153" s="184"/>
      <c r="Z153" s="41"/>
      <c r="AA153" s="1">
        <f t="shared" si="60"/>
        <v>1391</v>
      </c>
      <c r="AB153" s="42" t="e">
        <f t="shared" si="51"/>
        <v>#DIV/0!</v>
      </c>
      <c r="AC153" s="42" t="e">
        <f t="shared" si="61"/>
        <v>#DIV/0!</v>
      </c>
      <c r="AD153" s="43">
        <f t="shared" si="52"/>
        <v>67145</v>
      </c>
      <c r="AE153" s="1">
        <f t="shared" si="62"/>
        <v>1682</v>
      </c>
      <c r="AF153" s="44" t="e">
        <f t="shared" si="53"/>
        <v>#DIV/0!</v>
      </c>
      <c r="AG153" s="44" t="e">
        <f t="shared" si="63"/>
        <v>#DIV/0!</v>
      </c>
      <c r="AH153" s="44"/>
      <c r="AI153" s="44" t="e">
        <f t="shared" si="54"/>
        <v>#DIV/0!</v>
      </c>
    </row>
    <row r="154" spans="1:37" x14ac:dyDescent="0.25">
      <c r="A154" s="1">
        <v>151</v>
      </c>
      <c r="B154" s="183"/>
      <c r="C154" s="36"/>
      <c r="D154" s="37">
        <v>44042</v>
      </c>
      <c r="F154" s="10">
        <v>1904</v>
      </c>
      <c r="G154" s="182"/>
      <c r="H154" s="182"/>
      <c r="I154" s="38" t="e">
        <f t="shared" si="49"/>
        <v>#DIV/0!</v>
      </c>
      <c r="J154" s="6">
        <v>2154</v>
      </c>
      <c r="K154" s="7">
        <v>73</v>
      </c>
      <c r="L154" s="12"/>
      <c r="M154" s="39">
        <f t="shared" si="55"/>
        <v>580378</v>
      </c>
      <c r="N154" s="10">
        <f t="shared" si="56"/>
        <v>106362</v>
      </c>
      <c r="O154" s="38" t="e">
        <f t="shared" si="57"/>
        <v>#DIV/0!</v>
      </c>
      <c r="P154" s="40" t="e">
        <f t="shared" si="58"/>
        <v>#DIV/0!</v>
      </c>
      <c r="Q154" s="13">
        <f t="shared" si="67"/>
        <v>64286</v>
      </c>
      <c r="R154" s="7">
        <f t="shared" si="64"/>
        <v>5086</v>
      </c>
      <c r="T154" s="11">
        <f t="shared" si="50"/>
        <v>36990</v>
      </c>
      <c r="U154" s="10">
        <f t="shared" si="65"/>
        <v>0.98697902769624846</v>
      </c>
      <c r="V154" s="10">
        <f t="shared" si="66"/>
        <v>1035.1128398694141</v>
      </c>
      <c r="W154" s="10">
        <f t="shared" si="44"/>
        <v>1.2882666388047226</v>
      </c>
      <c r="X154" s="1">
        <f t="shared" si="59"/>
        <v>-323</v>
      </c>
      <c r="Y154" s="184"/>
      <c r="Z154" s="41"/>
      <c r="AA154" s="1">
        <f t="shared" si="60"/>
        <v>-1022</v>
      </c>
      <c r="AB154" s="42" t="e">
        <f t="shared" si="51"/>
        <v>#DIV/0!</v>
      </c>
      <c r="AC154" s="42" t="e">
        <f t="shared" si="61"/>
        <v>#DIV/0!</v>
      </c>
      <c r="AD154" s="43">
        <f t="shared" si="52"/>
        <v>69372</v>
      </c>
      <c r="AE154" s="1">
        <f t="shared" si="62"/>
        <v>2227</v>
      </c>
      <c r="AF154" s="44" t="e">
        <f t="shared" si="53"/>
        <v>#DIV/0!</v>
      </c>
      <c r="AG154" s="44" t="e">
        <f t="shared" si="63"/>
        <v>#DIV/0!</v>
      </c>
      <c r="AH154" s="44"/>
      <c r="AI154" s="44" t="e">
        <f t="shared" si="54"/>
        <v>#DIV/0!</v>
      </c>
    </row>
    <row r="155" spans="1:37" x14ac:dyDescent="0.25">
      <c r="A155" s="1">
        <v>152</v>
      </c>
      <c r="B155" s="183"/>
      <c r="C155" s="36"/>
      <c r="D155" s="37">
        <v>44043</v>
      </c>
      <c r="E155" s="20"/>
      <c r="F155" s="10">
        <v>2040</v>
      </c>
      <c r="G155" s="182"/>
      <c r="H155" s="182"/>
      <c r="I155" s="38" t="e">
        <f t="shared" si="49"/>
        <v>#DIV/0!</v>
      </c>
      <c r="J155" s="6">
        <v>1615</v>
      </c>
      <c r="K155" s="7">
        <v>62</v>
      </c>
      <c r="L155" s="12"/>
      <c r="M155" s="39">
        <f t="shared" si="55"/>
        <v>580378</v>
      </c>
      <c r="N155" s="10">
        <f t="shared" si="56"/>
        <v>108402</v>
      </c>
      <c r="O155" s="38" t="e">
        <f t="shared" si="57"/>
        <v>#DIV/0!</v>
      </c>
      <c r="P155" s="40" t="e">
        <f t="shared" si="58"/>
        <v>#DIV/0!</v>
      </c>
      <c r="Q155" s="13">
        <f t="shared" si="67"/>
        <v>65901</v>
      </c>
      <c r="R155" s="7">
        <f t="shared" si="64"/>
        <v>5148</v>
      </c>
      <c r="T155" s="11">
        <f t="shared" si="50"/>
        <v>37353</v>
      </c>
      <c r="U155" s="10">
        <f t="shared" si="65"/>
        <v>0.99962533786496111</v>
      </c>
      <c r="V155" s="10">
        <f t="shared" si="66"/>
        <v>1036.112465207279</v>
      </c>
      <c r="W155" s="10">
        <f t="shared" si="44"/>
        <v>1.2769819835219309</v>
      </c>
      <c r="X155" s="1">
        <f t="shared" si="59"/>
        <v>363</v>
      </c>
      <c r="Y155" s="184"/>
      <c r="Z155" s="41"/>
      <c r="AA155" s="1">
        <f t="shared" si="60"/>
        <v>686</v>
      </c>
      <c r="AB155" s="42" t="e">
        <f t="shared" si="51"/>
        <v>#DIV/0!</v>
      </c>
      <c r="AC155" s="42" t="e">
        <f t="shared" si="61"/>
        <v>#DIV/0!</v>
      </c>
      <c r="AD155" s="43">
        <f t="shared" si="52"/>
        <v>71049</v>
      </c>
      <c r="AE155" s="1">
        <f t="shared" si="62"/>
        <v>1677</v>
      </c>
      <c r="AF155" s="44" t="e">
        <f t="shared" si="53"/>
        <v>#DIV/0!</v>
      </c>
      <c r="AG155" s="44" t="e">
        <f t="shared" si="63"/>
        <v>#DIV/0!</v>
      </c>
      <c r="AH155" s="44"/>
      <c r="AI155" s="44" t="e">
        <f t="shared" si="54"/>
        <v>#DIV/0!</v>
      </c>
    </row>
    <row r="156" spans="1:37" x14ac:dyDescent="0.25">
      <c r="A156" s="1">
        <v>153</v>
      </c>
      <c r="B156" s="183"/>
      <c r="C156" s="36"/>
      <c r="D156" s="37">
        <v>44044</v>
      </c>
      <c r="F156" s="10">
        <v>1560</v>
      </c>
      <c r="G156" s="182"/>
      <c r="H156" s="182"/>
      <c r="I156" s="38" t="e">
        <f t="shared" si="49"/>
        <v>#DIV/0!</v>
      </c>
      <c r="J156" s="6">
        <v>2012</v>
      </c>
      <c r="K156" s="7">
        <v>43</v>
      </c>
      <c r="L156" s="12"/>
      <c r="M156" s="39">
        <f t="shared" si="55"/>
        <v>580378</v>
      </c>
      <c r="N156" s="10">
        <f t="shared" si="56"/>
        <v>109962</v>
      </c>
      <c r="O156" s="38" t="e">
        <f t="shared" si="57"/>
        <v>#DIV/0!</v>
      </c>
      <c r="P156" s="40" t="e">
        <f t="shared" si="58"/>
        <v>#DIV/0!</v>
      </c>
      <c r="Q156" s="13">
        <f t="shared" si="67"/>
        <v>67913</v>
      </c>
      <c r="R156" s="7">
        <f t="shared" si="64"/>
        <v>5191</v>
      </c>
      <c r="T156" s="11">
        <f t="shared" si="50"/>
        <v>36858</v>
      </c>
      <c r="U156" s="10">
        <f t="shared" si="65"/>
        <v>0.97958858236325941</v>
      </c>
      <c r="V156" s="10">
        <f t="shared" si="66"/>
        <v>1037.0920537896423</v>
      </c>
      <c r="W156" s="10">
        <f t="shared" si="44"/>
        <v>1.2381752217145929</v>
      </c>
      <c r="X156" s="1">
        <f t="shared" si="59"/>
        <v>-495</v>
      </c>
      <c r="Y156" s="184"/>
      <c r="Z156" s="41"/>
      <c r="AA156" s="1">
        <f t="shared" si="60"/>
        <v>-858</v>
      </c>
      <c r="AB156" s="42" t="e">
        <f t="shared" si="51"/>
        <v>#DIV/0!</v>
      </c>
      <c r="AC156" s="42" t="e">
        <f t="shared" si="61"/>
        <v>#DIV/0!</v>
      </c>
      <c r="AD156" s="43">
        <f t="shared" si="52"/>
        <v>73104</v>
      </c>
      <c r="AE156" s="1">
        <f t="shared" si="62"/>
        <v>2055</v>
      </c>
      <c r="AF156" s="44" t="e">
        <f t="shared" si="53"/>
        <v>#DIV/0!</v>
      </c>
      <c r="AG156" s="44" t="e">
        <f t="shared" si="63"/>
        <v>#DIV/0!</v>
      </c>
      <c r="AH156" s="44"/>
      <c r="AI156" s="44" t="e">
        <f t="shared" si="54"/>
        <v>#DIV/0!</v>
      </c>
    </row>
    <row r="157" spans="1:37" x14ac:dyDescent="0.25">
      <c r="A157" s="1">
        <v>154</v>
      </c>
      <c r="B157" s="183"/>
      <c r="C157" s="36"/>
      <c r="D157" s="37">
        <v>44045</v>
      </c>
      <c r="E157" s="20"/>
      <c r="F157" s="10">
        <v>1519</v>
      </c>
      <c r="G157" s="182"/>
      <c r="H157" s="182"/>
      <c r="I157" s="38" t="e">
        <f t="shared" si="49"/>
        <v>#DIV/0!</v>
      </c>
      <c r="J157" s="6">
        <v>1056</v>
      </c>
      <c r="K157" s="7">
        <v>66</v>
      </c>
      <c r="L157" s="12"/>
      <c r="M157" s="39">
        <f t="shared" si="55"/>
        <v>580378</v>
      </c>
      <c r="N157" s="10">
        <f t="shared" si="56"/>
        <v>111481</v>
      </c>
      <c r="O157" s="38" t="e">
        <f t="shared" si="57"/>
        <v>#DIV/0!</v>
      </c>
      <c r="P157" s="40" t="e">
        <f t="shared" si="58"/>
        <v>#DIV/0!</v>
      </c>
      <c r="Q157" s="13">
        <f t="shared" si="67"/>
        <v>68969</v>
      </c>
      <c r="R157" s="7">
        <f t="shared" si="64"/>
        <v>5257</v>
      </c>
      <c r="T157" s="11">
        <f t="shared" si="50"/>
        <v>37255</v>
      </c>
      <c r="U157" s="10">
        <f t="shared" si="65"/>
        <v>1.0067558438048911</v>
      </c>
      <c r="V157" s="10">
        <f t="shared" si="66"/>
        <v>1038.0988096334472</v>
      </c>
      <c r="W157" s="10">
        <f t="shared" si="44"/>
        <v>1.2369268568013547</v>
      </c>
      <c r="X157" s="1">
        <f t="shared" si="59"/>
        <v>397</v>
      </c>
      <c r="Y157" s="184"/>
      <c r="Z157" s="41"/>
      <c r="AA157" s="1">
        <f t="shared" si="60"/>
        <v>892</v>
      </c>
      <c r="AB157" s="42" t="e">
        <f t="shared" si="51"/>
        <v>#DIV/0!</v>
      </c>
      <c r="AC157" s="42" t="e">
        <f t="shared" si="61"/>
        <v>#DIV/0!</v>
      </c>
      <c r="AD157" s="43">
        <f t="shared" si="52"/>
        <v>74226</v>
      </c>
      <c r="AE157" s="1">
        <f t="shared" si="62"/>
        <v>1122</v>
      </c>
      <c r="AF157" s="44" t="e">
        <f t="shared" si="53"/>
        <v>#DIV/0!</v>
      </c>
      <c r="AG157" s="44" t="e">
        <f t="shared" si="63"/>
        <v>#DIV/0!</v>
      </c>
      <c r="AH157" s="44"/>
      <c r="AI157" s="44" t="e">
        <f t="shared" si="54"/>
        <v>#DIV/0!</v>
      </c>
    </row>
    <row r="158" spans="1:37" x14ac:dyDescent="0.25">
      <c r="A158" s="1">
        <v>155</v>
      </c>
      <c r="B158" s="183">
        <v>23</v>
      </c>
      <c r="C158" s="36"/>
      <c r="D158" s="37">
        <v>44046</v>
      </c>
      <c r="F158" s="10">
        <v>1679</v>
      </c>
      <c r="G158" s="182">
        <f>AVERAGE(F158:F164)</f>
        <v>1991.5714285714287</v>
      </c>
      <c r="H158" s="182"/>
      <c r="I158" s="38" t="e">
        <f t="shared" si="49"/>
        <v>#DIV/0!</v>
      </c>
      <c r="J158" s="6">
        <v>1262</v>
      </c>
      <c r="K158" s="7">
        <v>66</v>
      </c>
      <c r="L158" s="12"/>
      <c r="M158" s="39">
        <f t="shared" si="55"/>
        <v>580378</v>
      </c>
      <c r="N158" s="10">
        <f t="shared" si="56"/>
        <v>113160</v>
      </c>
      <c r="O158" s="38" t="e">
        <f t="shared" si="57"/>
        <v>#DIV/0!</v>
      </c>
      <c r="P158" s="40" t="e">
        <f t="shared" si="58"/>
        <v>#DIV/0!</v>
      </c>
      <c r="Q158" s="13">
        <f t="shared" si="67"/>
        <v>70231</v>
      </c>
      <c r="R158" s="7">
        <f t="shared" si="64"/>
        <v>5323</v>
      </c>
      <c r="T158" s="11">
        <f t="shared" si="50"/>
        <v>37606</v>
      </c>
      <c r="U158" s="10">
        <f t="shared" si="65"/>
        <v>1.0156646680710852</v>
      </c>
      <c r="V158" s="10">
        <f t="shared" si="66"/>
        <v>1039.1144743015184</v>
      </c>
      <c r="W158" s="10">
        <f t="shared" si="44"/>
        <v>1.2185211587064999</v>
      </c>
      <c r="X158" s="1">
        <f t="shared" si="59"/>
        <v>351</v>
      </c>
      <c r="Y158" s="184">
        <f>AVERAGE(X158:X164)</f>
        <v>211</v>
      </c>
      <c r="Z158" s="41"/>
      <c r="AA158" s="1">
        <f t="shared" si="60"/>
        <v>-46</v>
      </c>
      <c r="AB158" s="42" t="e">
        <f t="shared" si="51"/>
        <v>#DIV/0!</v>
      </c>
      <c r="AC158" s="42" t="e">
        <f t="shared" si="61"/>
        <v>#DIV/0!</v>
      </c>
      <c r="AD158" s="43">
        <f t="shared" si="52"/>
        <v>75554</v>
      </c>
      <c r="AE158" s="1">
        <f t="shared" si="62"/>
        <v>1328</v>
      </c>
      <c r="AF158" s="44" t="e">
        <f t="shared" si="53"/>
        <v>#DIV/0!</v>
      </c>
      <c r="AG158" s="44" t="e">
        <f t="shared" si="63"/>
        <v>#DIV/0!</v>
      </c>
      <c r="AH158" s="44"/>
      <c r="AI158" s="44" t="e">
        <f t="shared" si="54"/>
        <v>#DIV/0!</v>
      </c>
    </row>
    <row r="159" spans="1:37" x14ac:dyDescent="0.25">
      <c r="A159" s="1">
        <v>156</v>
      </c>
      <c r="B159" s="183"/>
      <c r="C159" s="36"/>
      <c r="D159" s="37">
        <v>44047</v>
      </c>
      <c r="E159" s="20"/>
      <c r="F159" s="10">
        <v>1922</v>
      </c>
      <c r="G159" s="182"/>
      <c r="H159" s="182"/>
      <c r="I159" s="38" t="e">
        <f t="shared" si="49"/>
        <v>#DIV/0!</v>
      </c>
      <c r="J159" s="6">
        <v>1813</v>
      </c>
      <c r="K159" s="7">
        <v>86</v>
      </c>
      <c r="L159" s="12"/>
      <c r="M159" s="39">
        <f t="shared" si="55"/>
        <v>580378</v>
      </c>
      <c r="N159" s="10">
        <f t="shared" si="56"/>
        <v>115082</v>
      </c>
      <c r="O159" s="38" t="e">
        <f t="shared" si="57"/>
        <v>#DIV/0!</v>
      </c>
      <c r="P159" s="40" t="e">
        <f t="shared" si="58"/>
        <v>#DIV/0!</v>
      </c>
      <c r="Q159" s="13">
        <f t="shared" si="67"/>
        <v>72044</v>
      </c>
      <c r="R159" s="7">
        <f t="shared" si="64"/>
        <v>5409</v>
      </c>
      <c r="T159" s="11">
        <f t="shared" si="50"/>
        <v>37629</v>
      </c>
      <c r="U159" s="10">
        <f t="shared" si="65"/>
        <v>1.0139581256231307</v>
      </c>
      <c r="V159" s="10">
        <f t="shared" si="66"/>
        <v>1040.1284324271414</v>
      </c>
      <c r="W159" s="10">
        <f t="shared" si="44"/>
        <v>1.1945335068727976</v>
      </c>
      <c r="X159" s="1">
        <f t="shared" si="59"/>
        <v>23</v>
      </c>
      <c r="Y159" s="184"/>
      <c r="Z159" s="41"/>
      <c r="AA159" s="1">
        <f t="shared" si="60"/>
        <v>-328</v>
      </c>
      <c r="AB159" s="42" t="e">
        <f t="shared" si="51"/>
        <v>#DIV/0!</v>
      </c>
      <c r="AC159" s="42" t="e">
        <f t="shared" si="61"/>
        <v>#DIV/0!</v>
      </c>
      <c r="AD159" s="43">
        <f t="shared" si="52"/>
        <v>77453</v>
      </c>
      <c r="AE159" s="1">
        <f t="shared" si="62"/>
        <v>1899</v>
      </c>
      <c r="AF159" s="44" t="e">
        <f t="shared" si="53"/>
        <v>#DIV/0!</v>
      </c>
      <c r="AG159" s="44" t="e">
        <f t="shared" si="63"/>
        <v>#DIV/0!</v>
      </c>
      <c r="AH159" s="44"/>
      <c r="AI159" s="44" t="e">
        <f t="shared" si="54"/>
        <v>#DIV/0!</v>
      </c>
    </row>
    <row r="160" spans="1:37" x14ac:dyDescent="0.25">
      <c r="A160" s="1">
        <v>157</v>
      </c>
      <c r="B160" s="183"/>
      <c r="C160" s="36"/>
      <c r="D160" s="37">
        <v>44048</v>
      </c>
      <c r="F160" s="10">
        <v>1815</v>
      </c>
      <c r="G160" s="182"/>
      <c r="H160" s="182"/>
      <c r="I160" s="38" t="e">
        <f t="shared" si="49"/>
        <v>#DIV/0!</v>
      </c>
      <c r="J160" s="6">
        <v>1839</v>
      </c>
      <c r="K160" s="7">
        <v>64</v>
      </c>
      <c r="L160" s="12"/>
      <c r="M160" s="39">
        <f t="shared" si="55"/>
        <v>580378</v>
      </c>
      <c r="N160" s="10">
        <f t="shared" si="56"/>
        <v>116897</v>
      </c>
      <c r="O160" s="38" t="e">
        <f t="shared" si="57"/>
        <v>#DIV/0!</v>
      </c>
      <c r="P160" s="40" t="e">
        <f t="shared" si="58"/>
        <v>#DIV/0!</v>
      </c>
      <c r="Q160" s="13">
        <f t="shared" si="67"/>
        <v>73883</v>
      </c>
      <c r="R160" s="7">
        <f t="shared" si="64"/>
        <v>5473</v>
      </c>
      <c r="T160" s="11">
        <f t="shared" si="50"/>
        <v>37541</v>
      </c>
      <c r="U160" s="10">
        <f t="shared" si="65"/>
        <v>1.0128423040604344</v>
      </c>
      <c r="V160" s="10">
        <f t="shared" si="66"/>
        <v>1041.141274731202</v>
      </c>
      <c r="W160" s="10">
        <f t="shared" si="44"/>
        <v>1.1795701627600075</v>
      </c>
      <c r="X160" s="1">
        <f t="shared" si="59"/>
        <v>-88</v>
      </c>
      <c r="Y160" s="184"/>
      <c r="Z160" s="41"/>
      <c r="AA160" s="1">
        <f t="shared" si="60"/>
        <v>-111</v>
      </c>
      <c r="AB160" s="42" t="e">
        <f t="shared" si="51"/>
        <v>#DIV/0!</v>
      </c>
      <c r="AC160" s="42" t="e">
        <f t="shared" si="61"/>
        <v>#DIV/0!</v>
      </c>
      <c r="AD160" s="43">
        <f t="shared" si="52"/>
        <v>79356</v>
      </c>
      <c r="AE160" s="1">
        <f t="shared" si="62"/>
        <v>1903</v>
      </c>
      <c r="AF160" s="44" t="e">
        <f t="shared" si="53"/>
        <v>#DIV/0!</v>
      </c>
      <c r="AG160" s="44" t="e">
        <f t="shared" si="63"/>
        <v>#DIV/0!</v>
      </c>
      <c r="AH160" s="44"/>
      <c r="AI160" s="44" t="e">
        <f t="shared" si="54"/>
        <v>#DIV/0!</v>
      </c>
    </row>
    <row r="161" spans="1:35" x14ac:dyDescent="0.25">
      <c r="A161" s="1">
        <v>158</v>
      </c>
      <c r="B161" s="183"/>
      <c r="C161" s="36"/>
      <c r="D161" s="37">
        <v>44049</v>
      </c>
      <c r="E161" s="20"/>
      <c r="F161" s="10">
        <v>1882</v>
      </c>
      <c r="G161" s="182"/>
      <c r="H161" s="182"/>
      <c r="I161" s="38" t="e">
        <f t="shared" si="49"/>
        <v>#DIV/0!</v>
      </c>
      <c r="J161" s="6">
        <v>1756</v>
      </c>
      <c r="K161" s="7">
        <v>69</v>
      </c>
      <c r="L161" s="12"/>
      <c r="M161" s="39">
        <f t="shared" si="55"/>
        <v>580378</v>
      </c>
      <c r="N161" s="10">
        <f t="shared" si="56"/>
        <v>118779</v>
      </c>
      <c r="O161" s="38" t="e">
        <f t="shared" si="57"/>
        <v>#DIV/0!</v>
      </c>
      <c r="P161" s="40" t="e">
        <f t="shared" si="58"/>
        <v>#DIV/0!</v>
      </c>
      <c r="Q161" s="13">
        <f t="shared" si="67"/>
        <v>75639</v>
      </c>
      <c r="R161" s="7">
        <f t="shared" si="64"/>
        <v>5542</v>
      </c>
      <c r="T161" s="11">
        <f t="shared" si="50"/>
        <v>37598</v>
      </c>
      <c r="U161" s="10">
        <f t="shared" si="65"/>
        <v>1.0176749221816213</v>
      </c>
      <c r="V161" s="10">
        <f t="shared" si="66"/>
        <v>1042.1589496533836</v>
      </c>
      <c r="W161" s="10">
        <f t="shared" si="44"/>
        <v>1.169092039800995</v>
      </c>
      <c r="X161" s="1">
        <f t="shared" si="59"/>
        <v>57</v>
      </c>
      <c r="Y161" s="184"/>
      <c r="Z161" s="41"/>
      <c r="AA161" s="1">
        <f t="shared" si="60"/>
        <v>145</v>
      </c>
      <c r="AB161" s="42" t="e">
        <f t="shared" si="51"/>
        <v>#DIV/0!</v>
      </c>
      <c r="AC161" s="42" t="e">
        <f t="shared" si="61"/>
        <v>#DIV/0!</v>
      </c>
      <c r="AD161" s="43">
        <f t="shared" si="52"/>
        <v>81181</v>
      </c>
      <c r="AE161" s="1">
        <f t="shared" si="62"/>
        <v>1825</v>
      </c>
      <c r="AF161" s="44" t="e">
        <f t="shared" si="53"/>
        <v>#DIV/0!</v>
      </c>
      <c r="AG161" s="44" t="e">
        <f t="shared" si="63"/>
        <v>#DIV/0!</v>
      </c>
      <c r="AH161" s="44"/>
      <c r="AI161" s="44" t="e">
        <f t="shared" si="54"/>
        <v>#DIV/0!</v>
      </c>
    </row>
    <row r="162" spans="1:35" x14ac:dyDescent="0.25">
      <c r="A162" s="1">
        <v>159</v>
      </c>
      <c r="B162" s="183"/>
      <c r="C162" s="36"/>
      <c r="D162" s="37">
        <v>44050</v>
      </c>
      <c r="F162" s="10">
        <v>2473</v>
      </c>
      <c r="G162" s="182"/>
      <c r="H162" s="182"/>
      <c r="I162" s="38" t="e">
        <f t="shared" si="49"/>
        <v>#DIV/0!</v>
      </c>
      <c r="J162" s="6">
        <v>1912</v>
      </c>
      <c r="K162" s="7">
        <v>72</v>
      </c>
      <c r="L162" s="12"/>
      <c r="M162" s="39">
        <f t="shared" si="55"/>
        <v>580378</v>
      </c>
      <c r="N162" s="10">
        <f t="shared" si="56"/>
        <v>121252</v>
      </c>
      <c r="O162" s="38" t="e">
        <f t="shared" si="57"/>
        <v>#DIV/0!</v>
      </c>
      <c r="P162" s="40" t="e">
        <f t="shared" si="58"/>
        <v>#DIV/0!</v>
      </c>
      <c r="Q162" s="13">
        <f t="shared" si="67"/>
        <v>77551</v>
      </c>
      <c r="R162" s="7">
        <f t="shared" si="64"/>
        <v>5614</v>
      </c>
      <c r="T162" s="11">
        <f t="shared" si="50"/>
        <v>38087</v>
      </c>
      <c r="U162" s="10">
        <f t="shared" si="65"/>
        <v>1.0339613421652731</v>
      </c>
      <c r="V162" s="10">
        <f t="shared" si="66"/>
        <v>1043.1929109955488</v>
      </c>
      <c r="W162" s="10">
        <f t="shared" ref="W162:W225" si="68">T162/T132</f>
        <v>1.1484787262913487</v>
      </c>
      <c r="X162" s="1">
        <f t="shared" si="59"/>
        <v>489</v>
      </c>
      <c r="Y162" s="184"/>
      <c r="Z162" s="41"/>
      <c r="AA162" s="1"/>
      <c r="AB162" s="42" t="e">
        <f t="shared" si="51"/>
        <v>#DIV/0!</v>
      </c>
      <c r="AC162" s="42" t="e">
        <f t="shared" si="61"/>
        <v>#DIV/0!</v>
      </c>
      <c r="AD162" s="43">
        <f t="shared" si="52"/>
        <v>83165</v>
      </c>
      <c r="AE162" s="1">
        <f t="shared" si="62"/>
        <v>1984</v>
      </c>
      <c r="AF162" s="44" t="e">
        <f t="shared" si="53"/>
        <v>#DIV/0!</v>
      </c>
      <c r="AG162" s="44" t="e">
        <f t="shared" si="63"/>
        <v>#DIV/0!</v>
      </c>
      <c r="AH162" s="44"/>
      <c r="AI162" s="44" t="e">
        <f t="shared" si="54"/>
        <v>#DIV/0!</v>
      </c>
    </row>
    <row r="163" spans="1:35" x14ac:dyDescent="0.25">
      <c r="A163" s="1">
        <v>160</v>
      </c>
      <c r="B163" s="183"/>
      <c r="C163" s="36"/>
      <c r="D163" s="37">
        <v>44051</v>
      </c>
      <c r="E163" s="20"/>
      <c r="F163" s="10">
        <v>2277</v>
      </c>
      <c r="G163" s="182"/>
      <c r="H163" s="182"/>
      <c r="I163" s="38" t="e">
        <f t="shared" si="49"/>
        <v>#DIV/0!</v>
      </c>
      <c r="J163" s="6">
        <v>1749</v>
      </c>
      <c r="K163" s="7">
        <v>65</v>
      </c>
      <c r="L163" s="12"/>
      <c r="M163" s="39">
        <f t="shared" si="55"/>
        <v>580378</v>
      </c>
      <c r="N163" s="10">
        <f t="shared" si="56"/>
        <v>123529</v>
      </c>
      <c r="O163" s="38" t="e">
        <f t="shared" si="57"/>
        <v>#DIV/0!</v>
      </c>
      <c r="P163" s="40" t="e">
        <f t="shared" si="58"/>
        <v>#DIV/0!</v>
      </c>
      <c r="Q163" s="13">
        <f t="shared" si="67"/>
        <v>79300</v>
      </c>
      <c r="R163" s="7">
        <f t="shared" si="64"/>
        <v>5679</v>
      </c>
      <c r="T163" s="11">
        <f t="shared" si="50"/>
        <v>38550</v>
      </c>
      <c r="U163" s="10">
        <f t="shared" si="65"/>
        <v>1.0355109057698506</v>
      </c>
      <c r="V163" s="10">
        <f t="shared" si="66"/>
        <v>1044.2284219013186</v>
      </c>
      <c r="W163" s="10">
        <f t="shared" si="68"/>
        <v>1.1110790869264469</v>
      </c>
      <c r="X163" s="1">
        <f t="shared" si="59"/>
        <v>463</v>
      </c>
      <c r="Y163" s="184"/>
      <c r="Z163" s="41"/>
      <c r="AA163" s="1"/>
      <c r="AB163" s="42" t="e">
        <f t="shared" si="51"/>
        <v>#DIV/0!</v>
      </c>
      <c r="AC163" s="42" t="e">
        <f t="shared" si="61"/>
        <v>#DIV/0!</v>
      </c>
      <c r="AD163" s="43">
        <f t="shared" si="52"/>
        <v>84979</v>
      </c>
      <c r="AE163" s="1">
        <f t="shared" si="62"/>
        <v>1814</v>
      </c>
      <c r="AF163" s="44" t="e">
        <f t="shared" si="53"/>
        <v>#DIV/0!</v>
      </c>
      <c r="AG163" s="44" t="e">
        <f t="shared" si="63"/>
        <v>#DIV/0!</v>
      </c>
      <c r="AH163" s="44"/>
      <c r="AI163" s="44" t="e">
        <f t="shared" si="54"/>
        <v>#DIV/0!</v>
      </c>
    </row>
    <row r="164" spans="1:35" x14ac:dyDescent="0.25">
      <c r="A164" s="1">
        <v>161</v>
      </c>
      <c r="B164" s="183"/>
      <c r="C164" s="36"/>
      <c r="D164" s="37">
        <v>44052</v>
      </c>
      <c r="F164" s="10">
        <v>1893</v>
      </c>
      <c r="G164" s="182"/>
      <c r="H164" s="182"/>
      <c r="I164" s="38" t="e">
        <f t="shared" si="49"/>
        <v>#DIV/0!</v>
      </c>
      <c r="J164" s="6">
        <v>1646</v>
      </c>
      <c r="K164" s="7">
        <v>65</v>
      </c>
      <c r="L164" s="12"/>
      <c r="M164" s="39">
        <f t="shared" si="55"/>
        <v>580378</v>
      </c>
      <c r="N164" s="10">
        <f t="shared" si="56"/>
        <v>125422</v>
      </c>
      <c r="O164" s="38" t="e">
        <f t="shared" si="57"/>
        <v>#DIV/0!</v>
      </c>
      <c r="P164" s="40" t="e">
        <f t="shared" si="58"/>
        <v>#DIV/0!</v>
      </c>
      <c r="Q164" s="13">
        <f t="shared" si="67"/>
        <v>80946</v>
      </c>
      <c r="R164" s="7">
        <f t="shared" si="64"/>
        <v>5744</v>
      </c>
      <c r="T164" s="11">
        <f t="shared" si="50"/>
        <v>38732</v>
      </c>
      <c r="U164" s="10">
        <f t="shared" si="65"/>
        <v>1.0366682725764145</v>
      </c>
      <c r="V164" s="10">
        <f t="shared" si="66"/>
        <v>1045.265090173895</v>
      </c>
      <c r="W164" s="10">
        <f t="shared" si="68"/>
        <v>1.0948356276676936</v>
      </c>
      <c r="X164" s="1">
        <f t="shared" si="59"/>
        <v>182</v>
      </c>
      <c r="Y164" s="184"/>
      <c r="Z164" s="41"/>
      <c r="AA164" s="1"/>
      <c r="AB164" s="42" t="e">
        <f t="shared" si="51"/>
        <v>#DIV/0!</v>
      </c>
      <c r="AC164" s="42" t="e">
        <f t="shared" si="61"/>
        <v>#DIV/0!</v>
      </c>
      <c r="AD164" s="43">
        <f t="shared" si="52"/>
        <v>86690</v>
      </c>
      <c r="AE164" s="1">
        <f t="shared" si="62"/>
        <v>1711</v>
      </c>
      <c r="AF164" s="44" t="e">
        <f t="shared" si="53"/>
        <v>#DIV/0!</v>
      </c>
      <c r="AG164" s="44" t="e">
        <f t="shared" si="63"/>
        <v>#DIV/0!</v>
      </c>
      <c r="AH164" s="44"/>
      <c r="AI164" s="44" t="e">
        <f t="shared" si="54"/>
        <v>#DIV/0!</v>
      </c>
    </row>
    <row r="165" spans="1:35" x14ac:dyDescent="0.25">
      <c r="A165" s="1">
        <v>162</v>
      </c>
      <c r="D165" s="37">
        <v>44053</v>
      </c>
      <c r="E165" s="20"/>
      <c r="F165" s="10">
        <v>1687</v>
      </c>
      <c r="G165" s="182">
        <f>AVERAGE(F165:F171)</f>
        <v>2021.8571428571429</v>
      </c>
      <c r="H165" s="182"/>
      <c r="I165" s="38" t="e">
        <f t="shared" si="49"/>
        <v>#DIV/0!</v>
      </c>
      <c r="J165" s="6">
        <v>1284</v>
      </c>
      <c r="K165" s="7">
        <v>42</v>
      </c>
      <c r="L165" s="12"/>
      <c r="M165" s="39">
        <f t="shared" si="55"/>
        <v>580378</v>
      </c>
      <c r="N165" s="10">
        <f t="shared" si="56"/>
        <v>127109</v>
      </c>
      <c r="O165" s="38" t="e">
        <f t="shared" si="57"/>
        <v>#DIV/0!</v>
      </c>
      <c r="P165" s="40" t="e">
        <f t="shared" si="58"/>
        <v>#DIV/0!</v>
      </c>
      <c r="Q165" s="13">
        <f t="shared" si="67"/>
        <v>82230</v>
      </c>
      <c r="R165" s="7">
        <f t="shared" si="64"/>
        <v>5786</v>
      </c>
      <c r="T165" s="11">
        <f t="shared" si="50"/>
        <v>39093</v>
      </c>
      <c r="U165" s="10">
        <f t="shared" si="65"/>
        <v>1.047901141907468</v>
      </c>
      <c r="V165" s="10">
        <f t="shared" si="66"/>
        <v>1046.3129913158025</v>
      </c>
      <c r="W165" s="10">
        <f t="shared" si="68"/>
        <v>1.0922273133661153</v>
      </c>
      <c r="X165" s="1">
        <f t="shared" si="59"/>
        <v>361</v>
      </c>
      <c r="Y165" s="99"/>
      <c r="Z165" s="99"/>
      <c r="AA165" s="100"/>
      <c r="AB165" s="42" t="e">
        <f t="shared" si="51"/>
        <v>#DIV/0!</v>
      </c>
      <c r="AC165" s="42" t="e">
        <f t="shared" si="61"/>
        <v>#DIV/0!</v>
      </c>
      <c r="AD165" s="43">
        <f t="shared" si="52"/>
        <v>88016</v>
      </c>
      <c r="AE165" s="1">
        <f t="shared" si="62"/>
        <v>1326</v>
      </c>
      <c r="AF165" s="44" t="e">
        <f t="shared" si="53"/>
        <v>#DIV/0!</v>
      </c>
      <c r="AG165" s="44" t="e">
        <f t="shared" si="63"/>
        <v>#DIV/0!</v>
      </c>
      <c r="AI165" s="44" t="e">
        <f t="shared" si="54"/>
        <v>#DIV/0!</v>
      </c>
    </row>
    <row r="166" spans="1:35" x14ac:dyDescent="0.25">
      <c r="A166" s="1">
        <v>163</v>
      </c>
      <c r="D166" s="37">
        <v>44054</v>
      </c>
      <c r="F166" s="10">
        <v>1693</v>
      </c>
      <c r="G166" s="182"/>
      <c r="H166" s="182"/>
      <c r="I166" s="38" t="e">
        <f t="shared" si="49"/>
        <v>#DIV/0!</v>
      </c>
      <c r="J166" s="6">
        <v>1474</v>
      </c>
      <c r="K166" s="7">
        <v>59</v>
      </c>
      <c r="L166" s="12"/>
      <c r="M166" s="39">
        <f t="shared" si="55"/>
        <v>580378</v>
      </c>
      <c r="N166" s="10">
        <f t="shared" si="56"/>
        <v>128802</v>
      </c>
      <c r="O166" s="38" t="e">
        <f t="shared" si="57"/>
        <v>#DIV/0!</v>
      </c>
      <c r="P166" s="40" t="e">
        <f t="shared" si="58"/>
        <v>#DIV/0!</v>
      </c>
      <c r="Q166" s="13">
        <f t="shared" si="67"/>
        <v>83704</v>
      </c>
      <c r="R166" s="7">
        <f t="shared" si="64"/>
        <v>5845</v>
      </c>
      <c r="T166" s="11">
        <f t="shared" si="50"/>
        <v>39253</v>
      </c>
      <c r="U166" s="10">
        <f t="shared" si="65"/>
        <v>1.0720762549844323</v>
      </c>
      <c r="V166" s="10">
        <f t="shared" si="66"/>
        <v>1047.385067570787</v>
      </c>
      <c r="W166" s="10">
        <f t="shared" si="68"/>
        <v>1.0759257736480003</v>
      </c>
      <c r="X166" s="1">
        <f t="shared" si="59"/>
        <v>160</v>
      </c>
      <c r="AB166" s="42" t="e">
        <f t="shared" si="51"/>
        <v>#DIV/0!</v>
      </c>
      <c r="AC166" s="42" t="e">
        <f t="shared" si="61"/>
        <v>#DIV/0!</v>
      </c>
      <c r="AD166" s="43">
        <f t="shared" si="52"/>
        <v>89549</v>
      </c>
      <c r="AE166" s="1">
        <f t="shared" si="62"/>
        <v>1533</v>
      </c>
      <c r="AF166" s="44" t="e">
        <f t="shared" si="53"/>
        <v>#DIV/0!</v>
      </c>
      <c r="AG166" s="44" t="e">
        <f t="shared" si="63"/>
        <v>#DIV/0!</v>
      </c>
      <c r="AI166" s="44" t="e">
        <f t="shared" si="54"/>
        <v>#DIV/0!</v>
      </c>
    </row>
    <row r="167" spans="1:35" x14ac:dyDescent="0.25">
      <c r="A167" s="1">
        <v>164</v>
      </c>
      <c r="D167" s="37">
        <v>44055</v>
      </c>
      <c r="E167" s="20"/>
      <c r="F167" s="10">
        <v>1942</v>
      </c>
      <c r="G167" s="182"/>
      <c r="H167" s="182"/>
      <c r="I167" s="38" t="e">
        <f t="shared" si="49"/>
        <v>#DIV/0!</v>
      </c>
      <c r="J167" s="6">
        <v>2088</v>
      </c>
      <c r="K167" s="7">
        <v>79</v>
      </c>
      <c r="L167" s="12"/>
      <c r="M167" s="39">
        <f t="shared" si="55"/>
        <v>580378</v>
      </c>
      <c r="N167" s="10">
        <f t="shared" si="56"/>
        <v>130744</v>
      </c>
      <c r="O167" s="38" t="e">
        <f t="shared" si="57"/>
        <v>#DIV/0!</v>
      </c>
      <c r="P167" s="40" t="e">
        <f t="shared" si="58"/>
        <v>#DIV/0!</v>
      </c>
      <c r="Q167" s="13">
        <f t="shared" si="67"/>
        <v>85792</v>
      </c>
      <c r="R167" s="7">
        <f t="shared" si="64"/>
        <v>5924</v>
      </c>
      <c r="T167" s="11">
        <f t="shared" si="50"/>
        <v>39028</v>
      </c>
      <c r="U167" s="10">
        <f t="shared" si="65"/>
        <v>1.0459625331653848</v>
      </c>
      <c r="V167" s="10">
        <f t="shared" si="66"/>
        <v>1048.4310301039525</v>
      </c>
      <c r="W167" s="10">
        <f t="shared" si="68"/>
        <v>1.0644774165393847</v>
      </c>
      <c r="X167" s="1">
        <f t="shared" si="59"/>
        <v>-225</v>
      </c>
      <c r="AB167" s="42" t="e">
        <f t="shared" si="51"/>
        <v>#DIV/0!</v>
      </c>
      <c r="AC167" s="42" t="e">
        <f t="shared" si="61"/>
        <v>#DIV/0!</v>
      </c>
      <c r="AD167" s="43">
        <f t="shared" si="52"/>
        <v>91716</v>
      </c>
      <c r="AE167" s="1">
        <f t="shared" si="62"/>
        <v>2167</v>
      </c>
      <c r="AF167" s="44" t="e">
        <f t="shared" si="53"/>
        <v>#DIV/0!</v>
      </c>
      <c r="AG167" s="44" t="e">
        <f t="shared" si="63"/>
        <v>#DIV/0!</v>
      </c>
      <c r="AI167" s="44" t="e">
        <f t="shared" si="54"/>
        <v>#DIV/0!</v>
      </c>
    </row>
    <row r="168" spans="1:35" x14ac:dyDescent="0.25">
      <c r="A168" s="1">
        <v>165</v>
      </c>
      <c r="D168" s="37">
        <v>44056</v>
      </c>
      <c r="F168" s="10">
        <v>2098</v>
      </c>
      <c r="G168" s="182"/>
      <c r="H168" s="182"/>
      <c r="I168" s="38" t="e">
        <f t="shared" si="49"/>
        <v>#DIV/0!</v>
      </c>
      <c r="J168" s="6">
        <v>1760</v>
      </c>
      <c r="K168" s="7">
        <v>65</v>
      </c>
      <c r="L168" s="12"/>
      <c r="M168" s="39">
        <f t="shared" si="55"/>
        <v>580378</v>
      </c>
      <c r="N168" s="10">
        <f t="shared" si="56"/>
        <v>132842</v>
      </c>
      <c r="O168" s="38" t="e">
        <f t="shared" si="57"/>
        <v>#DIV/0!</v>
      </c>
      <c r="P168" s="40" t="e">
        <f t="shared" si="58"/>
        <v>#DIV/0!</v>
      </c>
      <c r="Q168" s="13">
        <f t="shared" si="67"/>
        <v>87552</v>
      </c>
      <c r="R168" s="7">
        <f t="shared" si="64"/>
        <v>5989</v>
      </c>
      <c r="T168" s="11">
        <f t="shared" si="50"/>
        <v>39301</v>
      </c>
      <c r="U168" s="10">
        <f t="shared" si="65"/>
        <v>1.0624763449580967</v>
      </c>
      <c r="V168" s="10">
        <f t="shared" si="66"/>
        <v>1049.4935064489105</v>
      </c>
      <c r="W168" s="10">
        <f t="shared" si="68"/>
        <v>1.0549471197723734</v>
      </c>
      <c r="X168" s="1">
        <f t="shared" si="59"/>
        <v>273</v>
      </c>
      <c r="AB168" s="42" t="e">
        <f t="shared" si="51"/>
        <v>#DIV/0!</v>
      </c>
      <c r="AC168" s="42" t="e">
        <f t="shared" si="61"/>
        <v>#DIV/0!</v>
      </c>
      <c r="AD168" s="43">
        <f t="shared" si="52"/>
        <v>93541</v>
      </c>
      <c r="AE168" s="1">
        <f t="shared" si="62"/>
        <v>1825</v>
      </c>
      <c r="AF168" s="44" t="e">
        <f t="shared" si="53"/>
        <v>#DIV/0!</v>
      </c>
      <c r="AG168" s="44" t="e">
        <f t="shared" si="63"/>
        <v>#DIV/0!</v>
      </c>
      <c r="AI168" s="44" t="e">
        <f t="shared" si="54"/>
        <v>#DIV/0!</v>
      </c>
    </row>
    <row r="169" spans="1:35" x14ac:dyDescent="0.25">
      <c r="A169" s="1">
        <v>166</v>
      </c>
      <c r="D169" s="37">
        <v>44057</v>
      </c>
      <c r="E169" s="20"/>
      <c r="F169" s="10">
        <v>2307</v>
      </c>
      <c r="G169" s="182"/>
      <c r="H169" s="182"/>
      <c r="I169" s="38" t="e">
        <f t="shared" si="49"/>
        <v>#DIV/0!</v>
      </c>
      <c r="J169" s="6">
        <v>2060</v>
      </c>
      <c r="K169" s="7">
        <v>53</v>
      </c>
      <c r="L169" s="12"/>
      <c r="M169" s="39">
        <f t="shared" si="55"/>
        <v>580378</v>
      </c>
      <c r="N169" s="10">
        <f t="shared" si="56"/>
        <v>135149</v>
      </c>
      <c r="O169" s="38" t="e">
        <f t="shared" si="57"/>
        <v>#DIV/0!</v>
      </c>
      <c r="P169" s="40" t="e">
        <f t="shared" si="58"/>
        <v>#DIV/0!</v>
      </c>
      <c r="Q169" s="13">
        <f t="shared" si="67"/>
        <v>89612</v>
      </c>
      <c r="R169" s="7">
        <f t="shared" si="64"/>
        <v>6042</v>
      </c>
      <c r="T169" s="11">
        <f t="shared" si="50"/>
        <v>39495</v>
      </c>
      <c r="U169" s="10">
        <f t="shared" si="65"/>
        <v>1.0573447915830054</v>
      </c>
      <c r="V169" s="10">
        <f t="shared" si="66"/>
        <v>1050.5508512404936</v>
      </c>
      <c r="W169" s="10">
        <f t="shared" si="68"/>
        <v>1.0595573440643864</v>
      </c>
      <c r="X169" s="1">
        <f t="shared" si="59"/>
        <v>194</v>
      </c>
      <c r="AB169" s="42" t="e">
        <f t="shared" si="51"/>
        <v>#DIV/0!</v>
      </c>
      <c r="AC169" s="42" t="e">
        <f t="shared" si="61"/>
        <v>#DIV/0!</v>
      </c>
      <c r="AD169" s="43">
        <f t="shared" si="52"/>
        <v>95654</v>
      </c>
      <c r="AE169" s="1">
        <f t="shared" si="62"/>
        <v>2113</v>
      </c>
      <c r="AF169" s="44" t="e">
        <f t="shared" si="53"/>
        <v>#DIV/0!</v>
      </c>
      <c r="AG169" s="44" t="e">
        <f t="shared" si="63"/>
        <v>#DIV/0!</v>
      </c>
      <c r="AI169" s="44" t="e">
        <f t="shared" si="54"/>
        <v>#DIV/0!</v>
      </c>
    </row>
    <row r="170" spans="1:35" x14ac:dyDescent="0.25">
      <c r="A170" s="1">
        <v>167</v>
      </c>
      <c r="D170" s="37">
        <v>44058</v>
      </c>
      <c r="F170" s="10">
        <v>2345</v>
      </c>
      <c r="G170" s="182"/>
      <c r="H170" s="182"/>
      <c r="I170" s="38" t="e">
        <f t="shared" si="49"/>
        <v>#DIV/0!</v>
      </c>
      <c r="J170" s="6">
        <v>1703</v>
      </c>
      <c r="K170" s="7">
        <v>50</v>
      </c>
      <c r="L170" s="12"/>
      <c r="M170" s="39">
        <f t="shared" si="55"/>
        <v>580378</v>
      </c>
      <c r="N170" s="10">
        <f t="shared" si="56"/>
        <v>137494</v>
      </c>
      <c r="O170" s="38" t="e">
        <f t="shared" si="57"/>
        <v>#DIV/0!</v>
      </c>
      <c r="P170" s="40" t="e">
        <f t="shared" si="58"/>
        <v>#DIV/0!</v>
      </c>
      <c r="Q170" s="13">
        <f t="shared" si="67"/>
        <v>91315</v>
      </c>
      <c r="R170" s="7">
        <f t="shared" si="64"/>
        <v>6092</v>
      </c>
      <c r="T170" s="11">
        <f t="shared" si="50"/>
        <v>40087</v>
      </c>
      <c r="U170" s="10">
        <f t="shared" si="65"/>
        <v>1.0876064897715556</v>
      </c>
      <c r="V170" s="10">
        <f t="shared" si="66"/>
        <v>1051.6384577302651</v>
      </c>
      <c r="W170" s="10">
        <f t="shared" si="68"/>
        <v>1.0696141736485405</v>
      </c>
      <c r="X170" s="1">
        <f t="shared" si="59"/>
        <v>592</v>
      </c>
      <c r="AB170" s="42" t="e">
        <f t="shared" si="51"/>
        <v>#DIV/0!</v>
      </c>
      <c r="AC170" s="42" t="e">
        <f t="shared" si="61"/>
        <v>#DIV/0!</v>
      </c>
      <c r="AD170" s="43">
        <f t="shared" si="52"/>
        <v>97407</v>
      </c>
      <c r="AE170" s="1">
        <f t="shared" si="62"/>
        <v>1753</v>
      </c>
      <c r="AF170" s="44" t="e">
        <f t="shared" si="53"/>
        <v>#DIV/0!</v>
      </c>
      <c r="AG170" s="44" t="e">
        <f t="shared" si="63"/>
        <v>#DIV/0!</v>
      </c>
      <c r="AI170" s="44" t="e">
        <f t="shared" si="54"/>
        <v>#DIV/0!</v>
      </c>
    </row>
    <row r="171" spans="1:35" x14ac:dyDescent="0.25">
      <c r="A171" s="1">
        <v>168</v>
      </c>
      <c r="D171" s="37">
        <v>44059</v>
      </c>
      <c r="E171" s="20"/>
      <c r="F171" s="10">
        <v>2081</v>
      </c>
      <c r="G171" s="182"/>
      <c r="H171" s="182"/>
      <c r="I171" s="38" t="e">
        <f t="shared" si="49"/>
        <v>#DIV/0!</v>
      </c>
      <c r="J171" s="6">
        <v>1782</v>
      </c>
      <c r="K171" s="7">
        <v>79</v>
      </c>
      <c r="L171" s="12"/>
      <c r="M171" s="39">
        <f t="shared" si="55"/>
        <v>580378</v>
      </c>
      <c r="N171" s="10">
        <f t="shared" si="56"/>
        <v>139575</v>
      </c>
      <c r="O171" s="38" t="e">
        <f t="shared" si="57"/>
        <v>#DIV/0!</v>
      </c>
      <c r="P171" s="40" t="e">
        <f t="shared" si="58"/>
        <v>#DIV/0!</v>
      </c>
      <c r="Q171" s="13">
        <f t="shared" si="67"/>
        <v>93097</v>
      </c>
      <c r="R171" s="7">
        <f t="shared" si="64"/>
        <v>6171</v>
      </c>
      <c r="T171" s="11">
        <f t="shared" si="50"/>
        <v>40307</v>
      </c>
      <c r="U171" s="10">
        <f t="shared" si="65"/>
        <v>1.0819218896792377</v>
      </c>
      <c r="V171" s="10">
        <f t="shared" si="66"/>
        <v>1052.7203796199444</v>
      </c>
      <c r="W171" s="10">
        <f t="shared" si="68"/>
        <v>1.078679048358177</v>
      </c>
      <c r="X171" s="1">
        <f t="shared" si="59"/>
        <v>220</v>
      </c>
      <c r="AB171" s="42" t="e">
        <f t="shared" si="51"/>
        <v>#DIV/0!</v>
      </c>
      <c r="AC171" s="42" t="e">
        <f t="shared" si="61"/>
        <v>#DIV/0!</v>
      </c>
      <c r="AD171" s="43">
        <f t="shared" si="52"/>
        <v>99268</v>
      </c>
      <c r="AE171" s="1">
        <f t="shared" si="62"/>
        <v>1861</v>
      </c>
      <c r="AF171" s="44" t="e">
        <f t="shared" si="53"/>
        <v>#DIV/0!</v>
      </c>
      <c r="AG171" s="44" t="e">
        <f t="shared" si="63"/>
        <v>#DIV/0!</v>
      </c>
      <c r="AI171" s="44" t="e">
        <f t="shared" si="54"/>
        <v>#DIV/0!</v>
      </c>
    </row>
    <row r="172" spans="1:35" x14ac:dyDescent="0.25">
      <c r="A172" s="1">
        <v>169</v>
      </c>
      <c r="D172" s="37">
        <v>44060</v>
      </c>
      <c r="F172" s="10">
        <v>1821</v>
      </c>
      <c r="G172" s="182">
        <f>AVERAGE(F172:F178)</f>
        <v>1998</v>
      </c>
      <c r="H172" s="101"/>
      <c r="I172" s="38" t="e">
        <f t="shared" si="49"/>
        <v>#DIV/0!</v>
      </c>
      <c r="J172" s="6">
        <v>1355</v>
      </c>
      <c r="K172" s="7">
        <v>57</v>
      </c>
      <c r="L172" s="12"/>
      <c r="M172" s="39">
        <f t="shared" si="55"/>
        <v>580378</v>
      </c>
      <c r="N172" s="10">
        <f t="shared" si="56"/>
        <v>141396</v>
      </c>
      <c r="O172" s="38" t="e">
        <f t="shared" si="57"/>
        <v>#DIV/0!</v>
      </c>
      <c r="P172" s="40" t="e">
        <f t="shared" si="58"/>
        <v>#DIV/0!</v>
      </c>
      <c r="Q172" s="13">
        <f t="shared" si="67"/>
        <v>94452</v>
      </c>
      <c r="R172" s="7">
        <f t="shared" si="64"/>
        <v>6228</v>
      </c>
      <c r="T172" s="11">
        <f t="shared" si="50"/>
        <v>40716</v>
      </c>
      <c r="U172" s="10">
        <f t="shared" si="65"/>
        <v>1.082699569217678</v>
      </c>
      <c r="V172" s="10">
        <f t="shared" si="66"/>
        <v>1053.8030791891622</v>
      </c>
      <c r="W172" s="10">
        <f t="shared" si="68"/>
        <v>1.0821240631478233</v>
      </c>
      <c r="X172" s="1">
        <f t="shared" si="59"/>
        <v>409</v>
      </c>
      <c r="AB172" s="42" t="e">
        <f t="shared" si="51"/>
        <v>#DIV/0!</v>
      </c>
      <c r="AC172" s="42" t="e">
        <f t="shared" si="61"/>
        <v>#DIV/0!</v>
      </c>
      <c r="AD172" s="43">
        <f t="shared" si="52"/>
        <v>100680</v>
      </c>
      <c r="AE172" s="1">
        <f t="shared" si="62"/>
        <v>1412</v>
      </c>
      <c r="AF172" s="44" t="e">
        <f t="shared" si="53"/>
        <v>#DIV/0!</v>
      </c>
      <c r="AG172" s="44" t="e">
        <f t="shared" si="63"/>
        <v>#DIV/0!</v>
      </c>
      <c r="AI172" s="44" t="e">
        <f t="shared" si="54"/>
        <v>#DIV/0!</v>
      </c>
    </row>
    <row r="173" spans="1:35" x14ac:dyDescent="0.25">
      <c r="A173" s="1">
        <v>170</v>
      </c>
      <c r="D173" s="37">
        <v>44061</v>
      </c>
      <c r="E173" s="20"/>
      <c r="F173" s="10">
        <v>1673</v>
      </c>
      <c r="G173" s="182"/>
      <c r="H173" s="102"/>
      <c r="I173" s="38" t="e">
        <f t="shared" si="49"/>
        <v>#DIV/0!</v>
      </c>
      <c r="J173" s="6">
        <v>1848</v>
      </c>
      <c r="K173" s="7">
        <v>70</v>
      </c>
      <c r="L173" s="12"/>
      <c r="M173" s="39">
        <f t="shared" si="55"/>
        <v>580378</v>
      </c>
      <c r="N173" s="10">
        <f t="shared" si="56"/>
        <v>143069</v>
      </c>
      <c r="O173" s="38" t="e">
        <f t="shared" si="57"/>
        <v>#DIV/0!</v>
      </c>
      <c r="P173" s="40" t="e">
        <f t="shared" si="58"/>
        <v>#DIV/0!</v>
      </c>
      <c r="Q173" s="13">
        <f t="shared" si="67"/>
        <v>96300</v>
      </c>
      <c r="R173" s="7">
        <f t="shared" ref="R173:R196" si="69">K173+R172</f>
        <v>6298</v>
      </c>
      <c r="T173" s="11">
        <f t="shared" si="50"/>
        <v>40471</v>
      </c>
      <c r="U173" s="10">
        <f t="shared" si="65"/>
        <v>1.0755268542879162</v>
      </c>
      <c r="V173" s="10">
        <f t="shared" si="66"/>
        <v>1054.8786060434502</v>
      </c>
      <c r="W173" s="10">
        <f t="shared" si="68"/>
        <v>1.0936630185110121</v>
      </c>
      <c r="X173" s="1">
        <f t="shared" si="59"/>
        <v>-245</v>
      </c>
      <c r="AB173" s="42" t="e">
        <f t="shared" si="51"/>
        <v>#DIV/0!</v>
      </c>
      <c r="AC173" s="42" t="e">
        <f t="shared" si="61"/>
        <v>#DIV/0!</v>
      </c>
      <c r="AD173" s="43">
        <f t="shared" si="52"/>
        <v>102598</v>
      </c>
      <c r="AE173" s="1">
        <f t="shared" si="62"/>
        <v>1918</v>
      </c>
      <c r="AF173" s="44" t="e">
        <f t="shared" si="53"/>
        <v>#DIV/0!</v>
      </c>
      <c r="AG173" s="44" t="e">
        <f t="shared" si="63"/>
        <v>#DIV/0!</v>
      </c>
      <c r="AI173" s="44" t="e">
        <f t="shared" si="54"/>
        <v>#DIV/0!</v>
      </c>
    </row>
    <row r="174" spans="1:35" x14ac:dyDescent="0.25">
      <c r="A174" s="1">
        <v>171</v>
      </c>
      <c r="D174" s="37">
        <v>44062</v>
      </c>
      <c r="F174" s="10">
        <v>1902</v>
      </c>
      <c r="G174" s="182"/>
      <c r="H174" s="102"/>
      <c r="I174" s="38" t="e">
        <f t="shared" si="49"/>
        <v>#DIV/0!</v>
      </c>
      <c r="J174" s="6">
        <v>2351</v>
      </c>
      <c r="K174" s="7">
        <v>69</v>
      </c>
      <c r="L174" s="12"/>
      <c r="M174" s="39">
        <f t="shared" si="55"/>
        <v>580378</v>
      </c>
      <c r="N174" s="10">
        <f t="shared" si="56"/>
        <v>144971</v>
      </c>
      <c r="O174" s="38" t="e">
        <f t="shared" si="57"/>
        <v>#DIV/0!</v>
      </c>
      <c r="P174" s="40" t="e">
        <f t="shared" si="58"/>
        <v>#DIV/0!</v>
      </c>
      <c r="Q174" s="13">
        <f t="shared" si="67"/>
        <v>98651</v>
      </c>
      <c r="R174" s="7">
        <f t="shared" si="69"/>
        <v>6367</v>
      </c>
      <c r="T174" s="11">
        <f t="shared" si="50"/>
        <v>39953</v>
      </c>
      <c r="U174" s="10">
        <f t="shared" si="65"/>
        <v>1.0642497536027278</v>
      </c>
      <c r="V174" s="10">
        <f t="shared" si="66"/>
        <v>1055.942855797053</v>
      </c>
      <c r="W174" s="10">
        <f t="shared" si="68"/>
        <v>1.0790525576621832</v>
      </c>
      <c r="X174" s="1">
        <f t="shared" si="59"/>
        <v>-518</v>
      </c>
      <c r="AB174" s="42" t="e">
        <f t="shared" si="51"/>
        <v>#DIV/0!</v>
      </c>
      <c r="AC174" s="42" t="e">
        <f t="shared" si="61"/>
        <v>#DIV/0!</v>
      </c>
      <c r="AD174" s="43">
        <f t="shared" si="52"/>
        <v>105018</v>
      </c>
      <c r="AE174" s="1">
        <f t="shared" si="62"/>
        <v>2420</v>
      </c>
      <c r="AF174" s="44" t="e">
        <f t="shared" si="53"/>
        <v>#DIV/0!</v>
      </c>
      <c r="AG174" s="44" t="e">
        <f t="shared" si="63"/>
        <v>#DIV/0!</v>
      </c>
      <c r="AI174" s="44" t="e">
        <f t="shared" si="54"/>
        <v>#DIV/0!</v>
      </c>
    </row>
    <row r="175" spans="1:35" x14ac:dyDescent="0.25">
      <c r="A175" s="1">
        <v>172</v>
      </c>
      <c r="D175" s="37">
        <v>44063</v>
      </c>
      <c r="E175" s="20"/>
      <c r="F175" s="10">
        <v>2266</v>
      </c>
      <c r="G175" s="182"/>
      <c r="H175" s="102"/>
      <c r="I175" s="38" t="e">
        <f t="shared" si="49"/>
        <v>#DIV/0!</v>
      </c>
      <c r="J175" s="6">
        <v>2017</v>
      </c>
      <c r="K175" s="7">
        <v>72</v>
      </c>
      <c r="L175" s="12"/>
      <c r="M175" s="39">
        <f t="shared" si="55"/>
        <v>580378</v>
      </c>
      <c r="N175" s="10">
        <f t="shared" si="56"/>
        <v>147237</v>
      </c>
      <c r="O175" s="38" t="e">
        <f t="shared" si="57"/>
        <v>#DIV/0!</v>
      </c>
      <c r="P175" s="40" t="e">
        <f t="shared" si="58"/>
        <v>#DIV/0!</v>
      </c>
      <c r="Q175" s="13">
        <f t="shared" si="67"/>
        <v>100668</v>
      </c>
      <c r="R175" s="7">
        <f t="shared" si="69"/>
        <v>6439</v>
      </c>
      <c r="T175" s="11">
        <f t="shared" si="50"/>
        <v>40130</v>
      </c>
      <c r="U175" s="10">
        <f t="shared" si="65"/>
        <v>1.0673440076599818</v>
      </c>
      <c r="V175" s="10">
        <f t="shared" si="66"/>
        <v>1057.010199804713</v>
      </c>
      <c r="W175" s="10">
        <f t="shared" si="68"/>
        <v>1.0813505429656975</v>
      </c>
      <c r="X175" s="1">
        <f t="shared" si="59"/>
        <v>177</v>
      </c>
      <c r="AB175" s="42" t="e">
        <f t="shared" si="51"/>
        <v>#DIV/0!</v>
      </c>
      <c r="AC175" s="42" t="e">
        <f t="shared" si="61"/>
        <v>#DIV/0!</v>
      </c>
      <c r="AD175" s="43">
        <f t="shared" si="52"/>
        <v>107107</v>
      </c>
      <c r="AE175" s="1">
        <f t="shared" si="62"/>
        <v>2089</v>
      </c>
      <c r="AF175" s="44" t="e">
        <f t="shared" si="53"/>
        <v>#DIV/0!</v>
      </c>
      <c r="AG175" s="44" t="e">
        <f t="shared" si="63"/>
        <v>#DIV/0!</v>
      </c>
      <c r="AI175" s="44" t="e">
        <f t="shared" si="54"/>
        <v>#DIV/0!</v>
      </c>
    </row>
    <row r="176" spans="1:35" x14ac:dyDescent="0.25">
      <c r="A176" s="1">
        <v>173</v>
      </c>
      <c r="D176" s="37">
        <v>44064</v>
      </c>
      <c r="F176" s="10">
        <v>2197</v>
      </c>
      <c r="G176" s="182"/>
      <c r="H176" s="102"/>
      <c r="I176" s="38" t="e">
        <f t="shared" si="49"/>
        <v>#DIV/0!</v>
      </c>
      <c r="J176" s="6">
        <v>2317</v>
      </c>
      <c r="K176" s="7">
        <v>82</v>
      </c>
      <c r="L176" s="12"/>
      <c r="M176" s="39">
        <f t="shared" si="55"/>
        <v>580378</v>
      </c>
      <c r="N176" s="10">
        <f t="shared" si="56"/>
        <v>149434</v>
      </c>
      <c r="O176" s="38" t="e">
        <f t="shared" si="57"/>
        <v>#DIV/0!</v>
      </c>
      <c r="P176" s="40" t="e">
        <f t="shared" si="58"/>
        <v>#DIV/0!</v>
      </c>
      <c r="Q176" s="13">
        <f t="shared" si="67"/>
        <v>102985</v>
      </c>
      <c r="R176" s="7">
        <f t="shared" si="69"/>
        <v>6521</v>
      </c>
      <c r="T176" s="11">
        <f t="shared" si="50"/>
        <v>39928</v>
      </c>
      <c r="U176" s="10">
        <f t="shared" si="65"/>
        <v>1.048336702811983</v>
      </c>
      <c r="V176" s="10">
        <f t="shared" si="66"/>
        <v>1058.0585365075251</v>
      </c>
      <c r="W176" s="10">
        <f t="shared" si="68"/>
        <v>1.0772426817752596</v>
      </c>
      <c r="X176" s="1">
        <f t="shared" si="59"/>
        <v>-202</v>
      </c>
      <c r="AB176" s="42" t="e">
        <f t="shared" si="51"/>
        <v>#DIV/0!</v>
      </c>
      <c r="AC176" s="42" t="e">
        <f t="shared" si="61"/>
        <v>#DIV/0!</v>
      </c>
      <c r="AD176" s="43">
        <f t="shared" si="52"/>
        <v>109506</v>
      </c>
      <c r="AE176" s="1">
        <f t="shared" si="62"/>
        <v>2399</v>
      </c>
      <c r="AF176" s="44" t="e">
        <f t="shared" si="53"/>
        <v>#DIV/0!</v>
      </c>
      <c r="AG176" s="44" t="e">
        <f t="shared" si="63"/>
        <v>#DIV/0!</v>
      </c>
      <c r="AI176" s="44" t="e">
        <f t="shared" si="54"/>
        <v>#DIV/0!</v>
      </c>
    </row>
    <row r="177" spans="1:35" x14ac:dyDescent="0.25">
      <c r="A177" s="1">
        <v>174</v>
      </c>
      <c r="D177" s="37">
        <v>44065</v>
      </c>
      <c r="E177" s="20"/>
      <c r="F177" s="10">
        <v>2090</v>
      </c>
      <c r="G177" s="182"/>
      <c r="H177" s="102"/>
      <c r="I177" s="38" t="e">
        <f t="shared" si="49"/>
        <v>#DIV/0!</v>
      </c>
      <c r="J177" s="6">
        <v>2207</v>
      </c>
      <c r="K177" s="7">
        <v>94</v>
      </c>
      <c r="L177" s="12"/>
      <c r="M177" s="39">
        <f t="shared" si="55"/>
        <v>580378</v>
      </c>
      <c r="N177" s="10">
        <f t="shared" si="56"/>
        <v>151524</v>
      </c>
      <c r="O177" s="38" t="e">
        <f t="shared" si="57"/>
        <v>#DIV/0!</v>
      </c>
      <c r="P177" s="40" t="e">
        <f t="shared" si="58"/>
        <v>#DIV/0!</v>
      </c>
      <c r="Q177" s="13">
        <f t="shared" si="67"/>
        <v>105192</v>
      </c>
      <c r="R177" s="7">
        <f t="shared" si="69"/>
        <v>6615</v>
      </c>
      <c r="T177" s="11">
        <f t="shared" si="50"/>
        <v>39717</v>
      </c>
      <c r="U177" s="10">
        <f t="shared" si="65"/>
        <v>1.0302723735408561</v>
      </c>
      <c r="V177" s="10">
        <f t="shared" si="66"/>
        <v>1059.0888088810659</v>
      </c>
      <c r="W177" s="10">
        <f t="shared" si="68"/>
        <v>1.0750304506699147</v>
      </c>
      <c r="X177" s="1">
        <f t="shared" si="59"/>
        <v>-211</v>
      </c>
      <c r="AB177" s="42" t="e">
        <f t="shared" si="51"/>
        <v>#DIV/0!</v>
      </c>
      <c r="AC177" s="42" t="e">
        <f t="shared" si="61"/>
        <v>#DIV/0!</v>
      </c>
      <c r="AD177" s="43">
        <f t="shared" si="52"/>
        <v>111807</v>
      </c>
      <c r="AE177" s="1">
        <f t="shared" si="62"/>
        <v>2301</v>
      </c>
      <c r="AF177" s="44" t="e">
        <f t="shared" si="53"/>
        <v>#DIV/0!</v>
      </c>
      <c r="AG177" s="44" t="e">
        <f t="shared" si="63"/>
        <v>#DIV/0!</v>
      </c>
      <c r="AI177" s="44" t="e">
        <f t="shared" si="54"/>
        <v>#DIV/0!</v>
      </c>
    </row>
    <row r="178" spans="1:35" x14ac:dyDescent="0.25">
      <c r="A178" s="1">
        <v>175</v>
      </c>
      <c r="D178" s="37">
        <v>44066</v>
      </c>
      <c r="F178" s="10">
        <v>2037</v>
      </c>
      <c r="G178" s="182"/>
      <c r="H178" s="103"/>
      <c r="I178" s="38" t="e">
        <f t="shared" si="49"/>
        <v>#DIV/0!</v>
      </c>
      <c r="J178" s="6">
        <v>2302</v>
      </c>
      <c r="K178" s="7">
        <v>86</v>
      </c>
      <c r="L178" s="12"/>
      <c r="M178" s="39">
        <f t="shared" si="55"/>
        <v>580378</v>
      </c>
      <c r="N178" s="10">
        <f t="shared" si="56"/>
        <v>153561</v>
      </c>
      <c r="O178" s="38" t="e">
        <f t="shared" si="57"/>
        <v>#DIV/0!</v>
      </c>
      <c r="P178" s="40" t="e">
        <f t="shared" si="58"/>
        <v>#DIV/0!</v>
      </c>
      <c r="Q178" s="13">
        <f t="shared" si="67"/>
        <v>107494</v>
      </c>
      <c r="R178" s="7">
        <f t="shared" si="69"/>
        <v>6701</v>
      </c>
      <c r="T178" s="11">
        <f t="shared" si="50"/>
        <v>39366</v>
      </c>
      <c r="U178" s="10">
        <f t="shared" si="65"/>
        <v>1.0163688939378293</v>
      </c>
      <c r="V178" s="10">
        <f t="shared" si="66"/>
        <v>1060.1051777750038</v>
      </c>
      <c r="W178" s="10">
        <f t="shared" si="68"/>
        <v>1.0686828102942774</v>
      </c>
      <c r="X178" s="1">
        <f t="shared" si="59"/>
        <v>-351</v>
      </c>
      <c r="AB178" s="42" t="e">
        <f t="shared" si="51"/>
        <v>#DIV/0!</v>
      </c>
      <c r="AC178" s="42" t="e">
        <f t="shared" si="61"/>
        <v>#DIV/0!</v>
      </c>
      <c r="AD178" s="43">
        <f t="shared" si="52"/>
        <v>114195</v>
      </c>
      <c r="AE178" s="1">
        <f t="shared" si="62"/>
        <v>2388</v>
      </c>
      <c r="AF178" s="44" t="e">
        <f t="shared" si="53"/>
        <v>#DIV/0!</v>
      </c>
      <c r="AG178" s="44" t="e">
        <f t="shared" si="63"/>
        <v>#DIV/0!</v>
      </c>
      <c r="AI178" s="44" t="e">
        <f t="shared" si="54"/>
        <v>#DIV/0!</v>
      </c>
    </row>
    <row r="179" spans="1:35" x14ac:dyDescent="0.25">
      <c r="A179" s="1">
        <v>176</v>
      </c>
      <c r="D179" s="37">
        <v>44067</v>
      </c>
      <c r="E179" s="20"/>
      <c r="F179" s="10">
        <v>1877</v>
      </c>
      <c r="G179" s="182">
        <f>AVERAGE(F179:F185)</f>
        <v>2645.4285714285716</v>
      </c>
      <c r="H179" s="101"/>
      <c r="I179" s="38" t="e">
        <f t="shared" si="49"/>
        <v>#DIV/0!</v>
      </c>
      <c r="J179" s="6">
        <v>3560</v>
      </c>
      <c r="K179" s="7">
        <v>79</v>
      </c>
      <c r="L179" s="12"/>
      <c r="M179" s="39">
        <f t="shared" si="55"/>
        <v>580378</v>
      </c>
      <c r="N179" s="10">
        <f t="shared" si="56"/>
        <v>155438</v>
      </c>
      <c r="O179" s="38" t="e">
        <f t="shared" si="57"/>
        <v>#DIV/0!</v>
      </c>
      <c r="P179" s="40" t="e">
        <f t="shared" si="58"/>
        <v>#DIV/0!</v>
      </c>
      <c r="Q179" s="13">
        <f t="shared" si="67"/>
        <v>111054</v>
      </c>
      <c r="R179" s="7">
        <f t="shared" si="69"/>
        <v>6780</v>
      </c>
      <c r="T179" s="11">
        <f t="shared" si="50"/>
        <v>37604</v>
      </c>
      <c r="U179" s="10">
        <f t="shared" si="65"/>
        <v>0.96191133962602005</v>
      </c>
      <c r="V179" s="10">
        <f t="shared" si="66"/>
        <v>1061.0670891146299</v>
      </c>
      <c r="W179" s="10">
        <f t="shared" si="68"/>
        <v>1.0100999247877942</v>
      </c>
      <c r="X179" s="1">
        <f t="shared" si="59"/>
        <v>-1762</v>
      </c>
      <c r="AB179" s="42" t="e">
        <f t="shared" si="51"/>
        <v>#DIV/0!</v>
      </c>
      <c r="AC179" s="42" t="e">
        <f t="shared" si="61"/>
        <v>#DIV/0!</v>
      </c>
      <c r="AD179" s="43">
        <f t="shared" si="52"/>
        <v>117834</v>
      </c>
      <c r="AE179" s="1">
        <f t="shared" si="62"/>
        <v>3639</v>
      </c>
      <c r="AF179" s="44" t="e">
        <f t="shared" si="53"/>
        <v>#DIV/0!</v>
      </c>
      <c r="AG179" s="44" t="e">
        <f t="shared" si="63"/>
        <v>#DIV/0!</v>
      </c>
      <c r="AI179" s="44" t="e">
        <f t="shared" si="54"/>
        <v>#DIV/0!</v>
      </c>
    </row>
    <row r="180" spans="1:35" x14ac:dyDescent="0.25">
      <c r="A180" s="1">
        <v>177</v>
      </c>
      <c r="D180" s="37">
        <v>44068</v>
      </c>
      <c r="F180" s="10">
        <v>2447</v>
      </c>
      <c r="G180" s="182"/>
      <c r="H180" s="102"/>
      <c r="I180" s="38" t="e">
        <f t="shared" si="49"/>
        <v>#DIV/0!</v>
      </c>
      <c r="J180" s="6">
        <v>1807</v>
      </c>
      <c r="K180" s="7">
        <v>99</v>
      </c>
      <c r="L180" s="12"/>
      <c r="M180" s="39">
        <f t="shared" si="55"/>
        <v>580378</v>
      </c>
      <c r="N180" s="10">
        <f t="shared" si="56"/>
        <v>157885</v>
      </c>
      <c r="O180" s="38" t="e">
        <f t="shared" si="57"/>
        <v>#DIV/0!</v>
      </c>
      <c r="P180" s="40" t="e">
        <f t="shared" si="58"/>
        <v>#DIV/0!</v>
      </c>
      <c r="Q180" s="13">
        <f t="shared" si="67"/>
        <v>112861</v>
      </c>
      <c r="R180" s="7">
        <f t="shared" si="69"/>
        <v>6879</v>
      </c>
      <c r="T180" s="11">
        <f t="shared" si="50"/>
        <v>38145</v>
      </c>
      <c r="U180" s="10">
        <f t="shared" si="65"/>
        <v>0.97177285812549363</v>
      </c>
      <c r="V180" s="10">
        <f t="shared" si="66"/>
        <v>1062.0388619727553</v>
      </c>
      <c r="W180" s="10">
        <f t="shared" si="68"/>
        <v>1.0209571222097318</v>
      </c>
      <c r="X180" s="1">
        <f t="shared" si="59"/>
        <v>541</v>
      </c>
      <c r="AB180" s="42" t="e">
        <f t="shared" si="51"/>
        <v>#DIV/0!</v>
      </c>
      <c r="AC180" s="42" t="e">
        <f t="shared" si="61"/>
        <v>#DIV/0!</v>
      </c>
      <c r="AD180" s="43">
        <f t="shared" si="52"/>
        <v>119740</v>
      </c>
      <c r="AE180" s="1">
        <f t="shared" si="62"/>
        <v>1906</v>
      </c>
      <c r="AF180" s="44" t="e">
        <f t="shared" si="53"/>
        <v>#DIV/0!</v>
      </c>
      <c r="AG180" s="44" t="e">
        <f t="shared" si="63"/>
        <v>#DIV/0!</v>
      </c>
      <c r="AI180" s="44" t="e">
        <f t="shared" si="54"/>
        <v>#DIV/0!</v>
      </c>
    </row>
    <row r="181" spans="1:35" x14ac:dyDescent="0.25">
      <c r="A181" s="1">
        <v>178</v>
      </c>
      <c r="D181" s="37">
        <v>44069</v>
      </c>
      <c r="E181" s="20"/>
      <c r="F181" s="10">
        <v>2306</v>
      </c>
      <c r="G181" s="182"/>
      <c r="H181" s="102"/>
      <c r="I181" s="38" t="e">
        <f t="shared" si="49"/>
        <v>#DIV/0!</v>
      </c>
      <c r="J181" s="6">
        <v>2542</v>
      </c>
      <c r="K181" s="7">
        <v>86</v>
      </c>
      <c r="L181" s="12"/>
      <c r="M181" s="39">
        <f t="shared" si="55"/>
        <v>580378</v>
      </c>
      <c r="N181" s="10">
        <f t="shared" si="56"/>
        <v>160191</v>
      </c>
      <c r="O181" s="38" t="e">
        <f t="shared" si="57"/>
        <v>#DIV/0!</v>
      </c>
      <c r="P181" s="40" t="e">
        <f t="shared" si="58"/>
        <v>#DIV/0!</v>
      </c>
      <c r="Q181" s="13">
        <f t="shared" si="67"/>
        <v>115403</v>
      </c>
      <c r="R181" s="7">
        <f t="shared" si="69"/>
        <v>6965</v>
      </c>
      <c r="T181" s="11">
        <f t="shared" si="50"/>
        <v>37823</v>
      </c>
      <c r="U181" s="10">
        <f t="shared" si="65"/>
        <v>0.96912473096238594</v>
      </c>
      <c r="V181" s="10">
        <f t="shared" si="66"/>
        <v>1063.0079867037177</v>
      </c>
      <c r="W181" s="10">
        <f t="shared" si="68"/>
        <v>1.0138583605854286</v>
      </c>
      <c r="X181" s="1">
        <f t="shared" si="59"/>
        <v>-322</v>
      </c>
      <c r="AB181" s="42" t="e">
        <f t="shared" si="51"/>
        <v>#DIV/0!</v>
      </c>
      <c r="AC181" s="42" t="e">
        <f t="shared" si="61"/>
        <v>#DIV/0!</v>
      </c>
      <c r="AD181" s="43">
        <f t="shared" si="52"/>
        <v>122368</v>
      </c>
      <c r="AE181" s="1">
        <f t="shared" si="62"/>
        <v>2628</v>
      </c>
      <c r="AF181" s="44" t="e">
        <f t="shared" si="53"/>
        <v>#DIV/0!</v>
      </c>
      <c r="AG181" s="44" t="e">
        <f t="shared" si="63"/>
        <v>#DIV/0!</v>
      </c>
      <c r="AI181" s="44" t="e">
        <f t="shared" si="54"/>
        <v>#DIV/0!</v>
      </c>
    </row>
    <row r="182" spans="1:35" x14ac:dyDescent="0.25">
      <c r="A182" s="1">
        <v>179</v>
      </c>
      <c r="D182" s="37">
        <v>44070</v>
      </c>
      <c r="F182" s="10">
        <v>2719</v>
      </c>
      <c r="G182" s="182"/>
      <c r="H182" s="102"/>
      <c r="I182" s="38" t="e">
        <f t="shared" si="49"/>
        <v>#DIV/0!</v>
      </c>
      <c r="J182" s="6">
        <v>3166</v>
      </c>
      <c r="K182" s="7">
        <v>120</v>
      </c>
      <c r="L182" s="12"/>
      <c r="M182" s="39">
        <f t="shared" si="55"/>
        <v>580378</v>
      </c>
      <c r="N182" s="10">
        <f t="shared" si="56"/>
        <v>162910</v>
      </c>
      <c r="O182" s="38" t="e">
        <f t="shared" si="57"/>
        <v>#DIV/0!</v>
      </c>
      <c r="P182" s="40" t="e">
        <f t="shared" si="58"/>
        <v>#DIV/0!</v>
      </c>
      <c r="Q182" s="13">
        <f t="shared" si="67"/>
        <v>118569</v>
      </c>
      <c r="R182" s="7">
        <f t="shared" si="69"/>
        <v>7085</v>
      </c>
      <c r="T182" s="11">
        <f t="shared" si="50"/>
        <v>37256</v>
      </c>
      <c r="U182" s="10">
        <f t="shared" si="65"/>
        <v>0.94796570061830487</v>
      </c>
      <c r="V182" s="10">
        <f t="shared" si="66"/>
        <v>1063.9559524043361</v>
      </c>
      <c r="W182" s="10">
        <f t="shared" si="68"/>
        <v>1.0175342765062545</v>
      </c>
      <c r="X182" s="1">
        <f t="shared" si="59"/>
        <v>-567</v>
      </c>
      <c r="AB182" s="42" t="e">
        <f t="shared" si="51"/>
        <v>#DIV/0!</v>
      </c>
      <c r="AC182" s="42" t="e">
        <f t="shared" si="61"/>
        <v>#DIV/0!</v>
      </c>
      <c r="AD182" s="43">
        <f t="shared" si="52"/>
        <v>125654</v>
      </c>
      <c r="AE182" s="1">
        <f t="shared" si="62"/>
        <v>3286</v>
      </c>
      <c r="AF182" s="44" t="e">
        <f t="shared" si="53"/>
        <v>#DIV/0!</v>
      </c>
      <c r="AG182" s="44" t="e">
        <f t="shared" si="63"/>
        <v>#DIV/0!</v>
      </c>
      <c r="AI182" s="44" t="e">
        <f t="shared" si="54"/>
        <v>#DIV/0!</v>
      </c>
    </row>
    <row r="183" spans="1:35" x14ac:dyDescent="0.25">
      <c r="A183" s="1">
        <v>180</v>
      </c>
      <c r="D183" s="37">
        <v>44071</v>
      </c>
      <c r="E183" s="20"/>
      <c r="F183" s="10">
        <v>3003</v>
      </c>
      <c r="G183" s="182"/>
      <c r="H183" s="102"/>
      <c r="I183" s="38" t="e">
        <f t="shared" si="49"/>
        <v>#DIV/0!</v>
      </c>
      <c r="J183" s="6">
        <v>2325</v>
      </c>
      <c r="K183" s="7">
        <v>105</v>
      </c>
      <c r="L183" s="12"/>
      <c r="M183" s="39">
        <f t="shared" si="55"/>
        <v>580378</v>
      </c>
      <c r="N183" s="10">
        <f t="shared" si="56"/>
        <v>165913</v>
      </c>
      <c r="O183" s="38" t="e">
        <f t="shared" si="57"/>
        <v>#DIV/0!</v>
      </c>
      <c r="P183" s="40" t="e">
        <f t="shared" si="58"/>
        <v>#DIV/0!</v>
      </c>
      <c r="Q183" s="13">
        <f t="shared" si="67"/>
        <v>120894</v>
      </c>
      <c r="R183" s="7">
        <f t="shared" si="69"/>
        <v>7190</v>
      </c>
      <c r="T183" s="11">
        <f t="shared" si="50"/>
        <v>37829</v>
      </c>
      <c r="U183" s="10">
        <f t="shared" si="65"/>
        <v>0.95781744524623369</v>
      </c>
      <c r="V183" s="10">
        <f t="shared" si="66"/>
        <v>1064.9137698495824</v>
      </c>
      <c r="W183" s="10">
        <f t="shared" si="68"/>
        <v>1.0138289604159407</v>
      </c>
      <c r="X183" s="1">
        <f t="shared" si="59"/>
        <v>573</v>
      </c>
      <c r="AB183" s="42" t="e">
        <f t="shared" si="51"/>
        <v>#DIV/0!</v>
      </c>
      <c r="AC183" s="42" t="e">
        <f t="shared" si="61"/>
        <v>#DIV/0!</v>
      </c>
      <c r="AD183" s="43">
        <f t="shared" si="52"/>
        <v>128084</v>
      </c>
      <c r="AE183" s="1">
        <f t="shared" si="62"/>
        <v>2430</v>
      </c>
      <c r="AF183" s="44" t="e">
        <f t="shared" si="53"/>
        <v>#DIV/0!</v>
      </c>
      <c r="AG183" s="44" t="e">
        <f t="shared" si="63"/>
        <v>#DIV/0!</v>
      </c>
      <c r="AI183" s="44" t="e">
        <f t="shared" si="54"/>
        <v>#DIV/0!</v>
      </c>
    </row>
    <row r="184" spans="1:35" x14ac:dyDescent="0.25">
      <c r="A184" s="1">
        <v>181</v>
      </c>
      <c r="D184" s="37">
        <v>44072</v>
      </c>
      <c r="F184" s="10">
        <v>3308</v>
      </c>
      <c r="G184" s="182"/>
      <c r="H184" s="102"/>
      <c r="I184" s="38" t="e">
        <f t="shared" si="49"/>
        <v>#DIV/0!</v>
      </c>
      <c r="J184" s="6">
        <v>1902</v>
      </c>
      <c r="K184" s="7">
        <v>92</v>
      </c>
      <c r="L184" s="12"/>
      <c r="M184" s="39">
        <f t="shared" si="55"/>
        <v>580378</v>
      </c>
      <c r="N184" s="10">
        <f t="shared" si="56"/>
        <v>169221</v>
      </c>
      <c r="O184" s="38" t="e">
        <f t="shared" si="57"/>
        <v>#DIV/0!</v>
      </c>
      <c r="P184" s="40" t="e">
        <f t="shared" si="58"/>
        <v>#DIV/0!</v>
      </c>
      <c r="Q184" s="13">
        <f t="shared" si="67"/>
        <v>122796</v>
      </c>
      <c r="R184" s="7">
        <f t="shared" si="69"/>
        <v>7282</v>
      </c>
      <c r="T184" s="11">
        <f t="shared" si="50"/>
        <v>39143</v>
      </c>
      <c r="U184" s="10">
        <f t="shared" si="65"/>
        <v>0.97645121859954598</v>
      </c>
      <c r="V184" s="10">
        <f t="shared" si="66"/>
        <v>1065.890221068182</v>
      </c>
      <c r="W184" s="10">
        <f t="shared" si="68"/>
        <v>1.0582049202487158</v>
      </c>
      <c r="X184" s="1">
        <f t="shared" si="59"/>
        <v>1314</v>
      </c>
      <c r="AB184" s="42" t="e">
        <f t="shared" si="51"/>
        <v>#DIV/0!</v>
      </c>
      <c r="AC184" s="42" t="e">
        <f t="shared" si="61"/>
        <v>#DIV/0!</v>
      </c>
      <c r="AD184" s="43">
        <f t="shared" si="52"/>
        <v>130078</v>
      </c>
      <c r="AE184" s="1">
        <f t="shared" si="62"/>
        <v>1994</v>
      </c>
      <c r="AF184" s="44" t="e">
        <f t="shared" si="53"/>
        <v>#DIV/0!</v>
      </c>
      <c r="AG184" s="44" t="e">
        <f t="shared" si="63"/>
        <v>#DIV/0!</v>
      </c>
      <c r="AI184" s="44" t="e">
        <f t="shared" si="54"/>
        <v>#DIV/0!</v>
      </c>
    </row>
    <row r="185" spans="1:35" x14ac:dyDescent="0.25">
      <c r="A185" s="1">
        <v>182</v>
      </c>
      <c r="D185" s="37">
        <v>44073</v>
      </c>
      <c r="E185" s="20"/>
      <c r="F185" s="10">
        <v>2858</v>
      </c>
      <c r="G185" s="182"/>
      <c r="H185" s="103"/>
      <c r="I185" s="38" t="e">
        <f t="shared" si="49"/>
        <v>#DIV/0!</v>
      </c>
      <c r="J185" s="6">
        <v>1383</v>
      </c>
      <c r="K185" s="7">
        <v>82</v>
      </c>
      <c r="L185" s="12"/>
      <c r="M185" s="39">
        <f t="shared" si="55"/>
        <v>580378</v>
      </c>
      <c r="N185" s="10">
        <f t="shared" si="56"/>
        <v>172079</v>
      </c>
      <c r="O185" s="38" t="e">
        <f t="shared" si="57"/>
        <v>#DIV/0!</v>
      </c>
      <c r="P185" s="40" t="e">
        <f t="shared" si="58"/>
        <v>#DIV/0!</v>
      </c>
      <c r="Q185" s="13">
        <f t="shared" ref="Q185:Q216" si="70">J185+Q184</f>
        <v>124179</v>
      </c>
      <c r="R185" s="7">
        <f t="shared" si="69"/>
        <v>7364</v>
      </c>
      <c r="T185" s="11">
        <f t="shared" si="50"/>
        <v>40536</v>
      </c>
      <c r="U185" s="10">
        <f t="shared" si="65"/>
        <v>1.0056813952911405</v>
      </c>
      <c r="V185" s="10">
        <f t="shared" si="66"/>
        <v>1066.895902463473</v>
      </c>
      <c r="W185" s="10">
        <f t="shared" si="68"/>
        <v>1.0852140390330094</v>
      </c>
      <c r="X185" s="1">
        <f t="shared" si="59"/>
        <v>1393</v>
      </c>
      <c r="AB185" s="42" t="e">
        <f t="shared" si="51"/>
        <v>#DIV/0!</v>
      </c>
      <c r="AC185" s="42" t="e">
        <f t="shared" si="61"/>
        <v>#DIV/0!</v>
      </c>
      <c r="AD185" s="43">
        <f t="shared" si="52"/>
        <v>131543</v>
      </c>
      <c r="AE185" s="1">
        <f t="shared" si="62"/>
        <v>1465</v>
      </c>
      <c r="AF185" s="44" t="e">
        <f t="shared" si="53"/>
        <v>#DIV/0!</v>
      </c>
      <c r="AG185" s="44" t="e">
        <f t="shared" si="63"/>
        <v>#DIV/0!</v>
      </c>
      <c r="AI185" s="44" t="e">
        <f t="shared" si="54"/>
        <v>#DIV/0!</v>
      </c>
    </row>
    <row r="186" spans="1:35" x14ac:dyDescent="0.25">
      <c r="A186" s="1">
        <v>183</v>
      </c>
      <c r="D186" s="37">
        <v>44074</v>
      </c>
      <c r="F186" s="10">
        <v>2743</v>
      </c>
      <c r="G186" s="182">
        <f>AVERAGE(F186:F192)</f>
        <v>3150.8571428571427</v>
      </c>
      <c r="H186" s="101"/>
      <c r="I186" s="38" t="e">
        <f t="shared" si="49"/>
        <v>#DIV/0!</v>
      </c>
      <c r="J186" s="6">
        <v>1774</v>
      </c>
      <c r="K186" s="7">
        <v>74</v>
      </c>
      <c r="L186" s="12"/>
      <c r="M186" s="39">
        <f t="shared" si="55"/>
        <v>580378</v>
      </c>
      <c r="N186" s="10">
        <f t="shared" si="56"/>
        <v>174822</v>
      </c>
      <c r="O186" s="38" t="e">
        <f t="shared" si="57"/>
        <v>#DIV/0!</v>
      </c>
      <c r="P186" s="40" t="e">
        <f t="shared" si="58"/>
        <v>#DIV/0!</v>
      </c>
      <c r="Q186" s="13">
        <f t="shared" si="70"/>
        <v>125953</v>
      </c>
      <c r="R186" s="7">
        <f t="shared" si="69"/>
        <v>7438</v>
      </c>
      <c r="T186" s="11">
        <f t="shared" si="50"/>
        <v>41431</v>
      </c>
      <c r="U186" s="10">
        <f t="shared" si="65"/>
        <v>1.0175606641123882</v>
      </c>
      <c r="V186" s="10">
        <f t="shared" si="66"/>
        <v>1067.9134631275854</v>
      </c>
      <c r="W186" s="10">
        <f t="shared" si="68"/>
        <v>1.1240707580443865</v>
      </c>
      <c r="X186" s="1">
        <f t="shared" si="59"/>
        <v>895</v>
      </c>
      <c r="AB186" s="42" t="e">
        <f t="shared" si="51"/>
        <v>#DIV/0!</v>
      </c>
      <c r="AC186" s="42" t="e">
        <f t="shared" si="61"/>
        <v>#DIV/0!</v>
      </c>
      <c r="AD186" s="43">
        <f t="shared" si="52"/>
        <v>133391</v>
      </c>
      <c r="AE186" s="1">
        <f t="shared" si="62"/>
        <v>1848</v>
      </c>
      <c r="AF186" s="44" t="e">
        <f t="shared" si="53"/>
        <v>#DIV/0!</v>
      </c>
      <c r="AG186" s="44" t="e">
        <f t="shared" si="63"/>
        <v>#DIV/0!</v>
      </c>
      <c r="AI186" s="44" t="e">
        <f t="shared" si="54"/>
        <v>#DIV/0!</v>
      </c>
    </row>
    <row r="187" spans="1:35" x14ac:dyDescent="0.25">
      <c r="A187" s="1">
        <v>184</v>
      </c>
      <c r="D187" s="37">
        <v>44075</v>
      </c>
      <c r="E187" s="20"/>
      <c r="F187" s="10">
        <v>2775</v>
      </c>
      <c r="G187" s="182"/>
      <c r="H187" s="102"/>
      <c r="I187" s="38" t="e">
        <f t="shared" si="49"/>
        <v>#DIV/0!</v>
      </c>
      <c r="J187" s="6">
        <v>2098</v>
      </c>
      <c r="K187" s="7">
        <v>88</v>
      </c>
      <c r="L187" s="12"/>
      <c r="M187" s="39">
        <f t="shared" si="55"/>
        <v>580378</v>
      </c>
      <c r="N187" s="10">
        <f t="shared" si="56"/>
        <v>177597</v>
      </c>
      <c r="O187" s="38" t="e">
        <f t="shared" si="57"/>
        <v>#DIV/0!</v>
      </c>
      <c r="P187" s="40" t="e">
        <f t="shared" si="58"/>
        <v>#DIV/0!</v>
      </c>
      <c r="Q187" s="13">
        <f t="shared" si="70"/>
        <v>128051</v>
      </c>
      <c r="R187" s="7">
        <f t="shared" si="69"/>
        <v>7526</v>
      </c>
      <c r="T187" s="11">
        <f t="shared" si="50"/>
        <v>42020</v>
      </c>
      <c r="U187" s="10">
        <f t="shared" si="65"/>
        <v>1.0382743198833733</v>
      </c>
      <c r="V187" s="10">
        <f t="shared" si="66"/>
        <v>1068.9517374474688</v>
      </c>
      <c r="W187" s="10">
        <f t="shared" si="68"/>
        <v>1.1279022949939606</v>
      </c>
      <c r="X187" s="1">
        <f t="shared" si="59"/>
        <v>589</v>
      </c>
      <c r="AB187" s="42" t="e">
        <f t="shared" si="51"/>
        <v>#DIV/0!</v>
      </c>
      <c r="AC187" s="42" t="e">
        <f t="shared" si="61"/>
        <v>#DIV/0!</v>
      </c>
      <c r="AD187" s="43">
        <f t="shared" si="52"/>
        <v>135577</v>
      </c>
      <c r="AE187" s="1">
        <f t="shared" si="62"/>
        <v>2186</v>
      </c>
      <c r="AF187" s="44" t="e">
        <f t="shared" si="53"/>
        <v>#DIV/0!</v>
      </c>
      <c r="AG187" s="44" t="e">
        <f t="shared" si="63"/>
        <v>#DIV/0!</v>
      </c>
      <c r="AI187" s="44" t="e">
        <f t="shared" si="54"/>
        <v>#DIV/0!</v>
      </c>
    </row>
    <row r="188" spans="1:35" x14ac:dyDescent="0.25">
      <c r="A188" s="1">
        <v>185</v>
      </c>
      <c r="D188" s="37">
        <v>44076</v>
      </c>
      <c r="F188" s="10">
        <v>3075</v>
      </c>
      <c r="G188" s="182"/>
      <c r="H188" s="102"/>
      <c r="I188" s="38" t="e">
        <f t="shared" si="49"/>
        <v>#DIV/0!</v>
      </c>
      <c r="J188" s="6">
        <v>1914</v>
      </c>
      <c r="K188" s="7">
        <v>111</v>
      </c>
      <c r="L188" s="12"/>
      <c r="M188" s="39">
        <f t="shared" si="55"/>
        <v>580378</v>
      </c>
      <c r="N188" s="10">
        <f t="shared" si="56"/>
        <v>180672</v>
      </c>
      <c r="O188" s="38" t="e">
        <f t="shared" si="57"/>
        <v>#DIV/0!</v>
      </c>
      <c r="P188" s="40" t="e">
        <f t="shared" si="58"/>
        <v>#DIV/0!</v>
      </c>
      <c r="Q188" s="13">
        <f t="shared" si="70"/>
        <v>129965</v>
      </c>
      <c r="R188" s="7">
        <f t="shared" si="69"/>
        <v>7637</v>
      </c>
      <c r="T188" s="11">
        <f t="shared" si="50"/>
        <v>43070</v>
      </c>
      <c r="U188" s="10">
        <f t="shared" si="65"/>
        <v>1.0780166695867643</v>
      </c>
      <c r="V188" s="10">
        <f t="shared" si="66"/>
        <v>1070.0297541170555</v>
      </c>
      <c r="W188" s="10">
        <f t="shared" si="68"/>
        <v>1.1452959634100941</v>
      </c>
      <c r="X188" s="1">
        <f t="shared" si="59"/>
        <v>1050</v>
      </c>
      <c r="AB188" s="42" t="e">
        <f t="shared" si="51"/>
        <v>#DIV/0!</v>
      </c>
      <c r="AC188" s="42" t="e">
        <f t="shared" si="61"/>
        <v>#DIV/0!</v>
      </c>
      <c r="AD188" s="43">
        <f t="shared" si="52"/>
        <v>137602</v>
      </c>
      <c r="AE188" s="1">
        <f t="shared" si="62"/>
        <v>2025</v>
      </c>
      <c r="AF188" s="44" t="e">
        <f t="shared" si="53"/>
        <v>#DIV/0!</v>
      </c>
      <c r="AG188" s="44" t="e">
        <f t="shared" si="63"/>
        <v>#DIV/0!</v>
      </c>
      <c r="AI188" s="44" t="e">
        <f t="shared" si="54"/>
        <v>#DIV/0!</v>
      </c>
    </row>
    <row r="189" spans="1:35" x14ac:dyDescent="0.25">
      <c r="A189" s="1">
        <v>186</v>
      </c>
      <c r="D189" s="37">
        <v>44077</v>
      </c>
      <c r="E189" s="20"/>
      <c r="F189" s="10">
        <v>3622</v>
      </c>
      <c r="G189" s="182"/>
      <c r="H189" s="102"/>
      <c r="I189" s="38" t="e">
        <f t="shared" si="49"/>
        <v>#DIV/0!</v>
      </c>
      <c r="J189" s="6">
        <v>2084</v>
      </c>
      <c r="K189" s="7">
        <v>134</v>
      </c>
      <c r="L189" s="12"/>
      <c r="M189" s="39">
        <f t="shared" si="55"/>
        <v>580378</v>
      </c>
      <c r="N189" s="10">
        <f t="shared" si="56"/>
        <v>184294</v>
      </c>
      <c r="O189" s="38" t="e">
        <f t="shared" si="57"/>
        <v>#DIV/0!</v>
      </c>
      <c r="P189" s="40" t="e">
        <f t="shared" si="58"/>
        <v>#DIV/0!</v>
      </c>
      <c r="Q189" s="13">
        <f t="shared" si="70"/>
        <v>132049</v>
      </c>
      <c r="R189" s="7">
        <f t="shared" si="69"/>
        <v>7771</v>
      </c>
      <c r="T189" s="11">
        <f t="shared" si="50"/>
        <v>44474</v>
      </c>
      <c r="U189" s="10">
        <f t="shared" si="65"/>
        <v>1.1082481933715425</v>
      </c>
      <c r="V189" s="10">
        <f t="shared" si="66"/>
        <v>1071.1380023104271</v>
      </c>
      <c r="W189" s="10">
        <f t="shared" si="68"/>
        <v>1.1819075712881022</v>
      </c>
      <c r="X189" s="1">
        <f t="shared" si="59"/>
        <v>1404</v>
      </c>
      <c r="AB189" s="42" t="e">
        <f t="shared" si="51"/>
        <v>#DIV/0!</v>
      </c>
      <c r="AC189" s="42" t="e">
        <f t="shared" si="61"/>
        <v>#DIV/0!</v>
      </c>
      <c r="AD189" s="43">
        <f t="shared" si="52"/>
        <v>139820</v>
      </c>
      <c r="AE189" s="1">
        <f t="shared" si="62"/>
        <v>2218</v>
      </c>
      <c r="AF189" s="44" t="e">
        <f t="shared" si="53"/>
        <v>#DIV/0!</v>
      </c>
      <c r="AG189" s="44" t="e">
        <f t="shared" si="63"/>
        <v>#DIV/0!</v>
      </c>
      <c r="AI189" s="44" t="e">
        <f t="shared" si="54"/>
        <v>#DIV/0!</v>
      </c>
    </row>
    <row r="190" spans="1:35" x14ac:dyDescent="0.25">
      <c r="A190" s="1">
        <v>187</v>
      </c>
      <c r="D190" s="37">
        <v>44078</v>
      </c>
      <c r="F190" s="10">
        <v>3269</v>
      </c>
      <c r="G190" s="182"/>
      <c r="H190" s="102"/>
      <c r="I190" s="38" t="e">
        <f t="shared" si="49"/>
        <v>#DIV/0!</v>
      </c>
      <c r="J190" s="6">
        <v>2126</v>
      </c>
      <c r="K190" s="7">
        <v>82</v>
      </c>
      <c r="L190" s="12"/>
      <c r="M190" s="39">
        <f t="shared" si="55"/>
        <v>580378</v>
      </c>
      <c r="N190" s="10">
        <f t="shared" si="56"/>
        <v>187563</v>
      </c>
      <c r="O190" s="38" t="e">
        <f t="shared" si="57"/>
        <v>#DIV/0!</v>
      </c>
      <c r="P190" s="40" t="e">
        <f t="shared" si="58"/>
        <v>#DIV/0!</v>
      </c>
      <c r="Q190" s="13">
        <f t="shared" si="70"/>
        <v>134175</v>
      </c>
      <c r="R190" s="7">
        <f t="shared" si="69"/>
        <v>7853</v>
      </c>
      <c r="T190" s="11">
        <f t="shared" si="50"/>
        <v>45535</v>
      </c>
      <c r="U190" s="10">
        <f t="shared" si="65"/>
        <v>1.1404277699859748</v>
      </c>
      <c r="V190" s="10">
        <f t="shared" si="66"/>
        <v>1072.278430080413</v>
      </c>
      <c r="W190" s="10">
        <f t="shared" si="68"/>
        <v>1.2129405183665858</v>
      </c>
      <c r="X190" s="1">
        <f t="shared" si="59"/>
        <v>1061</v>
      </c>
      <c r="AB190" s="42" t="e">
        <f t="shared" si="51"/>
        <v>#DIV/0!</v>
      </c>
      <c r="AC190" s="42" t="e">
        <f t="shared" si="61"/>
        <v>#DIV/0!</v>
      </c>
      <c r="AD190" s="43">
        <f t="shared" si="52"/>
        <v>142028</v>
      </c>
      <c r="AE190" s="1">
        <f t="shared" si="62"/>
        <v>2208</v>
      </c>
      <c r="AF190" s="44" t="e">
        <f t="shared" si="53"/>
        <v>#DIV/0!</v>
      </c>
      <c r="AG190" s="44" t="e">
        <f t="shared" si="63"/>
        <v>#DIV/0!</v>
      </c>
      <c r="AI190" s="44" t="e">
        <f t="shared" si="54"/>
        <v>#DIV/0!</v>
      </c>
    </row>
    <row r="191" spans="1:35" x14ac:dyDescent="0.25">
      <c r="A191" s="1">
        <v>188</v>
      </c>
      <c r="D191" s="37">
        <v>44079</v>
      </c>
      <c r="E191" s="20"/>
      <c r="F191" s="10">
        <v>3128</v>
      </c>
      <c r="G191" s="182"/>
      <c r="H191" s="102"/>
      <c r="I191" s="38" t="e">
        <f t="shared" si="49"/>
        <v>#DIV/0!</v>
      </c>
      <c r="J191" s="6">
        <v>2220</v>
      </c>
      <c r="K191" s="7">
        <v>108</v>
      </c>
      <c r="L191" s="12"/>
      <c r="M191" s="39">
        <f t="shared" si="55"/>
        <v>580378</v>
      </c>
      <c r="N191" s="10">
        <f t="shared" si="56"/>
        <v>190691</v>
      </c>
      <c r="O191" s="38" t="e">
        <f t="shared" si="57"/>
        <v>#DIV/0!</v>
      </c>
      <c r="P191" s="40" t="e">
        <f t="shared" si="58"/>
        <v>#DIV/0!</v>
      </c>
      <c r="Q191" s="13">
        <f t="shared" si="70"/>
        <v>136395</v>
      </c>
      <c r="R191" s="7">
        <f t="shared" si="69"/>
        <v>7961</v>
      </c>
      <c r="T191" s="11">
        <f t="shared" si="50"/>
        <v>46335</v>
      </c>
      <c r="U191" s="10">
        <f t="shared" si="65"/>
        <v>1.1666288994637057</v>
      </c>
      <c r="V191" s="10">
        <f t="shared" si="66"/>
        <v>1073.4450589798766</v>
      </c>
      <c r="W191" s="10">
        <f t="shared" si="68"/>
        <v>1.232379381882015</v>
      </c>
      <c r="X191" s="1">
        <f t="shared" si="59"/>
        <v>800</v>
      </c>
      <c r="AB191" s="42" t="e">
        <f t="shared" si="51"/>
        <v>#DIV/0!</v>
      </c>
      <c r="AC191" s="42" t="e">
        <f t="shared" si="61"/>
        <v>#DIV/0!</v>
      </c>
      <c r="AD191" s="43">
        <f t="shared" si="52"/>
        <v>144356</v>
      </c>
      <c r="AE191" s="1">
        <f t="shared" si="62"/>
        <v>2328</v>
      </c>
      <c r="AF191" s="44" t="e">
        <f t="shared" si="53"/>
        <v>#DIV/0!</v>
      </c>
      <c r="AG191" s="44" t="e">
        <f t="shared" si="63"/>
        <v>#DIV/0!</v>
      </c>
      <c r="AI191" s="44" t="e">
        <f t="shared" si="54"/>
        <v>#DIV/0!</v>
      </c>
    </row>
    <row r="192" spans="1:35" x14ac:dyDescent="0.25">
      <c r="A192" s="1">
        <v>189</v>
      </c>
      <c r="D192" s="37">
        <v>44080</v>
      </c>
      <c r="F192" s="10">
        <v>3444</v>
      </c>
      <c r="G192" s="182"/>
      <c r="H192" s="103"/>
      <c r="I192" s="38" t="e">
        <f t="shared" si="49"/>
        <v>#DIV/0!</v>
      </c>
      <c r="J192" s="6">
        <v>2174</v>
      </c>
      <c r="K192" s="7">
        <v>85</v>
      </c>
      <c r="L192" s="12"/>
      <c r="M192" s="39">
        <f t="shared" si="55"/>
        <v>580378</v>
      </c>
      <c r="N192" s="10">
        <f t="shared" si="56"/>
        <v>194135</v>
      </c>
      <c r="O192" s="38" t="e">
        <f t="shared" si="57"/>
        <v>#DIV/0!</v>
      </c>
      <c r="P192" s="40" t="e">
        <f t="shared" si="58"/>
        <v>#DIV/0!</v>
      </c>
      <c r="Q192" s="13">
        <f t="shared" si="70"/>
        <v>138569</v>
      </c>
      <c r="R192" s="7">
        <f t="shared" si="69"/>
        <v>8046</v>
      </c>
      <c r="T192" s="11">
        <f t="shared" si="50"/>
        <v>47520</v>
      </c>
      <c r="U192" s="10">
        <f t="shared" si="65"/>
        <v>1.2071330589849107</v>
      </c>
      <c r="V192" s="10">
        <f t="shared" si="66"/>
        <v>1074.6521920388616</v>
      </c>
      <c r="W192" s="10">
        <f t="shared" si="68"/>
        <v>1.2476698085961089</v>
      </c>
      <c r="X192" s="1">
        <f t="shared" si="59"/>
        <v>1185</v>
      </c>
      <c r="AB192" s="42" t="e">
        <f t="shared" si="51"/>
        <v>#DIV/0!</v>
      </c>
      <c r="AC192" s="42" t="e">
        <f t="shared" si="61"/>
        <v>#DIV/0!</v>
      </c>
      <c r="AD192" s="43">
        <f t="shared" si="52"/>
        <v>146615</v>
      </c>
      <c r="AE192" s="1">
        <f t="shared" si="62"/>
        <v>2259</v>
      </c>
      <c r="AF192" s="44" t="e">
        <f t="shared" si="53"/>
        <v>#DIV/0!</v>
      </c>
      <c r="AG192" s="44" t="e">
        <f t="shared" si="63"/>
        <v>#DIV/0!</v>
      </c>
      <c r="AI192" s="44" t="e">
        <f t="shared" si="54"/>
        <v>#DIV/0!</v>
      </c>
    </row>
    <row r="193" spans="1:52" x14ac:dyDescent="0.25">
      <c r="A193" s="1">
        <v>190</v>
      </c>
      <c r="D193" s="37">
        <v>44081</v>
      </c>
      <c r="E193" s="20"/>
      <c r="F193" s="10">
        <v>2880</v>
      </c>
      <c r="G193" s="182">
        <f>AVERAGE(F193:F199)</f>
        <v>3467.5714285714284</v>
      </c>
      <c r="H193" s="101"/>
      <c r="I193" s="38" t="e">
        <f t="shared" si="49"/>
        <v>#DIV/0!</v>
      </c>
      <c r="J193" s="6">
        <v>2077</v>
      </c>
      <c r="K193" s="7">
        <v>105</v>
      </c>
      <c r="L193" s="12"/>
      <c r="M193" s="39">
        <f t="shared" si="55"/>
        <v>580378</v>
      </c>
      <c r="N193" s="10">
        <f t="shared" si="56"/>
        <v>197015</v>
      </c>
      <c r="O193" s="38" t="e">
        <f t="shared" si="57"/>
        <v>#DIV/0!</v>
      </c>
      <c r="P193" s="40" t="e">
        <f t="shared" si="58"/>
        <v>#DIV/0!</v>
      </c>
      <c r="Q193" s="13">
        <f t="shared" si="70"/>
        <v>140646</v>
      </c>
      <c r="R193" s="7">
        <f t="shared" si="69"/>
        <v>8151</v>
      </c>
      <c r="T193" s="11">
        <f t="shared" si="50"/>
        <v>48218</v>
      </c>
      <c r="U193" s="10">
        <f t="shared" si="65"/>
        <v>1.2822572066801403</v>
      </c>
      <c r="V193" s="10">
        <f t="shared" si="66"/>
        <v>1075.9344492455418</v>
      </c>
      <c r="W193" s="10">
        <f t="shared" si="68"/>
        <v>1.2507911802853438</v>
      </c>
      <c r="X193" s="1">
        <f t="shared" si="59"/>
        <v>698</v>
      </c>
      <c r="AB193" s="42" t="e">
        <f t="shared" si="51"/>
        <v>#DIV/0!</v>
      </c>
      <c r="AC193" s="42" t="e">
        <f t="shared" si="61"/>
        <v>#DIV/0!</v>
      </c>
      <c r="AD193" s="43">
        <f t="shared" si="52"/>
        <v>148797</v>
      </c>
      <c r="AE193" s="1">
        <f t="shared" si="62"/>
        <v>2182</v>
      </c>
      <c r="AF193" s="44" t="e">
        <f t="shared" si="53"/>
        <v>#DIV/0!</v>
      </c>
      <c r="AG193" s="44" t="e">
        <f t="shared" si="63"/>
        <v>#DIV/0!</v>
      </c>
      <c r="AI193" s="44" t="e">
        <f t="shared" si="54"/>
        <v>#DIV/0!</v>
      </c>
    </row>
    <row r="194" spans="1:52" x14ac:dyDescent="0.25">
      <c r="A194" s="1">
        <v>191</v>
      </c>
      <c r="D194" s="37">
        <v>44082</v>
      </c>
      <c r="F194" s="10">
        <v>3046</v>
      </c>
      <c r="G194" s="182"/>
      <c r="H194" s="102"/>
      <c r="I194" s="38" t="e">
        <f t="shared" si="49"/>
        <v>#DIV/0!</v>
      </c>
      <c r="J194" s="6">
        <v>2306</v>
      </c>
      <c r="K194" s="7">
        <v>100</v>
      </c>
      <c r="L194" s="12"/>
      <c r="M194" s="39">
        <f t="shared" si="55"/>
        <v>580378</v>
      </c>
      <c r="N194" s="10">
        <f t="shared" si="56"/>
        <v>200061</v>
      </c>
      <c r="O194" s="38" t="e">
        <f t="shared" si="57"/>
        <v>#DIV/0!</v>
      </c>
      <c r="P194" s="40" t="e">
        <f t="shared" si="58"/>
        <v>#DIV/0!</v>
      </c>
      <c r="Q194" s="13">
        <f t="shared" si="70"/>
        <v>142952</v>
      </c>
      <c r="R194" s="7">
        <f t="shared" si="69"/>
        <v>8251</v>
      </c>
      <c r="T194" s="11">
        <f t="shared" si="50"/>
        <v>48858</v>
      </c>
      <c r="U194" s="10">
        <f t="shared" si="65"/>
        <v>1.2808493904836806</v>
      </c>
      <c r="V194" s="10">
        <f t="shared" si="66"/>
        <v>1077.2152986360254</v>
      </c>
      <c r="W194" s="10">
        <f t="shared" si="68"/>
        <v>1.2614375710007228</v>
      </c>
      <c r="X194" s="1">
        <f t="shared" si="59"/>
        <v>640</v>
      </c>
      <c r="AB194" s="42" t="e">
        <f t="shared" si="51"/>
        <v>#DIV/0!</v>
      </c>
      <c r="AC194" s="42" t="e">
        <f t="shared" si="61"/>
        <v>#DIV/0!</v>
      </c>
      <c r="AD194" s="43">
        <f t="shared" si="52"/>
        <v>151203</v>
      </c>
      <c r="AE194" s="1">
        <f t="shared" si="62"/>
        <v>2406</v>
      </c>
      <c r="AF194" s="44" t="e">
        <f t="shared" si="53"/>
        <v>#DIV/0!</v>
      </c>
      <c r="AG194" s="44" t="e">
        <f t="shared" si="63"/>
        <v>#DIV/0!</v>
      </c>
      <c r="AI194" s="44" t="e">
        <f t="shared" si="54"/>
        <v>#DIV/0!</v>
      </c>
    </row>
    <row r="195" spans="1:52" x14ac:dyDescent="0.25">
      <c r="A195" s="1">
        <v>192</v>
      </c>
      <c r="D195" s="37">
        <v>44083</v>
      </c>
      <c r="E195" s="20"/>
      <c r="F195" s="10">
        <v>3307</v>
      </c>
      <c r="G195" s="182"/>
      <c r="H195" s="102"/>
      <c r="I195" s="38" t="e">
        <f t="shared" si="49"/>
        <v>#DIV/0!</v>
      </c>
      <c r="J195" s="6">
        <v>2242</v>
      </c>
      <c r="K195" s="7">
        <v>106</v>
      </c>
      <c r="L195" s="12"/>
      <c r="M195" s="39">
        <f t="shared" si="55"/>
        <v>580378</v>
      </c>
      <c r="N195" s="10">
        <f t="shared" si="56"/>
        <v>203368</v>
      </c>
      <c r="O195" s="38" t="e">
        <f t="shared" si="57"/>
        <v>#DIV/0!</v>
      </c>
      <c r="P195" s="40" t="e">
        <f t="shared" si="58"/>
        <v>#DIV/0!</v>
      </c>
      <c r="Q195" s="13">
        <f t="shared" si="70"/>
        <v>145194</v>
      </c>
      <c r="R195" s="7">
        <f t="shared" si="69"/>
        <v>8357</v>
      </c>
      <c r="T195" s="11">
        <f t="shared" si="50"/>
        <v>49817</v>
      </c>
      <c r="U195" s="10">
        <f t="shared" si="65"/>
        <v>1.3171086376014594</v>
      </c>
      <c r="V195" s="10">
        <f t="shared" si="66"/>
        <v>1078.5324072736269</v>
      </c>
      <c r="W195" s="10">
        <f t="shared" si="68"/>
        <v>1.2743202107794234</v>
      </c>
      <c r="X195" s="1">
        <f t="shared" si="59"/>
        <v>959</v>
      </c>
      <c r="AB195" s="42" t="e">
        <f t="shared" si="51"/>
        <v>#DIV/0!</v>
      </c>
      <c r="AC195" s="42" t="e">
        <f t="shared" si="61"/>
        <v>#DIV/0!</v>
      </c>
      <c r="AD195" s="43">
        <f t="shared" si="52"/>
        <v>153551</v>
      </c>
      <c r="AE195" s="1">
        <f t="shared" si="62"/>
        <v>2348</v>
      </c>
      <c r="AF195" s="44" t="e">
        <f t="shared" si="53"/>
        <v>#DIV/0!</v>
      </c>
      <c r="AG195" s="44" t="e">
        <f t="shared" si="63"/>
        <v>#DIV/0!</v>
      </c>
      <c r="AI195" s="44" t="e">
        <f t="shared" si="54"/>
        <v>#DIV/0!</v>
      </c>
    </row>
    <row r="196" spans="1:52" x14ac:dyDescent="0.25">
      <c r="A196" s="1">
        <v>193</v>
      </c>
      <c r="D196" s="37">
        <v>44084</v>
      </c>
      <c r="F196" s="10">
        <v>3861</v>
      </c>
      <c r="G196" s="182"/>
      <c r="H196" s="102"/>
      <c r="I196" s="38" t="e">
        <f t="shared" ref="I196:I210" si="71">(F196/E196)*100</f>
        <v>#DIV/0!</v>
      </c>
      <c r="J196" s="6">
        <v>2310</v>
      </c>
      <c r="K196" s="7">
        <v>120</v>
      </c>
      <c r="L196" s="12"/>
      <c r="M196" s="39">
        <f t="shared" si="55"/>
        <v>580378</v>
      </c>
      <c r="N196" s="10">
        <f t="shared" si="56"/>
        <v>207229</v>
      </c>
      <c r="O196" s="38" t="e">
        <f t="shared" si="57"/>
        <v>#DIV/0!</v>
      </c>
      <c r="P196" s="40" t="e">
        <f t="shared" si="58"/>
        <v>#DIV/0!</v>
      </c>
      <c r="Q196" s="13">
        <f t="shared" si="70"/>
        <v>147504</v>
      </c>
      <c r="R196" s="7">
        <f t="shared" si="69"/>
        <v>8477</v>
      </c>
      <c r="T196" s="11">
        <f t="shared" ref="T196:T259" si="72">N196-Q196-R196</f>
        <v>51248</v>
      </c>
      <c r="U196" s="10">
        <f t="shared" si="65"/>
        <v>1.3755636675971656</v>
      </c>
      <c r="V196" s="10">
        <f t="shared" si="66"/>
        <v>1079.907970941224</v>
      </c>
      <c r="W196" s="10">
        <f t="shared" si="68"/>
        <v>1.305581738975365</v>
      </c>
      <c r="X196" s="1">
        <f t="shared" si="59"/>
        <v>1431</v>
      </c>
      <c r="AB196" s="42" t="e">
        <f t="shared" ref="AB196:AB259" si="73">(X196/E196)*100</f>
        <v>#DIV/0!</v>
      </c>
      <c r="AC196" s="42" t="e">
        <f t="shared" si="61"/>
        <v>#DIV/0!</v>
      </c>
      <c r="AD196" s="43">
        <f t="shared" ref="AD196:AD259" si="74">Q196+R196</f>
        <v>155981</v>
      </c>
      <c r="AE196" s="1">
        <f t="shared" si="62"/>
        <v>2430</v>
      </c>
      <c r="AF196" s="44" t="e">
        <f t="shared" ref="AF196:AF259" si="75">(AE196/E196)*100</f>
        <v>#DIV/0!</v>
      </c>
      <c r="AG196" s="44" t="e">
        <f t="shared" si="63"/>
        <v>#DIV/0!</v>
      </c>
      <c r="AI196" s="44" t="e">
        <f t="shared" ref="AI196:AI259" si="76">O196-AG196</f>
        <v>#DIV/0!</v>
      </c>
    </row>
    <row r="197" spans="1:52" x14ac:dyDescent="0.25">
      <c r="A197" s="1">
        <v>194</v>
      </c>
      <c r="D197" s="37">
        <v>44085</v>
      </c>
      <c r="E197" s="20"/>
      <c r="F197" s="10">
        <v>3737</v>
      </c>
      <c r="G197" s="182"/>
      <c r="H197" s="102"/>
      <c r="I197" s="38" t="e">
        <f t="shared" si="71"/>
        <v>#DIV/0!</v>
      </c>
      <c r="J197" s="6">
        <v>2707</v>
      </c>
      <c r="K197" s="7">
        <v>88</v>
      </c>
      <c r="L197" s="12"/>
      <c r="M197" s="39">
        <f t="shared" ref="M197:M260" si="77">M196+E197</f>
        <v>580378</v>
      </c>
      <c r="N197" s="10">
        <f t="shared" ref="N197:N260" si="78">N196+F197</f>
        <v>210966</v>
      </c>
      <c r="O197" s="38" t="e">
        <f t="shared" ref="O197:O260" si="79">O196+I197</f>
        <v>#DIV/0!</v>
      </c>
      <c r="P197" s="40" t="e">
        <f t="shared" ref="P197:P260" si="80">O197-O196</f>
        <v>#DIV/0!</v>
      </c>
      <c r="Q197" s="13">
        <f t="shared" si="70"/>
        <v>150211</v>
      </c>
      <c r="R197" s="7">
        <f t="shared" ref="R197:R204" si="81">K198+R196</f>
        <v>8583</v>
      </c>
      <c r="T197" s="11">
        <f t="shared" si="72"/>
        <v>52172</v>
      </c>
      <c r="U197" s="10">
        <f t="shared" si="65"/>
        <v>1.379153559438526</v>
      </c>
      <c r="V197" s="10">
        <f t="shared" si="66"/>
        <v>1081.2871245006625</v>
      </c>
      <c r="W197" s="10">
        <f t="shared" si="68"/>
        <v>1.3367838474941067</v>
      </c>
      <c r="X197" s="1">
        <f t="shared" ref="X197:X260" si="82">T197-T196</f>
        <v>924</v>
      </c>
      <c r="AB197" s="42" t="e">
        <f t="shared" si="73"/>
        <v>#DIV/0!</v>
      </c>
      <c r="AC197" s="42" t="e">
        <f t="shared" ref="AC197:AC260" si="83">AB197+AC196</f>
        <v>#DIV/0!</v>
      </c>
      <c r="AD197" s="43">
        <f t="shared" si="74"/>
        <v>158794</v>
      </c>
      <c r="AE197" s="1">
        <f t="shared" ref="AE197:AE260" si="84">AD197-AD196</f>
        <v>2813</v>
      </c>
      <c r="AF197" s="44" t="e">
        <f t="shared" si="75"/>
        <v>#DIV/0!</v>
      </c>
      <c r="AG197" s="44" t="e">
        <f t="shared" ref="AG197:AG260" si="85">AF197+AG196</f>
        <v>#DIV/0!</v>
      </c>
      <c r="AI197" s="44" t="e">
        <f t="shared" si="76"/>
        <v>#DIV/0!</v>
      </c>
    </row>
    <row r="198" spans="1:52" x14ac:dyDescent="0.25">
      <c r="A198" s="1">
        <v>195</v>
      </c>
      <c r="D198" s="37">
        <v>44086</v>
      </c>
      <c r="F198" s="10">
        <v>3806</v>
      </c>
      <c r="G198" s="182"/>
      <c r="H198" s="102"/>
      <c r="I198" s="38" t="e">
        <f t="shared" si="71"/>
        <v>#DIV/0!</v>
      </c>
      <c r="J198" s="6">
        <v>2241</v>
      </c>
      <c r="K198" s="7">
        <v>106</v>
      </c>
      <c r="L198" s="12"/>
      <c r="M198" s="39">
        <f t="shared" si="77"/>
        <v>580378</v>
      </c>
      <c r="N198" s="10">
        <f t="shared" si="78"/>
        <v>214772</v>
      </c>
      <c r="O198" s="38" t="e">
        <f t="shared" si="79"/>
        <v>#DIV/0!</v>
      </c>
      <c r="P198" s="40" t="e">
        <f t="shared" si="80"/>
        <v>#DIV/0!</v>
      </c>
      <c r="Q198" s="13">
        <f t="shared" si="70"/>
        <v>152452</v>
      </c>
      <c r="R198" s="7">
        <f t="shared" si="81"/>
        <v>8656</v>
      </c>
      <c r="T198" s="11">
        <f t="shared" si="72"/>
        <v>53664</v>
      </c>
      <c r="U198" s="10">
        <f t="shared" si="65"/>
        <v>1.3709730986383262</v>
      </c>
      <c r="V198" s="10">
        <f t="shared" si="66"/>
        <v>1082.6580975993008</v>
      </c>
      <c r="W198" s="10">
        <f t="shared" si="68"/>
        <v>1.3654614386402382</v>
      </c>
      <c r="X198" s="1">
        <f t="shared" si="82"/>
        <v>1492</v>
      </c>
      <c r="AB198" s="42" t="e">
        <f t="shared" si="73"/>
        <v>#DIV/0!</v>
      </c>
      <c r="AC198" s="42" t="e">
        <f t="shared" si="83"/>
        <v>#DIV/0!</v>
      </c>
      <c r="AD198" s="43">
        <f t="shared" si="74"/>
        <v>161108</v>
      </c>
      <c r="AE198" s="1">
        <f t="shared" si="84"/>
        <v>2314</v>
      </c>
      <c r="AF198" s="44" t="e">
        <f t="shared" si="75"/>
        <v>#DIV/0!</v>
      </c>
      <c r="AG198" s="44" t="e">
        <f t="shared" si="85"/>
        <v>#DIV/0!</v>
      </c>
      <c r="AI198" s="44" t="e">
        <f t="shared" si="76"/>
        <v>#DIV/0!</v>
      </c>
    </row>
    <row r="199" spans="1:52" x14ac:dyDescent="0.25">
      <c r="A199" s="1">
        <v>196</v>
      </c>
      <c r="D199" s="37">
        <v>44087</v>
      </c>
      <c r="E199" s="20"/>
      <c r="F199" s="10">
        <v>3636</v>
      </c>
      <c r="G199" s="182"/>
      <c r="H199" s="103"/>
      <c r="I199" s="38" t="e">
        <f t="shared" si="71"/>
        <v>#DIV/0!</v>
      </c>
      <c r="J199" s="6">
        <v>2552</v>
      </c>
      <c r="K199" s="7">
        <v>73</v>
      </c>
      <c r="L199" s="12"/>
      <c r="M199" s="39">
        <f t="shared" si="77"/>
        <v>580378</v>
      </c>
      <c r="N199" s="10">
        <f t="shared" si="78"/>
        <v>218408</v>
      </c>
      <c r="O199" s="38" t="e">
        <f t="shared" si="79"/>
        <v>#DIV/0!</v>
      </c>
      <c r="P199" s="40" t="e">
        <f t="shared" si="80"/>
        <v>#DIV/0!</v>
      </c>
      <c r="Q199" s="13">
        <f t="shared" si="70"/>
        <v>155004</v>
      </c>
      <c r="R199" s="7">
        <f t="shared" si="81"/>
        <v>8774</v>
      </c>
      <c r="T199" s="11">
        <f t="shared" si="72"/>
        <v>54630</v>
      </c>
      <c r="U199" s="10">
        <f t="shared" si="65"/>
        <v>1.3476909413854352</v>
      </c>
      <c r="V199" s="10">
        <f t="shared" si="66"/>
        <v>1084.0057885406864</v>
      </c>
      <c r="W199" s="10">
        <f t="shared" si="68"/>
        <v>1.3832130649449297</v>
      </c>
      <c r="X199" s="1">
        <f t="shared" si="82"/>
        <v>966</v>
      </c>
      <c r="AB199" s="42" t="e">
        <f t="shared" si="73"/>
        <v>#DIV/0!</v>
      </c>
      <c r="AC199" s="42" t="e">
        <f t="shared" si="83"/>
        <v>#DIV/0!</v>
      </c>
      <c r="AD199" s="43">
        <f t="shared" si="74"/>
        <v>163778</v>
      </c>
      <c r="AE199" s="1">
        <f t="shared" si="84"/>
        <v>2670</v>
      </c>
      <c r="AF199" s="44" t="e">
        <f t="shared" si="75"/>
        <v>#DIV/0!</v>
      </c>
      <c r="AG199" s="44" t="e">
        <f t="shared" si="85"/>
        <v>#DIV/0!</v>
      </c>
      <c r="AI199" s="44" t="e">
        <f t="shared" si="76"/>
        <v>#DIV/0!</v>
      </c>
    </row>
    <row r="200" spans="1:52" s="62" customFormat="1" x14ac:dyDescent="0.25">
      <c r="A200" s="48">
        <v>197</v>
      </c>
      <c r="B200" s="51"/>
      <c r="C200" s="51"/>
      <c r="D200" s="55">
        <v>44088</v>
      </c>
      <c r="E200" s="57"/>
      <c r="F200" s="48">
        <v>3141</v>
      </c>
      <c r="G200" s="182">
        <f>AVERAGE(F200:F206)</f>
        <v>3756.2857142857142</v>
      </c>
      <c r="H200" s="101"/>
      <c r="I200" s="58" t="e">
        <f t="shared" si="71"/>
        <v>#DIV/0!</v>
      </c>
      <c r="J200" s="48">
        <v>3395</v>
      </c>
      <c r="K200" s="7">
        <v>118</v>
      </c>
      <c r="L200" s="48"/>
      <c r="M200" s="39">
        <f t="shared" si="77"/>
        <v>580378</v>
      </c>
      <c r="N200" s="10">
        <f t="shared" si="78"/>
        <v>221549</v>
      </c>
      <c r="O200" s="38" t="e">
        <f t="shared" si="79"/>
        <v>#DIV/0!</v>
      </c>
      <c r="P200" s="40" t="e">
        <f t="shared" si="80"/>
        <v>#DIV/0!</v>
      </c>
      <c r="Q200" s="13">
        <f t="shared" si="70"/>
        <v>158399</v>
      </c>
      <c r="R200" s="7">
        <f t="shared" si="81"/>
        <v>8898</v>
      </c>
      <c r="T200" s="11">
        <f t="shared" si="72"/>
        <v>54252</v>
      </c>
      <c r="U200" s="10">
        <f t="shared" si="65"/>
        <v>1.3094542733701817</v>
      </c>
      <c r="V200" s="10">
        <f t="shared" si="66"/>
        <v>1085.3152428140565</v>
      </c>
      <c r="W200" s="10">
        <f t="shared" si="68"/>
        <v>1.3533564497218549</v>
      </c>
      <c r="X200" s="1">
        <f t="shared" si="82"/>
        <v>-378</v>
      </c>
      <c r="Y200" s="104"/>
      <c r="Z200" s="104"/>
      <c r="AA200" s="105"/>
      <c r="AB200" s="42" t="e">
        <f t="shared" si="73"/>
        <v>#DIV/0!</v>
      </c>
      <c r="AC200" s="42" t="e">
        <f t="shared" si="83"/>
        <v>#DIV/0!</v>
      </c>
      <c r="AD200" s="43">
        <f t="shared" si="74"/>
        <v>167297</v>
      </c>
      <c r="AE200" s="1">
        <f t="shared" si="84"/>
        <v>3519</v>
      </c>
      <c r="AF200" s="44" t="e">
        <f t="shared" si="75"/>
        <v>#DIV/0!</v>
      </c>
      <c r="AG200" s="44" t="e">
        <f t="shared" si="85"/>
        <v>#DIV/0!</v>
      </c>
      <c r="AH200" s="106"/>
      <c r="AI200" s="44" t="e">
        <f t="shared" si="76"/>
        <v>#DIV/0!</v>
      </c>
    </row>
    <row r="201" spans="1:52" x14ac:dyDescent="0.25">
      <c r="A201" s="1">
        <v>198</v>
      </c>
      <c r="D201" s="37">
        <v>44089</v>
      </c>
      <c r="E201" s="20"/>
      <c r="F201" s="10">
        <v>3507</v>
      </c>
      <c r="G201" s="182"/>
      <c r="H201" s="102"/>
      <c r="I201" s="38" t="e">
        <f t="shared" si="71"/>
        <v>#DIV/0!</v>
      </c>
      <c r="J201" s="6">
        <v>2660</v>
      </c>
      <c r="K201" s="48">
        <v>124</v>
      </c>
      <c r="L201" s="12"/>
      <c r="M201" s="39">
        <f t="shared" si="77"/>
        <v>580378</v>
      </c>
      <c r="N201" s="10">
        <f t="shared" si="78"/>
        <v>225056</v>
      </c>
      <c r="O201" s="38" t="e">
        <f t="shared" si="79"/>
        <v>#DIV/0!</v>
      </c>
      <c r="P201" s="40" t="e">
        <f t="shared" si="80"/>
        <v>#DIV/0!</v>
      </c>
      <c r="Q201" s="13">
        <f t="shared" si="70"/>
        <v>161059</v>
      </c>
      <c r="R201" s="7">
        <f t="shared" si="81"/>
        <v>9033</v>
      </c>
      <c r="T201" s="11">
        <f t="shared" si="72"/>
        <v>54964</v>
      </c>
      <c r="U201" s="10">
        <f t="shared" si="65"/>
        <v>1.3080437886720608</v>
      </c>
      <c r="V201" s="10">
        <f t="shared" si="66"/>
        <v>1086.6232866027285</v>
      </c>
      <c r="W201" s="10">
        <f t="shared" si="68"/>
        <v>1.3636341082194159</v>
      </c>
      <c r="X201" s="1">
        <f t="shared" si="82"/>
        <v>712</v>
      </c>
      <c r="AB201" s="42" t="e">
        <f t="shared" si="73"/>
        <v>#DIV/0!</v>
      </c>
      <c r="AC201" s="42" t="e">
        <f t="shared" si="83"/>
        <v>#DIV/0!</v>
      </c>
      <c r="AD201" s="43">
        <f t="shared" si="74"/>
        <v>170092</v>
      </c>
      <c r="AE201" s="1">
        <f t="shared" si="84"/>
        <v>2795</v>
      </c>
      <c r="AF201" s="44" t="e">
        <f t="shared" si="75"/>
        <v>#DIV/0!</v>
      </c>
      <c r="AG201" s="44" t="e">
        <f t="shared" si="85"/>
        <v>#DIV/0!</v>
      </c>
      <c r="AI201" s="44" t="e">
        <f t="shared" si="76"/>
        <v>#DIV/0!</v>
      </c>
    </row>
    <row r="202" spans="1:52" x14ac:dyDescent="0.25">
      <c r="A202" s="1">
        <v>199</v>
      </c>
      <c r="D202" s="37">
        <v>44090</v>
      </c>
      <c r="F202" s="10">
        <v>3963</v>
      </c>
      <c r="G202" s="182"/>
      <c r="H202" s="102"/>
      <c r="I202" s="38" t="e">
        <f t="shared" si="71"/>
        <v>#DIV/0!</v>
      </c>
      <c r="J202" s="6">
        <v>3036</v>
      </c>
      <c r="K202" s="7">
        <v>135</v>
      </c>
      <c r="L202" s="12"/>
      <c r="M202" s="39">
        <f t="shared" si="77"/>
        <v>580378</v>
      </c>
      <c r="N202" s="10">
        <f t="shared" si="78"/>
        <v>229019</v>
      </c>
      <c r="O202" s="38" t="e">
        <f t="shared" si="79"/>
        <v>#DIV/0!</v>
      </c>
      <c r="P202" s="40" t="e">
        <f t="shared" si="80"/>
        <v>#DIV/0!</v>
      </c>
      <c r="Q202" s="13">
        <f t="shared" si="70"/>
        <v>164095</v>
      </c>
      <c r="R202" s="7">
        <f t="shared" si="81"/>
        <v>9155</v>
      </c>
      <c r="T202" s="11">
        <f t="shared" si="72"/>
        <v>55769</v>
      </c>
      <c r="U202" s="10">
        <f t="shared" si="65"/>
        <v>1.2948456001857442</v>
      </c>
      <c r="V202" s="10">
        <f t="shared" si="66"/>
        <v>1087.9181322029142</v>
      </c>
      <c r="W202" s="10">
        <f t="shared" si="68"/>
        <v>1.3697072403968955</v>
      </c>
      <c r="X202" s="1">
        <f t="shared" si="82"/>
        <v>805</v>
      </c>
      <c r="AB202" s="42" t="e">
        <f t="shared" si="73"/>
        <v>#DIV/0!</v>
      </c>
      <c r="AC202" s="42" t="e">
        <f t="shared" si="83"/>
        <v>#DIV/0!</v>
      </c>
      <c r="AD202" s="43">
        <f t="shared" si="74"/>
        <v>173250</v>
      </c>
      <c r="AE202" s="1">
        <f t="shared" si="84"/>
        <v>3158</v>
      </c>
      <c r="AF202" s="44" t="e">
        <f t="shared" si="75"/>
        <v>#DIV/0!</v>
      </c>
      <c r="AG202" s="44" t="e">
        <f t="shared" si="85"/>
        <v>#DIV/0!</v>
      </c>
      <c r="AI202" s="44" t="e">
        <f t="shared" si="76"/>
        <v>#DIV/0!</v>
      </c>
      <c r="AS202" t="s">
        <v>6</v>
      </c>
      <c r="AT202" t="s">
        <v>7</v>
      </c>
      <c r="AU202" s="18">
        <v>43983</v>
      </c>
      <c r="AV202" s="18">
        <v>43984</v>
      </c>
      <c r="AW202" s="18">
        <v>43985</v>
      </c>
      <c r="AX202" s="18">
        <v>43986</v>
      </c>
      <c r="AY202" s="18">
        <v>43989</v>
      </c>
    </row>
    <row r="203" spans="1:52" x14ac:dyDescent="0.25">
      <c r="A203" s="1">
        <v>200</v>
      </c>
      <c r="D203" s="37">
        <v>44091</v>
      </c>
      <c r="E203" s="20"/>
      <c r="F203" s="10">
        <v>3635</v>
      </c>
      <c r="G203" s="182"/>
      <c r="H203" s="102"/>
      <c r="I203" s="38" t="e">
        <f t="shared" si="71"/>
        <v>#DIV/0!</v>
      </c>
      <c r="J203" s="6">
        <v>2585</v>
      </c>
      <c r="K203" s="7">
        <v>122</v>
      </c>
      <c r="L203" s="12"/>
      <c r="M203" s="39">
        <f t="shared" si="77"/>
        <v>580378</v>
      </c>
      <c r="N203" s="10">
        <f t="shared" si="78"/>
        <v>232654</v>
      </c>
      <c r="O203" s="38" t="e">
        <f t="shared" si="79"/>
        <v>#DIV/0!</v>
      </c>
      <c r="P203" s="40" t="e">
        <f t="shared" si="80"/>
        <v>#DIV/0!</v>
      </c>
      <c r="Q203" s="13">
        <f t="shared" si="70"/>
        <v>166680</v>
      </c>
      <c r="R203" s="7">
        <f t="shared" si="81"/>
        <v>9269</v>
      </c>
      <c r="T203" s="11">
        <f t="shared" si="72"/>
        <v>56705</v>
      </c>
      <c r="U203" s="10">
        <f t="shared" si="65"/>
        <v>1.2750146152808381</v>
      </c>
      <c r="V203" s="10">
        <f t="shared" si="66"/>
        <v>1089.1931468181949</v>
      </c>
      <c r="W203" s="10">
        <f t="shared" si="68"/>
        <v>1.4011267327221961</v>
      </c>
      <c r="X203" s="1">
        <f t="shared" si="82"/>
        <v>936</v>
      </c>
      <c r="AB203" s="42" t="e">
        <f t="shared" si="73"/>
        <v>#DIV/0!</v>
      </c>
      <c r="AC203" s="42" t="e">
        <f t="shared" si="83"/>
        <v>#DIV/0!</v>
      </c>
      <c r="AD203" s="43">
        <f t="shared" si="74"/>
        <v>175949</v>
      </c>
      <c r="AE203" s="1">
        <f t="shared" si="84"/>
        <v>2699</v>
      </c>
      <c r="AF203" s="44" t="e">
        <f t="shared" si="75"/>
        <v>#DIV/0!</v>
      </c>
      <c r="AG203" s="44" t="e">
        <f t="shared" si="85"/>
        <v>#DIV/0!</v>
      </c>
      <c r="AI203" s="44" t="e">
        <f t="shared" si="76"/>
        <v>#DIV/0!</v>
      </c>
      <c r="AR203">
        <f>5.6214/(2*0.0294)</f>
        <v>95.602040816326536</v>
      </c>
      <c r="AS203">
        <f>5.5325/(2*0.0285)</f>
        <v>97.061403508771917</v>
      </c>
      <c r="AT203">
        <f>5.362/(2*0.0269)</f>
        <v>99.665427509293679</v>
      </c>
      <c r="AU203">
        <f>5.2804/(2*0.0262)</f>
        <v>100.77099236641222</v>
      </c>
      <c r="AV203">
        <f>5.2013/(2*0.0255)</f>
        <v>101.98627450980392</v>
      </c>
      <c r="AW203">
        <f>5.1251/(2*0.0248)</f>
        <v>103.32862903225806</v>
      </c>
      <c r="AX203">
        <f>5.0522/(2*0.0241)</f>
        <v>104.81742738589212</v>
      </c>
      <c r="AY203">
        <f>4.8523/(2*0.0223)</f>
        <v>108.79596412556053</v>
      </c>
      <c r="AZ203">
        <f>4.676/(2*0.0208)</f>
        <v>112.40384615384616</v>
      </c>
    </row>
    <row r="204" spans="1:52" x14ac:dyDescent="0.25">
      <c r="A204" s="1">
        <v>201</v>
      </c>
      <c r="D204" s="37">
        <v>44092</v>
      </c>
      <c r="F204" s="10">
        <v>3891</v>
      </c>
      <c r="G204" s="182"/>
      <c r="H204" s="102"/>
      <c r="I204" s="38" t="e">
        <f t="shared" si="71"/>
        <v>#DIV/0!</v>
      </c>
      <c r="J204" s="6">
        <v>4088</v>
      </c>
      <c r="K204" s="7">
        <v>114</v>
      </c>
      <c r="L204" s="12"/>
      <c r="M204" s="39">
        <f t="shared" si="77"/>
        <v>580378</v>
      </c>
      <c r="N204" s="10">
        <f t="shared" si="78"/>
        <v>236545</v>
      </c>
      <c r="O204" s="38" t="e">
        <f t="shared" si="79"/>
        <v>#DIV/0!</v>
      </c>
      <c r="P204" s="40" t="e">
        <f t="shared" si="80"/>
        <v>#DIV/0!</v>
      </c>
      <c r="Q204" s="13">
        <f t="shared" si="70"/>
        <v>170768</v>
      </c>
      <c r="R204" s="7">
        <f t="shared" si="81"/>
        <v>9381</v>
      </c>
      <c r="T204" s="11">
        <f t="shared" si="72"/>
        <v>56396</v>
      </c>
      <c r="U204" s="10">
        <f t="shared" si="65"/>
        <v>1.2385198199187437</v>
      </c>
      <c r="V204" s="10">
        <f t="shared" si="66"/>
        <v>1090.4316666381137</v>
      </c>
      <c r="W204" s="10">
        <f t="shared" si="68"/>
        <v>1.4115585813330664</v>
      </c>
      <c r="X204" s="1">
        <f t="shared" si="82"/>
        <v>-309</v>
      </c>
      <c r="AB204" s="42" t="e">
        <f t="shared" si="73"/>
        <v>#DIV/0!</v>
      </c>
      <c r="AC204" s="42" t="e">
        <f t="shared" si="83"/>
        <v>#DIV/0!</v>
      </c>
      <c r="AD204" s="43">
        <f t="shared" si="74"/>
        <v>180149</v>
      </c>
      <c r="AE204" s="1">
        <f t="shared" si="84"/>
        <v>4200</v>
      </c>
      <c r="AF204" s="44" t="e">
        <f t="shared" si="75"/>
        <v>#DIV/0!</v>
      </c>
      <c r="AG204" s="44" t="e">
        <f t="shared" si="85"/>
        <v>#DIV/0!</v>
      </c>
      <c r="AI204" s="44" t="e">
        <f t="shared" si="76"/>
        <v>#DIV/0!</v>
      </c>
    </row>
    <row r="205" spans="1:52" s="62" customFormat="1" x14ac:dyDescent="0.25">
      <c r="A205" s="48">
        <v>202</v>
      </c>
      <c r="B205" s="51"/>
      <c r="C205" s="51"/>
      <c r="D205" s="55">
        <v>44093</v>
      </c>
      <c r="E205" s="65"/>
      <c r="F205" s="48">
        <v>4168</v>
      </c>
      <c r="G205" s="182"/>
      <c r="H205" s="102"/>
      <c r="I205" s="58" t="e">
        <f t="shared" si="71"/>
        <v>#DIV/0!</v>
      </c>
      <c r="J205" s="48">
        <v>3576</v>
      </c>
      <c r="K205" s="48">
        <v>112</v>
      </c>
      <c r="L205" s="48"/>
      <c r="M205" s="39">
        <f t="shared" si="77"/>
        <v>580378</v>
      </c>
      <c r="N205" s="10">
        <f t="shared" si="78"/>
        <v>240713</v>
      </c>
      <c r="O205" s="38" t="e">
        <f t="shared" si="79"/>
        <v>#DIV/0!</v>
      </c>
      <c r="P205" s="40" t="e">
        <f t="shared" si="80"/>
        <v>#DIV/0!</v>
      </c>
      <c r="Q205" s="13">
        <f t="shared" si="70"/>
        <v>174344</v>
      </c>
      <c r="R205" s="7">
        <f t="shared" ref="R205:R236" si="86">K205+R204</f>
        <v>9493</v>
      </c>
      <c r="T205" s="11">
        <f t="shared" si="72"/>
        <v>56876</v>
      </c>
      <c r="U205" s="10">
        <f t="shared" si="65"/>
        <v>1.2274954138340348</v>
      </c>
      <c r="V205" s="10">
        <f t="shared" si="66"/>
        <v>1091.6591620519478</v>
      </c>
      <c r="W205" s="10">
        <f t="shared" si="68"/>
        <v>1.4172937951657114</v>
      </c>
      <c r="X205" s="1">
        <f t="shared" si="82"/>
        <v>480</v>
      </c>
      <c r="Y205" s="104"/>
      <c r="Z205" s="104"/>
      <c r="AA205" s="105"/>
      <c r="AB205" s="42" t="e">
        <f t="shared" si="73"/>
        <v>#DIV/0!</v>
      </c>
      <c r="AC205" s="42" t="e">
        <f t="shared" si="83"/>
        <v>#DIV/0!</v>
      </c>
      <c r="AD205" s="43">
        <f t="shared" si="74"/>
        <v>183837</v>
      </c>
      <c r="AE205" s="1">
        <f t="shared" si="84"/>
        <v>3688</v>
      </c>
      <c r="AF205" s="44" t="e">
        <f t="shared" si="75"/>
        <v>#DIV/0!</v>
      </c>
      <c r="AG205" s="44" t="e">
        <f t="shared" si="85"/>
        <v>#DIV/0!</v>
      </c>
      <c r="AH205" s="106"/>
      <c r="AI205" s="44" t="e">
        <f t="shared" si="76"/>
        <v>#DIV/0!</v>
      </c>
    </row>
    <row r="206" spans="1:52" x14ac:dyDescent="0.25">
      <c r="A206" s="1">
        <v>203</v>
      </c>
      <c r="D206" s="37">
        <v>44094</v>
      </c>
      <c r="F206" s="10">
        <v>3989</v>
      </c>
      <c r="G206" s="182"/>
      <c r="H206" s="103"/>
      <c r="I206" s="38" t="e">
        <f t="shared" si="71"/>
        <v>#DIV/0!</v>
      </c>
      <c r="J206" s="6">
        <v>2977</v>
      </c>
      <c r="K206" s="7">
        <v>105</v>
      </c>
      <c r="L206" s="12"/>
      <c r="M206" s="39">
        <f t="shared" si="77"/>
        <v>580378</v>
      </c>
      <c r="N206" s="10">
        <f t="shared" si="78"/>
        <v>244702</v>
      </c>
      <c r="O206" s="38" t="e">
        <f t="shared" si="79"/>
        <v>#DIV/0!</v>
      </c>
      <c r="P206" s="40" t="e">
        <f t="shared" si="80"/>
        <v>#DIV/0!</v>
      </c>
      <c r="Q206" s="13">
        <f t="shared" si="70"/>
        <v>177321</v>
      </c>
      <c r="R206" s="7">
        <f t="shared" si="86"/>
        <v>9598</v>
      </c>
      <c r="T206" s="11">
        <f t="shared" si="72"/>
        <v>57783</v>
      </c>
      <c r="U206" s="10">
        <f t="shared" si="65"/>
        <v>1.2159722222222222</v>
      </c>
      <c r="V206" s="10">
        <f t="shared" si="66"/>
        <v>1092.87513427417</v>
      </c>
      <c r="W206" s="10">
        <f t="shared" si="68"/>
        <v>1.4471799238629532</v>
      </c>
      <c r="X206" s="1">
        <f t="shared" si="82"/>
        <v>907</v>
      </c>
      <c r="AB206" s="42" t="e">
        <f t="shared" si="73"/>
        <v>#DIV/0!</v>
      </c>
      <c r="AC206" s="42" t="e">
        <f t="shared" si="83"/>
        <v>#DIV/0!</v>
      </c>
      <c r="AD206" s="43">
        <f t="shared" si="74"/>
        <v>186919</v>
      </c>
      <c r="AE206" s="1">
        <f t="shared" si="84"/>
        <v>3082</v>
      </c>
      <c r="AF206" s="44" t="e">
        <f t="shared" si="75"/>
        <v>#DIV/0!</v>
      </c>
      <c r="AG206" s="44" t="e">
        <f t="shared" si="85"/>
        <v>#DIV/0!</v>
      </c>
      <c r="AI206" s="44" t="e">
        <f t="shared" si="76"/>
        <v>#DIV/0!</v>
      </c>
    </row>
    <row r="207" spans="1:52" s="62" customFormat="1" x14ac:dyDescent="0.25">
      <c r="A207" s="48">
        <v>204</v>
      </c>
      <c r="B207" s="51"/>
      <c r="C207" s="51"/>
      <c r="D207" s="55">
        <v>44095</v>
      </c>
      <c r="E207" s="65"/>
      <c r="F207" s="48">
        <v>4176</v>
      </c>
      <c r="G207" s="182">
        <f>AVERAGE(F207:F211)</f>
        <v>4433.8</v>
      </c>
      <c r="H207" s="107"/>
      <c r="I207" s="58" t="e">
        <f t="shared" si="71"/>
        <v>#DIV/0!</v>
      </c>
      <c r="J207" s="48">
        <v>3470</v>
      </c>
      <c r="K207" s="48">
        <v>124</v>
      </c>
      <c r="L207" s="48"/>
      <c r="M207" s="65">
        <f t="shared" si="77"/>
        <v>580378</v>
      </c>
      <c r="N207" s="48">
        <f t="shared" si="78"/>
        <v>248878</v>
      </c>
      <c r="O207" s="58" t="e">
        <f t="shared" si="79"/>
        <v>#DIV/0!</v>
      </c>
      <c r="P207" s="58" t="e">
        <f t="shared" si="80"/>
        <v>#DIV/0!</v>
      </c>
      <c r="Q207" s="48">
        <f t="shared" si="70"/>
        <v>180791</v>
      </c>
      <c r="R207" s="48">
        <f t="shared" si="86"/>
        <v>9722</v>
      </c>
      <c r="T207" s="48">
        <f t="shared" si="72"/>
        <v>58365</v>
      </c>
      <c r="U207" s="48">
        <f t="shared" si="65"/>
        <v>1.2104400846157037</v>
      </c>
      <c r="V207" s="48">
        <f t="shared" si="66"/>
        <v>1094.0855743587858</v>
      </c>
      <c r="W207" s="48">
        <f t="shared" si="68"/>
        <v>1.4695218672105144</v>
      </c>
      <c r="X207" s="48">
        <f t="shared" si="82"/>
        <v>582</v>
      </c>
      <c r="Y207" s="104"/>
      <c r="Z207" s="104"/>
      <c r="AA207" s="105"/>
      <c r="AB207" s="58" t="e">
        <f t="shared" si="73"/>
        <v>#DIV/0!</v>
      </c>
      <c r="AC207" s="58" t="e">
        <f t="shared" si="83"/>
        <v>#DIV/0!</v>
      </c>
      <c r="AD207" s="48">
        <f t="shared" si="74"/>
        <v>190513</v>
      </c>
      <c r="AE207" s="48">
        <f t="shared" si="84"/>
        <v>3594</v>
      </c>
      <c r="AF207" s="61" t="e">
        <f t="shared" si="75"/>
        <v>#DIV/0!</v>
      </c>
      <c r="AG207" s="61" t="e">
        <f t="shared" si="85"/>
        <v>#DIV/0!</v>
      </c>
      <c r="AH207" s="106"/>
      <c r="AI207" s="61" t="e">
        <f t="shared" si="76"/>
        <v>#DIV/0!</v>
      </c>
    </row>
    <row r="208" spans="1:52" x14ac:dyDescent="0.25">
      <c r="A208" s="1">
        <v>205</v>
      </c>
      <c r="D208" s="37">
        <v>44096</v>
      </c>
      <c r="F208" s="10">
        <v>4071</v>
      </c>
      <c r="G208" s="182"/>
      <c r="H208" s="102"/>
      <c r="I208" s="38" t="e">
        <f t="shared" si="71"/>
        <v>#DIV/0!</v>
      </c>
      <c r="J208" s="6">
        <v>3501</v>
      </c>
      <c r="K208" s="7">
        <v>160</v>
      </c>
      <c r="L208" s="12"/>
      <c r="M208" s="39">
        <f t="shared" si="77"/>
        <v>580378</v>
      </c>
      <c r="N208" s="10">
        <f t="shared" si="78"/>
        <v>252949</v>
      </c>
      <c r="O208" s="38" t="e">
        <f t="shared" si="79"/>
        <v>#DIV/0!</v>
      </c>
      <c r="P208" s="40" t="e">
        <f t="shared" si="80"/>
        <v>#DIV/0!</v>
      </c>
      <c r="Q208" s="13">
        <f t="shared" si="70"/>
        <v>184292</v>
      </c>
      <c r="R208" s="7">
        <f t="shared" si="86"/>
        <v>9882</v>
      </c>
      <c r="T208" s="11">
        <f t="shared" si="72"/>
        <v>58775</v>
      </c>
      <c r="U208" s="10">
        <f t="shared" si="65"/>
        <v>1.2029759711817922</v>
      </c>
      <c r="V208" s="10">
        <f t="shared" si="66"/>
        <v>1095.2885503299676</v>
      </c>
      <c r="W208" s="10">
        <f t="shared" si="68"/>
        <v>1.4930396789107352</v>
      </c>
      <c r="X208" s="1">
        <f t="shared" si="82"/>
        <v>410</v>
      </c>
      <c r="AB208" s="42" t="e">
        <f t="shared" si="73"/>
        <v>#DIV/0!</v>
      </c>
      <c r="AC208" s="42" t="e">
        <f t="shared" si="83"/>
        <v>#DIV/0!</v>
      </c>
      <c r="AD208" s="43">
        <f t="shared" si="74"/>
        <v>194174</v>
      </c>
      <c r="AE208" s="1">
        <f t="shared" si="84"/>
        <v>3661</v>
      </c>
      <c r="AF208" s="44" t="e">
        <f t="shared" si="75"/>
        <v>#DIV/0!</v>
      </c>
      <c r="AG208" s="44" t="e">
        <f t="shared" si="85"/>
        <v>#DIV/0!</v>
      </c>
      <c r="AI208" s="44" t="e">
        <f t="shared" si="76"/>
        <v>#DIV/0!</v>
      </c>
    </row>
    <row r="209" spans="1:35" x14ac:dyDescent="0.25">
      <c r="A209" s="1">
        <v>206</v>
      </c>
      <c r="D209" s="37">
        <v>44097</v>
      </c>
      <c r="E209" s="20"/>
      <c r="F209" s="10">
        <v>4465</v>
      </c>
      <c r="G209" s="182"/>
      <c r="H209" s="102"/>
      <c r="I209" s="38" t="e">
        <f t="shared" si="71"/>
        <v>#DIV/0!</v>
      </c>
      <c r="J209" s="6">
        <v>3660</v>
      </c>
      <c r="K209" s="7">
        <v>140</v>
      </c>
      <c r="L209" s="12"/>
      <c r="M209" s="39">
        <f t="shared" si="77"/>
        <v>580378</v>
      </c>
      <c r="N209" s="10">
        <f t="shared" si="78"/>
        <v>257414</v>
      </c>
      <c r="O209" s="38" t="e">
        <f t="shared" si="79"/>
        <v>#DIV/0!</v>
      </c>
      <c r="P209" s="40" t="e">
        <f t="shared" si="80"/>
        <v>#DIV/0!</v>
      </c>
      <c r="Q209" s="13">
        <f t="shared" si="70"/>
        <v>187952</v>
      </c>
      <c r="R209" s="7">
        <f t="shared" si="86"/>
        <v>10022</v>
      </c>
      <c r="T209" s="11">
        <f t="shared" si="72"/>
        <v>59440</v>
      </c>
      <c r="U209" s="10">
        <f t="shared" si="65"/>
        <v>1.1931669911877472</v>
      </c>
      <c r="V209" s="10">
        <f t="shared" si="66"/>
        <v>1096.4817173211554</v>
      </c>
      <c r="W209" s="10">
        <f t="shared" si="68"/>
        <v>1.5806829060738219</v>
      </c>
      <c r="X209" s="1">
        <f t="shared" si="82"/>
        <v>665</v>
      </c>
      <c r="AB209" s="42" t="e">
        <f t="shared" si="73"/>
        <v>#DIV/0!</v>
      </c>
      <c r="AC209" s="42" t="e">
        <f t="shared" si="83"/>
        <v>#DIV/0!</v>
      </c>
      <c r="AD209" s="43">
        <f t="shared" si="74"/>
        <v>197974</v>
      </c>
      <c r="AE209" s="1">
        <f t="shared" si="84"/>
        <v>3800</v>
      </c>
      <c r="AF209" s="44" t="e">
        <f t="shared" si="75"/>
        <v>#DIV/0!</v>
      </c>
      <c r="AG209" s="44" t="e">
        <f t="shared" si="85"/>
        <v>#DIV/0!</v>
      </c>
      <c r="AI209" s="44" t="e">
        <f t="shared" si="76"/>
        <v>#DIV/0!</v>
      </c>
    </row>
    <row r="210" spans="1:35" x14ac:dyDescent="0.25">
      <c r="A210" s="1">
        <v>207</v>
      </c>
      <c r="D210" s="37">
        <v>44098</v>
      </c>
      <c r="F210" s="10">
        <v>4634</v>
      </c>
      <c r="G210" s="182"/>
      <c r="H210" s="102"/>
      <c r="I210" s="38" t="e">
        <f t="shared" si="71"/>
        <v>#DIV/0!</v>
      </c>
      <c r="J210" s="6">
        <v>3895</v>
      </c>
      <c r="K210" s="7">
        <v>128</v>
      </c>
      <c r="L210" s="12"/>
      <c r="M210" s="39">
        <f t="shared" si="77"/>
        <v>580378</v>
      </c>
      <c r="N210" s="10">
        <f t="shared" si="78"/>
        <v>262048</v>
      </c>
      <c r="O210" s="38" t="e">
        <f t="shared" si="79"/>
        <v>#DIV/0!</v>
      </c>
      <c r="P210" s="40" t="e">
        <f t="shared" si="80"/>
        <v>#DIV/0!</v>
      </c>
      <c r="Q210" s="13">
        <f t="shared" si="70"/>
        <v>191847</v>
      </c>
      <c r="R210" s="7">
        <f t="shared" si="86"/>
        <v>10150</v>
      </c>
      <c r="T210" s="11">
        <f t="shared" si="72"/>
        <v>60051</v>
      </c>
      <c r="U210" s="10">
        <f t="shared" ref="U210:U273" si="87">T210/T196</f>
        <v>1.1717725569778332</v>
      </c>
      <c r="V210" s="10">
        <f t="shared" si="66"/>
        <v>1097.6534898781333</v>
      </c>
      <c r="W210" s="10">
        <f t="shared" si="68"/>
        <v>1.5742823436885569</v>
      </c>
      <c r="X210" s="1">
        <f t="shared" si="82"/>
        <v>611</v>
      </c>
      <c r="AB210" s="42" t="e">
        <f t="shared" si="73"/>
        <v>#DIV/0!</v>
      </c>
      <c r="AC210" s="42" t="e">
        <f t="shared" si="83"/>
        <v>#DIV/0!</v>
      </c>
      <c r="AD210" s="43">
        <f t="shared" si="74"/>
        <v>201997</v>
      </c>
      <c r="AE210" s="1">
        <f t="shared" si="84"/>
        <v>4023</v>
      </c>
      <c r="AF210" s="44" t="e">
        <f t="shared" si="75"/>
        <v>#DIV/0!</v>
      </c>
      <c r="AG210" s="44" t="e">
        <f t="shared" si="85"/>
        <v>#DIV/0!</v>
      </c>
      <c r="AI210" s="44" t="e">
        <f t="shared" si="76"/>
        <v>#DIV/0!</v>
      </c>
    </row>
    <row r="211" spans="1:35" x14ac:dyDescent="0.25">
      <c r="A211" s="1">
        <v>208</v>
      </c>
      <c r="D211" s="37">
        <v>44099</v>
      </c>
      <c r="E211" s="20"/>
      <c r="F211" s="10">
        <v>4823</v>
      </c>
      <c r="G211" s="182"/>
      <c r="H211" s="102"/>
      <c r="I211" s="38" t="e">
        <f>(#REF!/E211)*100</f>
        <v>#REF!</v>
      </c>
      <c r="J211" s="6">
        <v>4343</v>
      </c>
      <c r="K211" s="7">
        <v>113</v>
      </c>
      <c r="L211" s="12"/>
      <c r="M211" s="39">
        <f t="shared" si="77"/>
        <v>580378</v>
      </c>
      <c r="N211" s="10">
        <f t="shared" si="78"/>
        <v>266871</v>
      </c>
      <c r="O211" s="38" t="e">
        <f t="shared" si="79"/>
        <v>#DIV/0!</v>
      </c>
      <c r="P211" s="40" t="e">
        <f t="shared" si="80"/>
        <v>#DIV/0!</v>
      </c>
      <c r="Q211" s="13">
        <f t="shared" si="70"/>
        <v>196190</v>
      </c>
      <c r="R211" s="7">
        <f t="shared" si="86"/>
        <v>10263</v>
      </c>
      <c r="T211" s="11">
        <f t="shared" si="72"/>
        <v>60418</v>
      </c>
      <c r="U211" s="10">
        <f t="shared" si="87"/>
        <v>1.1580541286513839</v>
      </c>
      <c r="V211" s="10">
        <f t="shared" ref="V211:V274" si="88">U211+V210</f>
        <v>1098.8115440067847</v>
      </c>
      <c r="W211" s="10">
        <f t="shared" si="68"/>
        <v>1.5973878328001481</v>
      </c>
      <c r="X211" s="1">
        <f t="shared" si="82"/>
        <v>367</v>
      </c>
      <c r="AB211" s="42" t="e">
        <f t="shared" si="73"/>
        <v>#DIV/0!</v>
      </c>
      <c r="AC211" s="42" t="e">
        <f t="shared" si="83"/>
        <v>#DIV/0!</v>
      </c>
      <c r="AD211" s="43">
        <f t="shared" si="74"/>
        <v>206453</v>
      </c>
      <c r="AE211" s="1">
        <f t="shared" si="84"/>
        <v>4456</v>
      </c>
      <c r="AF211" s="44" t="e">
        <f t="shared" si="75"/>
        <v>#DIV/0!</v>
      </c>
      <c r="AG211" s="44" t="e">
        <f t="shared" si="85"/>
        <v>#DIV/0!</v>
      </c>
      <c r="AI211" s="44" t="e">
        <f t="shared" si="76"/>
        <v>#DIV/0!</v>
      </c>
    </row>
    <row r="212" spans="1:35" x14ac:dyDescent="0.25">
      <c r="A212" s="1">
        <v>209</v>
      </c>
      <c r="D212" s="37">
        <v>44100</v>
      </c>
      <c r="F212" s="10">
        <v>4494</v>
      </c>
      <c r="G212" s="182"/>
      <c r="H212" s="102"/>
      <c r="I212" s="38" t="e">
        <f>(#REF!/E212)*100</f>
        <v>#REF!</v>
      </c>
      <c r="J212" s="6">
        <v>3207</v>
      </c>
      <c r="K212" s="7">
        <v>90</v>
      </c>
      <c r="L212" s="12"/>
      <c r="M212" s="39">
        <f t="shared" si="77"/>
        <v>580378</v>
      </c>
      <c r="N212" s="10">
        <f t="shared" si="78"/>
        <v>271365</v>
      </c>
      <c r="O212" s="38" t="e">
        <f t="shared" si="79"/>
        <v>#DIV/0!</v>
      </c>
      <c r="P212" s="40" t="e">
        <f t="shared" si="80"/>
        <v>#DIV/0!</v>
      </c>
      <c r="Q212" s="13">
        <f t="shared" si="70"/>
        <v>199397</v>
      </c>
      <c r="R212" s="7">
        <f t="shared" si="86"/>
        <v>10353</v>
      </c>
      <c r="T212" s="11">
        <f t="shared" si="72"/>
        <v>61615</v>
      </c>
      <c r="U212" s="10">
        <f t="shared" si="87"/>
        <v>1.1481626416219439</v>
      </c>
      <c r="V212" s="10">
        <f t="shared" si="88"/>
        <v>1099.9597066484066</v>
      </c>
      <c r="W212" s="10">
        <f t="shared" si="68"/>
        <v>1.6538275713978956</v>
      </c>
      <c r="X212" s="1">
        <f t="shared" si="82"/>
        <v>1197</v>
      </c>
      <c r="AB212" s="42" t="e">
        <f t="shared" si="73"/>
        <v>#DIV/0!</v>
      </c>
      <c r="AC212" s="42" t="e">
        <f t="shared" si="83"/>
        <v>#DIV/0!</v>
      </c>
      <c r="AD212" s="43">
        <f t="shared" si="74"/>
        <v>209750</v>
      </c>
      <c r="AE212" s="1">
        <f t="shared" si="84"/>
        <v>3297</v>
      </c>
      <c r="AF212" s="44" t="e">
        <f t="shared" si="75"/>
        <v>#DIV/0!</v>
      </c>
      <c r="AG212" s="44" t="e">
        <f t="shared" si="85"/>
        <v>#DIV/0!</v>
      </c>
      <c r="AI212" s="44" t="e">
        <f t="shared" si="76"/>
        <v>#DIV/0!</v>
      </c>
    </row>
    <row r="213" spans="1:35" x14ac:dyDescent="0.25">
      <c r="A213" s="1">
        <v>210</v>
      </c>
      <c r="D213" s="37">
        <v>44101</v>
      </c>
      <c r="E213" s="20"/>
      <c r="F213" s="10">
        <v>3874</v>
      </c>
      <c r="G213" s="182"/>
      <c r="H213" s="103"/>
      <c r="I213" s="38" t="e">
        <f t="shared" ref="I213:I218" si="89">(F211/E213)*100</f>
        <v>#DIV/0!</v>
      </c>
      <c r="J213" s="6">
        <v>3611</v>
      </c>
      <c r="K213" s="7">
        <v>78</v>
      </c>
      <c r="L213" s="12"/>
      <c r="M213" s="39">
        <f t="shared" si="77"/>
        <v>580378</v>
      </c>
      <c r="N213" s="10">
        <f t="shared" si="78"/>
        <v>275239</v>
      </c>
      <c r="O213" s="38" t="e">
        <f t="shared" si="79"/>
        <v>#DIV/0!</v>
      </c>
      <c r="P213" s="40" t="e">
        <f t="shared" si="80"/>
        <v>#DIV/0!</v>
      </c>
      <c r="Q213" s="13">
        <f t="shared" si="70"/>
        <v>203008</v>
      </c>
      <c r="R213" s="7">
        <f t="shared" si="86"/>
        <v>10431</v>
      </c>
      <c r="T213" s="11">
        <f t="shared" si="72"/>
        <v>61800</v>
      </c>
      <c r="U213" s="10">
        <f t="shared" si="87"/>
        <v>1.1312465678198791</v>
      </c>
      <c r="V213" s="10">
        <f t="shared" si="88"/>
        <v>1101.0909532162266</v>
      </c>
      <c r="W213" s="10">
        <f t="shared" si="68"/>
        <v>1.6336672922889846</v>
      </c>
      <c r="X213" s="1">
        <f t="shared" si="82"/>
        <v>185</v>
      </c>
      <c r="AB213" s="42" t="e">
        <f t="shared" si="73"/>
        <v>#DIV/0!</v>
      </c>
      <c r="AC213" s="42" t="e">
        <f t="shared" si="83"/>
        <v>#DIV/0!</v>
      </c>
      <c r="AD213" s="43">
        <f t="shared" si="74"/>
        <v>213439</v>
      </c>
      <c r="AE213" s="1">
        <f t="shared" si="84"/>
        <v>3689</v>
      </c>
      <c r="AF213" s="44" t="e">
        <f t="shared" si="75"/>
        <v>#DIV/0!</v>
      </c>
      <c r="AG213" s="44" t="e">
        <f t="shared" si="85"/>
        <v>#DIV/0!</v>
      </c>
      <c r="AI213" s="44" t="e">
        <f t="shared" si="76"/>
        <v>#DIV/0!</v>
      </c>
    </row>
    <row r="214" spans="1:35" x14ac:dyDescent="0.25">
      <c r="A214" s="1">
        <v>211</v>
      </c>
      <c r="D214" s="37">
        <v>44102</v>
      </c>
      <c r="F214" s="48">
        <v>3509</v>
      </c>
      <c r="G214" s="182">
        <f>AVERAGE(F212:F219)</f>
        <v>4082.625</v>
      </c>
      <c r="H214" s="101"/>
      <c r="I214" s="38" t="e">
        <f t="shared" si="89"/>
        <v>#DIV/0!</v>
      </c>
      <c r="J214" s="6">
        <v>3856</v>
      </c>
      <c r="K214" s="7">
        <v>87</v>
      </c>
      <c r="L214" s="12"/>
      <c r="M214" s="39">
        <f t="shared" si="77"/>
        <v>580378</v>
      </c>
      <c r="N214" s="10">
        <f t="shared" si="78"/>
        <v>278748</v>
      </c>
      <c r="O214" s="38" t="e">
        <f t="shared" si="79"/>
        <v>#DIV/0!</v>
      </c>
      <c r="P214" s="40" t="e">
        <f t="shared" si="80"/>
        <v>#DIV/0!</v>
      </c>
      <c r="Q214" s="13">
        <f t="shared" si="70"/>
        <v>206864</v>
      </c>
      <c r="R214" s="7">
        <f t="shared" si="86"/>
        <v>10518</v>
      </c>
      <c r="T214" s="11">
        <f t="shared" si="72"/>
        <v>61366</v>
      </c>
      <c r="U214" s="10">
        <f t="shared" si="87"/>
        <v>1.1311288063112881</v>
      </c>
      <c r="V214" s="10">
        <f t="shared" si="88"/>
        <v>1102.222082022538</v>
      </c>
      <c r="W214" s="10">
        <f t="shared" si="68"/>
        <v>1.5677388038729785</v>
      </c>
      <c r="X214" s="1">
        <f t="shared" si="82"/>
        <v>-434</v>
      </c>
      <c r="AB214" s="42" t="e">
        <f t="shared" si="73"/>
        <v>#DIV/0!</v>
      </c>
      <c r="AC214" s="42" t="e">
        <f t="shared" si="83"/>
        <v>#DIV/0!</v>
      </c>
      <c r="AD214" s="43">
        <f t="shared" si="74"/>
        <v>217382</v>
      </c>
      <c r="AE214" s="1">
        <f t="shared" si="84"/>
        <v>3943</v>
      </c>
      <c r="AF214" s="44" t="e">
        <f t="shared" si="75"/>
        <v>#DIV/0!</v>
      </c>
      <c r="AG214" s="44" t="e">
        <f t="shared" si="85"/>
        <v>#DIV/0!</v>
      </c>
      <c r="AI214" s="44" t="e">
        <f t="shared" si="76"/>
        <v>#DIV/0!</v>
      </c>
    </row>
    <row r="215" spans="1:35" x14ac:dyDescent="0.25">
      <c r="A215" s="1">
        <v>212</v>
      </c>
      <c r="D215" s="37">
        <v>44103</v>
      </c>
      <c r="E215" s="20"/>
      <c r="F215" s="10">
        <v>4002</v>
      </c>
      <c r="G215" s="182"/>
      <c r="H215" s="102"/>
      <c r="I215" s="38" t="e">
        <f t="shared" si="89"/>
        <v>#DIV/0!</v>
      </c>
      <c r="J215" s="6">
        <v>3567</v>
      </c>
      <c r="K215" s="7">
        <v>128</v>
      </c>
      <c r="L215" s="12"/>
      <c r="M215" s="39">
        <f t="shared" si="77"/>
        <v>580378</v>
      </c>
      <c r="N215" s="10">
        <f t="shared" si="78"/>
        <v>282750</v>
      </c>
      <c r="O215" s="38" t="e">
        <f t="shared" si="79"/>
        <v>#DIV/0!</v>
      </c>
      <c r="P215" s="40" t="e">
        <f t="shared" si="80"/>
        <v>#DIV/0!</v>
      </c>
      <c r="Q215" s="13">
        <f t="shared" si="70"/>
        <v>210431</v>
      </c>
      <c r="R215" s="7">
        <f t="shared" si="86"/>
        <v>10646</v>
      </c>
      <c r="T215" s="11">
        <f t="shared" si="72"/>
        <v>61673</v>
      </c>
      <c r="U215" s="10">
        <f t="shared" si="87"/>
        <v>1.1220617131213158</v>
      </c>
      <c r="V215" s="10">
        <f t="shared" si="88"/>
        <v>1103.3441437356594</v>
      </c>
      <c r="W215" s="10">
        <f t="shared" si="68"/>
        <v>1.5214377343595815</v>
      </c>
      <c r="X215" s="1">
        <f t="shared" si="82"/>
        <v>307</v>
      </c>
      <c r="AB215" s="42" t="e">
        <f t="shared" si="73"/>
        <v>#DIV/0!</v>
      </c>
      <c r="AC215" s="42" t="e">
        <f t="shared" si="83"/>
        <v>#DIV/0!</v>
      </c>
      <c r="AD215" s="43">
        <f t="shared" si="74"/>
        <v>221077</v>
      </c>
      <c r="AE215" s="1">
        <f t="shared" si="84"/>
        <v>3695</v>
      </c>
      <c r="AF215" s="44" t="e">
        <f t="shared" si="75"/>
        <v>#DIV/0!</v>
      </c>
      <c r="AG215" s="44" t="e">
        <f t="shared" si="85"/>
        <v>#DIV/0!</v>
      </c>
      <c r="AI215" s="44" t="e">
        <f t="shared" si="76"/>
        <v>#DIV/0!</v>
      </c>
    </row>
    <row r="216" spans="1:35" s="62" customFormat="1" x14ac:dyDescent="0.25">
      <c r="A216" s="48">
        <v>213</v>
      </c>
      <c r="B216" s="51"/>
      <c r="C216" s="51"/>
      <c r="D216" s="55">
        <v>44104</v>
      </c>
      <c r="E216" s="57"/>
      <c r="F216" s="10">
        <v>4284</v>
      </c>
      <c r="G216" s="182"/>
      <c r="H216" s="102"/>
      <c r="I216" s="58" t="e">
        <f t="shared" si="89"/>
        <v>#DIV/0!</v>
      </c>
      <c r="J216" s="48">
        <v>4510</v>
      </c>
      <c r="K216" s="48">
        <v>139</v>
      </c>
      <c r="L216" s="48"/>
      <c r="M216" s="39">
        <f t="shared" si="77"/>
        <v>580378</v>
      </c>
      <c r="N216" s="10">
        <f t="shared" si="78"/>
        <v>287034</v>
      </c>
      <c r="O216" s="38" t="e">
        <f t="shared" si="79"/>
        <v>#DIV/0!</v>
      </c>
      <c r="P216" s="40" t="e">
        <f t="shared" si="80"/>
        <v>#DIV/0!</v>
      </c>
      <c r="Q216" s="13">
        <f t="shared" si="70"/>
        <v>214941</v>
      </c>
      <c r="R216" s="7">
        <f t="shared" si="86"/>
        <v>10785</v>
      </c>
      <c r="T216" s="11">
        <f t="shared" si="72"/>
        <v>61308</v>
      </c>
      <c r="U216" s="10">
        <f t="shared" si="87"/>
        <v>1.0993204109810109</v>
      </c>
      <c r="V216" s="10">
        <f t="shared" si="88"/>
        <v>1104.4434641466403</v>
      </c>
      <c r="W216" s="10">
        <f t="shared" si="68"/>
        <v>1.4797615312205836</v>
      </c>
      <c r="X216" s="1">
        <f t="shared" si="82"/>
        <v>-365</v>
      </c>
      <c r="Y216" s="104"/>
      <c r="Z216" s="104"/>
      <c r="AA216" s="105"/>
      <c r="AB216" s="42" t="e">
        <f t="shared" si="73"/>
        <v>#DIV/0!</v>
      </c>
      <c r="AC216" s="42" t="e">
        <f t="shared" si="83"/>
        <v>#DIV/0!</v>
      </c>
      <c r="AD216" s="43">
        <f t="shared" si="74"/>
        <v>225726</v>
      </c>
      <c r="AE216" s="1">
        <f t="shared" si="84"/>
        <v>4649</v>
      </c>
      <c r="AF216" s="44" t="e">
        <f t="shared" si="75"/>
        <v>#DIV/0!</v>
      </c>
      <c r="AG216" s="44" t="e">
        <f t="shared" si="85"/>
        <v>#DIV/0!</v>
      </c>
      <c r="AH216" s="106"/>
      <c r="AI216" s="44" t="e">
        <f t="shared" si="76"/>
        <v>#DIV/0!</v>
      </c>
    </row>
    <row r="217" spans="1:35" x14ac:dyDescent="0.25">
      <c r="A217" s="1">
        <v>214</v>
      </c>
      <c r="D217" s="37">
        <v>44105</v>
      </c>
      <c r="E217" s="20"/>
      <c r="F217" s="4">
        <v>4174</v>
      </c>
      <c r="G217" s="182"/>
      <c r="H217" s="102"/>
      <c r="I217" s="38" t="e">
        <f t="shared" si="89"/>
        <v>#DIV/0!</v>
      </c>
      <c r="J217" s="6">
        <v>3540</v>
      </c>
      <c r="K217" s="7">
        <v>116</v>
      </c>
      <c r="L217" s="12"/>
      <c r="M217" s="39">
        <f t="shared" si="77"/>
        <v>580378</v>
      </c>
      <c r="N217" s="10">
        <f t="shared" si="78"/>
        <v>291208</v>
      </c>
      <c r="O217" s="38" t="e">
        <f t="shared" si="79"/>
        <v>#DIV/0!</v>
      </c>
      <c r="P217" s="40" t="e">
        <f t="shared" si="80"/>
        <v>#DIV/0!</v>
      </c>
      <c r="Q217" s="13">
        <f t="shared" ref="Q217:Q241" si="90">J217+Q216</f>
        <v>218481</v>
      </c>
      <c r="R217" s="7">
        <f t="shared" si="86"/>
        <v>10901</v>
      </c>
      <c r="T217" s="11">
        <f t="shared" si="72"/>
        <v>61826</v>
      </c>
      <c r="U217" s="10">
        <f t="shared" si="87"/>
        <v>1.0903094965170619</v>
      </c>
      <c r="V217" s="10">
        <f t="shared" si="88"/>
        <v>1105.5337736431572</v>
      </c>
      <c r="W217" s="10">
        <f t="shared" si="68"/>
        <v>1.4713469776297001</v>
      </c>
      <c r="X217" s="1">
        <f t="shared" si="82"/>
        <v>518</v>
      </c>
      <c r="AB217" s="42" t="e">
        <f t="shared" si="73"/>
        <v>#DIV/0!</v>
      </c>
      <c r="AC217" s="42" t="e">
        <f t="shared" si="83"/>
        <v>#DIV/0!</v>
      </c>
      <c r="AD217" s="43">
        <f t="shared" si="74"/>
        <v>229382</v>
      </c>
      <c r="AE217" s="1">
        <f t="shared" si="84"/>
        <v>3656</v>
      </c>
      <c r="AF217" s="44" t="e">
        <f t="shared" si="75"/>
        <v>#DIV/0!</v>
      </c>
      <c r="AG217" s="44" t="e">
        <f t="shared" si="85"/>
        <v>#DIV/0!</v>
      </c>
      <c r="AI217" s="44" t="e">
        <f t="shared" si="76"/>
        <v>#DIV/0!</v>
      </c>
    </row>
    <row r="218" spans="1:35" x14ac:dyDescent="0.25">
      <c r="A218" s="1">
        <v>215</v>
      </c>
      <c r="D218" s="37">
        <v>44106</v>
      </c>
      <c r="F218" s="10">
        <v>4317</v>
      </c>
      <c r="G218" s="182"/>
      <c r="H218" s="102"/>
      <c r="I218" s="38" t="e">
        <f t="shared" si="89"/>
        <v>#DIV/0!</v>
      </c>
      <c r="J218" s="6">
        <v>2853</v>
      </c>
      <c r="K218" s="7">
        <v>116</v>
      </c>
      <c r="L218" s="12"/>
      <c r="M218" s="39">
        <f t="shared" si="77"/>
        <v>580378</v>
      </c>
      <c r="N218" s="10">
        <f t="shared" si="78"/>
        <v>295525</v>
      </c>
      <c r="O218" s="38" t="e">
        <f t="shared" si="79"/>
        <v>#DIV/0!</v>
      </c>
      <c r="P218" s="40" t="e">
        <f t="shared" si="80"/>
        <v>#DIV/0!</v>
      </c>
      <c r="Q218" s="13">
        <f t="shared" si="90"/>
        <v>221334</v>
      </c>
      <c r="R218" s="7">
        <f t="shared" si="86"/>
        <v>11017</v>
      </c>
      <c r="T218" s="11">
        <f t="shared" si="72"/>
        <v>63174</v>
      </c>
      <c r="U218" s="10">
        <f t="shared" si="87"/>
        <v>1.1201858287821831</v>
      </c>
      <c r="V218" s="10">
        <f t="shared" si="88"/>
        <v>1106.6539594719395</v>
      </c>
      <c r="W218" s="10">
        <f t="shared" si="68"/>
        <v>1.4667750174135128</v>
      </c>
      <c r="X218" s="1">
        <f t="shared" si="82"/>
        <v>1348</v>
      </c>
      <c r="AB218" s="42" t="e">
        <f t="shared" si="73"/>
        <v>#DIV/0!</v>
      </c>
      <c r="AC218" s="42" t="e">
        <f t="shared" si="83"/>
        <v>#DIV/0!</v>
      </c>
      <c r="AD218" s="43">
        <f t="shared" si="74"/>
        <v>232351</v>
      </c>
      <c r="AE218" s="1">
        <f t="shared" si="84"/>
        <v>2969</v>
      </c>
      <c r="AF218" s="44" t="e">
        <f t="shared" si="75"/>
        <v>#DIV/0!</v>
      </c>
      <c r="AG218" s="44" t="e">
        <f t="shared" si="85"/>
        <v>#DIV/0!</v>
      </c>
      <c r="AI218" s="44" t="e">
        <f t="shared" si="76"/>
        <v>#DIV/0!</v>
      </c>
    </row>
    <row r="219" spans="1:35" x14ac:dyDescent="0.25">
      <c r="A219" s="1">
        <v>216</v>
      </c>
      <c r="D219" s="37">
        <v>44107</v>
      </c>
      <c r="E219" s="20"/>
      <c r="F219" s="10">
        <v>4007</v>
      </c>
      <c r="G219" s="182"/>
      <c r="H219" s="102"/>
      <c r="I219" s="38" t="e">
        <f t="shared" ref="I219:I225" si="91">(F218/E219)*100</f>
        <v>#DIV/0!</v>
      </c>
      <c r="J219" s="6">
        <v>3172</v>
      </c>
      <c r="K219" s="7">
        <v>83</v>
      </c>
      <c r="L219" s="12"/>
      <c r="M219" s="39">
        <f t="shared" si="77"/>
        <v>580378</v>
      </c>
      <c r="N219" s="10">
        <f t="shared" si="78"/>
        <v>299532</v>
      </c>
      <c r="O219" s="38" t="e">
        <f t="shared" si="79"/>
        <v>#DIV/0!</v>
      </c>
      <c r="P219" s="40" t="e">
        <f t="shared" si="80"/>
        <v>#DIV/0!</v>
      </c>
      <c r="Q219" s="13">
        <f t="shared" si="90"/>
        <v>224506</v>
      </c>
      <c r="R219" s="7">
        <f t="shared" si="86"/>
        <v>11100</v>
      </c>
      <c r="T219" s="11">
        <f t="shared" si="72"/>
        <v>63926</v>
      </c>
      <c r="U219" s="10">
        <f t="shared" si="87"/>
        <v>1.1239538645474365</v>
      </c>
      <c r="V219" s="10">
        <f t="shared" si="88"/>
        <v>1107.777913336487</v>
      </c>
      <c r="W219" s="10">
        <f t="shared" si="68"/>
        <v>1.4373791428699914</v>
      </c>
      <c r="X219" s="1">
        <f t="shared" si="82"/>
        <v>752</v>
      </c>
      <c r="AB219" s="42" t="e">
        <f t="shared" si="73"/>
        <v>#DIV/0!</v>
      </c>
      <c r="AC219" s="42" t="e">
        <f t="shared" si="83"/>
        <v>#DIV/0!</v>
      </c>
      <c r="AD219" s="43">
        <f t="shared" si="74"/>
        <v>235606</v>
      </c>
      <c r="AE219" s="1">
        <f t="shared" si="84"/>
        <v>3255</v>
      </c>
      <c r="AF219" s="44" t="e">
        <f t="shared" si="75"/>
        <v>#DIV/0!</v>
      </c>
      <c r="AG219" s="44" t="e">
        <f t="shared" si="85"/>
        <v>#DIV/0!</v>
      </c>
      <c r="AI219" s="44" t="e">
        <f t="shared" si="76"/>
        <v>#DIV/0!</v>
      </c>
    </row>
    <row r="220" spans="1:35" x14ac:dyDescent="0.25">
      <c r="A220" s="1">
        <v>217</v>
      </c>
      <c r="D220" s="37">
        <v>44108</v>
      </c>
      <c r="F220" s="10">
        <v>3992</v>
      </c>
      <c r="G220" s="182"/>
      <c r="H220" s="103"/>
      <c r="I220" s="38" t="e">
        <f t="shared" si="91"/>
        <v>#DIV/0!</v>
      </c>
      <c r="J220" s="6">
        <v>3401</v>
      </c>
      <c r="K220" s="7">
        <v>96</v>
      </c>
      <c r="L220" s="12"/>
      <c r="M220" s="39">
        <f t="shared" si="77"/>
        <v>580378</v>
      </c>
      <c r="N220" s="10">
        <f t="shared" si="78"/>
        <v>303524</v>
      </c>
      <c r="O220" s="38" t="e">
        <f t="shared" si="79"/>
        <v>#DIV/0!</v>
      </c>
      <c r="P220" s="40" t="e">
        <f t="shared" si="80"/>
        <v>#DIV/0!</v>
      </c>
      <c r="Q220" s="13">
        <f t="shared" si="90"/>
        <v>227907</v>
      </c>
      <c r="R220" s="7">
        <f t="shared" si="86"/>
        <v>11196</v>
      </c>
      <c r="T220" s="11">
        <f t="shared" si="72"/>
        <v>64421</v>
      </c>
      <c r="U220" s="10">
        <f t="shared" si="87"/>
        <v>1.1148780783275358</v>
      </c>
      <c r="V220" s="10">
        <f t="shared" si="88"/>
        <v>1108.8927914148146</v>
      </c>
      <c r="W220" s="10">
        <f t="shared" si="68"/>
        <v>1.4147578785549577</v>
      </c>
      <c r="X220" s="1">
        <f t="shared" si="82"/>
        <v>495</v>
      </c>
      <c r="AB220" s="42" t="e">
        <f t="shared" si="73"/>
        <v>#DIV/0!</v>
      </c>
      <c r="AC220" s="42" t="e">
        <f t="shared" si="83"/>
        <v>#DIV/0!</v>
      </c>
      <c r="AD220" s="43">
        <f t="shared" si="74"/>
        <v>239103</v>
      </c>
      <c r="AE220" s="1">
        <f t="shared" si="84"/>
        <v>3497</v>
      </c>
      <c r="AF220" s="44" t="e">
        <f t="shared" si="75"/>
        <v>#DIV/0!</v>
      </c>
      <c r="AG220" s="44" t="e">
        <f t="shared" si="85"/>
        <v>#DIV/0!</v>
      </c>
      <c r="AI220" s="44" t="e">
        <f t="shared" si="76"/>
        <v>#DIV/0!</v>
      </c>
    </row>
    <row r="221" spans="1:35" x14ac:dyDescent="0.25">
      <c r="A221" s="1">
        <v>218</v>
      </c>
      <c r="D221" s="37">
        <v>44109</v>
      </c>
      <c r="E221" s="20"/>
      <c r="F221" s="10">
        <v>3622</v>
      </c>
      <c r="G221" s="182">
        <f>AVERAGE(F220:F227)</f>
        <v>4242.875</v>
      </c>
      <c r="H221" s="101"/>
      <c r="I221" s="38" t="e">
        <f t="shared" si="91"/>
        <v>#DIV/0!</v>
      </c>
      <c r="J221" s="6">
        <v>4140</v>
      </c>
      <c r="K221" s="7">
        <v>102</v>
      </c>
      <c r="L221" s="12"/>
      <c r="M221" s="39">
        <f t="shared" si="77"/>
        <v>580378</v>
      </c>
      <c r="N221" s="10">
        <f t="shared" si="78"/>
        <v>307146</v>
      </c>
      <c r="O221" s="38" t="e">
        <f t="shared" si="79"/>
        <v>#DIV/0!</v>
      </c>
      <c r="P221" s="40" t="e">
        <f t="shared" si="80"/>
        <v>#DIV/0!</v>
      </c>
      <c r="Q221" s="13">
        <f t="shared" si="90"/>
        <v>232047</v>
      </c>
      <c r="R221" s="7">
        <f t="shared" si="86"/>
        <v>11298</v>
      </c>
      <c r="T221" s="11">
        <f t="shared" si="72"/>
        <v>63801</v>
      </c>
      <c r="U221" s="10">
        <f t="shared" si="87"/>
        <v>1.0931380107941404</v>
      </c>
      <c r="V221" s="10">
        <f t="shared" si="88"/>
        <v>1109.9859294256087</v>
      </c>
      <c r="W221" s="10">
        <f t="shared" si="68"/>
        <v>1.3769504694075754</v>
      </c>
      <c r="X221" s="1">
        <f t="shared" si="82"/>
        <v>-620</v>
      </c>
      <c r="AB221" s="42" t="e">
        <f t="shared" si="73"/>
        <v>#DIV/0!</v>
      </c>
      <c r="AC221" s="42" t="e">
        <f t="shared" si="83"/>
        <v>#DIV/0!</v>
      </c>
      <c r="AD221" s="43">
        <f t="shared" si="74"/>
        <v>243345</v>
      </c>
      <c r="AE221" s="1">
        <f t="shared" si="84"/>
        <v>4242</v>
      </c>
      <c r="AF221" s="44" t="e">
        <f t="shared" si="75"/>
        <v>#DIV/0!</v>
      </c>
      <c r="AG221" s="44" t="e">
        <f t="shared" si="85"/>
        <v>#DIV/0!</v>
      </c>
      <c r="AI221" s="44" t="e">
        <f t="shared" si="76"/>
        <v>#DIV/0!</v>
      </c>
    </row>
    <row r="222" spans="1:35" x14ac:dyDescent="0.25">
      <c r="A222" s="1">
        <v>219</v>
      </c>
      <c r="D222" s="37">
        <v>44110</v>
      </c>
      <c r="F222" s="10">
        <v>4056</v>
      </c>
      <c r="G222" s="182"/>
      <c r="H222" s="102"/>
      <c r="I222" s="38" t="e">
        <f t="shared" si="91"/>
        <v>#DIV/0!</v>
      </c>
      <c r="J222" s="6">
        <v>3844</v>
      </c>
      <c r="K222" s="7">
        <v>121</v>
      </c>
      <c r="L222" s="12"/>
      <c r="M222" s="39">
        <f t="shared" si="77"/>
        <v>580378</v>
      </c>
      <c r="N222" s="10">
        <f t="shared" si="78"/>
        <v>311202</v>
      </c>
      <c r="O222" s="38" t="e">
        <f t="shared" si="79"/>
        <v>#DIV/0!</v>
      </c>
      <c r="P222" s="40" t="e">
        <f t="shared" si="80"/>
        <v>#DIV/0!</v>
      </c>
      <c r="Q222" s="13">
        <f t="shared" si="90"/>
        <v>235891</v>
      </c>
      <c r="R222" s="7">
        <f t="shared" si="86"/>
        <v>11419</v>
      </c>
      <c r="T222" s="11">
        <f t="shared" si="72"/>
        <v>63892</v>
      </c>
      <c r="U222" s="10">
        <f t="shared" si="87"/>
        <v>1.0870608251807741</v>
      </c>
      <c r="V222" s="10">
        <f t="shared" si="88"/>
        <v>1111.0729902507894</v>
      </c>
      <c r="W222" s="10">
        <f t="shared" si="68"/>
        <v>1.3445286195286195</v>
      </c>
      <c r="X222" s="1">
        <f t="shared" si="82"/>
        <v>91</v>
      </c>
      <c r="AB222" s="42" t="e">
        <f t="shared" si="73"/>
        <v>#DIV/0!</v>
      </c>
      <c r="AC222" s="42" t="e">
        <f t="shared" si="83"/>
        <v>#DIV/0!</v>
      </c>
      <c r="AD222" s="43">
        <f t="shared" si="74"/>
        <v>247310</v>
      </c>
      <c r="AE222" s="1">
        <f t="shared" si="84"/>
        <v>3965</v>
      </c>
      <c r="AF222" s="44" t="e">
        <f t="shared" si="75"/>
        <v>#DIV/0!</v>
      </c>
      <c r="AG222" s="44" t="e">
        <f t="shared" si="85"/>
        <v>#DIV/0!</v>
      </c>
      <c r="AI222" s="44" t="e">
        <f t="shared" si="76"/>
        <v>#DIV/0!</v>
      </c>
    </row>
    <row r="223" spans="1:35" x14ac:dyDescent="0.25">
      <c r="A223" s="1">
        <v>220</v>
      </c>
      <c r="D223" s="37">
        <v>44111</v>
      </c>
      <c r="E223" s="20"/>
      <c r="F223" s="10">
        <v>4538</v>
      </c>
      <c r="G223" s="182"/>
      <c r="H223" s="102"/>
      <c r="I223" s="38" t="e">
        <f t="shared" si="91"/>
        <v>#DIV/0!</v>
      </c>
      <c r="J223" s="6">
        <v>3854</v>
      </c>
      <c r="K223" s="7">
        <v>98</v>
      </c>
      <c r="L223" s="12"/>
      <c r="M223" s="39">
        <f t="shared" si="77"/>
        <v>580378</v>
      </c>
      <c r="N223" s="10">
        <f t="shared" si="78"/>
        <v>315740</v>
      </c>
      <c r="O223" s="38" t="e">
        <f t="shared" si="79"/>
        <v>#DIV/0!</v>
      </c>
      <c r="P223" s="40" t="e">
        <f t="shared" si="80"/>
        <v>#DIV/0!</v>
      </c>
      <c r="Q223" s="13">
        <f t="shared" si="90"/>
        <v>239745</v>
      </c>
      <c r="R223" s="7">
        <f t="shared" si="86"/>
        <v>11517</v>
      </c>
      <c r="T223" s="11">
        <f t="shared" si="72"/>
        <v>64478</v>
      </c>
      <c r="U223" s="10">
        <f t="shared" si="87"/>
        <v>1.0847577388963661</v>
      </c>
      <c r="V223" s="10">
        <f t="shared" si="88"/>
        <v>1112.1577479896857</v>
      </c>
      <c r="W223" s="10">
        <f t="shared" si="68"/>
        <v>1.3372184661329793</v>
      </c>
      <c r="X223" s="1">
        <f t="shared" si="82"/>
        <v>586</v>
      </c>
      <c r="AB223" s="42" t="e">
        <f t="shared" si="73"/>
        <v>#DIV/0!</v>
      </c>
      <c r="AC223" s="42" t="e">
        <f t="shared" si="83"/>
        <v>#DIV/0!</v>
      </c>
      <c r="AD223" s="43">
        <f t="shared" si="74"/>
        <v>251262</v>
      </c>
      <c r="AE223" s="1">
        <f t="shared" si="84"/>
        <v>3952</v>
      </c>
      <c r="AF223" s="44" t="e">
        <f t="shared" si="75"/>
        <v>#DIV/0!</v>
      </c>
      <c r="AG223" s="44" t="e">
        <f t="shared" si="85"/>
        <v>#DIV/0!</v>
      </c>
      <c r="AI223" s="44" t="e">
        <f t="shared" si="76"/>
        <v>#DIV/0!</v>
      </c>
    </row>
    <row r="224" spans="1:35" x14ac:dyDescent="0.25">
      <c r="A224" s="1">
        <v>221</v>
      </c>
      <c r="D224" s="37">
        <v>44112</v>
      </c>
      <c r="F224" s="10">
        <v>4850</v>
      </c>
      <c r="G224" s="182"/>
      <c r="H224" s="102"/>
      <c r="I224" s="38" t="e">
        <f t="shared" si="91"/>
        <v>#DIV/0!</v>
      </c>
      <c r="J224" s="6">
        <v>3769</v>
      </c>
      <c r="K224" s="7">
        <v>108</v>
      </c>
      <c r="L224" s="12"/>
      <c r="M224" s="39">
        <f t="shared" si="77"/>
        <v>580378</v>
      </c>
      <c r="N224" s="10">
        <f t="shared" si="78"/>
        <v>320590</v>
      </c>
      <c r="O224" s="38" t="e">
        <f t="shared" si="79"/>
        <v>#DIV/0!</v>
      </c>
      <c r="P224" s="40" t="e">
        <f t="shared" si="80"/>
        <v>#DIV/0!</v>
      </c>
      <c r="Q224" s="13">
        <f t="shared" si="90"/>
        <v>243514</v>
      </c>
      <c r="R224" s="7">
        <f t="shared" si="86"/>
        <v>11625</v>
      </c>
      <c r="T224" s="11">
        <f t="shared" si="72"/>
        <v>65451</v>
      </c>
      <c r="U224" s="10">
        <f t="shared" si="87"/>
        <v>1.0899235649697756</v>
      </c>
      <c r="V224" s="10">
        <f t="shared" si="88"/>
        <v>1113.2476715546554</v>
      </c>
      <c r="W224" s="10">
        <f t="shared" si="68"/>
        <v>1.3396168488272135</v>
      </c>
      <c r="X224" s="1">
        <f t="shared" si="82"/>
        <v>973</v>
      </c>
      <c r="AB224" s="42" t="e">
        <f t="shared" si="73"/>
        <v>#DIV/0!</v>
      </c>
      <c r="AC224" s="42" t="e">
        <f t="shared" si="83"/>
        <v>#DIV/0!</v>
      </c>
      <c r="AD224" s="43">
        <f t="shared" si="74"/>
        <v>255139</v>
      </c>
      <c r="AE224" s="1">
        <f t="shared" si="84"/>
        <v>3877</v>
      </c>
      <c r="AF224" s="44" t="e">
        <f t="shared" si="75"/>
        <v>#DIV/0!</v>
      </c>
      <c r="AG224" s="44" t="e">
        <f t="shared" si="85"/>
        <v>#DIV/0!</v>
      </c>
      <c r="AI224" s="44" t="e">
        <f t="shared" si="76"/>
        <v>#DIV/0!</v>
      </c>
    </row>
    <row r="225" spans="1:35" x14ac:dyDescent="0.25">
      <c r="A225" s="1">
        <v>222</v>
      </c>
      <c r="D225" s="37">
        <v>44113</v>
      </c>
      <c r="E225" s="20"/>
      <c r="F225" s="4">
        <v>4094</v>
      </c>
      <c r="G225" s="182"/>
      <c r="H225" s="102"/>
      <c r="I225" s="38" t="e">
        <f t="shared" si="91"/>
        <v>#DIV/0!</v>
      </c>
      <c r="J225" s="6">
        <v>3607</v>
      </c>
      <c r="K225" s="7">
        <v>97</v>
      </c>
      <c r="L225" s="12"/>
      <c r="M225" s="39">
        <f t="shared" si="77"/>
        <v>580378</v>
      </c>
      <c r="N225" s="10">
        <f t="shared" si="78"/>
        <v>324684</v>
      </c>
      <c r="O225" s="38" t="e">
        <f t="shared" si="79"/>
        <v>#DIV/0!</v>
      </c>
      <c r="P225" s="40" t="e">
        <f t="shared" si="80"/>
        <v>#DIV/0!</v>
      </c>
      <c r="Q225" s="13">
        <f t="shared" si="90"/>
        <v>247121</v>
      </c>
      <c r="R225" s="7">
        <f t="shared" si="86"/>
        <v>11722</v>
      </c>
      <c r="T225" s="11">
        <f t="shared" si="72"/>
        <v>65841</v>
      </c>
      <c r="U225" s="10">
        <f t="shared" si="87"/>
        <v>1.0897580191333709</v>
      </c>
      <c r="V225" s="10">
        <f t="shared" si="88"/>
        <v>1114.3374295737888</v>
      </c>
      <c r="W225" s="10">
        <f t="shared" si="68"/>
        <v>1.3216572655920669</v>
      </c>
      <c r="X225" s="1">
        <f t="shared" si="82"/>
        <v>390</v>
      </c>
      <c r="AB225" s="42" t="e">
        <f t="shared" si="73"/>
        <v>#DIV/0!</v>
      </c>
      <c r="AC225" s="42" t="e">
        <f t="shared" si="83"/>
        <v>#DIV/0!</v>
      </c>
      <c r="AD225" s="43">
        <f t="shared" si="74"/>
        <v>258843</v>
      </c>
      <c r="AE225" s="1">
        <f t="shared" si="84"/>
        <v>3704</v>
      </c>
      <c r="AF225" s="44" t="e">
        <f t="shared" si="75"/>
        <v>#DIV/0!</v>
      </c>
      <c r="AG225" s="44" t="e">
        <f t="shared" si="85"/>
        <v>#DIV/0!</v>
      </c>
      <c r="AI225" s="44" t="e">
        <f t="shared" si="76"/>
        <v>#DIV/0!</v>
      </c>
    </row>
    <row r="226" spans="1:35" x14ac:dyDescent="0.25">
      <c r="A226" s="1">
        <v>223</v>
      </c>
      <c r="B226" s="108"/>
      <c r="C226" s="108"/>
      <c r="D226" s="37">
        <v>44114</v>
      </c>
      <c r="E226" s="109"/>
      <c r="F226" s="110">
        <v>4294</v>
      </c>
      <c r="G226" s="182"/>
      <c r="H226" s="111"/>
      <c r="I226" s="112"/>
      <c r="J226" s="113">
        <v>3814</v>
      </c>
      <c r="K226" s="114">
        <v>88</v>
      </c>
      <c r="M226" s="39">
        <f t="shared" si="77"/>
        <v>580378</v>
      </c>
      <c r="N226" s="10">
        <f t="shared" si="78"/>
        <v>328978</v>
      </c>
      <c r="O226" s="38" t="e">
        <f t="shared" si="79"/>
        <v>#DIV/0!</v>
      </c>
      <c r="P226" s="40" t="e">
        <f t="shared" si="80"/>
        <v>#DIV/0!</v>
      </c>
      <c r="Q226" s="13">
        <f t="shared" si="90"/>
        <v>250935</v>
      </c>
      <c r="R226" s="7">
        <f t="shared" si="86"/>
        <v>11810</v>
      </c>
      <c r="T226" s="11">
        <f t="shared" si="72"/>
        <v>66233</v>
      </c>
      <c r="U226" s="10">
        <f t="shared" si="87"/>
        <v>1.0749492818307231</v>
      </c>
      <c r="V226" s="10">
        <f t="shared" si="88"/>
        <v>1115.4123788556194</v>
      </c>
      <c r="W226" s="10">
        <f t="shared" ref="W226:W289" si="92">T226/T196</f>
        <v>1.29240165469872</v>
      </c>
      <c r="X226" s="1">
        <f t="shared" si="82"/>
        <v>392</v>
      </c>
      <c r="AB226" s="42" t="e">
        <f t="shared" si="73"/>
        <v>#DIV/0!</v>
      </c>
      <c r="AC226" s="42" t="e">
        <f t="shared" si="83"/>
        <v>#DIV/0!</v>
      </c>
      <c r="AD226" s="43">
        <f t="shared" si="74"/>
        <v>262745</v>
      </c>
      <c r="AE226" s="1">
        <f t="shared" si="84"/>
        <v>3902</v>
      </c>
      <c r="AF226" s="44" t="e">
        <f t="shared" si="75"/>
        <v>#DIV/0!</v>
      </c>
      <c r="AG226" s="44" t="e">
        <f t="shared" si="85"/>
        <v>#DIV/0!</v>
      </c>
      <c r="AI226" s="44" t="e">
        <f t="shared" si="76"/>
        <v>#DIV/0!</v>
      </c>
    </row>
    <row r="227" spans="1:35" x14ac:dyDescent="0.25">
      <c r="A227" s="1">
        <v>224</v>
      </c>
      <c r="D227" s="37">
        <v>44115</v>
      </c>
      <c r="F227" s="4">
        <v>4497</v>
      </c>
      <c r="G227" s="182"/>
      <c r="H227" s="115"/>
      <c r="J227" s="6">
        <v>3546</v>
      </c>
      <c r="K227" s="7">
        <v>79</v>
      </c>
      <c r="M227" s="39">
        <f t="shared" si="77"/>
        <v>580378</v>
      </c>
      <c r="N227" s="10">
        <f t="shared" si="78"/>
        <v>333475</v>
      </c>
      <c r="O227" s="38" t="e">
        <f t="shared" si="79"/>
        <v>#DIV/0!</v>
      </c>
      <c r="P227" s="40" t="e">
        <f t="shared" si="80"/>
        <v>#DIV/0!</v>
      </c>
      <c r="Q227" s="13">
        <f t="shared" si="90"/>
        <v>254481</v>
      </c>
      <c r="R227" s="7">
        <f t="shared" si="86"/>
        <v>11889</v>
      </c>
      <c r="T227" s="11">
        <f t="shared" si="72"/>
        <v>67105</v>
      </c>
      <c r="U227" s="10">
        <f t="shared" si="87"/>
        <v>1.0858414239482201</v>
      </c>
      <c r="V227" s="10">
        <f t="shared" si="88"/>
        <v>1116.4982202795677</v>
      </c>
      <c r="W227" s="10">
        <f t="shared" si="92"/>
        <v>1.2862263282987043</v>
      </c>
      <c r="X227" s="1">
        <f t="shared" si="82"/>
        <v>872</v>
      </c>
      <c r="AB227" s="42" t="e">
        <f t="shared" si="73"/>
        <v>#DIV/0!</v>
      </c>
      <c r="AC227" s="42" t="e">
        <f t="shared" si="83"/>
        <v>#DIV/0!</v>
      </c>
      <c r="AD227" s="43">
        <f t="shared" si="74"/>
        <v>266370</v>
      </c>
      <c r="AE227" s="1">
        <f t="shared" si="84"/>
        <v>3625</v>
      </c>
      <c r="AF227" s="44" t="e">
        <f t="shared" si="75"/>
        <v>#DIV/0!</v>
      </c>
      <c r="AG227" s="44" t="e">
        <f t="shared" si="85"/>
        <v>#DIV/0!</v>
      </c>
      <c r="AI227" s="44" t="e">
        <f t="shared" si="76"/>
        <v>#DIV/0!</v>
      </c>
    </row>
    <row r="228" spans="1:35" s="62" customFormat="1" x14ac:dyDescent="0.25">
      <c r="A228" s="48">
        <v>225</v>
      </c>
      <c r="B228" s="51"/>
      <c r="C228" s="51"/>
      <c r="D228" s="55">
        <v>44116</v>
      </c>
      <c r="E228" s="57"/>
      <c r="F228" s="105">
        <v>3267</v>
      </c>
      <c r="G228" s="182">
        <f>AVERAGE(F228:F234)</f>
        <v>4059.7142857142858</v>
      </c>
      <c r="H228" s="116"/>
      <c r="I228" s="105"/>
      <c r="J228" s="48">
        <v>3492</v>
      </c>
      <c r="K228" s="48">
        <v>91</v>
      </c>
      <c r="L228" s="106"/>
      <c r="M228" s="39">
        <f t="shared" si="77"/>
        <v>580378</v>
      </c>
      <c r="N228" s="10">
        <f t="shared" si="78"/>
        <v>336742</v>
      </c>
      <c r="O228" s="38" t="e">
        <f t="shared" si="79"/>
        <v>#DIV/0!</v>
      </c>
      <c r="P228" s="40" t="e">
        <f t="shared" si="80"/>
        <v>#DIV/0!</v>
      </c>
      <c r="Q228" s="13">
        <f t="shared" si="90"/>
        <v>257973</v>
      </c>
      <c r="R228" s="7">
        <f t="shared" si="86"/>
        <v>11980</v>
      </c>
      <c r="T228" s="11">
        <f t="shared" si="72"/>
        <v>66789</v>
      </c>
      <c r="U228" s="10">
        <f t="shared" si="87"/>
        <v>1.0883714108789884</v>
      </c>
      <c r="V228" s="10">
        <f t="shared" si="88"/>
        <v>1117.5865916904468</v>
      </c>
      <c r="W228" s="10">
        <f t="shared" si="92"/>
        <v>1.2445773703041145</v>
      </c>
      <c r="X228" s="1">
        <f t="shared" si="82"/>
        <v>-316</v>
      </c>
      <c r="Y228" s="104"/>
      <c r="Z228" s="104"/>
      <c r="AA228" s="105"/>
      <c r="AB228" s="42" t="e">
        <f t="shared" si="73"/>
        <v>#DIV/0!</v>
      </c>
      <c r="AC228" s="42" t="e">
        <f t="shared" si="83"/>
        <v>#DIV/0!</v>
      </c>
      <c r="AD228" s="43">
        <f t="shared" si="74"/>
        <v>269953</v>
      </c>
      <c r="AE228" s="1">
        <f t="shared" si="84"/>
        <v>3583</v>
      </c>
      <c r="AF228" s="44" t="e">
        <f t="shared" si="75"/>
        <v>#DIV/0!</v>
      </c>
      <c r="AG228" s="44" t="e">
        <f t="shared" si="85"/>
        <v>#DIV/0!</v>
      </c>
      <c r="AH228" s="106"/>
      <c r="AI228" s="44" t="e">
        <f t="shared" si="76"/>
        <v>#DIV/0!</v>
      </c>
    </row>
    <row r="229" spans="1:35" x14ac:dyDescent="0.25">
      <c r="A229" s="1">
        <v>226</v>
      </c>
      <c r="D229" s="37">
        <v>44117</v>
      </c>
      <c r="F229" s="4">
        <v>3906</v>
      </c>
      <c r="G229" s="182"/>
      <c r="H229" s="111"/>
      <c r="J229" s="6">
        <v>4777</v>
      </c>
      <c r="K229" s="7">
        <v>92</v>
      </c>
      <c r="M229" s="39">
        <f t="shared" si="77"/>
        <v>580378</v>
      </c>
      <c r="N229" s="10">
        <f t="shared" si="78"/>
        <v>340648</v>
      </c>
      <c r="O229" s="38" t="e">
        <f t="shared" si="79"/>
        <v>#DIV/0!</v>
      </c>
      <c r="P229" s="40" t="e">
        <f t="shared" si="80"/>
        <v>#DIV/0!</v>
      </c>
      <c r="Q229" s="13">
        <f t="shared" si="90"/>
        <v>262750</v>
      </c>
      <c r="R229" s="7">
        <f t="shared" si="86"/>
        <v>12072</v>
      </c>
      <c r="T229" s="11">
        <f t="shared" si="72"/>
        <v>65826</v>
      </c>
      <c r="U229" s="10">
        <f t="shared" si="87"/>
        <v>1.067339030045563</v>
      </c>
      <c r="V229" s="10">
        <f t="shared" si="88"/>
        <v>1118.6539307204923</v>
      </c>
      <c r="W229" s="10">
        <f t="shared" si="92"/>
        <v>1.2049423393739704</v>
      </c>
      <c r="X229" s="1">
        <f t="shared" si="82"/>
        <v>-963</v>
      </c>
      <c r="AB229" s="42" t="e">
        <f t="shared" si="73"/>
        <v>#DIV/0!</v>
      </c>
      <c r="AC229" s="42" t="e">
        <f t="shared" si="83"/>
        <v>#DIV/0!</v>
      </c>
      <c r="AD229" s="43">
        <f t="shared" si="74"/>
        <v>274822</v>
      </c>
      <c r="AE229" s="1">
        <f t="shared" si="84"/>
        <v>4869</v>
      </c>
      <c r="AF229" s="44" t="e">
        <f t="shared" si="75"/>
        <v>#DIV/0!</v>
      </c>
      <c r="AG229" s="44" t="e">
        <f t="shared" si="85"/>
        <v>#DIV/0!</v>
      </c>
      <c r="AI229" s="44" t="e">
        <f t="shared" si="76"/>
        <v>#DIV/0!</v>
      </c>
    </row>
    <row r="230" spans="1:35" s="62" customFormat="1" x14ac:dyDescent="0.25">
      <c r="A230" s="48">
        <v>227</v>
      </c>
      <c r="B230" s="51"/>
      <c r="C230" s="51"/>
      <c r="D230" s="55">
        <v>44118</v>
      </c>
      <c r="E230" s="57"/>
      <c r="F230" s="105">
        <v>4127</v>
      </c>
      <c r="G230" s="182"/>
      <c r="H230" s="111"/>
      <c r="I230" s="105"/>
      <c r="J230" s="48">
        <v>4555</v>
      </c>
      <c r="K230" s="48">
        <v>129</v>
      </c>
      <c r="L230" s="106"/>
      <c r="M230" s="39">
        <f t="shared" si="77"/>
        <v>580378</v>
      </c>
      <c r="N230" s="10">
        <f t="shared" si="78"/>
        <v>344775</v>
      </c>
      <c r="O230" s="38" t="e">
        <f t="shared" si="79"/>
        <v>#DIV/0!</v>
      </c>
      <c r="P230" s="40" t="e">
        <f t="shared" si="80"/>
        <v>#DIV/0!</v>
      </c>
      <c r="Q230" s="13">
        <f t="shared" si="90"/>
        <v>267305</v>
      </c>
      <c r="R230" s="7">
        <f t="shared" si="86"/>
        <v>12201</v>
      </c>
      <c r="T230" s="11">
        <f t="shared" si="72"/>
        <v>65269</v>
      </c>
      <c r="U230" s="10">
        <f t="shared" si="87"/>
        <v>1.0646082077379788</v>
      </c>
      <c r="V230" s="10">
        <f t="shared" si="88"/>
        <v>1119.7185389282304</v>
      </c>
      <c r="W230" s="10">
        <f t="shared" si="92"/>
        <v>1.2030708545307085</v>
      </c>
      <c r="X230" s="1">
        <f t="shared" si="82"/>
        <v>-557</v>
      </c>
      <c r="Y230" s="104"/>
      <c r="Z230" s="104"/>
      <c r="AA230" s="105"/>
      <c r="AB230" s="42" t="e">
        <f t="shared" si="73"/>
        <v>#DIV/0!</v>
      </c>
      <c r="AC230" s="42" t="e">
        <f t="shared" si="83"/>
        <v>#DIV/0!</v>
      </c>
      <c r="AD230" s="43">
        <f t="shared" si="74"/>
        <v>279506</v>
      </c>
      <c r="AE230" s="1">
        <f t="shared" si="84"/>
        <v>4684</v>
      </c>
      <c r="AF230" s="44" t="e">
        <f t="shared" si="75"/>
        <v>#DIV/0!</v>
      </c>
      <c r="AG230" s="44" t="e">
        <f t="shared" si="85"/>
        <v>#DIV/0!</v>
      </c>
      <c r="AH230" s="106"/>
      <c r="AI230" s="44" t="e">
        <f t="shared" si="76"/>
        <v>#DIV/0!</v>
      </c>
    </row>
    <row r="231" spans="1:35" x14ac:dyDescent="0.25">
      <c r="A231" s="1">
        <v>228</v>
      </c>
      <c r="D231" s="37">
        <v>44119</v>
      </c>
      <c r="F231" s="4">
        <v>4411</v>
      </c>
      <c r="G231" s="182"/>
      <c r="H231" s="111"/>
      <c r="J231" s="6">
        <v>5810</v>
      </c>
      <c r="K231" s="7">
        <v>112</v>
      </c>
      <c r="M231" s="39">
        <f t="shared" si="77"/>
        <v>580378</v>
      </c>
      <c r="N231" s="10">
        <f t="shared" si="78"/>
        <v>349186</v>
      </c>
      <c r="O231" s="38" t="e">
        <f t="shared" si="79"/>
        <v>#DIV/0!</v>
      </c>
      <c r="P231" s="40" t="e">
        <f t="shared" si="80"/>
        <v>#DIV/0!</v>
      </c>
      <c r="Q231" s="13">
        <f t="shared" si="90"/>
        <v>273115</v>
      </c>
      <c r="R231" s="7">
        <f t="shared" si="86"/>
        <v>12313</v>
      </c>
      <c r="T231" s="11">
        <f t="shared" si="72"/>
        <v>63758</v>
      </c>
      <c r="U231" s="10">
        <f t="shared" si="87"/>
        <v>1.0312489890984375</v>
      </c>
      <c r="V231" s="10">
        <f t="shared" si="88"/>
        <v>1120.7497879173288</v>
      </c>
      <c r="W231" s="10">
        <f t="shared" si="92"/>
        <v>1.1599956335055672</v>
      </c>
      <c r="X231" s="1">
        <f t="shared" si="82"/>
        <v>-1511</v>
      </c>
      <c r="AB231" s="42" t="e">
        <f t="shared" si="73"/>
        <v>#DIV/0!</v>
      </c>
      <c r="AC231" s="42" t="e">
        <f t="shared" si="83"/>
        <v>#DIV/0!</v>
      </c>
      <c r="AD231" s="43">
        <f t="shared" si="74"/>
        <v>285428</v>
      </c>
      <c r="AE231" s="1">
        <f t="shared" si="84"/>
        <v>5922</v>
      </c>
      <c r="AF231" s="44" t="e">
        <f t="shared" si="75"/>
        <v>#DIV/0!</v>
      </c>
      <c r="AG231" s="44" t="e">
        <f t="shared" si="85"/>
        <v>#DIV/0!</v>
      </c>
      <c r="AI231" s="44" t="e">
        <f t="shared" si="76"/>
        <v>#DIV/0!</v>
      </c>
    </row>
    <row r="232" spans="1:35" x14ac:dyDescent="0.25">
      <c r="A232" s="1">
        <v>229</v>
      </c>
      <c r="D232" s="37">
        <v>44120</v>
      </c>
      <c r="F232" s="4">
        <v>4301</v>
      </c>
      <c r="G232" s="182"/>
      <c r="H232" s="111"/>
      <c r="J232" s="6">
        <v>3883</v>
      </c>
      <c r="K232" s="7">
        <v>79</v>
      </c>
      <c r="M232" s="39">
        <f t="shared" si="77"/>
        <v>580378</v>
      </c>
      <c r="N232" s="10">
        <f t="shared" si="78"/>
        <v>353487</v>
      </c>
      <c r="O232" s="38" t="e">
        <f t="shared" si="79"/>
        <v>#DIV/0!</v>
      </c>
      <c r="P232" s="40" t="e">
        <f t="shared" si="80"/>
        <v>#DIV/0!</v>
      </c>
      <c r="Q232" s="13">
        <f t="shared" si="90"/>
        <v>276998</v>
      </c>
      <c r="R232" s="7">
        <f t="shared" si="86"/>
        <v>12392</v>
      </c>
      <c r="T232" s="11">
        <f t="shared" si="72"/>
        <v>64097</v>
      </c>
      <c r="U232" s="10">
        <f t="shared" si="87"/>
        <v>1.0146104410042105</v>
      </c>
      <c r="V232" s="10">
        <f t="shared" si="88"/>
        <v>1121.764398358333</v>
      </c>
      <c r="W232" s="10">
        <f t="shared" si="92"/>
        <v>1.1493302730907853</v>
      </c>
      <c r="X232" s="1">
        <f t="shared" si="82"/>
        <v>339</v>
      </c>
      <c r="AB232" s="42" t="e">
        <f t="shared" si="73"/>
        <v>#DIV/0!</v>
      </c>
      <c r="AC232" s="42" t="e">
        <f t="shared" si="83"/>
        <v>#DIV/0!</v>
      </c>
      <c r="AD232" s="43">
        <f t="shared" si="74"/>
        <v>289390</v>
      </c>
      <c r="AE232" s="1">
        <f t="shared" si="84"/>
        <v>3962</v>
      </c>
      <c r="AF232" s="44" t="e">
        <f t="shared" si="75"/>
        <v>#DIV/0!</v>
      </c>
      <c r="AG232" s="44" t="e">
        <f t="shared" si="85"/>
        <v>#DIV/0!</v>
      </c>
      <c r="AI232" s="44" t="e">
        <f t="shared" si="76"/>
        <v>#DIV/0!</v>
      </c>
    </row>
    <row r="233" spans="1:35" s="62" customFormat="1" x14ac:dyDescent="0.25">
      <c r="A233" s="48">
        <v>230</v>
      </c>
      <c r="B233" s="51"/>
      <c r="C233" s="51"/>
      <c r="D233" s="55">
        <v>44121</v>
      </c>
      <c r="E233" s="57"/>
      <c r="F233" s="105">
        <v>4301</v>
      </c>
      <c r="G233" s="182"/>
      <c r="H233" s="111"/>
      <c r="I233" s="105"/>
      <c r="J233" s="48">
        <v>4048</v>
      </c>
      <c r="K233" s="48">
        <v>84</v>
      </c>
      <c r="L233" s="106"/>
      <c r="M233" s="39">
        <f t="shared" si="77"/>
        <v>580378</v>
      </c>
      <c r="N233" s="10">
        <f t="shared" si="78"/>
        <v>357788</v>
      </c>
      <c r="O233" s="38" t="e">
        <f t="shared" si="79"/>
        <v>#DIV/0!</v>
      </c>
      <c r="P233" s="40" t="e">
        <f t="shared" si="80"/>
        <v>#DIV/0!</v>
      </c>
      <c r="Q233" s="13">
        <f t="shared" si="90"/>
        <v>281046</v>
      </c>
      <c r="R233" s="7">
        <f t="shared" si="86"/>
        <v>12476</v>
      </c>
      <c r="T233" s="11">
        <f t="shared" si="72"/>
        <v>64266</v>
      </c>
      <c r="U233" s="10">
        <f t="shared" si="87"/>
        <v>1.0053186496887025</v>
      </c>
      <c r="V233" s="10">
        <f t="shared" si="88"/>
        <v>1122.7697170080216</v>
      </c>
      <c r="W233" s="10">
        <f t="shared" si="92"/>
        <v>1.1333392117097258</v>
      </c>
      <c r="X233" s="1">
        <f t="shared" si="82"/>
        <v>169</v>
      </c>
      <c r="Y233" s="104"/>
      <c r="Z233" s="104"/>
      <c r="AA233" s="105"/>
      <c r="AB233" s="42" t="e">
        <f t="shared" si="73"/>
        <v>#DIV/0!</v>
      </c>
      <c r="AC233" s="42" t="e">
        <f t="shared" si="83"/>
        <v>#DIV/0!</v>
      </c>
      <c r="AD233" s="43">
        <f t="shared" si="74"/>
        <v>293522</v>
      </c>
      <c r="AE233" s="1">
        <f t="shared" si="84"/>
        <v>4132</v>
      </c>
      <c r="AF233" s="44" t="e">
        <f t="shared" si="75"/>
        <v>#DIV/0!</v>
      </c>
      <c r="AG233" s="44" t="e">
        <f t="shared" si="85"/>
        <v>#DIV/0!</v>
      </c>
      <c r="AH233" s="106"/>
      <c r="AI233" s="44" t="e">
        <f t="shared" si="76"/>
        <v>#DIV/0!</v>
      </c>
    </row>
    <row r="234" spans="1:35" x14ac:dyDescent="0.25">
      <c r="A234" s="1">
        <v>231</v>
      </c>
      <c r="D234" s="37">
        <v>44122</v>
      </c>
      <c r="F234" s="4">
        <v>4105</v>
      </c>
      <c r="G234" s="182"/>
      <c r="H234" s="115"/>
      <c r="J234" s="6">
        <v>3732</v>
      </c>
      <c r="K234" s="7">
        <v>90</v>
      </c>
      <c r="M234" s="39">
        <f t="shared" si="77"/>
        <v>580378</v>
      </c>
      <c r="N234" s="10">
        <f t="shared" si="78"/>
        <v>361893</v>
      </c>
      <c r="O234" s="38" t="e">
        <f t="shared" si="79"/>
        <v>#DIV/0!</v>
      </c>
      <c r="P234" s="40" t="e">
        <f t="shared" si="80"/>
        <v>#DIV/0!</v>
      </c>
      <c r="Q234" s="13">
        <f t="shared" si="90"/>
        <v>284778</v>
      </c>
      <c r="R234" s="7">
        <f t="shared" si="86"/>
        <v>12566</v>
      </c>
      <c r="T234" s="11">
        <f t="shared" si="72"/>
        <v>64549</v>
      </c>
      <c r="U234" s="10">
        <f t="shared" si="87"/>
        <v>1.0019869297278838</v>
      </c>
      <c r="V234" s="10">
        <f t="shared" si="88"/>
        <v>1123.7717039377496</v>
      </c>
      <c r="W234" s="10">
        <f t="shared" si="92"/>
        <v>1.1445669905667069</v>
      </c>
      <c r="X234" s="1">
        <f t="shared" si="82"/>
        <v>283</v>
      </c>
      <c r="AB234" s="42" t="e">
        <f t="shared" si="73"/>
        <v>#DIV/0!</v>
      </c>
      <c r="AC234" s="42" t="e">
        <f t="shared" si="83"/>
        <v>#DIV/0!</v>
      </c>
      <c r="AD234" s="43">
        <f t="shared" si="74"/>
        <v>297344</v>
      </c>
      <c r="AE234" s="1">
        <f t="shared" si="84"/>
        <v>3822</v>
      </c>
      <c r="AF234" s="44" t="e">
        <f t="shared" si="75"/>
        <v>#DIV/0!</v>
      </c>
      <c r="AG234" s="44" t="e">
        <f t="shared" si="85"/>
        <v>#DIV/0!</v>
      </c>
      <c r="AI234" s="44" t="e">
        <f t="shared" si="76"/>
        <v>#DIV/0!</v>
      </c>
    </row>
    <row r="235" spans="1:35" x14ac:dyDescent="0.25">
      <c r="A235" s="1">
        <v>232</v>
      </c>
      <c r="D235" s="37">
        <v>44123</v>
      </c>
      <c r="F235" s="4">
        <v>3373</v>
      </c>
      <c r="G235" s="182">
        <f>AVERAGE(F235:F241)</f>
        <v>3900.7142857142858</v>
      </c>
      <c r="H235" s="116"/>
      <c r="J235" s="6">
        <v>3919</v>
      </c>
      <c r="K235" s="7">
        <v>106</v>
      </c>
      <c r="M235" s="39">
        <f t="shared" si="77"/>
        <v>580378</v>
      </c>
      <c r="N235" s="10">
        <f t="shared" si="78"/>
        <v>365266</v>
      </c>
      <c r="O235" s="38" t="e">
        <f t="shared" si="79"/>
        <v>#DIV/0!</v>
      </c>
      <c r="P235" s="40" t="e">
        <f t="shared" si="80"/>
        <v>#DIV/0!</v>
      </c>
      <c r="Q235" s="13">
        <f t="shared" si="90"/>
        <v>288697</v>
      </c>
      <c r="R235" s="7">
        <f t="shared" si="86"/>
        <v>12672</v>
      </c>
      <c r="T235" s="11">
        <f t="shared" si="72"/>
        <v>63897</v>
      </c>
      <c r="U235" s="10">
        <f t="shared" si="87"/>
        <v>1.0015046786100532</v>
      </c>
      <c r="V235" s="10">
        <f t="shared" si="88"/>
        <v>1124.7732086163596</v>
      </c>
      <c r="W235" s="10">
        <f t="shared" si="92"/>
        <v>1.1234439834024896</v>
      </c>
      <c r="X235" s="1">
        <f t="shared" si="82"/>
        <v>-652</v>
      </c>
      <c r="AB235" s="42" t="e">
        <f t="shared" si="73"/>
        <v>#DIV/0!</v>
      </c>
      <c r="AC235" s="42" t="e">
        <f t="shared" si="83"/>
        <v>#DIV/0!</v>
      </c>
      <c r="AD235" s="43">
        <f t="shared" si="74"/>
        <v>301369</v>
      </c>
      <c r="AE235" s="1">
        <f t="shared" si="84"/>
        <v>4025</v>
      </c>
      <c r="AF235" s="44" t="e">
        <f t="shared" si="75"/>
        <v>#DIV/0!</v>
      </c>
      <c r="AG235" s="44" t="e">
        <f t="shared" si="85"/>
        <v>#DIV/0!</v>
      </c>
      <c r="AI235" s="44" t="e">
        <f t="shared" si="76"/>
        <v>#DIV/0!</v>
      </c>
    </row>
    <row r="236" spans="1:35" x14ac:dyDescent="0.25">
      <c r="A236" s="1">
        <v>233</v>
      </c>
      <c r="D236" s="37">
        <v>44124</v>
      </c>
      <c r="F236" s="4">
        <v>3062</v>
      </c>
      <c r="G236" s="182"/>
      <c r="H236" s="111"/>
      <c r="J236" s="6">
        <v>4410</v>
      </c>
      <c r="K236" s="7">
        <v>117</v>
      </c>
      <c r="M236" s="39">
        <f t="shared" si="77"/>
        <v>580378</v>
      </c>
      <c r="N236" s="10">
        <f t="shared" si="78"/>
        <v>368328</v>
      </c>
      <c r="O236" s="38" t="e">
        <f t="shared" si="79"/>
        <v>#DIV/0!</v>
      </c>
      <c r="P236" s="40" t="e">
        <f t="shared" si="80"/>
        <v>#DIV/0!</v>
      </c>
      <c r="Q236" s="13">
        <f t="shared" si="90"/>
        <v>293107</v>
      </c>
      <c r="R236" s="7">
        <f t="shared" si="86"/>
        <v>12789</v>
      </c>
      <c r="T236" s="11">
        <f t="shared" si="72"/>
        <v>62432</v>
      </c>
      <c r="U236" s="10">
        <f t="shared" si="87"/>
        <v>0.97714893883428289</v>
      </c>
      <c r="V236" s="10">
        <f t="shared" si="88"/>
        <v>1125.7503575551939</v>
      </c>
      <c r="W236" s="10">
        <f t="shared" si="92"/>
        <v>1.0804561895367149</v>
      </c>
      <c r="X236" s="1">
        <f t="shared" si="82"/>
        <v>-1465</v>
      </c>
      <c r="AB236" s="42" t="e">
        <f t="shared" si="73"/>
        <v>#DIV/0!</v>
      </c>
      <c r="AC236" s="42" t="e">
        <f t="shared" si="83"/>
        <v>#DIV/0!</v>
      </c>
      <c r="AD236" s="43">
        <f t="shared" si="74"/>
        <v>305896</v>
      </c>
      <c r="AE236" s="1">
        <f t="shared" si="84"/>
        <v>4527</v>
      </c>
      <c r="AF236" s="44" t="e">
        <f t="shared" si="75"/>
        <v>#DIV/0!</v>
      </c>
      <c r="AG236" s="44" t="e">
        <f t="shared" si="85"/>
        <v>#DIV/0!</v>
      </c>
      <c r="AI236" s="44" t="e">
        <f t="shared" si="76"/>
        <v>#DIV/0!</v>
      </c>
    </row>
    <row r="237" spans="1:35" x14ac:dyDescent="0.25">
      <c r="A237" s="1">
        <v>234</v>
      </c>
      <c r="D237" s="37">
        <v>44125</v>
      </c>
      <c r="F237" s="4">
        <v>4267</v>
      </c>
      <c r="G237" s="182"/>
      <c r="H237" s="111"/>
      <c r="J237" s="6">
        <v>3856</v>
      </c>
      <c r="K237" s="7">
        <v>123</v>
      </c>
      <c r="M237" s="39">
        <f t="shared" si="77"/>
        <v>580378</v>
      </c>
      <c r="N237" s="10">
        <f t="shared" si="78"/>
        <v>372595</v>
      </c>
      <c r="O237" s="38" t="e">
        <f t="shared" si="79"/>
        <v>#DIV/0!</v>
      </c>
      <c r="P237" s="40" t="e">
        <f t="shared" si="80"/>
        <v>#DIV/0!</v>
      </c>
      <c r="Q237" s="13">
        <f t="shared" si="90"/>
        <v>296963</v>
      </c>
      <c r="R237" s="7">
        <f t="shared" ref="R237:R268" si="93">K237+R236</f>
        <v>12912</v>
      </c>
      <c r="T237" s="11">
        <f t="shared" si="72"/>
        <v>62720</v>
      </c>
      <c r="U237" s="10">
        <f t="shared" si="87"/>
        <v>0.9727348863178138</v>
      </c>
      <c r="V237" s="10">
        <f t="shared" si="88"/>
        <v>1126.7230924415117</v>
      </c>
      <c r="W237" s="10">
        <f t="shared" si="92"/>
        <v>1.0746166366829435</v>
      </c>
      <c r="X237" s="1">
        <f t="shared" si="82"/>
        <v>288</v>
      </c>
      <c r="AB237" s="42" t="e">
        <f t="shared" si="73"/>
        <v>#DIV/0!</v>
      </c>
      <c r="AC237" s="42" t="e">
        <f t="shared" si="83"/>
        <v>#DIV/0!</v>
      </c>
      <c r="AD237" s="43">
        <f t="shared" si="74"/>
        <v>309875</v>
      </c>
      <c r="AE237" s="1">
        <f t="shared" si="84"/>
        <v>3979</v>
      </c>
      <c r="AF237" s="44" t="e">
        <f t="shared" si="75"/>
        <v>#DIV/0!</v>
      </c>
      <c r="AG237" s="44" t="e">
        <f t="shared" si="85"/>
        <v>#DIV/0!</v>
      </c>
      <c r="AI237" s="44" t="e">
        <f t="shared" si="76"/>
        <v>#DIV/0!</v>
      </c>
    </row>
    <row r="238" spans="1:35" x14ac:dyDescent="0.25">
      <c r="A238" s="1">
        <v>235</v>
      </c>
      <c r="D238" s="37">
        <v>44126</v>
      </c>
      <c r="F238" s="4">
        <v>4432</v>
      </c>
      <c r="G238" s="182"/>
      <c r="H238" s="111"/>
      <c r="J238" s="6">
        <v>3497</v>
      </c>
      <c r="K238" s="7">
        <v>102</v>
      </c>
      <c r="M238" s="39">
        <f t="shared" si="77"/>
        <v>580378</v>
      </c>
      <c r="N238" s="10">
        <f t="shared" si="78"/>
        <v>377027</v>
      </c>
      <c r="O238" s="38" t="e">
        <f t="shared" si="79"/>
        <v>#DIV/0!</v>
      </c>
      <c r="P238" s="40" t="e">
        <f t="shared" si="80"/>
        <v>#DIV/0!</v>
      </c>
      <c r="Q238" s="13">
        <f t="shared" si="90"/>
        <v>300460</v>
      </c>
      <c r="R238" s="7">
        <f t="shared" si="93"/>
        <v>13014</v>
      </c>
      <c r="T238" s="11">
        <f t="shared" si="72"/>
        <v>63553</v>
      </c>
      <c r="U238" s="10">
        <f t="shared" si="87"/>
        <v>0.97100120700982417</v>
      </c>
      <c r="V238" s="10">
        <f t="shared" si="88"/>
        <v>1127.6940936485214</v>
      </c>
      <c r="W238" s="10">
        <f t="shared" si="92"/>
        <v>1.0812930667800935</v>
      </c>
      <c r="X238" s="1">
        <f t="shared" si="82"/>
        <v>833</v>
      </c>
      <c r="AB238" s="42" t="e">
        <f t="shared" si="73"/>
        <v>#DIV/0!</v>
      </c>
      <c r="AC238" s="42" t="e">
        <f t="shared" si="83"/>
        <v>#DIV/0!</v>
      </c>
      <c r="AD238" s="43">
        <f t="shared" si="74"/>
        <v>313474</v>
      </c>
      <c r="AE238" s="1">
        <f t="shared" si="84"/>
        <v>3599</v>
      </c>
      <c r="AF238" s="44" t="e">
        <f t="shared" si="75"/>
        <v>#DIV/0!</v>
      </c>
      <c r="AG238" s="44" t="e">
        <f t="shared" si="85"/>
        <v>#DIV/0!</v>
      </c>
      <c r="AI238" s="44" t="e">
        <f t="shared" si="76"/>
        <v>#DIV/0!</v>
      </c>
    </row>
    <row r="239" spans="1:35" x14ac:dyDescent="0.25">
      <c r="A239" s="1">
        <v>236</v>
      </c>
      <c r="D239" s="37">
        <v>44127</v>
      </c>
      <c r="F239" s="4">
        <v>4369</v>
      </c>
      <c r="G239" s="182"/>
      <c r="H239" s="111"/>
      <c r="J239" s="6">
        <v>4094</v>
      </c>
      <c r="K239" s="7">
        <v>118</v>
      </c>
      <c r="M239" s="39">
        <f t="shared" si="77"/>
        <v>580378</v>
      </c>
      <c r="N239" s="10">
        <f t="shared" si="78"/>
        <v>381396</v>
      </c>
      <c r="O239" s="38" t="e">
        <f t="shared" si="79"/>
        <v>#DIV/0!</v>
      </c>
      <c r="P239" s="40" t="e">
        <f t="shared" si="80"/>
        <v>#DIV/0!</v>
      </c>
      <c r="Q239" s="13">
        <f t="shared" si="90"/>
        <v>304554</v>
      </c>
      <c r="R239" s="7">
        <f t="shared" si="93"/>
        <v>13132</v>
      </c>
      <c r="T239" s="11">
        <f t="shared" si="72"/>
        <v>63710</v>
      </c>
      <c r="U239" s="10">
        <f t="shared" si="87"/>
        <v>0.96763414893455446</v>
      </c>
      <c r="V239" s="10">
        <f t="shared" si="88"/>
        <v>1128.661727797456</v>
      </c>
      <c r="W239" s="10">
        <f t="shared" si="92"/>
        <v>1.0718371467025571</v>
      </c>
      <c r="X239" s="1">
        <f t="shared" si="82"/>
        <v>157</v>
      </c>
      <c r="AB239" s="42" t="e">
        <f t="shared" si="73"/>
        <v>#DIV/0!</v>
      </c>
      <c r="AC239" s="42" t="e">
        <f t="shared" si="83"/>
        <v>#DIV/0!</v>
      </c>
      <c r="AD239" s="43">
        <f t="shared" si="74"/>
        <v>317686</v>
      </c>
      <c r="AE239" s="1">
        <f t="shared" si="84"/>
        <v>4212</v>
      </c>
      <c r="AF239" s="44" t="e">
        <f t="shared" si="75"/>
        <v>#DIV/0!</v>
      </c>
      <c r="AG239" s="44" t="e">
        <f t="shared" si="85"/>
        <v>#DIV/0!</v>
      </c>
      <c r="AI239" s="44" t="e">
        <f t="shared" si="76"/>
        <v>#DIV/0!</v>
      </c>
    </row>
    <row r="240" spans="1:35" x14ac:dyDescent="0.25">
      <c r="A240" s="1">
        <v>237</v>
      </c>
      <c r="D240" s="37">
        <v>44128</v>
      </c>
      <c r="F240" s="4">
        <v>4070</v>
      </c>
      <c r="G240" s="182"/>
      <c r="H240" s="111"/>
      <c r="J240" s="6">
        <v>4119</v>
      </c>
      <c r="K240" s="7">
        <v>128</v>
      </c>
      <c r="M240" s="39">
        <f t="shared" si="77"/>
        <v>580378</v>
      </c>
      <c r="N240" s="10">
        <f t="shared" si="78"/>
        <v>385466</v>
      </c>
      <c r="O240" s="38" t="e">
        <f t="shared" si="79"/>
        <v>#DIV/0!</v>
      </c>
      <c r="P240" s="40" t="e">
        <f t="shared" si="80"/>
        <v>#DIV/0!</v>
      </c>
      <c r="Q240" s="13">
        <f t="shared" si="90"/>
        <v>308673</v>
      </c>
      <c r="R240" s="7">
        <f t="shared" si="93"/>
        <v>13260</v>
      </c>
      <c r="T240" s="11">
        <f t="shared" si="72"/>
        <v>63533</v>
      </c>
      <c r="U240" s="10">
        <f t="shared" si="87"/>
        <v>0.95923482252049586</v>
      </c>
      <c r="V240" s="10">
        <f t="shared" si="88"/>
        <v>1129.6209626199766</v>
      </c>
      <c r="W240" s="10">
        <f t="shared" si="92"/>
        <v>1.0579840468934738</v>
      </c>
      <c r="X240" s="1">
        <f t="shared" si="82"/>
        <v>-177</v>
      </c>
      <c r="AB240" s="42" t="e">
        <f t="shared" si="73"/>
        <v>#DIV/0!</v>
      </c>
      <c r="AC240" s="42" t="e">
        <f t="shared" si="83"/>
        <v>#DIV/0!</v>
      </c>
      <c r="AD240" s="43">
        <f t="shared" si="74"/>
        <v>321933</v>
      </c>
      <c r="AE240" s="1">
        <f t="shared" si="84"/>
        <v>4247</v>
      </c>
      <c r="AF240" s="44" t="e">
        <f t="shared" si="75"/>
        <v>#DIV/0!</v>
      </c>
      <c r="AG240" s="44" t="e">
        <f t="shared" si="85"/>
        <v>#DIV/0!</v>
      </c>
      <c r="AI240" s="44" t="e">
        <f t="shared" si="76"/>
        <v>#DIV/0!</v>
      </c>
    </row>
    <row r="241" spans="1:35" x14ac:dyDescent="0.25">
      <c r="A241" s="1">
        <v>238</v>
      </c>
      <c r="D241" s="37">
        <v>44129</v>
      </c>
      <c r="F241" s="4">
        <v>3732</v>
      </c>
      <c r="G241" s="182"/>
      <c r="H241" s="115"/>
      <c r="J241" s="6">
        <v>4545</v>
      </c>
      <c r="K241" s="7">
        <v>94</v>
      </c>
      <c r="M241" s="39">
        <f t="shared" si="77"/>
        <v>580378</v>
      </c>
      <c r="N241" s="10">
        <f t="shared" si="78"/>
        <v>389198</v>
      </c>
      <c r="O241" s="38" t="e">
        <f t="shared" si="79"/>
        <v>#DIV/0!</v>
      </c>
      <c r="P241" s="40" t="e">
        <f t="shared" si="80"/>
        <v>#DIV/0!</v>
      </c>
      <c r="Q241" s="13">
        <f t="shared" si="90"/>
        <v>313218</v>
      </c>
      <c r="R241" s="7">
        <f t="shared" si="93"/>
        <v>13354</v>
      </c>
      <c r="T241" s="11">
        <f t="shared" si="72"/>
        <v>62626</v>
      </c>
      <c r="U241" s="10">
        <f t="shared" si="87"/>
        <v>0.93325385589747412</v>
      </c>
      <c r="V241" s="10">
        <f t="shared" si="88"/>
        <v>1130.554216475874</v>
      </c>
      <c r="W241" s="10">
        <f t="shared" si="92"/>
        <v>1.0365454003773711</v>
      </c>
      <c r="X241" s="1">
        <f t="shared" si="82"/>
        <v>-907</v>
      </c>
      <c r="AB241" s="42" t="e">
        <f t="shared" si="73"/>
        <v>#DIV/0!</v>
      </c>
      <c r="AC241" s="42" t="e">
        <f t="shared" si="83"/>
        <v>#DIV/0!</v>
      </c>
      <c r="AD241" s="43">
        <f t="shared" si="74"/>
        <v>326572</v>
      </c>
      <c r="AE241" s="1">
        <f t="shared" si="84"/>
        <v>4639</v>
      </c>
      <c r="AF241" s="44" t="e">
        <f t="shared" si="75"/>
        <v>#DIV/0!</v>
      </c>
      <c r="AG241" s="44" t="e">
        <f t="shared" si="85"/>
        <v>#DIV/0!</v>
      </c>
      <c r="AI241" s="44" t="e">
        <f t="shared" si="76"/>
        <v>#DIV/0!</v>
      </c>
    </row>
    <row r="242" spans="1:35" x14ac:dyDescent="0.25">
      <c r="A242" s="1">
        <v>239</v>
      </c>
      <c r="D242" s="37">
        <v>44130</v>
      </c>
      <c r="F242" s="4">
        <v>3222</v>
      </c>
      <c r="G242" s="182">
        <f>AVERAGE(F242:F248)</f>
        <v>3296</v>
      </c>
      <c r="H242" s="116"/>
      <c r="J242" s="6">
        <v>3908</v>
      </c>
      <c r="K242" s="7">
        <v>112</v>
      </c>
      <c r="M242" s="39">
        <f t="shared" si="77"/>
        <v>580378</v>
      </c>
      <c r="N242" s="10">
        <f t="shared" si="78"/>
        <v>392420</v>
      </c>
      <c r="O242" s="38" t="e">
        <f t="shared" si="79"/>
        <v>#DIV/0!</v>
      </c>
      <c r="P242" s="40" t="e">
        <f t="shared" si="80"/>
        <v>#DIV/0!</v>
      </c>
      <c r="Q242" s="13">
        <f t="shared" ref="Q242:Q252" si="94">J244+Q241</f>
        <v>316763</v>
      </c>
      <c r="R242" s="7">
        <f t="shared" si="93"/>
        <v>13466</v>
      </c>
      <c r="T242" s="11">
        <f t="shared" si="72"/>
        <v>62191</v>
      </c>
      <c r="U242" s="10">
        <f t="shared" si="87"/>
        <v>0.93115632813786697</v>
      </c>
      <c r="V242" s="10">
        <f t="shared" si="88"/>
        <v>1131.4853728040118</v>
      </c>
      <c r="W242" s="10">
        <f t="shared" si="92"/>
        <v>1.0093483729611297</v>
      </c>
      <c r="X242" s="1">
        <f t="shared" si="82"/>
        <v>-435</v>
      </c>
      <c r="AB242" s="42" t="e">
        <f t="shared" si="73"/>
        <v>#DIV/0!</v>
      </c>
      <c r="AC242" s="42" t="e">
        <f t="shared" si="83"/>
        <v>#DIV/0!</v>
      </c>
      <c r="AD242" s="43">
        <f t="shared" si="74"/>
        <v>330229</v>
      </c>
      <c r="AE242" s="1">
        <f t="shared" si="84"/>
        <v>3657</v>
      </c>
      <c r="AF242" s="44" t="e">
        <f t="shared" si="75"/>
        <v>#DIV/0!</v>
      </c>
      <c r="AG242" s="44" t="e">
        <f t="shared" si="85"/>
        <v>#DIV/0!</v>
      </c>
      <c r="AI242" s="44" t="e">
        <f t="shared" si="76"/>
        <v>#DIV/0!</v>
      </c>
    </row>
    <row r="243" spans="1:35" x14ac:dyDescent="0.25">
      <c r="A243" s="1">
        <v>240</v>
      </c>
      <c r="D243" s="37">
        <v>44131</v>
      </c>
      <c r="F243" s="4">
        <v>3520</v>
      </c>
      <c r="G243" s="182"/>
      <c r="H243" s="111"/>
      <c r="J243" s="6">
        <v>4576</v>
      </c>
      <c r="K243" s="7">
        <v>101</v>
      </c>
      <c r="M243" s="39">
        <f t="shared" si="77"/>
        <v>580378</v>
      </c>
      <c r="N243" s="10">
        <f t="shared" si="78"/>
        <v>395940</v>
      </c>
      <c r="O243" s="38" t="e">
        <f t="shared" si="79"/>
        <v>#DIV/0!</v>
      </c>
      <c r="P243" s="40" t="e">
        <f t="shared" si="80"/>
        <v>#DIV/0!</v>
      </c>
      <c r="Q243" s="13">
        <f t="shared" si="94"/>
        <v>320748</v>
      </c>
      <c r="R243" s="7">
        <f t="shared" si="93"/>
        <v>13567</v>
      </c>
      <c r="T243" s="11">
        <f t="shared" si="72"/>
        <v>61625</v>
      </c>
      <c r="U243" s="10">
        <f t="shared" si="87"/>
        <v>0.93618023273478568</v>
      </c>
      <c r="V243" s="10">
        <f t="shared" si="88"/>
        <v>1132.4215530367467</v>
      </c>
      <c r="W243" s="10">
        <f t="shared" si="92"/>
        <v>0.99716828478964403</v>
      </c>
      <c r="X243" s="1">
        <f t="shared" si="82"/>
        <v>-566</v>
      </c>
      <c r="AB243" s="42" t="e">
        <f t="shared" si="73"/>
        <v>#DIV/0!</v>
      </c>
      <c r="AC243" s="42" t="e">
        <f t="shared" si="83"/>
        <v>#DIV/0!</v>
      </c>
      <c r="AD243" s="43">
        <f t="shared" si="74"/>
        <v>334315</v>
      </c>
      <c r="AE243" s="1">
        <f t="shared" si="84"/>
        <v>4086</v>
      </c>
      <c r="AF243" s="44" t="e">
        <f t="shared" si="75"/>
        <v>#DIV/0!</v>
      </c>
      <c r="AG243" s="44" t="e">
        <f t="shared" si="85"/>
        <v>#DIV/0!</v>
      </c>
      <c r="AI243" s="44" t="e">
        <f t="shared" si="76"/>
        <v>#DIV/0!</v>
      </c>
    </row>
    <row r="244" spans="1:35" x14ac:dyDescent="0.25">
      <c r="A244" s="1">
        <v>241</v>
      </c>
      <c r="D244" s="37">
        <v>44132</v>
      </c>
      <c r="F244" s="4">
        <v>4029</v>
      </c>
      <c r="G244" s="182"/>
      <c r="H244" s="111"/>
      <c r="J244" s="6">
        <v>3545</v>
      </c>
      <c r="K244" s="7">
        <v>100</v>
      </c>
      <c r="M244" s="39">
        <f t="shared" si="77"/>
        <v>580378</v>
      </c>
      <c r="N244" s="10">
        <f t="shared" si="78"/>
        <v>399969</v>
      </c>
      <c r="O244" s="38" t="e">
        <f t="shared" si="79"/>
        <v>#DIV/0!</v>
      </c>
      <c r="P244" s="40" t="e">
        <f t="shared" si="80"/>
        <v>#DIV/0!</v>
      </c>
      <c r="Q244" s="13">
        <f t="shared" si="94"/>
        <v>325265</v>
      </c>
      <c r="R244" s="7">
        <f t="shared" si="93"/>
        <v>13667</v>
      </c>
      <c r="T244" s="11">
        <f t="shared" si="72"/>
        <v>61037</v>
      </c>
      <c r="U244" s="10">
        <f t="shared" si="87"/>
        <v>0.93516064287793588</v>
      </c>
      <c r="V244" s="10">
        <f t="shared" si="88"/>
        <v>1133.3567136796246</v>
      </c>
      <c r="W244" s="10">
        <f t="shared" si="92"/>
        <v>0.99463872502688788</v>
      </c>
      <c r="X244" s="1">
        <f t="shared" si="82"/>
        <v>-588</v>
      </c>
      <c r="AB244" s="42" t="e">
        <f t="shared" si="73"/>
        <v>#DIV/0!</v>
      </c>
      <c r="AC244" s="42" t="e">
        <f t="shared" si="83"/>
        <v>#DIV/0!</v>
      </c>
      <c r="AD244" s="43">
        <f t="shared" si="74"/>
        <v>338932</v>
      </c>
      <c r="AE244" s="1">
        <f t="shared" si="84"/>
        <v>4617</v>
      </c>
      <c r="AF244" s="44" t="e">
        <f t="shared" si="75"/>
        <v>#DIV/0!</v>
      </c>
      <c r="AG244" s="44" t="e">
        <f t="shared" si="85"/>
        <v>#DIV/0!</v>
      </c>
      <c r="AI244" s="44" t="e">
        <f t="shared" si="76"/>
        <v>#DIV/0!</v>
      </c>
    </row>
    <row r="245" spans="1:35" x14ac:dyDescent="0.25">
      <c r="A245" s="1">
        <v>242</v>
      </c>
      <c r="D245" s="37">
        <v>44133</v>
      </c>
      <c r="F245" s="4">
        <v>3565</v>
      </c>
      <c r="G245" s="182"/>
      <c r="H245" s="111"/>
      <c r="J245" s="6">
        <v>3985</v>
      </c>
      <c r="K245" s="7">
        <v>89</v>
      </c>
      <c r="M245" s="39">
        <f t="shared" si="77"/>
        <v>580378</v>
      </c>
      <c r="N245" s="10">
        <f t="shared" si="78"/>
        <v>403534</v>
      </c>
      <c r="O245" s="38" t="e">
        <f t="shared" si="79"/>
        <v>#DIV/0!</v>
      </c>
      <c r="P245" s="40" t="e">
        <f t="shared" si="80"/>
        <v>#DIV/0!</v>
      </c>
      <c r="Q245" s="13">
        <f t="shared" si="94"/>
        <v>328771</v>
      </c>
      <c r="R245" s="7">
        <f t="shared" si="93"/>
        <v>13756</v>
      </c>
      <c r="T245" s="11">
        <f t="shared" si="72"/>
        <v>61007</v>
      </c>
      <c r="U245" s="10">
        <f t="shared" si="87"/>
        <v>0.95685247341510082</v>
      </c>
      <c r="V245" s="10">
        <f t="shared" si="88"/>
        <v>1134.3135661530398</v>
      </c>
      <c r="W245" s="10">
        <f t="shared" si="92"/>
        <v>0.98920110907528414</v>
      </c>
      <c r="X245" s="1">
        <f t="shared" si="82"/>
        <v>-30</v>
      </c>
      <c r="AB245" s="42" t="e">
        <f t="shared" si="73"/>
        <v>#DIV/0!</v>
      </c>
      <c r="AC245" s="42" t="e">
        <f t="shared" si="83"/>
        <v>#DIV/0!</v>
      </c>
      <c r="AD245" s="43">
        <f t="shared" si="74"/>
        <v>342527</v>
      </c>
      <c r="AE245" s="1">
        <f t="shared" si="84"/>
        <v>3595</v>
      </c>
      <c r="AF245" s="44" t="e">
        <f t="shared" si="75"/>
        <v>#DIV/0!</v>
      </c>
      <c r="AG245" s="44" t="e">
        <f t="shared" si="85"/>
        <v>#DIV/0!</v>
      </c>
      <c r="AI245" s="44" t="e">
        <f t="shared" si="76"/>
        <v>#DIV/0!</v>
      </c>
    </row>
    <row r="246" spans="1:35" x14ac:dyDescent="0.25">
      <c r="A246" s="1">
        <v>243</v>
      </c>
      <c r="D246" s="37">
        <v>44134</v>
      </c>
      <c r="F246" s="4">
        <v>2897</v>
      </c>
      <c r="G246" s="182"/>
      <c r="H246" s="111"/>
      <c r="J246" s="6">
        <v>4517</v>
      </c>
      <c r="K246" s="7">
        <v>81</v>
      </c>
      <c r="M246" s="39">
        <f t="shared" si="77"/>
        <v>580378</v>
      </c>
      <c r="N246" s="10">
        <f t="shared" si="78"/>
        <v>406431</v>
      </c>
      <c r="O246" s="38" t="e">
        <f t="shared" si="79"/>
        <v>#DIV/0!</v>
      </c>
      <c r="P246" s="40" t="e">
        <f t="shared" si="80"/>
        <v>#DIV/0!</v>
      </c>
      <c r="Q246" s="13">
        <f t="shared" si="94"/>
        <v>332912</v>
      </c>
      <c r="R246" s="7">
        <f t="shared" si="93"/>
        <v>13837</v>
      </c>
      <c r="T246" s="11">
        <f t="shared" si="72"/>
        <v>59682</v>
      </c>
      <c r="U246" s="10">
        <f t="shared" si="87"/>
        <v>0.93112002121784165</v>
      </c>
      <c r="V246" s="10">
        <f t="shared" si="88"/>
        <v>1135.2446861742576</v>
      </c>
      <c r="W246" s="10">
        <f t="shared" si="92"/>
        <v>0.97347817576825213</v>
      </c>
      <c r="X246" s="1">
        <f t="shared" si="82"/>
        <v>-1325</v>
      </c>
      <c r="AB246" s="42" t="e">
        <f t="shared" si="73"/>
        <v>#DIV/0!</v>
      </c>
      <c r="AC246" s="42" t="e">
        <f t="shared" si="83"/>
        <v>#DIV/0!</v>
      </c>
      <c r="AD246" s="43">
        <f t="shared" si="74"/>
        <v>346749</v>
      </c>
      <c r="AE246" s="1">
        <f t="shared" si="84"/>
        <v>4222</v>
      </c>
      <c r="AF246" s="44" t="e">
        <f t="shared" si="75"/>
        <v>#DIV/0!</v>
      </c>
      <c r="AG246" s="44" t="e">
        <f t="shared" si="85"/>
        <v>#DIV/0!</v>
      </c>
      <c r="AI246" s="44" t="e">
        <f t="shared" si="76"/>
        <v>#DIV/0!</v>
      </c>
    </row>
    <row r="247" spans="1:35" x14ac:dyDescent="0.25">
      <c r="A247" s="1">
        <v>244</v>
      </c>
      <c r="D247" s="37">
        <v>44135</v>
      </c>
      <c r="F247" s="4">
        <v>3143</v>
      </c>
      <c r="G247" s="182"/>
      <c r="H247" s="111"/>
      <c r="J247" s="6">
        <v>3506</v>
      </c>
      <c r="K247" s="7">
        <v>87</v>
      </c>
      <c r="M247" s="39">
        <f t="shared" si="77"/>
        <v>580378</v>
      </c>
      <c r="N247" s="10">
        <f t="shared" si="78"/>
        <v>409574</v>
      </c>
      <c r="O247" s="38" t="e">
        <f t="shared" si="79"/>
        <v>#DIV/0!</v>
      </c>
      <c r="P247" s="40" t="e">
        <f t="shared" si="80"/>
        <v>#DIV/0!</v>
      </c>
      <c r="Q247" s="13">
        <f t="shared" si="94"/>
        <v>336536</v>
      </c>
      <c r="R247" s="7">
        <f t="shared" si="93"/>
        <v>13924</v>
      </c>
      <c r="T247" s="11">
        <f t="shared" si="72"/>
        <v>59114</v>
      </c>
      <c r="U247" s="10">
        <f t="shared" si="87"/>
        <v>0.91983319329038682</v>
      </c>
      <c r="V247" s="10">
        <f t="shared" si="88"/>
        <v>1136.1645193675479</v>
      </c>
      <c r="W247" s="10">
        <f t="shared" si="92"/>
        <v>0.95613495940219329</v>
      </c>
      <c r="X247" s="1">
        <f t="shared" si="82"/>
        <v>-568</v>
      </c>
      <c r="AB247" s="42" t="e">
        <f t="shared" si="73"/>
        <v>#DIV/0!</v>
      </c>
      <c r="AC247" s="42" t="e">
        <f t="shared" si="83"/>
        <v>#DIV/0!</v>
      </c>
      <c r="AD247" s="43">
        <f t="shared" si="74"/>
        <v>350460</v>
      </c>
      <c r="AE247" s="1">
        <f t="shared" si="84"/>
        <v>3711</v>
      </c>
      <c r="AF247" s="44" t="e">
        <f t="shared" si="75"/>
        <v>#DIV/0!</v>
      </c>
      <c r="AG247" s="44" t="e">
        <f t="shared" si="85"/>
        <v>#DIV/0!</v>
      </c>
      <c r="AI247" s="44" t="e">
        <f t="shared" si="76"/>
        <v>#DIV/0!</v>
      </c>
    </row>
    <row r="248" spans="1:35" x14ac:dyDescent="0.25">
      <c r="A248" s="1">
        <v>245</v>
      </c>
      <c r="D248" s="37">
        <v>44136</v>
      </c>
      <c r="F248" s="4">
        <v>2696</v>
      </c>
      <c r="G248" s="182"/>
      <c r="H248" s="115"/>
      <c r="J248" s="6">
        <v>4141</v>
      </c>
      <c r="K248" s="7">
        <v>74</v>
      </c>
      <c r="M248" s="39">
        <f t="shared" si="77"/>
        <v>580378</v>
      </c>
      <c r="N248" s="10">
        <f t="shared" si="78"/>
        <v>412270</v>
      </c>
      <c r="O248" s="38" t="e">
        <f t="shared" si="79"/>
        <v>#DIV/0!</v>
      </c>
      <c r="P248" s="40" t="e">
        <f t="shared" si="80"/>
        <v>#DIV/0!</v>
      </c>
      <c r="Q248" s="13">
        <f t="shared" si="94"/>
        <v>340467</v>
      </c>
      <c r="R248" s="7">
        <f t="shared" si="93"/>
        <v>13998</v>
      </c>
      <c r="T248" s="11">
        <f t="shared" si="72"/>
        <v>57805</v>
      </c>
      <c r="U248" s="10">
        <f t="shared" si="87"/>
        <v>0.89552123193233046</v>
      </c>
      <c r="V248" s="10">
        <f t="shared" si="88"/>
        <v>1137.0600405994803</v>
      </c>
      <c r="W248" s="10">
        <f t="shared" si="92"/>
        <v>0.91501250514452148</v>
      </c>
      <c r="X248" s="1">
        <f t="shared" si="82"/>
        <v>-1309</v>
      </c>
      <c r="AB248" s="42" t="e">
        <f t="shared" si="73"/>
        <v>#DIV/0!</v>
      </c>
      <c r="AC248" s="42" t="e">
        <f t="shared" si="83"/>
        <v>#DIV/0!</v>
      </c>
      <c r="AD248" s="43">
        <f t="shared" si="74"/>
        <v>354465</v>
      </c>
      <c r="AE248" s="1">
        <f t="shared" si="84"/>
        <v>4005</v>
      </c>
      <c r="AF248" s="44" t="e">
        <f t="shared" si="75"/>
        <v>#DIV/0!</v>
      </c>
      <c r="AG248" s="44" t="e">
        <f t="shared" si="85"/>
        <v>#DIV/0!</v>
      </c>
      <c r="AI248" s="44" t="e">
        <f t="shared" si="76"/>
        <v>#DIV/0!</v>
      </c>
    </row>
    <row r="249" spans="1:35" x14ac:dyDescent="0.25">
      <c r="A249" s="1">
        <v>246</v>
      </c>
      <c r="D249" s="37">
        <v>44137</v>
      </c>
      <c r="F249" s="4">
        <v>2618</v>
      </c>
      <c r="G249" s="182">
        <f>AVERAGE(F249:F255)</f>
        <v>3561.7142857142858</v>
      </c>
      <c r="H249" s="116"/>
      <c r="J249" s="6">
        <v>3624</v>
      </c>
      <c r="K249" s="7">
        <v>101</v>
      </c>
      <c r="M249" s="39">
        <f t="shared" si="77"/>
        <v>580378</v>
      </c>
      <c r="N249" s="10">
        <f t="shared" si="78"/>
        <v>414888</v>
      </c>
      <c r="O249" s="38" t="e">
        <f t="shared" si="79"/>
        <v>#DIV/0!</v>
      </c>
      <c r="P249" s="40" t="e">
        <f t="shared" si="80"/>
        <v>#DIV/0!</v>
      </c>
      <c r="Q249" s="13">
        <f t="shared" si="94"/>
        <v>344252</v>
      </c>
      <c r="R249" s="7">
        <f t="shared" si="93"/>
        <v>14099</v>
      </c>
      <c r="T249" s="11">
        <f t="shared" si="72"/>
        <v>56537</v>
      </c>
      <c r="U249" s="10">
        <f t="shared" si="87"/>
        <v>0.88481462353475127</v>
      </c>
      <c r="V249" s="10">
        <f t="shared" si="88"/>
        <v>1137.9448552230151</v>
      </c>
      <c r="W249" s="10">
        <f t="shared" si="92"/>
        <v>0.8844132277946376</v>
      </c>
      <c r="X249" s="1">
        <f t="shared" si="82"/>
        <v>-1268</v>
      </c>
      <c r="AB249" s="42" t="e">
        <f t="shared" si="73"/>
        <v>#DIV/0!</v>
      </c>
      <c r="AC249" s="42" t="e">
        <f t="shared" si="83"/>
        <v>#DIV/0!</v>
      </c>
      <c r="AD249" s="43">
        <f t="shared" si="74"/>
        <v>358351</v>
      </c>
      <c r="AE249" s="1">
        <f t="shared" si="84"/>
        <v>3886</v>
      </c>
      <c r="AF249" s="44" t="e">
        <f t="shared" si="75"/>
        <v>#DIV/0!</v>
      </c>
      <c r="AG249" s="44" t="e">
        <f t="shared" si="85"/>
        <v>#DIV/0!</v>
      </c>
      <c r="AI249" s="44" t="e">
        <f t="shared" si="76"/>
        <v>#DIV/0!</v>
      </c>
    </row>
    <row r="250" spans="1:35" x14ac:dyDescent="0.25">
      <c r="A250" s="1">
        <v>247</v>
      </c>
      <c r="D250" s="37">
        <v>44138</v>
      </c>
      <c r="F250" s="4">
        <v>2973</v>
      </c>
      <c r="G250" s="182"/>
      <c r="H250" s="111"/>
      <c r="J250" s="6">
        <v>3931</v>
      </c>
      <c r="K250" s="7">
        <v>102</v>
      </c>
      <c r="M250" s="39">
        <f t="shared" si="77"/>
        <v>580378</v>
      </c>
      <c r="N250" s="10">
        <f t="shared" si="78"/>
        <v>417861</v>
      </c>
      <c r="O250" s="38" t="e">
        <f t="shared" si="79"/>
        <v>#DIV/0!</v>
      </c>
      <c r="P250" s="40" t="e">
        <f t="shared" si="80"/>
        <v>#DIV/0!</v>
      </c>
      <c r="Q250" s="13">
        <f t="shared" si="94"/>
        <v>348112</v>
      </c>
      <c r="R250" s="7">
        <f t="shared" si="93"/>
        <v>14201</v>
      </c>
      <c r="T250" s="11">
        <f t="shared" si="72"/>
        <v>55548</v>
      </c>
      <c r="U250" s="10">
        <f t="shared" si="87"/>
        <v>0.8897360328036904</v>
      </c>
      <c r="V250" s="10">
        <f t="shared" si="88"/>
        <v>1138.8345912558189</v>
      </c>
      <c r="W250" s="10">
        <f t="shared" si="92"/>
        <v>0.86226541034755744</v>
      </c>
      <c r="X250" s="1">
        <f t="shared" si="82"/>
        <v>-989</v>
      </c>
      <c r="AB250" s="42" t="e">
        <f t="shared" si="73"/>
        <v>#DIV/0!</v>
      </c>
      <c r="AC250" s="42" t="e">
        <f t="shared" si="83"/>
        <v>#DIV/0!</v>
      </c>
      <c r="AD250" s="43">
        <f t="shared" si="74"/>
        <v>362313</v>
      </c>
      <c r="AE250" s="1">
        <f t="shared" si="84"/>
        <v>3962</v>
      </c>
      <c r="AF250" s="44" t="e">
        <f t="shared" si="75"/>
        <v>#DIV/0!</v>
      </c>
      <c r="AG250" s="44" t="e">
        <f t="shared" si="85"/>
        <v>#DIV/0!</v>
      </c>
      <c r="AI250" s="44" t="e">
        <f t="shared" si="76"/>
        <v>#DIV/0!</v>
      </c>
    </row>
    <row r="251" spans="1:35" x14ac:dyDescent="0.25">
      <c r="A251" s="1">
        <v>248</v>
      </c>
      <c r="D251" s="37">
        <v>44139</v>
      </c>
      <c r="F251" s="4">
        <v>3356</v>
      </c>
      <c r="G251" s="182"/>
      <c r="H251" s="111"/>
      <c r="J251" s="6">
        <v>3785</v>
      </c>
      <c r="K251" s="7">
        <v>113</v>
      </c>
      <c r="M251" s="39">
        <f t="shared" si="77"/>
        <v>580378</v>
      </c>
      <c r="N251" s="10">
        <f t="shared" si="78"/>
        <v>421217</v>
      </c>
      <c r="O251" s="38" t="e">
        <f t="shared" si="79"/>
        <v>#DIV/0!</v>
      </c>
      <c r="P251" s="40" t="e">
        <f t="shared" si="80"/>
        <v>#DIV/0!</v>
      </c>
      <c r="Q251" s="13">
        <f t="shared" si="94"/>
        <v>351675</v>
      </c>
      <c r="R251" s="7">
        <f t="shared" si="93"/>
        <v>14314</v>
      </c>
      <c r="T251" s="11">
        <f t="shared" si="72"/>
        <v>55228</v>
      </c>
      <c r="U251" s="10">
        <f t="shared" si="87"/>
        <v>0.88054846938775511</v>
      </c>
      <c r="V251" s="10">
        <f t="shared" si="88"/>
        <v>1139.7151397252067</v>
      </c>
      <c r="W251" s="10">
        <f t="shared" si="92"/>
        <v>0.86562906537515083</v>
      </c>
      <c r="X251" s="1">
        <f t="shared" si="82"/>
        <v>-320</v>
      </c>
      <c r="AB251" s="42" t="e">
        <f t="shared" si="73"/>
        <v>#DIV/0!</v>
      </c>
      <c r="AC251" s="42" t="e">
        <f t="shared" si="83"/>
        <v>#DIV/0!</v>
      </c>
      <c r="AD251" s="43">
        <f t="shared" si="74"/>
        <v>365989</v>
      </c>
      <c r="AE251" s="1">
        <f t="shared" si="84"/>
        <v>3676</v>
      </c>
      <c r="AF251" s="44" t="e">
        <f t="shared" si="75"/>
        <v>#DIV/0!</v>
      </c>
      <c r="AG251" s="44" t="e">
        <f t="shared" si="85"/>
        <v>#DIV/0!</v>
      </c>
      <c r="AI251" s="44" t="e">
        <f t="shared" si="76"/>
        <v>#DIV/0!</v>
      </c>
    </row>
    <row r="252" spans="1:35" x14ac:dyDescent="0.25">
      <c r="A252" s="1">
        <v>249</v>
      </c>
      <c r="D252" s="37">
        <v>44140</v>
      </c>
      <c r="F252" s="4">
        <v>4065</v>
      </c>
      <c r="G252" s="182"/>
      <c r="H252" s="111"/>
      <c r="J252" s="6">
        <v>3860</v>
      </c>
      <c r="K252" s="7">
        <v>89</v>
      </c>
      <c r="M252" s="39">
        <f t="shared" si="77"/>
        <v>580378</v>
      </c>
      <c r="N252" s="10">
        <f t="shared" si="78"/>
        <v>425282</v>
      </c>
      <c r="O252" s="38" t="e">
        <f t="shared" si="79"/>
        <v>#DIV/0!</v>
      </c>
      <c r="P252" s="40" t="e">
        <f t="shared" si="80"/>
        <v>#DIV/0!</v>
      </c>
      <c r="Q252" s="13">
        <f t="shared" si="94"/>
        <v>355387</v>
      </c>
      <c r="R252" s="7">
        <f t="shared" si="93"/>
        <v>14403</v>
      </c>
      <c r="T252" s="11">
        <f t="shared" si="72"/>
        <v>55492</v>
      </c>
      <c r="U252" s="10">
        <f t="shared" si="87"/>
        <v>0.87316098374584994</v>
      </c>
      <c r="V252" s="10">
        <f t="shared" si="88"/>
        <v>1140.5883007089526</v>
      </c>
      <c r="W252" s="10">
        <f t="shared" si="92"/>
        <v>0.86852814123833966</v>
      </c>
      <c r="X252" s="1">
        <f t="shared" si="82"/>
        <v>264</v>
      </c>
      <c r="AB252" s="42" t="e">
        <f t="shared" si="73"/>
        <v>#DIV/0!</v>
      </c>
      <c r="AC252" s="42" t="e">
        <f t="shared" si="83"/>
        <v>#DIV/0!</v>
      </c>
      <c r="AD252" s="43">
        <f t="shared" si="74"/>
        <v>369790</v>
      </c>
      <c r="AE252" s="1">
        <f t="shared" si="84"/>
        <v>3801</v>
      </c>
      <c r="AF252" s="44" t="e">
        <f t="shared" si="75"/>
        <v>#DIV/0!</v>
      </c>
      <c r="AG252" s="44" t="e">
        <f t="shared" si="85"/>
        <v>#DIV/0!</v>
      </c>
      <c r="AI252" s="44" t="e">
        <f t="shared" si="76"/>
        <v>#DIV/0!</v>
      </c>
    </row>
    <row r="253" spans="1:35" x14ac:dyDescent="0.25">
      <c r="A253" s="1">
        <v>250</v>
      </c>
      <c r="D253" s="37">
        <v>44141</v>
      </c>
      <c r="F253" s="4">
        <v>3778</v>
      </c>
      <c r="G253" s="182"/>
      <c r="H253" s="111"/>
      <c r="J253" s="6">
        <v>3563</v>
      </c>
      <c r="K253" s="7">
        <v>94</v>
      </c>
      <c r="M253" s="39">
        <f t="shared" si="77"/>
        <v>580378</v>
      </c>
      <c r="N253" s="10">
        <f t="shared" si="78"/>
        <v>429060</v>
      </c>
      <c r="O253" s="38" t="e">
        <f t="shared" si="79"/>
        <v>#DIV/0!</v>
      </c>
      <c r="P253" s="40" t="e">
        <f t="shared" si="80"/>
        <v>#DIV/0!</v>
      </c>
      <c r="Q253" s="13">
        <f t="shared" ref="Q253:Q284" si="95">J253+Q252</f>
        <v>358950</v>
      </c>
      <c r="R253" s="7">
        <f t="shared" si="93"/>
        <v>14497</v>
      </c>
      <c r="T253" s="11">
        <f t="shared" si="72"/>
        <v>55613</v>
      </c>
      <c r="U253" s="10">
        <f t="shared" si="87"/>
        <v>0.87290849160257411</v>
      </c>
      <c r="V253" s="10">
        <f t="shared" si="88"/>
        <v>1141.4612092005552</v>
      </c>
      <c r="W253" s="10">
        <f t="shared" si="92"/>
        <v>0.8625112441452899</v>
      </c>
      <c r="X253" s="1">
        <f t="shared" si="82"/>
        <v>121</v>
      </c>
      <c r="AB253" s="42" t="e">
        <f t="shared" si="73"/>
        <v>#DIV/0!</v>
      </c>
      <c r="AC253" s="42" t="e">
        <f t="shared" si="83"/>
        <v>#DIV/0!</v>
      </c>
      <c r="AD253" s="43">
        <f t="shared" si="74"/>
        <v>373447</v>
      </c>
      <c r="AE253" s="1">
        <f t="shared" si="84"/>
        <v>3657</v>
      </c>
      <c r="AF253" s="44" t="e">
        <f t="shared" si="75"/>
        <v>#DIV/0!</v>
      </c>
      <c r="AG253" s="44" t="e">
        <f t="shared" si="85"/>
        <v>#DIV/0!</v>
      </c>
      <c r="AI253" s="44" t="e">
        <f t="shared" si="76"/>
        <v>#DIV/0!</v>
      </c>
    </row>
    <row r="254" spans="1:35" x14ac:dyDescent="0.25">
      <c r="A254" s="1">
        <v>251</v>
      </c>
      <c r="D254" s="37">
        <v>44142</v>
      </c>
      <c r="F254" s="4">
        <v>4262</v>
      </c>
      <c r="G254" s="182"/>
      <c r="H254" s="111"/>
      <c r="J254" s="6">
        <v>3712</v>
      </c>
      <c r="K254" s="7">
        <v>98</v>
      </c>
      <c r="M254" s="39">
        <f t="shared" si="77"/>
        <v>580378</v>
      </c>
      <c r="N254" s="10">
        <f t="shared" si="78"/>
        <v>433322</v>
      </c>
      <c r="O254" s="38" t="e">
        <f t="shared" si="79"/>
        <v>#DIV/0!</v>
      </c>
      <c r="P254" s="40" t="e">
        <f t="shared" si="80"/>
        <v>#DIV/0!</v>
      </c>
      <c r="Q254" s="13">
        <f t="shared" si="95"/>
        <v>362662</v>
      </c>
      <c r="R254" s="7">
        <f t="shared" si="93"/>
        <v>14595</v>
      </c>
      <c r="T254" s="11">
        <f t="shared" si="72"/>
        <v>56065</v>
      </c>
      <c r="U254" s="10">
        <f t="shared" si="87"/>
        <v>0.88245478727590387</v>
      </c>
      <c r="V254" s="10">
        <f t="shared" si="88"/>
        <v>1142.3436639878312</v>
      </c>
      <c r="W254" s="10">
        <f t="shared" si="92"/>
        <v>0.8565950100074865</v>
      </c>
      <c r="X254" s="1">
        <f t="shared" si="82"/>
        <v>452</v>
      </c>
      <c r="AB254" s="42" t="e">
        <f t="shared" si="73"/>
        <v>#DIV/0!</v>
      </c>
      <c r="AC254" s="42" t="e">
        <f t="shared" si="83"/>
        <v>#DIV/0!</v>
      </c>
      <c r="AD254" s="43">
        <f t="shared" si="74"/>
        <v>377257</v>
      </c>
      <c r="AE254" s="1">
        <f t="shared" si="84"/>
        <v>3810</v>
      </c>
      <c r="AF254" s="44" t="e">
        <f t="shared" si="75"/>
        <v>#DIV/0!</v>
      </c>
      <c r="AG254" s="44" t="e">
        <f t="shared" si="85"/>
        <v>#DIV/0!</v>
      </c>
      <c r="AI254" s="44" t="e">
        <f t="shared" si="76"/>
        <v>#DIV/0!</v>
      </c>
    </row>
    <row r="255" spans="1:35" x14ac:dyDescent="0.25">
      <c r="A255" s="1">
        <v>252</v>
      </c>
      <c r="D255" s="37">
        <v>44143</v>
      </c>
      <c r="F255" s="4">
        <v>3880</v>
      </c>
      <c r="G255" s="182"/>
      <c r="H255" s="115"/>
      <c r="J255" s="6">
        <v>3881</v>
      </c>
      <c r="K255" s="7">
        <v>74</v>
      </c>
      <c r="M255" s="39">
        <f t="shared" si="77"/>
        <v>580378</v>
      </c>
      <c r="N255" s="10">
        <f t="shared" si="78"/>
        <v>437202</v>
      </c>
      <c r="O255" s="38" t="e">
        <f t="shared" si="79"/>
        <v>#DIV/0!</v>
      </c>
      <c r="P255" s="40" t="e">
        <f t="shared" si="80"/>
        <v>#DIV/0!</v>
      </c>
      <c r="Q255" s="13">
        <f t="shared" si="95"/>
        <v>366543</v>
      </c>
      <c r="R255" s="7">
        <f t="shared" si="93"/>
        <v>14669</v>
      </c>
      <c r="T255" s="11">
        <f t="shared" si="72"/>
        <v>55990</v>
      </c>
      <c r="U255" s="10">
        <f t="shared" si="87"/>
        <v>0.894037620157762</v>
      </c>
      <c r="V255" s="10">
        <f t="shared" si="88"/>
        <v>1143.237701607989</v>
      </c>
      <c r="W255" s="10">
        <f t="shared" si="92"/>
        <v>0.85038198083261185</v>
      </c>
      <c r="X255" s="1">
        <f t="shared" si="82"/>
        <v>-75</v>
      </c>
      <c r="AB255" s="42" t="e">
        <f t="shared" si="73"/>
        <v>#DIV/0!</v>
      </c>
      <c r="AC255" s="42" t="e">
        <f t="shared" si="83"/>
        <v>#DIV/0!</v>
      </c>
      <c r="AD255" s="43">
        <f t="shared" si="74"/>
        <v>381212</v>
      </c>
      <c r="AE255" s="1">
        <f t="shared" si="84"/>
        <v>3955</v>
      </c>
      <c r="AF255" s="44" t="e">
        <f t="shared" si="75"/>
        <v>#DIV/0!</v>
      </c>
      <c r="AG255" s="44" t="e">
        <f t="shared" si="85"/>
        <v>#DIV/0!</v>
      </c>
      <c r="AI255" s="44" t="e">
        <f t="shared" si="76"/>
        <v>#DIV/0!</v>
      </c>
    </row>
    <row r="256" spans="1:35" x14ac:dyDescent="0.25">
      <c r="A256" s="1">
        <v>253</v>
      </c>
      <c r="D256" s="37">
        <v>44144</v>
      </c>
      <c r="F256" s="4">
        <v>2853</v>
      </c>
      <c r="G256" s="182">
        <f>AVERAGE(F256:F262)</f>
        <v>4199.5714285714284</v>
      </c>
      <c r="H256" s="116"/>
      <c r="J256" s="6">
        <v>3968</v>
      </c>
      <c r="K256" s="7">
        <v>75</v>
      </c>
      <c r="M256" s="39">
        <f t="shared" si="77"/>
        <v>580378</v>
      </c>
      <c r="N256" s="10">
        <f t="shared" si="78"/>
        <v>440055</v>
      </c>
      <c r="O256" s="38" t="e">
        <f t="shared" si="79"/>
        <v>#DIV/0!</v>
      </c>
      <c r="P256" s="40" t="e">
        <f t="shared" si="80"/>
        <v>#DIV/0!</v>
      </c>
      <c r="Q256" s="13">
        <f t="shared" si="95"/>
        <v>370511</v>
      </c>
      <c r="R256" s="7">
        <f t="shared" si="93"/>
        <v>14744</v>
      </c>
      <c r="T256" s="11">
        <f t="shared" si="72"/>
        <v>54800</v>
      </c>
      <c r="U256" s="10">
        <f t="shared" si="87"/>
        <v>0.8811564374266373</v>
      </c>
      <c r="V256" s="10">
        <f t="shared" si="88"/>
        <v>1144.1188580454157</v>
      </c>
      <c r="W256" s="10">
        <f t="shared" si="92"/>
        <v>0.82738212069512174</v>
      </c>
      <c r="X256" s="1">
        <f t="shared" si="82"/>
        <v>-1190</v>
      </c>
      <c r="AB256" s="42" t="e">
        <f t="shared" si="73"/>
        <v>#DIV/0!</v>
      </c>
      <c r="AC256" s="42" t="e">
        <f t="shared" si="83"/>
        <v>#DIV/0!</v>
      </c>
      <c r="AD256" s="43">
        <f t="shared" si="74"/>
        <v>385255</v>
      </c>
      <c r="AE256" s="1">
        <f t="shared" si="84"/>
        <v>4043</v>
      </c>
      <c r="AF256" s="44" t="e">
        <f t="shared" si="75"/>
        <v>#DIV/0!</v>
      </c>
      <c r="AG256" s="44" t="e">
        <f t="shared" si="85"/>
        <v>#DIV/0!</v>
      </c>
      <c r="AI256" s="44" t="e">
        <f t="shared" si="76"/>
        <v>#DIV/0!</v>
      </c>
    </row>
    <row r="257" spans="1:35" x14ac:dyDescent="0.25">
      <c r="A257" s="1">
        <v>254</v>
      </c>
      <c r="D257" s="37">
        <v>44145</v>
      </c>
      <c r="F257" s="4">
        <v>3779</v>
      </c>
      <c r="G257" s="182"/>
      <c r="H257" s="111"/>
      <c r="J257" s="6">
        <v>3475</v>
      </c>
      <c r="K257" s="7">
        <v>72</v>
      </c>
      <c r="M257" s="39">
        <f t="shared" si="77"/>
        <v>580378</v>
      </c>
      <c r="N257" s="10">
        <f t="shared" si="78"/>
        <v>443834</v>
      </c>
      <c r="O257" s="38" t="e">
        <f t="shared" si="79"/>
        <v>#DIV/0!</v>
      </c>
      <c r="P257" s="40" t="e">
        <f t="shared" si="80"/>
        <v>#DIV/0!</v>
      </c>
      <c r="Q257" s="13">
        <f t="shared" si="95"/>
        <v>373986</v>
      </c>
      <c r="R257" s="7">
        <f t="shared" si="93"/>
        <v>14816</v>
      </c>
      <c r="T257" s="11">
        <f t="shared" si="72"/>
        <v>55032</v>
      </c>
      <c r="U257" s="10">
        <f t="shared" si="87"/>
        <v>0.89301419878296151</v>
      </c>
      <c r="V257" s="10">
        <f t="shared" si="88"/>
        <v>1145.0118722441987</v>
      </c>
      <c r="W257" s="10">
        <f t="shared" si="92"/>
        <v>0.82008792191341928</v>
      </c>
      <c r="X257" s="1">
        <f t="shared" si="82"/>
        <v>232</v>
      </c>
      <c r="AB257" s="42" t="e">
        <f t="shared" si="73"/>
        <v>#DIV/0!</v>
      </c>
      <c r="AC257" s="42" t="e">
        <f t="shared" si="83"/>
        <v>#DIV/0!</v>
      </c>
      <c r="AD257" s="43">
        <f t="shared" si="74"/>
        <v>388802</v>
      </c>
      <c r="AE257" s="1">
        <f t="shared" si="84"/>
        <v>3547</v>
      </c>
      <c r="AF257" s="44" t="e">
        <f t="shared" si="75"/>
        <v>#DIV/0!</v>
      </c>
      <c r="AG257" s="44" t="e">
        <f t="shared" si="85"/>
        <v>#DIV/0!</v>
      </c>
      <c r="AI257" s="44" t="e">
        <f t="shared" si="76"/>
        <v>#DIV/0!</v>
      </c>
    </row>
    <row r="258" spans="1:35" x14ac:dyDescent="0.25">
      <c r="A258" s="1">
        <v>255</v>
      </c>
      <c r="D258" s="37">
        <v>44146</v>
      </c>
      <c r="F258" s="4">
        <v>3770</v>
      </c>
      <c r="G258" s="182"/>
      <c r="H258" s="111"/>
      <c r="J258" s="6">
        <v>3241</v>
      </c>
      <c r="K258" s="7">
        <v>75</v>
      </c>
      <c r="M258" s="39">
        <f t="shared" si="77"/>
        <v>580378</v>
      </c>
      <c r="N258" s="10">
        <f t="shared" si="78"/>
        <v>447604</v>
      </c>
      <c r="O258" s="38" t="e">
        <f t="shared" si="79"/>
        <v>#DIV/0!</v>
      </c>
      <c r="P258" s="40" t="e">
        <f t="shared" si="80"/>
        <v>#DIV/0!</v>
      </c>
      <c r="Q258" s="13">
        <f t="shared" si="95"/>
        <v>377227</v>
      </c>
      <c r="R258" s="7">
        <f t="shared" si="93"/>
        <v>14891</v>
      </c>
      <c r="T258" s="11">
        <f t="shared" si="72"/>
        <v>55486</v>
      </c>
      <c r="U258" s="10">
        <f t="shared" si="87"/>
        <v>0.90905516326162816</v>
      </c>
      <c r="V258" s="10">
        <f t="shared" si="88"/>
        <v>1145.9209274074603</v>
      </c>
      <c r="W258" s="10">
        <f t="shared" si="92"/>
        <v>0.83076554522451307</v>
      </c>
      <c r="X258" s="1">
        <f t="shared" si="82"/>
        <v>454</v>
      </c>
      <c r="AB258" s="42" t="e">
        <f t="shared" si="73"/>
        <v>#DIV/0!</v>
      </c>
      <c r="AC258" s="42" t="e">
        <f t="shared" si="83"/>
        <v>#DIV/0!</v>
      </c>
      <c r="AD258" s="43">
        <f t="shared" si="74"/>
        <v>392118</v>
      </c>
      <c r="AE258" s="1">
        <f t="shared" si="84"/>
        <v>3316</v>
      </c>
      <c r="AF258" s="44" t="e">
        <f t="shared" si="75"/>
        <v>#DIV/0!</v>
      </c>
      <c r="AG258" s="44" t="e">
        <f t="shared" si="85"/>
        <v>#DIV/0!</v>
      </c>
      <c r="AI258" s="44" t="e">
        <f t="shared" si="76"/>
        <v>#DIV/0!</v>
      </c>
    </row>
    <row r="259" spans="1:35" x14ac:dyDescent="0.25">
      <c r="A259" s="1">
        <v>256</v>
      </c>
      <c r="D259" s="37">
        <v>44147</v>
      </c>
      <c r="F259" s="4">
        <v>4173</v>
      </c>
      <c r="G259" s="182"/>
      <c r="H259" s="111"/>
      <c r="J259" s="6">
        <v>3102</v>
      </c>
      <c r="K259" s="7">
        <v>97</v>
      </c>
      <c r="M259" s="39">
        <f t="shared" si="77"/>
        <v>580378</v>
      </c>
      <c r="N259" s="10">
        <f t="shared" si="78"/>
        <v>451777</v>
      </c>
      <c r="O259" s="38" t="e">
        <f t="shared" si="79"/>
        <v>#DIV/0!</v>
      </c>
      <c r="P259" s="40" t="e">
        <f t="shared" si="80"/>
        <v>#DIV/0!</v>
      </c>
      <c r="Q259" s="13">
        <f t="shared" si="95"/>
        <v>380329</v>
      </c>
      <c r="R259" s="7">
        <f t="shared" si="93"/>
        <v>14988</v>
      </c>
      <c r="T259" s="11">
        <f t="shared" si="72"/>
        <v>56460</v>
      </c>
      <c r="U259" s="10">
        <f t="shared" si="87"/>
        <v>0.92546756929532681</v>
      </c>
      <c r="V259" s="10">
        <f t="shared" si="88"/>
        <v>1146.8463949767556</v>
      </c>
      <c r="W259" s="10">
        <f t="shared" si="92"/>
        <v>0.8577157961899553</v>
      </c>
      <c r="X259" s="1">
        <f t="shared" si="82"/>
        <v>974</v>
      </c>
      <c r="AB259" s="42" t="e">
        <f t="shared" si="73"/>
        <v>#DIV/0!</v>
      </c>
      <c r="AC259" s="42" t="e">
        <f t="shared" si="83"/>
        <v>#DIV/0!</v>
      </c>
      <c r="AD259" s="43">
        <f t="shared" si="74"/>
        <v>395317</v>
      </c>
      <c r="AE259" s="1">
        <f t="shared" si="84"/>
        <v>3199</v>
      </c>
      <c r="AF259" s="44" t="e">
        <f t="shared" si="75"/>
        <v>#DIV/0!</v>
      </c>
      <c r="AG259" s="44" t="e">
        <f t="shared" si="85"/>
        <v>#DIV/0!</v>
      </c>
      <c r="AI259" s="44" t="e">
        <f t="shared" si="76"/>
        <v>#DIV/0!</v>
      </c>
    </row>
    <row r="260" spans="1:35" x14ac:dyDescent="0.25">
      <c r="A260" s="1">
        <v>257</v>
      </c>
      <c r="D260" s="37">
        <v>44148</v>
      </c>
      <c r="F260" s="4">
        <v>5444</v>
      </c>
      <c r="G260" s="182"/>
      <c r="H260" s="111"/>
      <c r="J260" s="6">
        <v>3010</v>
      </c>
      <c r="K260" s="7">
        <v>104</v>
      </c>
      <c r="M260" s="39">
        <f t="shared" si="77"/>
        <v>580378</v>
      </c>
      <c r="N260" s="10">
        <f t="shared" si="78"/>
        <v>457221</v>
      </c>
      <c r="O260" s="38" t="e">
        <f t="shared" si="79"/>
        <v>#DIV/0!</v>
      </c>
      <c r="P260" s="40" t="e">
        <f t="shared" si="80"/>
        <v>#DIV/0!</v>
      </c>
      <c r="Q260" s="13">
        <f t="shared" si="95"/>
        <v>383339</v>
      </c>
      <c r="R260" s="7">
        <f t="shared" si="93"/>
        <v>15092</v>
      </c>
      <c r="T260" s="11">
        <f t="shared" ref="T260:T323" si="96">N260-Q260-R260</f>
        <v>58790</v>
      </c>
      <c r="U260" s="10">
        <f t="shared" si="87"/>
        <v>0.98505412017023564</v>
      </c>
      <c r="V260" s="10">
        <f t="shared" si="88"/>
        <v>1147.8314490969258</v>
      </c>
      <c r="W260" s="10">
        <f t="shared" si="92"/>
        <v>0.90073388591827663</v>
      </c>
      <c r="X260" s="1">
        <f t="shared" si="82"/>
        <v>2330</v>
      </c>
      <c r="AB260" s="42" t="e">
        <f t="shared" ref="AB260:AB323" si="97">(X260/E260)*100</f>
        <v>#DIV/0!</v>
      </c>
      <c r="AC260" s="42" t="e">
        <f t="shared" si="83"/>
        <v>#DIV/0!</v>
      </c>
      <c r="AD260" s="43">
        <f t="shared" ref="AD260:AD323" si="98">Q260+R260</f>
        <v>398431</v>
      </c>
      <c r="AE260" s="1">
        <f t="shared" si="84"/>
        <v>3114</v>
      </c>
      <c r="AF260" s="44" t="e">
        <f t="shared" ref="AF260:AF323" si="99">(AE260/E260)*100</f>
        <v>#DIV/0!</v>
      </c>
      <c r="AG260" s="44" t="e">
        <f t="shared" si="85"/>
        <v>#DIV/0!</v>
      </c>
      <c r="AI260" s="44" t="e">
        <f t="shared" ref="AI260:AI323" si="100">O260-AG260</f>
        <v>#DIV/0!</v>
      </c>
    </row>
    <row r="261" spans="1:35" x14ac:dyDescent="0.25">
      <c r="A261" s="1">
        <v>258</v>
      </c>
      <c r="D261" s="37">
        <v>44149</v>
      </c>
      <c r="F261" s="4">
        <v>5272</v>
      </c>
      <c r="G261" s="182"/>
      <c r="H261" s="111"/>
      <c r="J261" s="6">
        <v>3000</v>
      </c>
      <c r="K261" s="7">
        <v>111</v>
      </c>
      <c r="M261" s="39">
        <f t="shared" ref="M261:M311" si="101">M260+E261</f>
        <v>580378</v>
      </c>
      <c r="N261" s="10">
        <f t="shared" ref="N261:N311" si="102">N260+F261</f>
        <v>462493</v>
      </c>
      <c r="O261" s="38" t="e">
        <f t="shared" ref="O261:O324" si="103">O260+I261</f>
        <v>#DIV/0!</v>
      </c>
      <c r="P261" s="40" t="e">
        <f t="shared" ref="P261:P324" si="104">O261-O260</f>
        <v>#DIV/0!</v>
      </c>
      <c r="Q261" s="13">
        <f t="shared" si="95"/>
        <v>386339</v>
      </c>
      <c r="R261" s="7">
        <f t="shared" si="93"/>
        <v>15203</v>
      </c>
      <c r="T261" s="11">
        <f t="shared" si="96"/>
        <v>60951</v>
      </c>
      <c r="U261" s="10">
        <f t="shared" si="87"/>
        <v>1.0310755489393375</v>
      </c>
      <c r="V261" s="10">
        <f t="shared" si="88"/>
        <v>1148.8625246458651</v>
      </c>
      <c r="W261" s="10">
        <f t="shared" si="92"/>
        <v>0.95597415226324545</v>
      </c>
      <c r="X261" s="1">
        <f t="shared" ref="X261:X324" si="105">T261-T260</f>
        <v>2161</v>
      </c>
      <c r="AB261" s="42" t="e">
        <f t="shared" si="97"/>
        <v>#DIV/0!</v>
      </c>
      <c r="AC261" s="42" t="e">
        <f t="shared" ref="AC261:AC324" si="106">AB261+AC260</f>
        <v>#DIV/0!</v>
      </c>
      <c r="AD261" s="43">
        <f t="shared" si="98"/>
        <v>401542</v>
      </c>
      <c r="AE261" s="1">
        <f t="shared" ref="AE261:AE324" si="107">AD261-AD260</f>
        <v>3111</v>
      </c>
      <c r="AF261" s="44" t="e">
        <f t="shared" si="99"/>
        <v>#DIV/0!</v>
      </c>
      <c r="AG261" s="44" t="e">
        <f t="shared" ref="AG261:AG324" si="108">AF261+AG260</f>
        <v>#DIV/0!</v>
      </c>
      <c r="AI261" s="44" t="e">
        <f t="shared" si="100"/>
        <v>#DIV/0!</v>
      </c>
    </row>
    <row r="262" spans="1:35" x14ac:dyDescent="0.25">
      <c r="A262" s="1">
        <v>259</v>
      </c>
      <c r="D262" s="37">
        <v>44150</v>
      </c>
      <c r="F262" s="4">
        <v>4106</v>
      </c>
      <c r="G262" s="182"/>
      <c r="H262" s="115"/>
      <c r="J262" s="6">
        <v>3897</v>
      </c>
      <c r="K262" s="7">
        <v>63</v>
      </c>
      <c r="M262" s="39">
        <f t="shared" si="101"/>
        <v>580378</v>
      </c>
      <c r="N262" s="10">
        <f t="shared" si="102"/>
        <v>466599</v>
      </c>
      <c r="O262" s="38" t="e">
        <f t="shared" si="103"/>
        <v>#DIV/0!</v>
      </c>
      <c r="P262" s="40" t="e">
        <f t="shared" si="104"/>
        <v>#DIV/0!</v>
      </c>
      <c r="Q262" s="13">
        <f t="shared" si="95"/>
        <v>390236</v>
      </c>
      <c r="R262" s="7">
        <f t="shared" si="93"/>
        <v>15266</v>
      </c>
      <c r="T262" s="11">
        <f t="shared" si="96"/>
        <v>61097</v>
      </c>
      <c r="U262" s="10">
        <f t="shared" si="87"/>
        <v>1.0569500908225933</v>
      </c>
      <c r="V262" s="10">
        <f t="shared" si="88"/>
        <v>1149.9194747366876</v>
      </c>
      <c r="W262" s="10">
        <f t="shared" si="92"/>
        <v>0.95319593740736697</v>
      </c>
      <c r="X262" s="1">
        <f t="shared" si="105"/>
        <v>146</v>
      </c>
      <c r="AB262" s="42" t="e">
        <f t="shared" si="97"/>
        <v>#DIV/0!</v>
      </c>
      <c r="AC262" s="42" t="e">
        <f t="shared" si="106"/>
        <v>#DIV/0!</v>
      </c>
      <c r="AD262" s="43">
        <f t="shared" si="98"/>
        <v>405502</v>
      </c>
      <c r="AE262" s="1">
        <f t="shared" si="107"/>
        <v>3960</v>
      </c>
      <c r="AF262" s="44" t="e">
        <f t="shared" si="99"/>
        <v>#DIV/0!</v>
      </c>
      <c r="AG262" s="44" t="e">
        <f t="shared" si="108"/>
        <v>#DIV/0!</v>
      </c>
      <c r="AI262" s="44" t="e">
        <f t="shared" si="100"/>
        <v>#DIV/0!</v>
      </c>
    </row>
    <row r="263" spans="1:35" x14ac:dyDescent="0.25">
      <c r="A263" s="1">
        <v>260</v>
      </c>
      <c r="D263" s="37">
        <v>44151</v>
      </c>
      <c r="F263" s="4">
        <v>3535</v>
      </c>
      <c r="G263" s="182">
        <f>AVERAGE(F263:F269)</f>
        <v>4365</v>
      </c>
      <c r="H263" s="116"/>
      <c r="J263" s="6">
        <v>3452</v>
      </c>
      <c r="K263" s="7">
        <v>85</v>
      </c>
      <c r="M263" s="39">
        <f t="shared" si="101"/>
        <v>580378</v>
      </c>
      <c r="N263" s="10">
        <f t="shared" si="102"/>
        <v>470134</v>
      </c>
      <c r="O263" s="38" t="e">
        <f t="shared" si="103"/>
        <v>#DIV/0!</v>
      </c>
      <c r="P263" s="40" t="e">
        <f t="shared" si="104"/>
        <v>#DIV/0!</v>
      </c>
      <c r="Q263" s="13">
        <f t="shared" si="95"/>
        <v>393688</v>
      </c>
      <c r="R263" s="7">
        <f t="shared" si="93"/>
        <v>15351</v>
      </c>
      <c r="T263" s="11">
        <f t="shared" si="96"/>
        <v>61095</v>
      </c>
      <c r="U263" s="10">
        <f t="shared" si="87"/>
        <v>1.0806197711233352</v>
      </c>
      <c r="V263" s="10">
        <f t="shared" si="88"/>
        <v>1151.0000945078109</v>
      </c>
      <c r="W263" s="10">
        <f t="shared" si="92"/>
        <v>0.95065820184856686</v>
      </c>
      <c r="X263" s="1">
        <f t="shared" si="105"/>
        <v>-2</v>
      </c>
      <c r="AB263" s="42" t="e">
        <f t="shared" si="97"/>
        <v>#DIV/0!</v>
      </c>
      <c r="AC263" s="42" t="e">
        <f t="shared" si="106"/>
        <v>#DIV/0!</v>
      </c>
      <c r="AD263" s="43">
        <f t="shared" si="98"/>
        <v>409039</v>
      </c>
      <c r="AE263" s="1">
        <f t="shared" si="107"/>
        <v>3537</v>
      </c>
      <c r="AF263" s="44" t="e">
        <f t="shared" si="99"/>
        <v>#DIV/0!</v>
      </c>
      <c r="AG263" s="44" t="e">
        <f t="shared" si="108"/>
        <v>#DIV/0!</v>
      </c>
      <c r="AI263" s="44" t="e">
        <f t="shared" si="100"/>
        <v>#DIV/0!</v>
      </c>
    </row>
    <row r="264" spans="1:35" s="62" customFormat="1" x14ac:dyDescent="0.25">
      <c r="A264" s="48">
        <v>261</v>
      </c>
      <c r="B264" s="51"/>
      <c r="C264" s="51"/>
      <c r="D264" s="55">
        <v>44152</v>
      </c>
      <c r="E264" s="57"/>
      <c r="F264" s="105">
        <v>3807</v>
      </c>
      <c r="G264" s="182"/>
      <c r="H264" s="117"/>
      <c r="I264" s="105"/>
      <c r="J264" s="48">
        <v>3193</v>
      </c>
      <c r="K264" s="48">
        <v>97</v>
      </c>
      <c r="L264" s="106"/>
      <c r="M264" s="39">
        <f t="shared" si="101"/>
        <v>580378</v>
      </c>
      <c r="N264" s="10">
        <f t="shared" si="102"/>
        <v>473941</v>
      </c>
      <c r="O264" s="38" t="e">
        <f t="shared" si="103"/>
        <v>#DIV/0!</v>
      </c>
      <c r="P264" s="40" t="e">
        <f t="shared" si="104"/>
        <v>#DIV/0!</v>
      </c>
      <c r="Q264" s="13">
        <f t="shared" si="95"/>
        <v>396881</v>
      </c>
      <c r="R264" s="7">
        <f t="shared" si="93"/>
        <v>15448</v>
      </c>
      <c r="T264" s="11">
        <f t="shared" si="96"/>
        <v>61612</v>
      </c>
      <c r="U264" s="10">
        <f t="shared" si="87"/>
        <v>1.10916684669115</v>
      </c>
      <c r="V264" s="10">
        <f t="shared" si="88"/>
        <v>1152.109261354502</v>
      </c>
      <c r="W264" s="10">
        <f t="shared" si="92"/>
        <v>0.95449968241181116</v>
      </c>
      <c r="X264" s="1">
        <f t="shared" si="105"/>
        <v>517</v>
      </c>
      <c r="Y264" s="104"/>
      <c r="Z264" s="104"/>
      <c r="AA264" s="105"/>
      <c r="AB264" s="42" t="e">
        <f t="shared" si="97"/>
        <v>#DIV/0!</v>
      </c>
      <c r="AC264" s="42" t="e">
        <f t="shared" si="106"/>
        <v>#DIV/0!</v>
      </c>
      <c r="AD264" s="43">
        <f t="shared" si="98"/>
        <v>412329</v>
      </c>
      <c r="AE264" s="1">
        <f t="shared" si="107"/>
        <v>3290</v>
      </c>
      <c r="AF264" s="44" t="e">
        <f t="shared" si="99"/>
        <v>#DIV/0!</v>
      </c>
      <c r="AG264" s="44" t="e">
        <f t="shared" si="108"/>
        <v>#DIV/0!</v>
      </c>
      <c r="AH264" s="106"/>
      <c r="AI264" s="44" t="e">
        <f t="shared" si="100"/>
        <v>#DIV/0!</v>
      </c>
    </row>
    <row r="265" spans="1:35" x14ac:dyDescent="0.25">
      <c r="A265" s="1">
        <v>262</v>
      </c>
      <c r="D265" s="37">
        <v>44153</v>
      </c>
      <c r="F265" s="4">
        <v>4265</v>
      </c>
      <c r="G265" s="182"/>
      <c r="H265" s="111"/>
      <c r="J265" s="6">
        <v>3711</v>
      </c>
      <c r="K265" s="7">
        <v>110</v>
      </c>
      <c r="M265" s="39">
        <f t="shared" si="101"/>
        <v>580378</v>
      </c>
      <c r="N265" s="10">
        <f t="shared" si="102"/>
        <v>478206</v>
      </c>
      <c r="O265" s="38" t="e">
        <f t="shared" si="103"/>
        <v>#DIV/0!</v>
      </c>
      <c r="P265" s="40" t="e">
        <f t="shared" si="104"/>
        <v>#DIV/0!</v>
      </c>
      <c r="Q265" s="13">
        <f t="shared" si="95"/>
        <v>400592</v>
      </c>
      <c r="R265" s="7">
        <f t="shared" si="93"/>
        <v>15558</v>
      </c>
      <c r="T265" s="11">
        <f t="shared" si="96"/>
        <v>62056</v>
      </c>
      <c r="U265" s="10">
        <f t="shared" si="87"/>
        <v>1.1236329398131382</v>
      </c>
      <c r="V265" s="10">
        <f t="shared" si="88"/>
        <v>1153.2328942943152</v>
      </c>
      <c r="W265" s="10">
        <f t="shared" si="92"/>
        <v>0.97118800569666808</v>
      </c>
      <c r="X265" s="1">
        <f t="shared" si="105"/>
        <v>444</v>
      </c>
      <c r="AB265" s="42" t="e">
        <f t="shared" si="97"/>
        <v>#DIV/0!</v>
      </c>
      <c r="AC265" s="42" t="e">
        <f t="shared" si="106"/>
        <v>#DIV/0!</v>
      </c>
      <c r="AD265" s="43">
        <f t="shared" si="98"/>
        <v>416150</v>
      </c>
      <c r="AE265" s="1">
        <f t="shared" si="107"/>
        <v>3821</v>
      </c>
      <c r="AF265" s="44" t="e">
        <f t="shared" si="99"/>
        <v>#DIV/0!</v>
      </c>
      <c r="AG265" s="44" t="e">
        <f t="shared" si="108"/>
        <v>#DIV/0!</v>
      </c>
      <c r="AI265" s="44" t="e">
        <f t="shared" si="100"/>
        <v>#DIV/0!</v>
      </c>
    </row>
    <row r="266" spans="1:35" x14ac:dyDescent="0.25">
      <c r="A266" s="1">
        <v>263</v>
      </c>
      <c r="D266" s="37">
        <v>44154</v>
      </c>
      <c r="F266" s="4">
        <v>4798</v>
      </c>
      <c r="G266" s="182"/>
      <c r="H266" s="111"/>
      <c r="J266" s="6">
        <v>4265</v>
      </c>
      <c r="K266" s="7">
        <v>97</v>
      </c>
      <c r="M266" s="39">
        <f t="shared" si="101"/>
        <v>580378</v>
      </c>
      <c r="N266" s="10">
        <f t="shared" si="102"/>
        <v>483004</v>
      </c>
      <c r="O266" s="38" t="e">
        <f t="shared" si="103"/>
        <v>#DIV/0!</v>
      </c>
      <c r="P266" s="40" t="e">
        <f t="shared" si="104"/>
        <v>#DIV/0!</v>
      </c>
      <c r="Q266" s="13">
        <f t="shared" si="95"/>
        <v>404857</v>
      </c>
      <c r="R266" s="7">
        <f t="shared" si="93"/>
        <v>15655</v>
      </c>
      <c r="T266" s="11">
        <f t="shared" si="96"/>
        <v>62492</v>
      </c>
      <c r="U266" s="10">
        <f t="shared" si="87"/>
        <v>1.1261443090895984</v>
      </c>
      <c r="V266" s="10">
        <f t="shared" si="88"/>
        <v>1154.3590386034048</v>
      </c>
      <c r="W266" s="10">
        <f t="shared" si="92"/>
        <v>1.0009610456176319</v>
      </c>
      <c r="X266" s="1">
        <f t="shared" si="105"/>
        <v>436</v>
      </c>
      <c r="AB266" s="42" t="e">
        <f t="shared" si="97"/>
        <v>#DIV/0!</v>
      </c>
      <c r="AC266" s="42" t="e">
        <f t="shared" si="106"/>
        <v>#DIV/0!</v>
      </c>
      <c r="AD266" s="43">
        <f t="shared" si="98"/>
        <v>420512</v>
      </c>
      <c r="AE266" s="1">
        <f t="shared" si="107"/>
        <v>4362</v>
      </c>
      <c r="AF266" s="44" t="e">
        <f t="shared" si="99"/>
        <v>#DIV/0!</v>
      </c>
      <c r="AG266" s="44" t="e">
        <f t="shared" si="108"/>
        <v>#DIV/0!</v>
      </c>
      <c r="AI266" s="44" t="e">
        <f t="shared" si="100"/>
        <v>#DIV/0!</v>
      </c>
    </row>
    <row r="267" spans="1:35" x14ac:dyDescent="0.25">
      <c r="A267" s="1">
        <v>264</v>
      </c>
      <c r="D267" s="37">
        <v>44155</v>
      </c>
      <c r="F267" s="4">
        <v>4792</v>
      </c>
      <c r="G267" s="182"/>
      <c r="H267" s="111"/>
      <c r="J267" s="6">
        <v>3940</v>
      </c>
      <c r="K267" s="7">
        <v>78</v>
      </c>
      <c r="M267" s="39">
        <f t="shared" si="101"/>
        <v>580378</v>
      </c>
      <c r="N267" s="10">
        <f t="shared" si="102"/>
        <v>487796</v>
      </c>
      <c r="O267" s="38" t="e">
        <f t="shared" si="103"/>
        <v>#DIV/0!</v>
      </c>
      <c r="P267" s="40" t="e">
        <f t="shared" si="104"/>
        <v>#DIV/0!</v>
      </c>
      <c r="Q267" s="13">
        <f t="shared" si="95"/>
        <v>408797</v>
      </c>
      <c r="R267" s="7">
        <f t="shared" si="93"/>
        <v>15733</v>
      </c>
      <c r="T267" s="11">
        <f t="shared" si="96"/>
        <v>63266</v>
      </c>
      <c r="U267" s="10">
        <f t="shared" si="87"/>
        <v>1.1376117094923848</v>
      </c>
      <c r="V267" s="10">
        <f t="shared" si="88"/>
        <v>1155.4966503128971</v>
      </c>
      <c r="W267" s="10">
        <f t="shared" si="92"/>
        <v>1.0087053571428573</v>
      </c>
      <c r="X267" s="1">
        <f t="shared" si="105"/>
        <v>774</v>
      </c>
      <c r="AB267" s="42" t="e">
        <f t="shared" si="97"/>
        <v>#DIV/0!</v>
      </c>
      <c r="AC267" s="42" t="e">
        <f t="shared" si="106"/>
        <v>#DIV/0!</v>
      </c>
      <c r="AD267" s="43">
        <f t="shared" si="98"/>
        <v>424530</v>
      </c>
      <c r="AE267" s="1">
        <f t="shared" si="107"/>
        <v>4018</v>
      </c>
      <c r="AF267" s="44" t="e">
        <f t="shared" si="99"/>
        <v>#DIV/0!</v>
      </c>
      <c r="AG267" s="44" t="e">
        <f t="shared" si="108"/>
        <v>#DIV/0!</v>
      </c>
      <c r="AI267" s="44" t="e">
        <f t="shared" si="100"/>
        <v>#DIV/0!</v>
      </c>
    </row>
    <row r="268" spans="1:35" x14ac:dyDescent="0.25">
      <c r="A268" s="1">
        <v>265</v>
      </c>
      <c r="D268" s="37">
        <v>44156</v>
      </c>
      <c r="F268" s="4">
        <v>4998</v>
      </c>
      <c r="G268" s="182"/>
      <c r="H268" s="111"/>
      <c r="J268" s="6">
        <v>3403</v>
      </c>
      <c r="K268" s="7">
        <v>96</v>
      </c>
      <c r="M268" s="39">
        <f t="shared" si="101"/>
        <v>580378</v>
      </c>
      <c r="N268" s="10">
        <f t="shared" si="102"/>
        <v>492794</v>
      </c>
      <c r="O268" s="38" t="e">
        <f t="shared" si="103"/>
        <v>#DIV/0!</v>
      </c>
      <c r="P268" s="40" t="e">
        <f t="shared" si="104"/>
        <v>#DIV/0!</v>
      </c>
      <c r="Q268" s="13">
        <f t="shared" si="95"/>
        <v>412200</v>
      </c>
      <c r="R268" s="7">
        <f t="shared" si="93"/>
        <v>15829</v>
      </c>
      <c r="T268" s="11">
        <f t="shared" si="96"/>
        <v>64765</v>
      </c>
      <c r="U268" s="10">
        <f t="shared" si="87"/>
        <v>1.1551770266654775</v>
      </c>
      <c r="V268" s="10">
        <f t="shared" si="88"/>
        <v>1156.6518273395627</v>
      </c>
      <c r="W268" s="10">
        <f t="shared" si="92"/>
        <v>1.0190706968986516</v>
      </c>
      <c r="X268" s="1">
        <f t="shared" si="105"/>
        <v>1499</v>
      </c>
      <c r="AB268" s="42" t="e">
        <f t="shared" si="97"/>
        <v>#DIV/0!</v>
      </c>
      <c r="AC268" s="42" t="e">
        <f t="shared" si="106"/>
        <v>#DIV/0!</v>
      </c>
      <c r="AD268" s="43">
        <f t="shared" si="98"/>
        <v>428029</v>
      </c>
      <c r="AE268" s="1">
        <f t="shared" si="107"/>
        <v>3499</v>
      </c>
      <c r="AF268" s="44" t="e">
        <f t="shared" si="99"/>
        <v>#DIV/0!</v>
      </c>
      <c r="AG268" s="44" t="e">
        <f t="shared" si="108"/>
        <v>#DIV/0!</v>
      </c>
      <c r="AI268" s="44" t="e">
        <f t="shared" si="100"/>
        <v>#DIV/0!</v>
      </c>
    </row>
    <row r="269" spans="1:35" x14ac:dyDescent="0.25">
      <c r="A269" s="1">
        <v>266</v>
      </c>
      <c r="D269" s="37">
        <v>44157</v>
      </c>
      <c r="F269" s="4">
        <v>4360</v>
      </c>
      <c r="G269" s="182"/>
      <c r="H269" s="115"/>
      <c r="J269" s="6">
        <v>4233</v>
      </c>
      <c r="K269" s="7">
        <v>110</v>
      </c>
      <c r="M269" s="39">
        <f t="shared" si="101"/>
        <v>580378</v>
      </c>
      <c r="N269" s="10">
        <f t="shared" si="102"/>
        <v>497154</v>
      </c>
      <c r="O269" s="38" t="e">
        <f t="shared" si="103"/>
        <v>#DIV/0!</v>
      </c>
      <c r="P269" s="40" t="e">
        <f t="shared" si="104"/>
        <v>#DIV/0!</v>
      </c>
      <c r="Q269" s="13">
        <f t="shared" si="95"/>
        <v>416433</v>
      </c>
      <c r="R269" s="7">
        <f t="shared" ref="R269:R300" si="109">K269+R268</f>
        <v>15939</v>
      </c>
      <c r="T269" s="11">
        <f t="shared" si="96"/>
        <v>64782</v>
      </c>
      <c r="U269" s="10">
        <f t="shared" si="87"/>
        <v>1.1570280407215574</v>
      </c>
      <c r="V269" s="10">
        <f t="shared" si="88"/>
        <v>1157.8088553802843</v>
      </c>
      <c r="W269" s="10">
        <f t="shared" si="92"/>
        <v>1.0168262439177522</v>
      </c>
      <c r="X269" s="1">
        <f t="shared" si="105"/>
        <v>17</v>
      </c>
      <c r="AB269" s="42" t="e">
        <f t="shared" si="97"/>
        <v>#DIV/0!</v>
      </c>
      <c r="AC269" s="42" t="e">
        <f t="shared" si="106"/>
        <v>#DIV/0!</v>
      </c>
      <c r="AD269" s="43">
        <f t="shared" si="98"/>
        <v>432372</v>
      </c>
      <c r="AE269" s="1">
        <f t="shared" si="107"/>
        <v>4343</v>
      </c>
      <c r="AF269" s="44" t="e">
        <f t="shared" si="99"/>
        <v>#DIV/0!</v>
      </c>
      <c r="AG269" s="44" t="e">
        <f t="shared" si="108"/>
        <v>#DIV/0!</v>
      </c>
      <c r="AI269" s="44" t="e">
        <f t="shared" si="100"/>
        <v>#DIV/0!</v>
      </c>
    </row>
    <row r="270" spans="1:35" x14ac:dyDescent="0.25">
      <c r="A270" s="1">
        <v>267</v>
      </c>
      <c r="D270" s="37">
        <v>44158</v>
      </c>
      <c r="F270" s="4">
        <v>4442</v>
      </c>
      <c r="G270" s="181"/>
      <c r="H270" s="118"/>
      <c r="J270" s="6">
        <v>4198</v>
      </c>
      <c r="K270" s="7">
        <v>118</v>
      </c>
      <c r="M270" s="39">
        <f t="shared" si="101"/>
        <v>580378</v>
      </c>
      <c r="N270" s="10">
        <f t="shared" si="102"/>
        <v>501596</v>
      </c>
      <c r="O270" s="38" t="e">
        <f t="shared" si="103"/>
        <v>#DIV/0!</v>
      </c>
      <c r="P270" s="40" t="e">
        <f t="shared" si="104"/>
        <v>#DIV/0!</v>
      </c>
      <c r="Q270" s="13">
        <f t="shared" si="95"/>
        <v>420631</v>
      </c>
      <c r="R270" s="7">
        <f t="shared" si="109"/>
        <v>16057</v>
      </c>
      <c r="T270" s="11">
        <f t="shared" si="96"/>
        <v>64908</v>
      </c>
      <c r="U270" s="10">
        <f t="shared" si="87"/>
        <v>1.1844525547445255</v>
      </c>
      <c r="V270" s="10">
        <f t="shared" si="88"/>
        <v>1158.9933079350287</v>
      </c>
      <c r="W270" s="10">
        <f t="shared" si="92"/>
        <v>1.0216422961295704</v>
      </c>
      <c r="X270" s="1">
        <f t="shared" si="105"/>
        <v>126</v>
      </c>
      <c r="AB270" s="42" t="e">
        <f t="shared" si="97"/>
        <v>#DIV/0!</v>
      </c>
      <c r="AC270" s="42" t="e">
        <f t="shared" si="106"/>
        <v>#DIV/0!</v>
      </c>
      <c r="AD270" s="43">
        <f t="shared" si="98"/>
        <v>436688</v>
      </c>
      <c r="AE270" s="1">
        <f t="shared" si="107"/>
        <v>4316</v>
      </c>
      <c r="AF270" s="44" t="e">
        <f t="shared" si="99"/>
        <v>#DIV/0!</v>
      </c>
      <c r="AG270" s="44" t="e">
        <f t="shared" si="108"/>
        <v>#DIV/0!</v>
      </c>
      <c r="AI270" s="44" t="e">
        <f t="shared" si="100"/>
        <v>#DIV/0!</v>
      </c>
    </row>
    <row r="271" spans="1:35" x14ac:dyDescent="0.25">
      <c r="A271" s="1">
        <v>268</v>
      </c>
      <c r="D271" s="37">
        <v>44159</v>
      </c>
      <c r="F271" s="4">
        <v>4192</v>
      </c>
      <c r="G271" s="181"/>
      <c r="H271" s="119"/>
      <c r="J271" s="6">
        <v>2927</v>
      </c>
      <c r="K271" s="7">
        <v>109</v>
      </c>
      <c r="M271" s="39">
        <f t="shared" si="101"/>
        <v>580378</v>
      </c>
      <c r="N271" s="10">
        <f t="shared" si="102"/>
        <v>505788</v>
      </c>
      <c r="O271" s="38" t="e">
        <f t="shared" si="103"/>
        <v>#DIV/0!</v>
      </c>
      <c r="P271" s="40" t="e">
        <f t="shared" si="104"/>
        <v>#DIV/0!</v>
      </c>
      <c r="Q271" s="13">
        <f t="shared" si="95"/>
        <v>423558</v>
      </c>
      <c r="R271" s="7">
        <f t="shared" si="109"/>
        <v>16166</v>
      </c>
      <c r="T271" s="11">
        <f t="shared" si="96"/>
        <v>66064</v>
      </c>
      <c r="U271" s="10">
        <f t="shared" si="87"/>
        <v>1.2004651838930076</v>
      </c>
      <c r="V271" s="10">
        <f t="shared" si="88"/>
        <v>1160.1937731189216</v>
      </c>
      <c r="W271" s="10">
        <f t="shared" si="92"/>
        <v>1.0548973269887907</v>
      </c>
      <c r="X271" s="1">
        <f t="shared" si="105"/>
        <v>1156</v>
      </c>
      <c r="AB271" s="42" t="e">
        <f t="shared" si="97"/>
        <v>#DIV/0!</v>
      </c>
      <c r="AC271" s="42" t="e">
        <f t="shared" si="106"/>
        <v>#DIV/0!</v>
      </c>
      <c r="AD271" s="43">
        <f t="shared" si="98"/>
        <v>439724</v>
      </c>
      <c r="AE271" s="1">
        <f t="shared" si="107"/>
        <v>3036</v>
      </c>
      <c r="AF271" s="44" t="e">
        <f t="shared" si="99"/>
        <v>#DIV/0!</v>
      </c>
      <c r="AG271" s="44" t="e">
        <f t="shared" si="108"/>
        <v>#DIV/0!</v>
      </c>
      <c r="AI271" s="44" t="e">
        <f t="shared" si="100"/>
        <v>#DIV/0!</v>
      </c>
    </row>
    <row r="272" spans="1:35" s="62" customFormat="1" x14ac:dyDescent="0.25">
      <c r="A272" s="48">
        <v>269</v>
      </c>
      <c r="B272" s="51"/>
      <c r="C272" s="51"/>
      <c r="D272" s="55">
        <v>44160</v>
      </c>
      <c r="E272" s="57"/>
      <c r="F272" s="105">
        <v>5534</v>
      </c>
      <c r="G272" s="181"/>
      <c r="H272" s="120"/>
      <c r="I272" s="105"/>
      <c r="J272" s="48">
        <v>4494</v>
      </c>
      <c r="K272" s="48">
        <v>114</v>
      </c>
      <c r="L272" s="106"/>
      <c r="M272" s="39">
        <f t="shared" si="101"/>
        <v>580378</v>
      </c>
      <c r="N272" s="10">
        <f t="shared" si="102"/>
        <v>511322</v>
      </c>
      <c r="O272" s="38" t="e">
        <f t="shared" si="103"/>
        <v>#DIV/0!</v>
      </c>
      <c r="P272" s="40" t="e">
        <f t="shared" si="104"/>
        <v>#DIV/0!</v>
      </c>
      <c r="Q272" s="13">
        <f t="shared" si="95"/>
        <v>428052</v>
      </c>
      <c r="R272" s="7">
        <f t="shared" si="109"/>
        <v>16280</v>
      </c>
      <c r="T272" s="11">
        <f t="shared" si="96"/>
        <v>66990</v>
      </c>
      <c r="U272" s="10">
        <f t="shared" si="87"/>
        <v>1.2073315791370796</v>
      </c>
      <c r="V272" s="10">
        <f t="shared" si="88"/>
        <v>1161.4011046980588</v>
      </c>
      <c r="W272" s="10">
        <f t="shared" si="92"/>
        <v>1.0771655062629641</v>
      </c>
      <c r="X272" s="1">
        <f t="shared" si="105"/>
        <v>926</v>
      </c>
      <c r="Y272" s="104"/>
      <c r="Z272" s="104"/>
      <c r="AA272" s="105"/>
      <c r="AB272" s="42" t="e">
        <f t="shared" si="97"/>
        <v>#DIV/0!</v>
      </c>
      <c r="AC272" s="42" t="e">
        <f t="shared" si="106"/>
        <v>#DIV/0!</v>
      </c>
      <c r="AD272" s="43">
        <f t="shared" si="98"/>
        <v>444332</v>
      </c>
      <c r="AE272" s="1">
        <f t="shared" si="107"/>
        <v>4608</v>
      </c>
      <c r="AF272" s="44" t="e">
        <f t="shared" si="99"/>
        <v>#DIV/0!</v>
      </c>
      <c r="AG272" s="44" t="e">
        <f t="shared" si="108"/>
        <v>#DIV/0!</v>
      </c>
      <c r="AH272" s="106"/>
      <c r="AI272" s="44" t="e">
        <f t="shared" si="100"/>
        <v>#DIV/0!</v>
      </c>
    </row>
    <row r="273" spans="1:35" x14ac:dyDescent="0.25">
      <c r="A273" s="1">
        <v>270</v>
      </c>
      <c r="D273" s="37">
        <v>44161</v>
      </c>
      <c r="F273" s="4">
        <v>4917</v>
      </c>
      <c r="G273" s="181"/>
      <c r="H273" s="119"/>
      <c r="J273" s="6">
        <v>3842</v>
      </c>
      <c r="K273" s="7">
        <v>127</v>
      </c>
      <c r="M273" s="39">
        <f t="shared" si="101"/>
        <v>580378</v>
      </c>
      <c r="N273" s="10">
        <f t="shared" si="102"/>
        <v>516239</v>
      </c>
      <c r="O273" s="38" t="e">
        <f t="shared" si="103"/>
        <v>#DIV/0!</v>
      </c>
      <c r="P273" s="40" t="e">
        <f t="shared" si="104"/>
        <v>#DIV/0!</v>
      </c>
      <c r="Q273" s="13">
        <f t="shared" si="95"/>
        <v>431894</v>
      </c>
      <c r="R273" s="7">
        <f t="shared" si="109"/>
        <v>16407</v>
      </c>
      <c r="T273" s="11">
        <f t="shared" si="96"/>
        <v>67938</v>
      </c>
      <c r="U273" s="10">
        <f t="shared" si="87"/>
        <v>1.2032943676939427</v>
      </c>
      <c r="V273" s="10">
        <f t="shared" si="88"/>
        <v>1162.6043990657527</v>
      </c>
      <c r="W273" s="10">
        <f t="shared" si="92"/>
        <v>1.1024421906693711</v>
      </c>
      <c r="X273" s="1">
        <f t="shared" si="105"/>
        <v>948</v>
      </c>
      <c r="AB273" s="42" t="e">
        <f t="shared" si="97"/>
        <v>#DIV/0!</v>
      </c>
      <c r="AC273" s="42" t="e">
        <f t="shared" si="106"/>
        <v>#DIV/0!</v>
      </c>
      <c r="AD273" s="43">
        <f t="shared" si="98"/>
        <v>448301</v>
      </c>
      <c r="AE273" s="1">
        <f t="shared" si="107"/>
        <v>3969</v>
      </c>
      <c r="AF273" s="44" t="e">
        <f t="shared" si="99"/>
        <v>#DIV/0!</v>
      </c>
      <c r="AG273" s="44" t="e">
        <f t="shared" si="108"/>
        <v>#DIV/0!</v>
      </c>
      <c r="AI273" s="44" t="e">
        <f t="shared" si="100"/>
        <v>#DIV/0!</v>
      </c>
    </row>
    <row r="274" spans="1:35" x14ac:dyDescent="0.25">
      <c r="A274" s="1">
        <v>271</v>
      </c>
      <c r="D274" s="37">
        <v>44162</v>
      </c>
      <c r="F274" s="4">
        <v>5828</v>
      </c>
      <c r="G274" s="181"/>
      <c r="H274" s="119"/>
      <c r="J274" s="6">
        <v>3807</v>
      </c>
      <c r="K274" s="7">
        <v>169</v>
      </c>
      <c r="M274" s="39">
        <f t="shared" si="101"/>
        <v>580378</v>
      </c>
      <c r="N274" s="10">
        <f t="shared" si="102"/>
        <v>522067</v>
      </c>
      <c r="O274" s="38" t="e">
        <f t="shared" si="103"/>
        <v>#DIV/0!</v>
      </c>
      <c r="P274" s="40" t="e">
        <f t="shared" si="104"/>
        <v>#DIV/0!</v>
      </c>
      <c r="Q274" s="13">
        <f t="shared" si="95"/>
        <v>435701</v>
      </c>
      <c r="R274" s="7">
        <f t="shared" si="109"/>
        <v>16576</v>
      </c>
      <c r="T274" s="11">
        <f t="shared" si="96"/>
        <v>69790</v>
      </c>
      <c r="U274" s="10">
        <f t="shared" ref="U274:U337" si="110">T274/T260</f>
        <v>1.1871066507909509</v>
      </c>
      <c r="V274" s="10">
        <f t="shared" si="88"/>
        <v>1163.7915057165435</v>
      </c>
      <c r="W274" s="10">
        <f t="shared" si="92"/>
        <v>1.1434048200271967</v>
      </c>
      <c r="X274" s="1">
        <f t="shared" si="105"/>
        <v>1852</v>
      </c>
      <c r="AB274" s="42" t="e">
        <f t="shared" si="97"/>
        <v>#DIV/0!</v>
      </c>
      <c r="AC274" s="42" t="e">
        <f t="shared" si="106"/>
        <v>#DIV/0!</v>
      </c>
      <c r="AD274" s="43">
        <f t="shared" si="98"/>
        <v>452277</v>
      </c>
      <c r="AE274" s="1">
        <f t="shared" si="107"/>
        <v>3976</v>
      </c>
      <c r="AF274" s="44" t="e">
        <f t="shared" si="99"/>
        <v>#DIV/0!</v>
      </c>
      <c r="AG274" s="44" t="e">
        <f t="shared" si="108"/>
        <v>#DIV/0!</v>
      </c>
      <c r="AI274" s="44" t="e">
        <f t="shared" si="100"/>
        <v>#DIV/0!</v>
      </c>
    </row>
    <row r="275" spans="1:35" x14ac:dyDescent="0.25">
      <c r="A275" s="1">
        <v>272</v>
      </c>
      <c r="D275" s="37">
        <v>44163</v>
      </c>
      <c r="F275" s="4">
        <v>5418</v>
      </c>
      <c r="G275" s="181"/>
      <c r="H275" s="119"/>
      <c r="J275" s="6">
        <v>4527</v>
      </c>
      <c r="K275" s="7">
        <v>125</v>
      </c>
      <c r="M275" s="39">
        <f t="shared" si="101"/>
        <v>580378</v>
      </c>
      <c r="N275" s="10">
        <f t="shared" si="102"/>
        <v>527485</v>
      </c>
      <c r="O275" s="38" t="e">
        <f t="shared" si="103"/>
        <v>#DIV/0!</v>
      </c>
      <c r="P275" s="40" t="e">
        <f t="shared" si="104"/>
        <v>#DIV/0!</v>
      </c>
      <c r="Q275" s="13">
        <f t="shared" si="95"/>
        <v>440228</v>
      </c>
      <c r="R275" s="7">
        <f t="shared" si="109"/>
        <v>16701</v>
      </c>
      <c r="T275" s="11">
        <f t="shared" si="96"/>
        <v>70556</v>
      </c>
      <c r="U275" s="10">
        <f t="shared" si="110"/>
        <v>1.1575856015487851</v>
      </c>
      <c r="V275" s="10">
        <f t="shared" ref="V275:V338" si="111">U275+V274</f>
        <v>1164.9490913180923</v>
      </c>
      <c r="W275" s="10">
        <f t="shared" si="92"/>
        <v>1.1565230219483009</v>
      </c>
      <c r="X275" s="1">
        <f t="shared" si="105"/>
        <v>766</v>
      </c>
      <c r="AB275" s="42" t="e">
        <f t="shared" si="97"/>
        <v>#DIV/0!</v>
      </c>
      <c r="AC275" s="42" t="e">
        <f t="shared" si="106"/>
        <v>#DIV/0!</v>
      </c>
      <c r="AD275" s="43">
        <f t="shared" si="98"/>
        <v>456929</v>
      </c>
      <c r="AE275" s="1">
        <f t="shared" si="107"/>
        <v>4652</v>
      </c>
      <c r="AF275" s="44" t="e">
        <f t="shared" si="99"/>
        <v>#DIV/0!</v>
      </c>
      <c r="AG275" s="44" t="e">
        <f t="shared" si="108"/>
        <v>#DIV/0!</v>
      </c>
      <c r="AI275" s="44" t="e">
        <f t="shared" si="100"/>
        <v>#DIV/0!</v>
      </c>
    </row>
    <row r="276" spans="1:35" x14ac:dyDescent="0.25">
      <c r="A276" s="1">
        <v>273</v>
      </c>
      <c r="D276" s="37">
        <v>44164</v>
      </c>
      <c r="F276" s="4">
        <v>6267</v>
      </c>
      <c r="G276" s="181"/>
      <c r="H276" s="121"/>
      <c r="J276" s="6">
        <v>3810</v>
      </c>
      <c r="K276" s="7">
        <v>169</v>
      </c>
      <c r="M276" s="39">
        <f t="shared" si="101"/>
        <v>580378</v>
      </c>
      <c r="N276" s="10">
        <f t="shared" si="102"/>
        <v>533752</v>
      </c>
      <c r="O276" s="38" t="e">
        <f t="shared" si="103"/>
        <v>#DIV/0!</v>
      </c>
      <c r="P276" s="40" t="e">
        <f t="shared" si="104"/>
        <v>#DIV/0!</v>
      </c>
      <c r="Q276" s="13">
        <f t="shared" si="95"/>
        <v>444038</v>
      </c>
      <c r="R276" s="7">
        <f t="shared" si="109"/>
        <v>16870</v>
      </c>
      <c r="T276" s="11">
        <f t="shared" si="96"/>
        <v>72844</v>
      </c>
      <c r="U276" s="10">
        <f t="shared" si="110"/>
        <v>1.1922680328003012</v>
      </c>
      <c r="V276" s="10">
        <f t="shared" si="111"/>
        <v>1166.1413593508926</v>
      </c>
      <c r="W276" s="10">
        <f t="shared" si="92"/>
        <v>1.220535504842331</v>
      </c>
      <c r="X276" s="1">
        <f t="shared" si="105"/>
        <v>2288</v>
      </c>
      <c r="AB276" s="42" t="e">
        <f t="shared" si="97"/>
        <v>#DIV/0!</v>
      </c>
      <c r="AC276" s="42" t="e">
        <f t="shared" si="106"/>
        <v>#DIV/0!</v>
      </c>
      <c r="AD276" s="43">
        <f t="shared" si="98"/>
        <v>460908</v>
      </c>
      <c r="AE276" s="1">
        <f t="shared" si="107"/>
        <v>3979</v>
      </c>
      <c r="AF276" s="44" t="e">
        <f t="shared" si="99"/>
        <v>#DIV/0!</v>
      </c>
      <c r="AG276" s="44" t="e">
        <f t="shared" si="108"/>
        <v>#DIV/0!</v>
      </c>
      <c r="AI276" s="44" t="e">
        <f t="shared" si="100"/>
        <v>#DIV/0!</v>
      </c>
    </row>
    <row r="277" spans="1:35" x14ac:dyDescent="0.25">
      <c r="A277" s="1">
        <v>274</v>
      </c>
      <c r="D277" s="37">
        <v>44165</v>
      </c>
      <c r="F277" s="4">
        <v>4617</v>
      </c>
      <c r="G277" s="181"/>
      <c r="H277" s="118"/>
      <c r="J277" s="6">
        <v>4725</v>
      </c>
      <c r="K277" s="7">
        <v>130</v>
      </c>
      <c r="M277" s="39">
        <f t="shared" si="101"/>
        <v>580378</v>
      </c>
      <c r="N277" s="10">
        <f t="shared" si="102"/>
        <v>538369</v>
      </c>
      <c r="O277" s="38" t="e">
        <f t="shared" si="103"/>
        <v>#DIV/0!</v>
      </c>
      <c r="P277" s="40" t="e">
        <f t="shared" si="104"/>
        <v>#DIV/0!</v>
      </c>
      <c r="Q277" s="13">
        <f t="shared" si="95"/>
        <v>448763</v>
      </c>
      <c r="R277" s="7">
        <f t="shared" si="109"/>
        <v>17000</v>
      </c>
      <c r="T277" s="11">
        <f t="shared" si="96"/>
        <v>72606</v>
      </c>
      <c r="U277" s="10">
        <f t="shared" si="110"/>
        <v>1.1884114903019887</v>
      </c>
      <c r="V277" s="10">
        <f t="shared" si="111"/>
        <v>1167.3297708411947</v>
      </c>
      <c r="W277" s="10">
        <f t="shared" si="92"/>
        <v>1.2282369658625707</v>
      </c>
      <c r="X277" s="1">
        <f t="shared" si="105"/>
        <v>-238</v>
      </c>
      <c r="AB277" s="42" t="e">
        <f t="shared" si="97"/>
        <v>#DIV/0!</v>
      </c>
      <c r="AC277" s="42" t="e">
        <f t="shared" si="106"/>
        <v>#DIV/0!</v>
      </c>
      <c r="AD277" s="43">
        <f t="shared" si="98"/>
        <v>465763</v>
      </c>
      <c r="AE277" s="1">
        <f t="shared" si="107"/>
        <v>4855</v>
      </c>
      <c r="AF277" s="44" t="e">
        <f t="shared" si="99"/>
        <v>#DIV/0!</v>
      </c>
      <c r="AG277" s="44" t="e">
        <f t="shared" si="108"/>
        <v>#DIV/0!</v>
      </c>
      <c r="AI277" s="44" t="e">
        <f t="shared" si="100"/>
        <v>#DIV/0!</v>
      </c>
    </row>
    <row r="278" spans="1:35" x14ac:dyDescent="0.25">
      <c r="A278" s="1">
        <v>275</v>
      </c>
      <c r="D278" s="37">
        <v>44166</v>
      </c>
      <c r="F278" s="4">
        <v>5092</v>
      </c>
      <c r="G278" s="181"/>
      <c r="H278" s="119"/>
      <c r="J278" s="6">
        <v>4361</v>
      </c>
      <c r="K278" s="7">
        <v>136</v>
      </c>
      <c r="M278" s="39">
        <f t="shared" si="101"/>
        <v>580378</v>
      </c>
      <c r="N278" s="10">
        <f t="shared" si="102"/>
        <v>543461</v>
      </c>
      <c r="O278" s="38" t="e">
        <f t="shared" si="103"/>
        <v>#DIV/0!</v>
      </c>
      <c r="P278" s="40" t="e">
        <f t="shared" si="104"/>
        <v>#DIV/0!</v>
      </c>
      <c r="Q278" s="13">
        <f t="shared" si="95"/>
        <v>453124</v>
      </c>
      <c r="R278" s="7">
        <f t="shared" si="109"/>
        <v>17136</v>
      </c>
      <c r="T278" s="11">
        <f t="shared" si="96"/>
        <v>73201</v>
      </c>
      <c r="U278" s="10">
        <f t="shared" si="110"/>
        <v>1.1880964747127183</v>
      </c>
      <c r="V278" s="10">
        <f t="shared" si="111"/>
        <v>1168.5178673159073</v>
      </c>
      <c r="W278" s="10">
        <f t="shared" si="92"/>
        <v>1.2663437418908399</v>
      </c>
      <c r="X278" s="1">
        <f t="shared" si="105"/>
        <v>595</v>
      </c>
      <c r="AB278" s="42" t="e">
        <f t="shared" si="97"/>
        <v>#DIV/0!</v>
      </c>
      <c r="AC278" s="42" t="e">
        <f t="shared" si="106"/>
        <v>#DIV/0!</v>
      </c>
      <c r="AD278" s="43">
        <f t="shared" si="98"/>
        <v>470260</v>
      </c>
      <c r="AE278" s="1">
        <f t="shared" si="107"/>
        <v>4497</v>
      </c>
      <c r="AF278" s="44" t="e">
        <f t="shared" si="99"/>
        <v>#DIV/0!</v>
      </c>
      <c r="AG278" s="44" t="e">
        <f t="shared" si="108"/>
        <v>#DIV/0!</v>
      </c>
      <c r="AI278" s="44" t="e">
        <f t="shared" si="100"/>
        <v>#DIV/0!</v>
      </c>
    </row>
    <row r="279" spans="1:35" x14ac:dyDescent="0.25">
      <c r="A279" s="1">
        <v>276</v>
      </c>
      <c r="D279" s="37">
        <v>44167</v>
      </c>
      <c r="F279" s="4">
        <v>5533</v>
      </c>
      <c r="G279" s="181"/>
      <c r="H279" s="119"/>
      <c r="J279" s="6">
        <v>4001</v>
      </c>
      <c r="K279" s="7">
        <v>118</v>
      </c>
      <c r="M279" s="39">
        <f t="shared" si="101"/>
        <v>580378</v>
      </c>
      <c r="N279" s="10">
        <f t="shared" si="102"/>
        <v>548994</v>
      </c>
      <c r="O279" s="38" t="e">
        <f t="shared" si="103"/>
        <v>#DIV/0!</v>
      </c>
      <c r="P279" s="40" t="e">
        <f t="shared" si="104"/>
        <v>#DIV/0!</v>
      </c>
      <c r="Q279" s="13">
        <f t="shared" si="95"/>
        <v>457125</v>
      </c>
      <c r="R279" s="7">
        <f t="shared" si="109"/>
        <v>17254</v>
      </c>
      <c r="T279" s="11">
        <f t="shared" si="96"/>
        <v>74615</v>
      </c>
      <c r="U279" s="10">
        <f t="shared" si="110"/>
        <v>1.2023817197370117</v>
      </c>
      <c r="V279" s="10">
        <f t="shared" si="111"/>
        <v>1169.7202490356444</v>
      </c>
      <c r="W279" s="10">
        <f t="shared" si="92"/>
        <v>1.3197552045563083</v>
      </c>
      <c r="X279" s="1">
        <f t="shared" si="105"/>
        <v>1414</v>
      </c>
      <c r="AB279" s="42" t="e">
        <f t="shared" si="97"/>
        <v>#DIV/0!</v>
      </c>
      <c r="AC279" s="42" t="e">
        <f t="shared" si="106"/>
        <v>#DIV/0!</v>
      </c>
      <c r="AD279" s="43">
        <f t="shared" si="98"/>
        <v>474379</v>
      </c>
      <c r="AE279" s="1">
        <f t="shared" si="107"/>
        <v>4119</v>
      </c>
      <c r="AF279" s="44" t="e">
        <f t="shared" si="99"/>
        <v>#DIV/0!</v>
      </c>
      <c r="AG279" s="44" t="e">
        <f t="shared" si="108"/>
        <v>#DIV/0!</v>
      </c>
      <c r="AI279" s="44" t="e">
        <f t="shared" si="100"/>
        <v>#DIV/0!</v>
      </c>
    </row>
    <row r="280" spans="1:35" x14ac:dyDescent="0.25">
      <c r="A280" s="1">
        <v>277</v>
      </c>
      <c r="D280" s="37">
        <v>44168</v>
      </c>
      <c r="F280" s="4">
        <v>8369</v>
      </c>
      <c r="G280" s="181"/>
      <c r="H280" s="119"/>
      <c r="J280" s="6">
        <v>3673</v>
      </c>
      <c r="K280" s="7">
        <v>156</v>
      </c>
      <c r="M280" s="39">
        <f t="shared" si="101"/>
        <v>580378</v>
      </c>
      <c r="N280" s="10">
        <f t="shared" si="102"/>
        <v>557363</v>
      </c>
      <c r="O280" s="38" t="e">
        <f t="shared" si="103"/>
        <v>#DIV/0!</v>
      </c>
      <c r="P280" s="40" t="e">
        <f t="shared" si="104"/>
        <v>#DIV/0!</v>
      </c>
      <c r="Q280" s="13">
        <f t="shared" si="95"/>
        <v>460798</v>
      </c>
      <c r="R280" s="7">
        <f t="shared" si="109"/>
        <v>17410</v>
      </c>
      <c r="T280" s="11">
        <f t="shared" si="96"/>
        <v>79155</v>
      </c>
      <c r="U280" s="10">
        <f t="shared" si="110"/>
        <v>1.2666421301926647</v>
      </c>
      <c r="V280" s="10">
        <f t="shared" si="111"/>
        <v>1170.9868911658371</v>
      </c>
      <c r="W280" s="10">
        <f t="shared" si="92"/>
        <v>1.4249837977965003</v>
      </c>
      <c r="X280" s="1">
        <f t="shared" si="105"/>
        <v>4540</v>
      </c>
      <c r="AB280" s="42" t="e">
        <f t="shared" si="97"/>
        <v>#DIV/0!</v>
      </c>
      <c r="AC280" s="42" t="e">
        <f t="shared" si="106"/>
        <v>#DIV/0!</v>
      </c>
      <c r="AD280" s="43">
        <f t="shared" si="98"/>
        <v>478208</v>
      </c>
      <c r="AE280" s="1">
        <f t="shared" si="107"/>
        <v>3829</v>
      </c>
      <c r="AF280" s="44" t="e">
        <f t="shared" si="99"/>
        <v>#DIV/0!</v>
      </c>
      <c r="AG280" s="44" t="e">
        <f t="shared" si="108"/>
        <v>#DIV/0!</v>
      </c>
      <c r="AI280" s="44" t="e">
        <f t="shared" si="100"/>
        <v>#DIV/0!</v>
      </c>
    </row>
    <row r="281" spans="1:35" x14ac:dyDescent="0.25">
      <c r="A281" s="1">
        <v>278</v>
      </c>
      <c r="D281" s="37">
        <v>44169</v>
      </c>
      <c r="F281" s="4">
        <v>5803</v>
      </c>
      <c r="G281" s="181"/>
      <c r="H281" s="119"/>
      <c r="J281" s="6">
        <v>3625</v>
      </c>
      <c r="K281" s="7">
        <v>124</v>
      </c>
      <c r="M281" s="39">
        <f t="shared" si="101"/>
        <v>580378</v>
      </c>
      <c r="N281" s="10">
        <f t="shared" si="102"/>
        <v>563166</v>
      </c>
      <c r="O281" s="38" t="e">
        <f t="shared" si="103"/>
        <v>#DIV/0!</v>
      </c>
      <c r="P281" s="40" t="e">
        <f t="shared" si="104"/>
        <v>#DIV/0!</v>
      </c>
      <c r="Q281" s="13">
        <f t="shared" si="95"/>
        <v>464423</v>
      </c>
      <c r="R281" s="7">
        <f t="shared" si="109"/>
        <v>17534</v>
      </c>
      <c r="T281" s="11">
        <f t="shared" si="96"/>
        <v>81209</v>
      </c>
      <c r="U281" s="10">
        <f t="shared" si="110"/>
        <v>1.2836120507065407</v>
      </c>
      <c r="V281" s="10">
        <f t="shared" si="111"/>
        <v>1172.2705032165436</v>
      </c>
      <c r="W281" s="10">
        <f t="shared" si="92"/>
        <v>1.4704316650974143</v>
      </c>
      <c r="X281" s="1">
        <f t="shared" si="105"/>
        <v>2054</v>
      </c>
      <c r="AB281" s="42" t="e">
        <f t="shared" si="97"/>
        <v>#DIV/0!</v>
      </c>
      <c r="AC281" s="42" t="e">
        <f t="shared" si="106"/>
        <v>#DIV/0!</v>
      </c>
      <c r="AD281" s="43">
        <f t="shared" si="98"/>
        <v>481957</v>
      </c>
      <c r="AE281" s="1">
        <f t="shared" si="107"/>
        <v>3749</v>
      </c>
      <c r="AF281" s="44" t="e">
        <f t="shared" si="99"/>
        <v>#DIV/0!</v>
      </c>
      <c r="AG281" s="44" t="e">
        <f t="shared" si="108"/>
        <v>#DIV/0!</v>
      </c>
      <c r="AI281" s="44" t="e">
        <f t="shared" si="100"/>
        <v>#DIV/0!</v>
      </c>
    </row>
    <row r="282" spans="1:35" x14ac:dyDescent="0.25">
      <c r="A282" s="1">
        <v>279</v>
      </c>
      <c r="D282" s="37">
        <v>44170</v>
      </c>
      <c r="F282" s="4">
        <v>6027</v>
      </c>
      <c r="G282" s="181"/>
      <c r="H282" s="119"/>
      <c r="J282" s="6">
        <v>4271</v>
      </c>
      <c r="K282" s="7">
        <v>110</v>
      </c>
      <c r="M282" s="39">
        <f t="shared" si="101"/>
        <v>580378</v>
      </c>
      <c r="N282" s="10">
        <f t="shared" si="102"/>
        <v>569193</v>
      </c>
      <c r="O282" s="38" t="e">
        <f t="shared" si="103"/>
        <v>#DIV/0!</v>
      </c>
      <c r="P282" s="40" t="e">
        <f t="shared" si="104"/>
        <v>#DIV/0!</v>
      </c>
      <c r="Q282" s="13">
        <f t="shared" si="95"/>
        <v>468694</v>
      </c>
      <c r="R282" s="7">
        <f t="shared" si="109"/>
        <v>17644</v>
      </c>
      <c r="T282" s="11">
        <f t="shared" si="96"/>
        <v>82855</v>
      </c>
      <c r="U282" s="10">
        <f t="shared" si="110"/>
        <v>1.2793175326179262</v>
      </c>
      <c r="V282" s="10">
        <f t="shared" si="111"/>
        <v>1173.5498207491614</v>
      </c>
      <c r="W282" s="10">
        <f t="shared" si="92"/>
        <v>1.4930981042312406</v>
      </c>
      <c r="X282" s="1">
        <f t="shared" si="105"/>
        <v>1646</v>
      </c>
      <c r="AB282" s="42" t="e">
        <f t="shared" si="97"/>
        <v>#DIV/0!</v>
      </c>
      <c r="AC282" s="42" t="e">
        <f t="shared" si="106"/>
        <v>#DIV/0!</v>
      </c>
      <c r="AD282" s="43">
        <f t="shared" si="98"/>
        <v>486338</v>
      </c>
      <c r="AE282" s="1">
        <f t="shared" si="107"/>
        <v>4381</v>
      </c>
      <c r="AF282" s="44" t="e">
        <f t="shared" si="99"/>
        <v>#DIV/0!</v>
      </c>
      <c r="AG282" s="44" t="e">
        <f t="shared" si="108"/>
        <v>#DIV/0!</v>
      </c>
      <c r="AI282" s="44" t="e">
        <f t="shared" si="100"/>
        <v>#DIV/0!</v>
      </c>
    </row>
    <row r="283" spans="1:35" x14ac:dyDescent="0.25">
      <c r="A283" s="1">
        <v>280</v>
      </c>
      <c r="D283" s="37">
        <v>44171</v>
      </c>
      <c r="F283" s="4">
        <v>6089</v>
      </c>
      <c r="G283" s="181"/>
      <c r="H283" s="121"/>
      <c r="J283" s="6">
        <v>4322</v>
      </c>
      <c r="K283" s="7">
        <v>151</v>
      </c>
      <c r="M283" s="39">
        <f t="shared" si="101"/>
        <v>580378</v>
      </c>
      <c r="N283" s="10">
        <f t="shared" si="102"/>
        <v>575282</v>
      </c>
      <c r="O283" s="38" t="e">
        <f t="shared" si="103"/>
        <v>#DIV/0!</v>
      </c>
      <c r="P283" s="40" t="e">
        <f t="shared" si="104"/>
        <v>#DIV/0!</v>
      </c>
      <c r="Q283" s="13">
        <f t="shared" si="95"/>
        <v>473016</v>
      </c>
      <c r="R283" s="7">
        <f t="shared" si="109"/>
        <v>17795</v>
      </c>
      <c r="T283" s="11">
        <f t="shared" si="96"/>
        <v>84471</v>
      </c>
      <c r="U283" s="10">
        <f t="shared" si="110"/>
        <v>1.3039270167639159</v>
      </c>
      <c r="V283" s="10">
        <f t="shared" si="111"/>
        <v>1174.8537477659254</v>
      </c>
      <c r="W283" s="10">
        <f t="shared" si="92"/>
        <v>1.5189074496970132</v>
      </c>
      <c r="X283" s="1">
        <f t="shared" si="105"/>
        <v>1616</v>
      </c>
      <c r="AB283" s="42" t="e">
        <f t="shared" si="97"/>
        <v>#DIV/0!</v>
      </c>
      <c r="AC283" s="42" t="e">
        <f t="shared" si="106"/>
        <v>#DIV/0!</v>
      </c>
      <c r="AD283" s="43">
        <f t="shared" si="98"/>
        <v>490811</v>
      </c>
      <c r="AE283" s="1">
        <f t="shared" si="107"/>
        <v>4473</v>
      </c>
      <c r="AF283" s="44" t="e">
        <f t="shared" si="99"/>
        <v>#DIV/0!</v>
      </c>
      <c r="AG283" s="44" t="e">
        <f t="shared" si="108"/>
        <v>#DIV/0!</v>
      </c>
      <c r="AI283" s="44" t="e">
        <f t="shared" si="100"/>
        <v>#DIV/0!</v>
      </c>
    </row>
    <row r="284" spans="1:35" x14ac:dyDescent="0.25">
      <c r="A284" s="1">
        <v>281</v>
      </c>
      <c r="D284" s="37">
        <v>44172</v>
      </c>
      <c r="F284" s="4">
        <v>5754</v>
      </c>
      <c r="G284" s="181"/>
      <c r="H284" s="118"/>
      <c r="J284" s="6">
        <v>4431</v>
      </c>
      <c r="K284" s="7">
        <v>127</v>
      </c>
      <c r="M284" s="39">
        <f t="shared" si="101"/>
        <v>580378</v>
      </c>
      <c r="N284" s="10">
        <f t="shared" si="102"/>
        <v>581036</v>
      </c>
      <c r="O284" s="38" t="e">
        <f t="shared" si="103"/>
        <v>#DIV/0!</v>
      </c>
      <c r="P284" s="40" t="e">
        <f t="shared" si="104"/>
        <v>#DIV/0!</v>
      </c>
      <c r="Q284" s="13">
        <f t="shared" si="95"/>
        <v>477447</v>
      </c>
      <c r="R284" s="7">
        <f t="shared" si="109"/>
        <v>17922</v>
      </c>
      <c r="T284" s="11">
        <f t="shared" si="96"/>
        <v>85667</v>
      </c>
      <c r="U284" s="10">
        <f t="shared" si="110"/>
        <v>1.3198219017686572</v>
      </c>
      <c r="V284" s="10">
        <f t="shared" si="111"/>
        <v>1176.173569667694</v>
      </c>
      <c r="W284" s="10">
        <f t="shared" si="92"/>
        <v>1.5279942923392491</v>
      </c>
      <c r="X284" s="1">
        <f t="shared" si="105"/>
        <v>1196</v>
      </c>
      <c r="AB284" s="42" t="e">
        <f t="shared" si="97"/>
        <v>#DIV/0!</v>
      </c>
      <c r="AC284" s="42" t="e">
        <f t="shared" si="106"/>
        <v>#DIV/0!</v>
      </c>
      <c r="AD284" s="43">
        <f t="shared" si="98"/>
        <v>495369</v>
      </c>
      <c r="AE284" s="1">
        <f t="shared" si="107"/>
        <v>4558</v>
      </c>
      <c r="AF284" s="44" t="e">
        <f t="shared" si="99"/>
        <v>#DIV/0!</v>
      </c>
      <c r="AG284" s="44" t="e">
        <f t="shared" si="108"/>
        <v>#DIV/0!</v>
      </c>
      <c r="AI284" s="44" t="e">
        <f t="shared" si="100"/>
        <v>#DIV/0!</v>
      </c>
    </row>
    <row r="285" spans="1:35" x14ac:dyDescent="0.25">
      <c r="A285" s="1">
        <v>282</v>
      </c>
      <c r="D285" s="37">
        <v>44173</v>
      </c>
      <c r="F285" s="4">
        <v>5292</v>
      </c>
      <c r="G285" s="181"/>
      <c r="H285" s="119"/>
      <c r="J285" s="6">
        <v>4295</v>
      </c>
      <c r="K285" s="7">
        <v>133</v>
      </c>
      <c r="M285" s="39">
        <f t="shared" si="101"/>
        <v>580378</v>
      </c>
      <c r="N285" s="10">
        <f t="shared" si="102"/>
        <v>586328</v>
      </c>
      <c r="O285" s="38" t="e">
        <f t="shared" si="103"/>
        <v>#DIV/0!</v>
      </c>
      <c r="P285" s="40" t="e">
        <f t="shared" si="104"/>
        <v>#DIV/0!</v>
      </c>
      <c r="Q285" s="13">
        <f t="shared" ref="Q285:Q316" si="112">J285+Q284</f>
        <v>481742</v>
      </c>
      <c r="R285" s="7">
        <f t="shared" si="109"/>
        <v>18055</v>
      </c>
      <c r="T285" s="11">
        <f t="shared" si="96"/>
        <v>86531</v>
      </c>
      <c r="U285" s="10">
        <f t="shared" si="110"/>
        <v>1.309805643012836</v>
      </c>
      <c r="V285" s="10">
        <f t="shared" si="111"/>
        <v>1177.4833753107068</v>
      </c>
      <c r="W285" s="10">
        <f t="shared" si="92"/>
        <v>1.5454724057867477</v>
      </c>
      <c r="X285" s="1">
        <f t="shared" si="105"/>
        <v>864</v>
      </c>
      <c r="AB285" s="42" t="e">
        <f t="shared" si="97"/>
        <v>#DIV/0!</v>
      </c>
      <c r="AC285" s="42" t="e">
        <f t="shared" si="106"/>
        <v>#DIV/0!</v>
      </c>
      <c r="AD285" s="43">
        <f t="shared" si="98"/>
        <v>499797</v>
      </c>
      <c r="AE285" s="1">
        <f t="shared" si="107"/>
        <v>4428</v>
      </c>
      <c r="AF285" s="44" t="e">
        <f t="shared" si="99"/>
        <v>#DIV/0!</v>
      </c>
      <c r="AG285" s="44" t="e">
        <f t="shared" si="108"/>
        <v>#DIV/0!</v>
      </c>
      <c r="AI285" s="44" t="e">
        <f t="shared" si="100"/>
        <v>#DIV/0!</v>
      </c>
    </row>
    <row r="286" spans="1:35" x14ac:dyDescent="0.25">
      <c r="A286" s="1">
        <v>283</v>
      </c>
      <c r="D286" s="37">
        <v>44174</v>
      </c>
      <c r="F286" s="4">
        <v>6058</v>
      </c>
      <c r="G286" s="181"/>
      <c r="H286" s="119"/>
      <c r="J286" s="6">
        <v>3984</v>
      </c>
      <c r="K286" s="7">
        <v>171</v>
      </c>
      <c r="M286" s="39">
        <f t="shared" si="101"/>
        <v>580378</v>
      </c>
      <c r="N286" s="10">
        <f t="shared" si="102"/>
        <v>592386</v>
      </c>
      <c r="O286" s="38" t="e">
        <f t="shared" si="103"/>
        <v>#DIV/0!</v>
      </c>
      <c r="P286" s="40" t="e">
        <f t="shared" si="104"/>
        <v>#DIV/0!</v>
      </c>
      <c r="Q286" s="13">
        <f t="shared" si="112"/>
        <v>485726</v>
      </c>
      <c r="R286" s="7">
        <f t="shared" si="109"/>
        <v>18226</v>
      </c>
      <c r="T286" s="11">
        <f t="shared" si="96"/>
        <v>88434</v>
      </c>
      <c r="U286" s="10">
        <f t="shared" si="110"/>
        <v>1.3201074787281684</v>
      </c>
      <c r="V286" s="10">
        <f t="shared" si="111"/>
        <v>1178.8034827894351</v>
      </c>
      <c r="W286" s="10">
        <f t="shared" si="92"/>
        <v>1.6137591240875913</v>
      </c>
      <c r="X286" s="1">
        <f t="shared" si="105"/>
        <v>1903</v>
      </c>
      <c r="AB286" s="42" t="e">
        <f t="shared" si="97"/>
        <v>#DIV/0!</v>
      </c>
      <c r="AC286" s="42" t="e">
        <f t="shared" si="106"/>
        <v>#DIV/0!</v>
      </c>
      <c r="AD286" s="43">
        <f t="shared" si="98"/>
        <v>503952</v>
      </c>
      <c r="AE286" s="1">
        <f t="shared" si="107"/>
        <v>4155</v>
      </c>
      <c r="AF286" s="44" t="e">
        <f t="shared" si="99"/>
        <v>#DIV/0!</v>
      </c>
      <c r="AG286" s="44" t="e">
        <f t="shared" si="108"/>
        <v>#DIV/0!</v>
      </c>
      <c r="AI286" s="44" t="e">
        <f t="shared" si="100"/>
        <v>#DIV/0!</v>
      </c>
    </row>
    <row r="287" spans="1:35" s="62" customFormat="1" x14ac:dyDescent="0.25">
      <c r="A287" s="48">
        <v>284</v>
      </c>
      <c r="B287" s="51"/>
      <c r="C287" s="51"/>
      <c r="D287" s="55">
        <v>44175</v>
      </c>
      <c r="E287" s="57"/>
      <c r="F287" s="105">
        <v>6033</v>
      </c>
      <c r="G287" s="181"/>
      <c r="H287" s="120"/>
      <c r="I287" s="105"/>
      <c r="J287" s="48">
        <v>4530</v>
      </c>
      <c r="K287" s="48">
        <v>165</v>
      </c>
      <c r="L287" s="106"/>
      <c r="M287" s="39">
        <f t="shared" si="101"/>
        <v>580378</v>
      </c>
      <c r="N287" s="10">
        <f t="shared" si="102"/>
        <v>598419</v>
      </c>
      <c r="O287" s="38" t="e">
        <f t="shared" si="103"/>
        <v>#DIV/0!</v>
      </c>
      <c r="P287" s="40" t="e">
        <f t="shared" si="104"/>
        <v>#DIV/0!</v>
      </c>
      <c r="Q287" s="13">
        <f t="shared" si="112"/>
        <v>490256</v>
      </c>
      <c r="R287" s="7">
        <f t="shared" si="109"/>
        <v>18391</v>
      </c>
      <c r="T287" s="11">
        <f t="shared" si="96"/>
        <v>89772</v>
      </c>
      <c r="U287" s="10">
        <f t="shared" si="110"/>
        <v>1.3213812593835557</v>
      </c>
      <c r="V287" s="10">
        <f t="shared" si="111"/>
        <v>1180.1248640488186</v>
      </c>
      <c r="W287" s="10">
        <f t="shared" si="92"/>
        <v>1.6312690798081118</v>
      </c>
      <c r="X287" s="1">
        <f t="shared" si="105"/>
        <v>1338</v>
      </c>
      <c r="Y287" s="104"/>
      <c r="Z287" s="104"/>
      <c r="AA287" s="105"/>
      <c r="AB287" s="42" t="e">
        <f t="shared" si="97"/>
        <v>#DIV/0!</v>
      </c>
      <c r="AC287" s="42" t="e">
        <f t="shared" si="106"/>
        <v>#DIV/0!</v>
      </c>
      <c r="AD287" s="43">
        <f t="shared" si="98"/>
        <v>508647</v>
      </c>
      <c r="AE287" s="1">
        <f t="shared" si="107"/>
        <v>4695</v>
      </c>
      <c r="AF287" s="44" t="e">
        <f t="shared" si="99"/>
        <v>#DIV/0!</v>
      </c>
      <c r="AG287" s="44" t="e">
        <f t="shared" si="108"/>
        <v>#DIV/0!</v>
      </c>
      <c r="AH287" s="106"/>
      <c r="AI287" s="44" t="e">
        <f t="shared" si="100"/>
        <v>#DIV/0!</v>
      </c>
    </row>
    <row r="288" spans="1:35" x14ac:dyDescent="0.25">
      <c r="A288" s="1">
        <v>285</v>
      </c>
      <c r="D288" s="37">
        <v>44176</v>
      </c>
      <c r="F288" s="4">
        <v>6310</v>
      </c>
      <c r="G288" s="181"/>
      <c r="H288" s="119"/>
      <c r="J288" s="6">
        <v>4911</v>
      </c>
      <c r="K288" s="7">
        <v>175</v>
      </c>
      <c r="M288" s="39">
        <f t="shared" si="101"/>
        <v>580378</v>
      </c>
      <c r="N288" s="10">
        <f t="shared" si="102"/>
        <v>604729</v>
      </c>
      <c r="O288" s="38" t="e">
        <f t="shared" si="103"/>
        <v>#DIV/0!</v>
      </c>
      <c r="P288" s="40" t="e">
        <f t="shared" si="104"/>
        <v>#DIV/0!</v>
      </c>
      <c r="Q288" s="13">
        <f t="shared" si="112"/>
        <v>495167</v>
      </c>
      <c r="R288" s="7">
        <f t="shared" si="109"/>
        <v>18566</v>
      </c>
      <c r="T288" s="11">
        <f t="shared" si="96"/>
        <v>90996</v>
      </c>
      <c r="U288" s="10">
        <f t="shared" si="110"/>
        <v>1.3038544204040694</v>
      </c>
      <c r="V288" s="10">
        <f t="shared" si="111"/>
        <v>1181.4287184692228</v>
      </c>
      <c r="W288" s="10">
        <f t="shared" si="92"/>
        <v>1.6399812565331795</v>
      </c>
      <c r="X288" s="1">
        <f t="shared" si="105"/>
        <v>1224</v>
      </c>
      <c r="AB288" s="42" t="e">
        <f t="shared" si="97"/>
        <v>#DIV/0!</v>
      </c>
      <c r="AC288" s="42" t="e">
        <f t="shared" si="106"/>
        <v>#DIV/0!</v>
      </c>
      <c r="AD288" s="43">
        <f t="shared" si="98"/>
        <v>513733</v>
      </c>
      <c r="AE288" s="1">
        <f t="shared" si="107"/>
        <v>5086</v>
      </c>
      <c r="AF288" s="44" t="e">
        <f t="shared" si="99"/>
        <v>#DIV/0!</v>
      </c>
      <c r="AG288" s="44" t="e">
        <f t="shared" si="108"/>
        <v>#DIV/0!</v>
      </c>
      <c r="AI288" s="44" t="e">
        <f t="shared" si="100"/>
        <v>#DIV/0!</v>
      </c>
    </row>
    <row r="289" spans="1:35" x14ac:dyDescent="0.25">
      <c r="A289" s="1">
        <v>286</v>
      </c>
      <c r="D289" s="37">
        <v>44177</v>
      </c>
      <c r="F289" s="4">
        <v>6388</v>
      </c>
      <c r="G289" s="181"/>
      <c r="H289" s="119"/>
      <c r="J289" s="6">
        <v>4490</v>
      </c>
      <c r="K289" s="7">
        <v>142</v>
      </c>
      <c r="M289" s="39">
        <f t="shared" si="101"/>
        <v>580378</v>
      </c>
      <c r="N289" s="10">
        <f t="shared" si="102"/>
        <v>611117</v>
      </c>
      <c r="O289" s="38" t="e">
        <f t="shared" si="103"/>
        <v>#DIV/0!</v>
      </c>
      <c r="P289" s="40" t="e">
        <f t="shared" si="104"/>
        <v>#DIV/0!</v>
      </c>
      <c r="Q289" s="13">
        <f t="shared" si="112"/>
        <v>499657</v>
      </c>
      <c r="R289" s="7">
        <f t="shared" si="109"/>
        <v>18708</v>
      </c>
      <c r="T289" s="11">
        <f t="shared" si="96"/>
        <v>92752</v>
      </c>
      <c r="U289" s="10">
        <f t="shared" si="110"/>
        <v>1.3145869947275923</v>
      </c>
      <c r="V289" s="10">
        <f t="shared" si="111"/>
        <v>1182.7433054639503</v>
      </c>
      <c r="W289" s="10">
        <f t="shared" si="92"/>
        <v>1.642791356712717</v>
      </c>
      <c r="X289" s="1">
        <f t="shared" si="105"/>
        <v>1756</v>
      </c>
      <c r="AB289" s="42" t="e">
        <f t="shared" si="97"/>
        <v>#DIV/0!</v>
      </c>
      <c r="AC289" s="42" t="e">
        <f t="shared" si="106"/>
        <v>#DIV/0!</v>
      </c>
      <c r="AD289" s="43">
        <f t="shared" si="98"/>
        <v>518365</v>
      </c>
      <c r="AE289" s="1">
        <f t="shared" si="107"/>
        <v>4632</v>
      </c>
      <c r="AF289" s="44" t="e">
        <f t="shared" si="99"/>
        <v>#DIV/0!</v>
      </c>
      <c r="AG289" s="44" t="e">
        <f t="shared" si="108"/>
        <v>#DIV/0!</v>
      </c>
      <c r="AI289" s="44" t="e">
        <f t="shared" si="100"/>
        <v>#DIV/0!</v>
      </c>
    </row>
    <row r="290" spans="1:35" x14ac:dyDescent="0.25">
      <c r="A290" s="1">
        <v>287</v>
      </c>
      <c r="D290" s="37">
        <v>44178</v>
      </c>
      <c r="F290" s="4">
        <v>6189</v>
      </c>
      <c r="G290" s="181"/>
      <c r="H290" s="121"/>
      <c r="J290" s="6">
        <v>4460</v>
      </c>
      <c r="K290" s="7">
        <v>166</v>
      </c>
      <c r="M290" s="39">
        <f t="shared" si="101"/>
        <v>580378</v>
      </c>
      <c r="N290" s="10">
        <f t="shared" si="102"/>
        <v>617306</v>
      </c>
      <c r="O290" s="38" t="e">
        <f t="shared" si="103"/>
        <v>#DIV/0!</v>
      </c>
      <c r="P290" s="40" t="e">
        <f t="shared" si="104"/>
        <v>#DIV/0!</v>
      </c>
      <c r="Q290" s="13">
        <f t="shared" si="112"/>
        <v>504117</v>
      </c>
      <c r="R290" s="7">
        <f t="shared" si="109"/>
        <v>18874</v>
      </c>
      <c r="T290" s="11">
        <f t="shared" si="96"/>
        <v>94315</v>
      </c>
      <c r="U290" s="10">
        <f t="shared" si="110"/>
        <v>1.2947531711602878</v>
      </c>
      <c r="V290" s="10">
        <f t="shared" si="111"/>
        <v>1184.0380586351105</v>
      </c>
      <c r="W290" s="10">
        <f t="shared" ref="W290:W353" si="113">T290/T260</f>
        <v>1.604269433577139</v>
      </c>
      <c r="X290" s="1">
        <f t="shared" si="105"/>
        <v>1563</v>
      </c>
      <c r="AB290" s="42" t="e">
        <f t="shared" si="97"/>
        <v>#DIV/0!</v>
      </c>
      <c r="AC290" s="42" t="e">
        <f t="shared" si="106"/>
        <v>#DIV/0!</v>
      </c>
      <c r="AD290" s="43">
        <f t="shared" si="98"/>
        <v>522991</v>
      </c>
      <c r="AE290" s="1">
        <f t="shared" si="107"/>
        <v>4626</v>
      </c>
      <c r="AF290" s="44" t="e">
        <f t="shared" si="99"/>
        <v>#DIV/0!</v>
      </c>
      <c r="AG290" s="44" t="e">
        <f t="shared" si="108"/>
        <v>#DIV/0!</v>
      </c>
      <c r="AI290" s="44" t="e">
        <f t="shared" si="100"/>
        <v>#DIV/0!</v>
      </c>
    </row>
    <row r="291" spans="1:35" x14ac:dyDescent="0.25">
      <c r="A291" s="1">
        <v>288</v>
      </c>
      <c r="D291" s="37">
        <v>44179</v>
      </c>
      <c r="F291" s="4">
        <v>5489</v>
      </c>
      <c r="G291" s="181"/>
      <c r="H291" s="118"/>
      <c r="J291" s="6">
        <v>5121</v>
      </c>
      <c r="K291" s="7">
        <v>137</v>
      </c>
      <c r="M291" s="39">
        <f t="shared" si="101"/>
        <v>580378</v>
      </c>
      <c r="N291" s="10">
        <f t="shared" si="102"/>
        <v>622795</v>
      </c>
      <c r="O291" s="38" t="e">
        <f t="shared" si="103"/>
        <v>#DIV/0!</v>
      </c>
      <c r="P291" s="40" t="e">
        <f t="shared" si="104"/>
        <v>#DIV/0!</v>
      </c>
      <c r="Q291" s="13">
        <f t="shared" si="112"/>
        <v>509238</v>
      </c>
      <c r="R291" s="7">
        <f t="shared" si="109"/>
        <v>19011</v>
      </c>
      <c r="T291" s="11">
        <f t="shared" si="96"/>
        <v>94546</v>
      </c>
      <c r="U291" s="10">
        <f t="shared" si="110"/>
        <v>1.3021788832878824</v>
      </c>
      <c r="V291" s="10">
        <f t="shared" si="111"/>
        <v>1185.3402375183985</v>
      </c>
      <c r="W291" s="10">
        <f t="shared" si="113"/>
        <v>1.551180456432216</v>
      </c>
      <c r="X291" s="1">
        <f t="shared" si="105"/>
        <v>231</v>
      </c>
      <c r="AB291" s="42" t="e">
        <f t="shared" si="97"/>
        <v>#DIV/0!</v>
      </c>
      <c r="AC291" s="42" t="e">
        <f t="shared" si="106"/>
        <v>#DIV/0!</v>
      </c>
      <c r="AD291" s="43">
        <f t="shared" si="98"/>
        <v>528249</v>
      </c>
      <c r="AE291" s="1">
        <f t="shared" si="107"/>
        <v>5258</v>
      </c>
      <c r="AF291" s="44" t="e">
        <f t="shared" si="99"/>
        <v>#DIV/0!</v>
      </c>
      <c r="AG291" s="44" t="e">
        <f t="shared" si="108"/>
        <v>#DIV/0!</v>
      </c>
      <c r="AI291" s="44" t="e">
        <f t="shared" si="100"/>
        <v>#DIV/0!</v>
      </c>
    </row>
    <row r="292" spans="1:35" x14ac:dyDescent="0.25">
      <c r="A292" s="1">
        <v>289</v>
      </c>
      <c r="D292" s="37">
        <v>44180</v>
      </c>
      <c r="F292" s="4">
        <v>6120</v>
      </c>
      <c r="G292" s="181"/>
      <c r="H292" s="119"/>
      <c r="J292" s="6">
        <v>5699</v>
      </c>
      <c r="K292" s="7">
        <v>155</v>
      </c>
      <c r="M292" s="39">
        <f t="shared" si="101"/>
        <v>580378</v>
      </c>
      <c r="N292" s="10">
        <f t="shared" si="102"/>
        <v>628915</v>
      </c>
      <c r="O292" s="38" t="e">
        <f t="shared" si="103"/>
        <v>#DIV/0!</v>
      </c>
      <c r="P292" s="40" t="e">
        <f t="shared" si="104"/>
        <v>#DIV/0!</v>
      </c>
      <c r="Q292" s="13">
        <f t="shared" si="112"/>
        <v>514937</v>
      </c>
      <c r="R292" s="7">
        <f t="shared" si="109"/>
        <v>19166</v>
      </c>
      <c r="T292" s="11">
        <f t="shared" si="96"/>
        <v>94812</v>
      </c>
      <c r="U292" s="10">
        <f t="shared" si="110"/>
        <v>1.2952282072649282</v>
      </c>
      <c r="V292" s="10">
        <f t="shared" si="111"/>
        <v>1186.6354657256634</v>
      </c>
      <c r="W292" s="10">
        <f t="shared" si="113"/>
        <v>1.5518274219683454</v>
      </c>
      <c r="X292" s="1">
        <f t="shared" si="105"/>
        <v>266</v>
      </c>
      <c r="AB292" s="42" t="e">
        <f t="shared" si="97"/>
        <v>#DIV/0!</v>
      </c>
      <c r="AC292" s="42" t="e">
        <f t="shared" si="106"/>
        <v>#DIV/0!</v>
      </c>
      <c r="AD292" s="43">
        <f t="shared" si="98"/>
        <v>534103</v>
      </c>
      <c r="AE292" s="1">
        <f t="shared" si="107"/>
        <v>5854</v>
      </c>
      <c r="AF292" s="44" t="e">
        <f t="shared" si="99"/>
        <v>#DIV/0!</v>
      </c>
      <c r="AG292" s="44" t="e">
        <f t="shared" si="108"/>
        <v>#DIV/0!</v>
      </c>
      <c r="AI292" s="44" t="e">
        <f t="shared" si="100"/>
        <v>#DIV/0!</v>
      </c>
    </row>
    <row r="293" spans="1:35" x14ac:dyDescent="0.25">
      <c r="A293" s="1">
        <v>290</v>
      </c>
      <c r="D293" s="37">
        <v>44181</v>
      </c>
      <c r="F293" s="4">
        <v>6725</v>
      </c>
      <c r="G293" s="181"/>
      <c r="H293" s="119"/>
      <c r="J293" s="6">
        <v>5328</v>
      </c>
      <c r="K293" s="7">
        <v>137</v>
      </c>
      <c r="M293" s="39">
        <f t="shared" si="101"/>
        <v>580378</v>
      </c>
      <c r="N293" s="10">
        <f t="shared" si="102"/>
        <v>635640</v>
      </c>
      <c r="O293" s="38" t="e">
        <f t="shared" si="103"/>
        <v>#DIV/0!</v>
      </c>
      <c r="P293" s="40" t="e">
        <f t="shared" si="104"/>
        <v>#DIV/0!</v>
      </c>
      <c r="Q293" s="13">
        <f t="shared" si="112"/>
        <v>520265</v>
      </c>
      <c r="R293" s="7">
        <f t="shared" si="109"/>
        <v>19303</v>
      </c>
      <c r="T293" s="11">
        <f t="shared" si="96"/>
        <v>96072</v>
      </c>
      <c r="U293" s="10">
        <f t="shared" si="110"/>
        <v>1.287569523554245</v>
      </c>
      <c r="V293" s="10">
        <f t="shared" si="111"/>
        <v>1187.9230352492177</v>
      </c>
      <c r="W293" s="10">
        <f t="shared" si="113"/>
        <v>1.5725018413945495</v>
      </c>
      <c r="X293" s="1">
        <f t="shared" si="105"/>
        <v>1260</v>
      </c>
      <c r="AB293" s="42" t="e">
        <f t="shared" si="97"/>
        <v>#DIV/0!</v>
      </c>
      <c r="AC293" s="42" t="e">
        <f t="shared" si="106"/>
        <v>#DIV/0!</v>
      </c>
      <c r="AD293" s="43">
        <f t="shared" si="98"/>
        <v>539568</v>
      </c>
      <c r="AE293" s="1">
        <f t="shared" si="107"/>
        <v>5465</v>
      </c>
      <c r="AF293" s="44" t="e">
        <f t="shared" si="99"/>
        <v>#DIV/0!</v>
      </c>
      <c r="AG293" s="44" t="e">
        <f t="shared" si="108"/>
        <v>#DIV/0!</v>
      </c>
      <c r="AI293" s="44" t="e">
        <f t="shared" si="100"/>
        <v>#DIV/0!</v>
      </c>
    </row>
    <row r="294" spans="1:35" x14ac:dyDescent="0.25">
      <c r="A294" s="1">
        <v>291</v>
      </c>
      <c r="D294" s="37">
        <v>44182</v>
      </c>
      <c r="F294" s="4">
        <v>7354</v>
      </c>
      <c r="G294" s="181"/>
      <c r="H294" s="119"/>
      <c r="J294" s="6">
        <v>4995</v>
      </c>
      <c r="K294" s="7">
        <v>142</v>
      </c>
      <c r="M294" s="39">
        <f t="shared" si="101"/>
        <v>580378</v>
      </c>
      <c r="N294" s="10">
        <f t="shared" si="102"/>
        <v>642994</v>
      </c>
      <c r="O294" s="38" t="e">
        <f t="shared" si="103"/>
        <v>#DIV/0!</v>
      </c>
      <c r="P294" s="40" t="e">
        <f t="shared" si="104"/>
        <v>#DIV/0!</v>
      </c>
      <c r="Q294" s="13">
        <f t="shared" si="112"/>
        <v>525260</v>
      </c>
      <c r="R294" s="7">
        <f t="shared" si="109"/>
        <v>19445</v>
      </c>
      <c r="T294" s="11">
        <f t="shared" si="96"/>
        <v>98289</v>
      </c>
      <c r="U294" s="10">
        <f t="shared" si="110"/>
        <v>1.2417282546901649</v>
      </c>
      <c r="V294" s="10">
        <f t="shared" si="111"/>
        <v>1189.1647635039078</v>
      </c>
      <c r="W294" s="10">
        <f t="shared" si="113"/>
        <v>1.5952898785950789</v>
      </c>
      <c r="X294" s="1">
        <f t="shared" si="105"/>
        <v>2217</v>
      </c>
      <c r="AB294" s="42" t="e">
        <f t="shared" si="97"/>
        <v>#DIV/0!</v>
      </c>
      <c r="AC294" s="42" t="e">
        <f t="shared" si="106"/>
        <v>#DIV/0!</v>
      </c>
      <c r="AD294" s="43">
        <f t="shared" si="98"/>
        <v>544705</v>
      </c>
      <c r="AE294" s="1">
        <f t="shared" si="107"/>
        <v>5137</v>
      </c>
      <c r="AF294" s="44" t="e">
        <f t="shared" si="99"/>
        <v>#DIV/0!</v>
      </c>
      <c r="AG294" s="44" t="e">
        <f t="shared" si="108"/>
        <v>#DIV/0!</v>
      </c>
      <c r="AI294" s="44" t="e">
        <f t="shared" si="100"/>
        <v>#DIV/0!</v>
      </c>
    </row>
    <row r="295" spans="1:35" x14ac:dyDescent="0.25">
      <c r="A295" s="1">
        <v>292</v>
      </c>
      <c r="D295" s="37">
        <v>44183</v>
      </c>
      <c r="F295" s="4">
        <v>6689</v>
      </c>
      <c r="G295" s="181"/>
      <c r="H295" s="119"/>
      <c r="J295" s="6">
        <v>5016</v>
      </c>
      <c r="K295" s="7">
        <v>124</v>
      </c>
      <c r="M295" s="39">
        <f t="shared" si="101"/>
        <v>580378</v>
      </c>
      <c r="N295" s="10">
        <f t="shared" si="102"/>
        <v>649683</v>
      </c>
      <c r="O295" s="38" t="e">
        <f t="shared" si="103"/>
        <v>#DIV/0!</v>
      </c>
      <c r="P295" s="40" t="e">
        <f t="shared" si="104"/>
        <v>#DIV/0!</v>
      </c>
      <c r="Q295" s="13">
        <f t="shared" si="112"/>
        <v>530276</v>
      </c>
      <c r="R295" s="7">
        <f t="shared" si="109"/>
        <v>19569</v>
      </c>
      <c r="T295" s="11">
        <f t="shared" si="96"/>
        <v>99838</v>
      </c>
      <c r="U295" s="10">
        <f t="shared" si="110"/>
        <v>1.2293957566279599</v>
      </c>
      <c r="V295" s="10">
        <f t="shared" si="111"/>
        <v>1190.3941592605358</v>
      </c>
      <c r="W295" s="10">
        <f t="shared" si="113"/>
        <v>1.6088371793219027</v>
      </c>
      <c r="X295" s="1">
        <f t="shared" si="105"/>
        <v>1549</v>
      </c>
      <c r="AB295" s="42" t="e">
        <f t="shared" si="97"/>
        <v>#DIV/0!</v>
      </c>
      <c r="AC295" s="42" t="e">
        <f t="shared" si="106"/>
        <v>#DIV/0!</v>
      </c>
      <c r="AD295" s="43">
        <f t="shared" si="98"/>
        <v>549845</v>
      </c>
      <c r="AE295" s="1">
        <f t="shared" si="107"/>
        <v>5140</v>
      </c>
      <c r="AF295" s="44" t="e">
        <f t="shared" si="99"/>
        <v>#DIV/0!</v>
      </c>
      <c r="AG295" s="44" t="e">
        <f t="shared" si="108"/>
        <v>#DIV/0!</v>
      </c>
      <c r="AI295" s="44" t="e">
        <f t="shared" si="100"/>
        <v>#DIV/0!</v>
      </c>
    </row>
    <row r="296" spans="1:35" x14ac:dyDescent="0.25">
      <c r="A296" s="1">
        <v>293</v>
      </c>
      <c r="D296" s="37">
        <v>44184</v>
      </c>
      <c r="F296" s="4">
        <v>7751</v>
      </c>
      <c r="G296" s="181"/>
      <c r="H296" s="119"/>
      <c r="J296" s="6">
        <v>4265</v>
      </c>
      <c r="K296" s="7">
        <v>145</v>
      </c>
      <c r="M296" s="39">
        <f t="shared" si="101"/>
        <v>580378</v>
      </c>
      <c r="N296" s="10">
        <f t="shared" si="102"/>
        <v>657434</v>
      </c>
      <c r="O296" s="38" t="e">
        <f t="shared" si="103"/>
        <v>#DIV/0!</v>
      </c>
      <c r="P296" s="40" t="e">
        <f t="shared" si="104"/>
        <v>#DIV/0!</v>
      </c>
      <c r="Q296" s="13">
        <f t="shared" si="112"/>
        <v>534541</v>
      </c>
      <c r="R296" s="7">
        <f t="shared" si="109"/>
        <v>19714</v>
      </c>
      <c r="T296" s="11">
        <f t="shared" si="96"/>
        <v>103179</v>
      </c>
      <c r="U296" s="10">
        <f t="shared" si="110"/>
        <v>1.2452959990344579</v>
      </c>
      <c r="V296" s="10">
        <f t="shared" si="111"/>
        <v>1191.6394552595702</v>
      </c>
      <c r="W296" s="10">
        <f t="shared" si="113"/>
        <v>1.6510753376432183</v>
      </c>
      <c r="X296" s="1">
        <f t="shared" si="105"/>
        <v>3341</v>
      </c>
      <c r="AB296" s="42" t="e">
        <f t="shared" si="97"/>
        <v>#DIV/0!</v>
      </c>
      <c r="AC296" s="42" t="e">
        <f t="shared" si="106"/>
        <v>#DIV/0!</v>
      </c>
      <c r="AD296" s="43">
        <f t="shared" si="98"/>
        <v>554255</v>
      </c>
      <c r="AE296" s="1">
        <f t="shared" si="107"/>
        <v>4410</v>
      </c>
      <c r="AF296" s="44" t="e">
        <f t="shared" si="99"/>
        <v>#DIV/0!</v>
      </c>
      <c r="AG296" s="44" t="e">
        <f t="shared" si="108"/>
        <v>#DIV/0!</v>
      </c>
      <c r="AI296" s="44" t="e">
        <f t="shared" si="100"/>
        <v>#DIV/0!</v>
      </c>
    </row>
    <row r="297" spans="1:35" x14ac:dyDescent="0.25">
      <c r="A297" s="1">
        <v>294</v>
      </c>
      <c r="D297" s="37">
        <v>44185</v>
      </c>
      <c r="F297" s="4">
        <v>6982</v>
      </c>
      <c r="G297" s="181"/>
      <c r="H297" s="121"/>
      <c r="J297" s="6">
        <v>5551</v>
      </c>
      <c r="K297" s="7">
        <v>221</v>
      </c>
      <c r="M297" s="39">
        <f t="shared" si="101"/>
        <v>580378</v>
      </c>
      <c r="N297" s="10">
        <f t="shared" si="102"/>
        <v>664416</v>
      </c>
      <c r="O297" s="38" t="e">
        <f t="shared" si="103"/>
        <v>#DIV/0!</v>
      </c>
      <c r="P297" s="40" t="e">
        <f t="shared" si="104"/>
        <v>#DIV/0!</v>
      </c>
      <c r="Q297" s="13">
        <f t="shared" si="112"/>
        <v>540092</v>
      </c>
      <c r="R297" s="7">
        <f t="shared" si="109"/>
        <v>19935</v>
      </c>
      <c r="T297" s="11">
        <f t="shared" si="96"/>
        <v>104389</v>
      </c>
      <c r="U297" s="10">
        <f t="shared" si="110"/>
        <v>1.2357969007114868</v>
      </c>
      <c r="V297" s="10">
        <f t="shared" si="111"/>
        <v>1192.8752521602817</v>
      </c>
      <c r="W297" s="10">
        <f t="shared" si="113"/>
        <v>1.6500015806278254</v>
      </c>
      <c r="X297" s="1">
        <f t="shared" si="105"/>
        <v>1210</v>
      </c>
      <c r="AB297" s="42" t="e">
        <f t="shared" si="97"/>
        <v>#DIV/0!</v>
      </c>
      <c r="AC297" s="42" t="e">
        <f t="shared" si="106"/>
        <v>#DIV/0!</v>
      </c>
      <c r="AD297" s="43">
        <f t="shared" si="98"/>
        <v>560027</v>
      </c>
      <c r="AE297" s="1">
        <f t="shared" si="107"/>
        <v>5772</v>
      </c>
      <c r="AF297" s="44" t="e">
        <f t="shared" si="99"/>
        <v>#DIV/0!</v>
      </c>
      <c r="AG297" s="44" t="e">
        <f t="shared" si="108"/>
        <v>#DIV/0!</v>
      </c>
      <c r="AI297" s="44" t="e">
        <f t="shared" si="100"/>
        <v>#DIV/0!</v>
      </c>
    </row>
    <row r="298" spans="1:35" x14ac:dyDescent="0.25">
      <c r="A298" s="1">
        <v>295</v>
      </c>
      <c r="D298" s="37">
        <v>44186</v>
      </c>
      <c r="F298" s="4">
        <v>6848</v>
      </c>
      <c r="G298" s="181"/>
      <c r="H298" s="118"/>
      <c r="J298" s="6">
        <v>5073</v>
      </c>
      <c r="K298" s="7">
        <v>205</v>
      </c>
      <c r="M298" s="39">
        <f t="shared" si="101"/>
        <v>580378</v>
      </c>
      <c r="N298" s="10">
        <f t="shared" si="102"/>
        <v>671264</v>
      </c>
      <c r="O298" s="38" t="e">
        <f t="shared" si="103"/>
        <v>#DIV/0!</v>
      </c>
      <c r="P298" s="40" t="e">
        <f t="shared" si="104"/>
        <v>#DIV/0!</v>
      </c>
      <c r="Q298" s="13">
        <f t="shared" si="112"/>
        <v>545165</v>
      </c>
      <c r="R298" s="7">
        <f t="shared" si="109"/>
        <v>20140</v>
      </c>
      <c r="T298" s="11">
        <f t="shared" si="96"/>
        <v>105959</v>
      </c>
      <c r="U298" s="10">
        <f t="shared" si="110"/>
        <v>1.2368706736549664</v>
      </c>
      <c r="V298" s="10">
        <f t="shared" si="111"/>
        <v>1194.1121228339366</v>
      </c>
      <c r="W298" s="10">
        <f t="shared" si="113"/>
        <v>1.6360534239172393</v>
      </c>
      <c r="X298" s="1">
        <f t="shared" si="105"/>
        <v>1570</v>
      </c>
      <c r="AB298" s="42" t="e">
        <f t="shared" si="97"/>
        <v>#DIV/0!</v>
      </c>
      <c r="AC298" s="42" t="e">
        <f t="shared" si="106"/>
        <v>#DIV/0!</v>
      </c>
      <c r="AD298" s="43">
        <f t="shared" si="98"/>
        <v>565305</v>
      </c>
      <c r="AE298" s="1">
        <f t="shared" si="107"/>
        <v>5278</v>
      </c>
      <c r="AF298" s="44" t="e">
        <f t="shared" si="99"/>
        <v>#DIV/0!</v>
      </c>
      <c r="AG298" s="44" t="e">
        <f t="shared" si="108"/>
        <v>#DIV/0!</v>
      </c>
      <c r="AI298" s="44" t="e">
        <f t="shared" si="100"/>
        <v>#DIV/0!</v>
      </c>
    </row>
    <row r="299" spans="1:35" x14ac:dyDescent="0.25">
      <c r="A299" s="1">
        <v>296</v>
      </c>
      <c r="D299" s="37">
        <v>44187</v>
      </c>
      <c r="F299" s="4">
        <v>6347</v>
      </c>
      <c r="G299" s="181"/>
      <c r="H299" s="119"/>
      <c r="J299" s="6">
        <v>5838</v>
      </c>
      <c r="K299" s="7">
        <v>172</v>
      </c>
      <c r="M299" s="39">
        <f t="shared" si="101"/>
        <v>580378</v>
      </c>
      <c r="N299" s="10">
        <f t="shared" si="102"/>
        <v>677611</v>
      </c>
      <c r="O299" s="38" t="e">
        <f t="shared" si="103"/>
        <v>#DIV/0!</v>
      </c>
      <c r="P299" s="40" t="e">
        <f t="shared" si="104"/>
        <v>#DIV/0!</v>
      </c>
      <c r="Q299" s="13">
        <f t="shared" si="112"/>
        <v>551003</v>
      </c>
      <c r="R299" s="7">
        <f t="shared" si="109"/>
        <v>20312</v>
      </c>
      <c r="T299" s="11">
        <f t="shared" si="96"/>
        <v>106296</v>
      </c>
      <c r="U299" s="10">
        <f t="shared" si="110"/>
        <v>1.2284152500260022</v>
      </c>
      <c r="V299" s="10">
        <f t="shared" si="111"/>
        <v>1195.3405380839627</v>
      </c>
      <c r="W299" s="10">
        <f t="shared" si="113"/>
        <v>1.6408261554135408</v>
      </c>
      <c r="X299" s="1">
        <f t="shared" si="105"/>
        <v>337</v>
      </c>
      <c r="AB299" s="42" t="e">
        <f t="shared" si="97"/>
        <v>#DIV/0!</v>
      </c>
      <c r="AC299" s="42" t="e">
        <f t="shared" si="106"/>
        <v>#DIV/0!</v>
      </c>
      <c r="AD299" s="43">
        <f t="shared" si="98"/>
        <v>571315</v>
      </c>
      <c r="AE299" s="1">
        <f t="shared" si="107"/>
        <v>6010</v>
      </c>
      <c r="AF299" s="44" t="e">
        <f t="shared" si="99"/>
        <v>#DIV/0!</v>
      </c>
      <c r="AG299" s="44" t="e">
        <f t="shared" si="108"/>
        <v>#DIV/0!</v>
      </c>
      <c r="AI299" s="44" t="e">
        <f t="shared" si="100"/>
        <v>#DIV/0!</v>
      </c>
    </row>
    <row r="300" spans="1:35" x14ac:dyDescent="0.25">
      <c r="A300" s="1">
        <v>297</v>
      </c>
      <c r="D300" s="37">
        <v>44188</v>
      </c>
      <c r="F300" s="4">
        <v>7514</v>
      </c>
      <c r="G300" s="181"/>
      <c r="H300" s="119"/>
      <c r="J300" s="6">
        <v>5981</v>
      </c>
      <c r="K300" s="7">
        <v>151</v>
      </c>
      <c r="M300" s="39">
        <f t="shared" si="101"/>
        <v>580378</v>
      </c>
      <c r="N300" s="10">
        <f t="shared" si="102"/>
        <v>685125</v>
      </c>
      <c r="O300" s="38" t="e">
        <f t="shared" si="103"/>
        <v>#DIV/0!</v>
      </c>
      <c r="P300" s="40" t="e">
        <f t="shared" si="104"/>
        <v>#DIV/0!</v>
      </c>
      <c r="Q300" s="13">
        <f t="shared" si="112"/>
        <v>556984</v>
      </c>
      <c r="R300" s="7">
        <f t="shared" si="109"/>
        <v>20463</v>
      </c>
      <c r="T300" s="11">
        <f t="shared" si="96"/>
        <v>107678</v>
      </c>
      <c r="U300" s="10">
        <f t="shared" si="110"/>
        <v>1.21760861207228</v>
      </c>
      <c r="V300" s="10">
        <f t="shared" si="111"/>
        <v>1196.558146696035</v>
      </c>
      <c r="W300" s="10">
        <f t="shared" si="113"/>
        <v>1.6589326431256548</v>
      </c>
      <c r="X300" s="1">
        <f t="shared" si="105"/>
        <v>1382</v>
      </c>
      <c r="AB300" s="42" t="e">
        <f t="shared" si="97"/>
        <v>#DIV/0!</v>
      </c>
      <c r="AC300" s="42" t="e">
        <f t="shared" si="106"/>
        <v>#DIV/0!</v>
      </c>
      <c r="AD300" s="43">
        <f t="shared" si="98"/>
        <v>577447</v>
      </c>
      <c r="AE300" s="1">
        <f t="shared" si="107"/>
        <v>6132</v>
      </c>
      <c r="AF300" s="44" t="e">
        <f t="shared" si="99"/>
        <v>#DIV/0!</v>
      </c>
      <c r="AG300" s="44" t="e">
        <f t="shared" si="108"/>
        <v>#DIV/0!</v>
      </c>
      <c r="AI300" s="44" t="e">
        <f t="shared" si="100"/>
        <v>#DIV/0!</v>
      </c>
    </row>
    <row r="301" spans="1:35" x14ac:dyDescent="0.25">
      <c r="A301" s="1">
        <v>298</v>
      </c>
      <c r="D301" s="37">
        <v>44189</v>
      </c>
      <c r="F301" s="4">
        <v>7199</v>
      </c>
      <c r="G301" s="181"/>
      <c r="H301" s="119"/>
      <c r="J301" s="6">
        <v>5277</v>
      </c>
      <c r="K301" s="7">
        <v>181</v>
      </c>
      <c r="M301" s="39">
        <f t="shared" si="101"/>
        <v>580378</v>
      </c>
      <c r="N301" s="10">
        <f t="shared" si="102"/>
        <v>692324</v>
      </c>
      <c r="O301" s="38" t="e">
        <f t="shared" si="103"/>
        <v>#DIV/0!</v>
      </c>
      <c r="P301" s="40" t="e">
        <f t="shared" si="104"/>
        <v>#DIV/0!</v>
      </c>
      <c r="Q301" s="13">
        <f t="shared" si="112"/>
        <v>562261</v>
      </c>
      <c r="R301" s="7">
        <f t="shared" ref="R301:R332" si="114">K301+R300</f>
        <v>20644</v>
      </c>
      <c r="T301" s="11">
        <f t="shared" si="96"/>
        <v>109419</v>
      </c>
      <c r="U301" s="10">
        <f t="shared" si="110"/>
        <v>1.2188544312257719</v>
      </c>
      <c r="V301" s="10">
        <f t="shared" si="111"/>
        <v>1197.7770011272607</v>
      </c>
      <c r="W301" s="10">
        <f t="shared" si="113"/>
        <v>1.6562575684185032</v>
      </c>
      <c r="X301" s="1">
        <f t="shared" si="105"/>
        <v>1741</v>
      </c>
      <c r="AB301" s="42" t="e">
        <f t="shared" si="97"/>
        <v>#DIV/0!</v>
      </c>
      <c r="AC301" s="42" t="e">
        <f t="shared" si="106"/>
        <v>#DIV/0!</v>
      </c>
      <c r="AD301" s="43">
        <f t="shared" si="98"/>
        <v>582905</v>
      </c>
      <c r="AE301" s="1">
        <f t="shared" si="107"/>
        <v>5458</v>
      </c>
      <c r="AF301" s="44" t="e">
        <f t="shared" si="99"/>
        <v>#DIV/0!</v>
      </c>
      <c r="AG301" s="44" t="e">
        <f t="shared" si="108"/>
        <v>#DIV/0!</v>
      </c>
      <c r="AI301" s="44" t="e">
        <f t="shared" si="100"/>
        <v>#DIV/0!</v>
      </c>
    </row>
    <row r="302" spans="1:35" x14ac:dyDescent="0.25">
      <c r="A302" s="1">
        <v>299</v>
      </c>
      <c r="D302" s="37">
        <v>44190</v>
      </c>
      <c r="F302" s="4">
        <v>7259</v>
      </c>
      <c r="G302" s="181"/>
      <c r="H302" s="119"/>
      <c r="J302" s="6">
        <v>6324</v>
      </c>
      <c r="K302" s="7">
        <v>258</v>
      </c>
      <c r="M302" s="39">
        <f t="shared" si="101"/>
        <v>580378</v>
      </c>
      <c r="N302" s="10">
        <f t="shared" si="102"/>
        <v>699583</v>
      </c>
      <c r="O302" s="38" t="e">
        <f t="shared" si="103"/>
        <v>#DIV/0!</v>
      </c>
      <c r="P302" s="40" t="e">
        <f t="shared" si="104"/>
        <v>#DIV/0!</v>
      </c>
      <c r="Q302" s="13">
        <f t="shared" si="112"/>
        <v>568585</v>
      </c>
      <c r="R302" s="7">
        <f t="shared" si="114"/>
        <v>20902</v>
      </c>
      <c r="T302" s="11">
        <f t="shared" si="96"/>
        <v>110096</v>
      </c>
      <c r="U302" s="10">
        <f t="shared" si="110"/>
        <v>1.2098993362345598</v>
      </c>
      <c r="V302" s="10">
        <f t="shared" si="111"/>
        <v>1198.9869004634952</v>
      </c>
      <c r="W302" s="10">
        <f t="shared" si="113"/>
        <v>1.6434691745036574</v>
      </c>
      <c r="X302" s="1">
        <f t="shared" si="105"/>
        <v>677</v>
      </c>
      <c r="AB302" s="42" t="e">
        <f t="shared" si="97"/>
        <v>#DIV/0!</v>
      </c>
      <c r="AC302" s="42" t="e">
        <f t="shared" si="106"/>
        <v>#DIV/0!</v>
      </c>
      <c r="AD302" s="43">
        <f t="shared" si="98"/>
        <v>589487</v>
      </c>
      <c r="AE302" s="1">
        <f t="shared" si="107"/>
        <v>6582</v>
      </c>
      <c r="AF302" s="44" t="e">
        <f t="shared" si="99"/>
        <v>#DIV/0!</v>
      </c>
      <c r="AG302" s="44" t="e">
        <f t="shared" si="108"/>
        <v>#DIV/0!</v>
      </c>
      <c r="AI302" s="44" t="e">
        <f t="shared" si="100"/>
        <v>#DIV/0!</v>
      </c>
    </row>
    <row r="303" spans="1:35" x14ac:dyDescent="0.25">
      <c r="A303" s="1">
        <v>300</v>
      </c>
      <c r="D303" s="37">
        <v>44191</v>
      </c>
      <c r="F303" s="4">
        <v>6740</v>
      </c>
      <c r="G303" s="181"/>
      <c r="H303" s="119"/>
      <c r="J303" s="6">
        <v>6389</v>
      </c>
      <c r="K303" s="7">
        <v>147</v>
      </c>
      <c r="M303" s="39">
        <f t="shared" si="101"/>
        <v>580378</v>
      </c>
      <c r="N303" s="10">
        <f t="shared" si="102"/>
        <v>706323</v>
      </c>
      <c r="O303" s="38" t="e">
        <f t="shared" si="103"/>
        <v>#DIV/0!</v>
      </c>
      <c r="P303" s="40" t="e">
        <f t="shared" si="104"/>
        <v>#DIV/0!</v>
      </c>
      <c r="Q303" s="13">
        <f t="shared" si="112"/>
        <v>574974</v>
      </c>
      <c r="R303" s="7">
        <f t="shared" si="114"/>
        <v>21049</v>
      </c>
      <c r="T303" s="11">
        <f t="shared" si="96"/>
        <v>110300</v>
      </c>
      <c r="U303" s="10">
        <f t="shared" si="110"/>
        <v>1.1891926858720028</v>
      </c>
      <c r="V303" s="10">
        <f t="shared" si="111"/>
        <v>1200.1760931493673</v>
      </c>
      <c r="W303" s="10">
        <f t="shared" si="113"/>
        <v>1.6235391091877889</v>
      </c>
      <c r="X303" s="1">
        <f t="shared" si="105"/>
        <v>204</v>
      </c>
      <c r="AB303" s="42" t="e">
        <f t="shared" si="97"/>
        <v>#DIV/0!</v>
      </c>
      <c r="AC303" s="42" t="e">
        <f t="shared" si="106"/>
        <v>#DIV/0!</v>
      </c>
      <c r="AD303" s="43">
        <f t="shared" si="98"/>
        <v>596023</v>
      </c>
      <c r="AE303" s="1">
        <f t="shared" si="107"/>
        <v>6536</v>
      </c>
      <c r="AF303" s="44" t="e">
        <f t="shared" si="99"/>
        <v>#DIV/0!</v>
      </c>
      <c r="AG303" s="44" t="e">
        <f t="shared" si="108"/>
        <v>#DIV/0!</v>
      </c>
      <c r="AI303" s="44" t="e">
        <f t="shared" si="100"/>
        <v>#DIV/0!</v>
      </c>
    </row>
    <row r="304" spans="1:35" x14ac:dyDescent="0.25">
      <c r="A304" s="1">
        <v>301</v>
      </c>
      <c r="D304" s="37">
        <v>44192</v>
      </c>
      <c r="F304" s="4">
        <v>6528</v>
      </c>
      <c r="G304" s="181"/>
      <c r="H304" s="121"/>
      <c r="J304" s="6">
        <v>6983</v>
      </c>
      <c r="K304" s="7">
        <v>243</v>
      </c>
      <c r="M304" s="39">
        <f t="shared" si="101"/>
        <v>580378</v>
      </c>
      <c r="N304" s="10">
        <f t="shared" si="102"/>
        <v>712851</v>
      </c>
      <c r="O304" s="38" t="e">
        <f t="shared" si="103"/>
        <v>#DIV/0!</v>
      </c>
      <c r="P304" s="40" t="e">
        <f t="shared" si="104"/>
        <v>#DIV/0!</v>
      </c>
      <c r="Q304" s="13">
        <f t="shared" si="112"/>
        <v>581957</v>
      </c>
      <c r="R304" s="7">
        <f t="shared" si="114"/>
        <v>21292</v>
      </c>
      <c r="T304" s="11">
        <f t="shared" si="96"/>
        <v>109602</v>
      </c>
      <c r="U304" s="10">
        <f t="shared" si="110"/>
        <v>1.1620845040555585</v>
      </c>
      <c r="V304" s="10">
        <f t="shared" si="111"/>
        <v>1201.3381776534229</v>
      </c>
      <c r="W304" s="10">
        <f t="shared" si="113"/>
        <v>1.570454219802264</v>
      </c>
      <c r="X304" s="1">
        <f t="shared" si="105"/>
        <v>-698</v>
      </c>
      <c r="AB304" s="42" t="e">
        <f t="shared" si="97"/>
        <v>#DIV/0!</v>
      </c>
      <c r="AC304" s="42" t="e">
        <f t="shared" si="106"/>
        <v>#DIV/0!</v>
      </c>
      <c r="AD304" s="43">
        <f t="shared" si="98"/>
        <v>603249</v>
      </c>
      <c r="AE304" s="1">
        <f t="shared" si="107"/>
        <v>7226</v>
      </c>
      <c r="AF304" s="44" t="e">
        <f t="shared" si="99"/>
        <v>#DIV/0!</v>
      </c>
      <c r="AG304" s="44" t="e">
        <f t="shared" si="108"/>
        <v>#DIV/0!</v>
      </c>
      <c r="AI304" s="44" t="e">
        <f t="shared" si="100"/>
        <v>#DIV/0!</v>
      </c>
    </row>
    <row r="305" spans="1:35" x14ac:dyDescent="0.25">
      <c r="A305" s="1">
        <v>302</v>
      </c>
      <c r="D305" s="37">
        <v>44193</v>
      </c>
      <c r="F305" s="4">
        <v>5854</v>
      </c>
      <c r="G305" s="181"/>
      <c r="H305" s="118"/>
      <c r="J305" s="6">
        <v>6302</v>
      </c>
      <c r="K305" s="7">
        <v>215</v>
      </c>
      <c r="M305" s="39">
        <f t="shared" si="101"/>
        <v>580378</v>
      </c>
      <c r="N305" s="10">
        <f t="shared" si="102"/>
        <v>718705</v>
      </c>
      <c r="O305" s="38" t="e">
        <f t="shared" si="103"/>
        <v>#DIV/0!</v>
      </c>
      <c r="P305" s="40" t="e">
        <f t="shared" si="104"/>
        <v>#DIV/0!</v>
      </c>
      <c r="Q305" s="13">
        <f t="shared" si="112"/>
        <v>588259</v>
      </c>
      <c r="R305" s="7">
        <f t="shared" si="114"/>
        <v>21507</v>
      </c>
      <c r="T305" s="11">
        <f t="shared" si="96"/>
        <v>108939</v>
      </c>
      <c r="U305" s="10">
        <f t="shared" si="110"/>
        <v>1.1522327755801409</v>
      </c>
      <c r="V305" s="10">
        <f t="shared" si="111"/>
        <v>1202.4904104290031</v>
      </c>
      <c r="W305" s="10">
        <f t="shared" si="113"/>
        <v>1.5440075968025397</v>
      </c>
      <c r="X305" s="1">
        <f t="shared" si="105"/>
        <v>-663</v>
      </c>
      <c r="AB305" s="42" t="e">
        <f t="shared" si="97"/>
        <v>#DIV/0!</v>
      </c>
      <c r="AC305" s="42" t="e">
        <f t="shared" si="106"/>
        <v>#DIV/0!</v>
      </c>
      <c r="AD305" s="43">
        <f t="shared" si="98"/>
        <v>609766</v>
      </c>
      <c r="AE305" s="1">
        <f t="shared" si="107"/>
        <v>6517</v>
      </c>
      <c r="AF305" s="44" t="e">
        <f t="shared" si="99"/>
        <v>#DIV/0!</v>
      </c>
      <c r="AG305" s="44" t="e">
        <f t="shared" si="108"/>
        <v>#DIV/0!</v>
      </c>
      <c r="AI305" s="44" t="e">
        <f t="shared" si="100"/>
        <v>#DIV/0!</v>
      </c>
    </row>
    <row r="306" spans="1:35" x14ac:dyDescent="0.25">
      <c r="A306" s="1">
        <v>303</v>
      </c>
      <c r="D306" s="37">
        <v>44194</v>
      </c>
      <c r="F306" s="4">
        <v>7903</v>
      </c>
      <c r="G306" s="181"/>
      <c r="H306" s="119"/>
      <c r="J306" s="6">
        <v>6805</v>
      </c>
      <c r="K306" s="7">
        <v>251</v>
      </c>
      <c r="M306" s="39">
        <f t="shared" si="101"/>
        <v>580378</v>
      </c>
      <c r="N306" s="10">
        <f t="shared" si="102"/>
        <v>726608</v>
      </c>
      <c r="O306" s="38" t="e">
        <f t="shared" si="103"/>
        <v>#DIV/0!</v>
      </c>
      <c r="P306" s="40" t="e">
        <f t="shared" si="104"/>
        <v>#DIV/0!</v>
      </c>
      <c r="Q306" s="13">
        <f t="shared" si="112"/>
        <v>595064</v>
      </c>
      <c r="R306" s="7">
        <f t="shared" si="114"/>
        <v>21758</v>
      </c>
      <c r="T306" s="11">
        <f t="shared" si="96"/>
        <v>109786</v>
      </c>
      <c r="U306" s="10">
        <f t="shared" si="110"/>
        <v>1.1579335949035987</v>
      </c>
      <c r="V306" s="10">
        <f t="shared" si="111"/>
        <v>1203.6483440239067</v>
      </c>
      <c r="W306" s="10">
        <f t="shared" si="113"/>
        <v>1.5071385426390642</v>
      </c>
      <c r="X306" s="1">
        <f t="shared" si="105"/>
        <v>847</v>
      </c>
      <c r="AB306" s="42" t="e">
        <f t="shared" si="97"/>
        <v>#DIV/0!</v>
      </c>
      <c r="AC306" s="42" t="e">
        <f t="shared" si="106"/>
        <v>#DIV/0!</v>
      </c>
      <c r="AD306" s="43">
        <f t="shared" si="98"/>
        <v>616822</v>
      </c>
      <c r="AE306" s="1">
        <f t="shared" si="107"/>
        <v>7056</v>
      </c>
      <c r="AF306" s="44" t="e">
        <f t="shared" si="99"/>
        <v>#DIV/0!</v>
      </c>
      <c r="AG306" s="44" t="e">
        <f t="shared" si="108"/>
        <v>#DIV/0!</v>
      </c>
      <c r="AI306" s="44" t="e">
        <f t="shared" si="100"/>
        <v>#DIV/0!</v>
      </c>
    </row>
    <row r="307" spans="1:35" x14ac:dyDescent="0.25">
      <c r="A307" s="1">
        <v>304</v>
      </c>
      <c r="D307" s="37">
        <v>44195</v>
      </c>
      <c r="F307" s="4">
        <v>8002</v>
      </c>
      <c r="G307" s="181"/>
      <c r="H307" s="119"/>
      <c r="J307" s="6">
        <v>6958</v>
      </c>
      <c r="K307" s="7">
        <v>241</v>
      </c>
      <c r="M307" s="39">
        <f t="shared" si="101"/>
        <v>580378</v>
      </c>
      <c r="N307" s="10">
        <f t="shared" si="102"/>
        <v>734610</v>
      </c>
      <c r="O307" s="38" t="e">
        <f t="shared" si="103"/>
        <v>#DIV/0!</v>
      </c>
      <c r="P307" s="40" t="e">
        <f t="shared" si="104"/>
        <v>#DIV/0!</v>
      </c>
      <c r="Q307" s="13">
        <f t="shared" si="112"/>
        <v>602022</v>
      </c>
      <c r="R307" s="7">
        <f t="shared" si="114"/>
        <v>21999</v>
      </c>
      <c r="T307" s="11">
        <f t="shared" si="96"/>
        <v>110589</v>
      </c>
      <c r="U307" s="10">
        <f t="shared" si="110"/>
        <v>1.1511054209342992</v>
      </c>
      <c r="V307" s="10">
        <f t="shared" si="111"/>
        <v>1204.799449444841</v>
      </c>
      <c r="W307" s="10">
        <f t="shared" si="113"/>
        <v>1.5231385835881333</v>
      </c>
      <c r="X307" s="1">
        <f t="shared" si="105"/>
        <v>803</v>
      </c>
      <c r="AB307" s="42" t="e">
        <f t="shared" si="97"/>
        <v>#DIV/0!</v>
      </c>
      <c r="AC307" s="42" t="e">
        <f t="shared" si="106"/>
        <v>#DIV/0!</v>
      </c>
      <c r="AD307" s="43">
        <f t="shared" si="98"/>
        <v>624021</v>
      </c>
      <c r="AE307" s="1">
        <f t="shared" si="107"/>
        <v>7199</v>
      </c>
      <c r="AF307" s="44" t="e">
        <f t="shared" si="99"/>
        <v>#DIV/0!</v>
      </c>
      <c r="AG307" s="44" t="e">
        <f t="shared" si="108"/>
        <v>#DIV/0!</v>
      </c>
      <c r="AI307" s="44" t="e">
        <f t="shared" si="100"/>
        <v>#DIV/0!</v>
      </c>
    </row>
    <row r="308" spans="1:35" x14ac:dyDescent="0.25">
      <c r="A308" s="1">
        <v>305</v>
      </c>
      <c r="D308" s="37">
        <v>44196</v>
      </c>
      <c r="F308" s="4">
        <v>8074</v>
      </c>
      <c r="G308" s="181"/>
      <c r="H308" s="119"/>
      <c r="J308" s="6">
        <v>7356</v>
      </c>
      <c r="K308" s="7">
        <v>194</v>
      </c>
      <c r="M308" s="39">
        <f t="shared" si="101"/>
        <v>580378</v>
      </c>
      <c r="N308" s="10">
        <f t="shared" si="102"/>
        <v>742684</v>
      </c>
      <c r="O308" s="38" t="e">
        <f t="shared" si="103"/>
        <v>#DIV/0!</v>
      </c>
      <c r="P308" s="40" t="e">
        <f t="shared" si="104"/>
        <v>#DIV/0!</v>
      </c>
      <c r="Q308" s="13">
        <f t="shared" si="112"/>
        <v>609378</v>
      </c>
      <c r="R308" s="7">
        <f t="shared" si="114"/>
        <v>22193</v>
      </c>
      <c r="T308" s="11">
        <f t="shared" si="96"/>
        <v>111113</v>
      </c>
      <c r="U308" s="10">
        <f t="shared" si="110"/>
        <v>1.1304723824639584</v>
      </c>
      <c r="V308" s="10">
        <f t="shared" si="111"/>
        <v>1205.929921827305</v>
      </c>
      <c r="W308" s="10">
        <f t="shared" si="113"/>
        <v>1.5179164219068046</v>
      </c>
      <c r="X308" s="1">
        <f t="shared" si="105"/>
        <v>524</v>
      </c>
      <c r="AB308" s="42" t="e">
        <f t="shared" si="97"/>
        <v>#DIV/0!</v>
      </c>
      <c r="AC308" s="42" t="e">
        <f t="shared" si="106"/>
        <v>#DIV/0!</v>
      </c>
      <c r="AD308" s="43">
        <f t="shared" si="98"/>
        <v>631571</v>
      </c>
      <c r="AE308" s="1">
        <f t="shared" si="107"/>
        <v>7550</v>
      </c>
      <c r="AF308" s="44" t="e">
        <f t="shared" si="99"/>
        <v>#DIV/0!</v>
      </c>
      <c r="AG308" s="44" t="e">
        <f t="shared" si="108"/>
        <v>#DIV/0!</v>
      </c>
      <c r="AI308" s="44" t="e">
        <f t="shared" si="100"/>
        <v>#DIV/0!</v>
      </c>
    </row>
    <row r="309" spans="1:35" x14ac:dyDescent="0.25">
      <c r="A309" s="1">
        <v>306</v>
      </c>
      <c r="D309" s="37">
        <v>44197</v>
      </c>
      <c r="F309" s="4">
        <v>8072</v>
      </c>
      <c r="G309" s="181"/>
      <c r="H309" s="119"/>
      <c r="J309" s="6">
        <v>6839</v>
      </c>
      <c r="K309" s="7">
        <v>191</v>
      </c>
      <c r="M309" s="39">
        <f t="shared" si="101"/>
        <v>580378</v>
      </c>
      <c r="N309" s="10">
        <f t="shared" si="102"/>
        <v>750756</v>
      </c>
      <c r="O309" s="38" t="e">
        <f t="shared" si="103"/>
        <v>#DIV/0!</v>
      </c>
      <c r="P309" s="40" t="e">
        <f t="shared" si="104"/>
        <v>#DIV/0!</v>
      </c>
      <c r="Q309" s="13">
        <f t="shared" si="112"/>
        <v>616217</v>
      </c>
      <c r="R309" s="7">
        <f t="shared" si="114"/>
        <v>22384</v>
      </c>
      <c r="T309" s="11">
        <f t="shared" si="96"/>
        <v>112155</v>
      </c>
      <c r="U309" s="10">
        <f t="shared" si="110"/>
        <v>1.1233698591718584</v>
      </c>
      <c r="V309" s="10">
        <f t="shared" si="111"/>
        <v>1207.0532916864768</v>
      </c>
      <c r="W309" s="10">
        <f t="shared" si="113"/>
        <v>1.5031159954432756</v>
      </c>
      <c r="X309" s="1">
        <f t="shared" si="105"/>
        <v>1042</v>
      </c>
      <c r="AB309" s="42" t="e">
        <f t="shared" si="97"/>
        <v>#DIV/0!</v>
      </c>
      <c r="AC309" s="42" t="e">
        <f t="shared" si="106"/>
        <v>#DIV/0!</v>
      </c>
      <c r="AD309" s="43">
        <f t="shared" si="98"/>
        <v>638601</v>
      </c>
      <c r="AE309" s="1">
        <f t="shared" si="107"/>
        <v>7030</v>
      </c>
      <c r="AF309" s="44" t="e">
        <f t="shared" si="99"/>
        <v>#DIV/0!</v>
      </c>
      <c r="AG309" s="44" t="e">
        <f t="shared" si="108"/>
        <v>#DIV/0!</v>
      </c>
      <c r="AI309" s="44" t="e">
        <f t="shared" si="100"/>
        <v>#DIV/0!</v>
      </c>
    </row>
    <row r="310" spans="1:35" x14ac:dyDescent="0.25">
      <c r="A310" s="1">
        <v>307</v>
      </c>
      <c r="D310" s="37">
        <v>44198</v>
      </c>
      <c r="F310" s="4">
        <v>7203</v>
      </c>
      <c r="G310" s="181"/>
      <c r="H310" s="119"/>
      <c r="J310" s="6">
        <v>7582</v>
      </c>
      <c r="K310" s="7">
        <v>226</v>
      </c>
      <c r="M310" s="39">
        <f t="shared" si="101"/>
        <v>580378</v>
      </c>
      <c r="N310" s="10">
        <f t="shared" si="102"/>
        <v>757959</v>
      </c>
      <c r="O310" s="38" t="e">
        <f t="shared" si="103"/>
        <v>#DIV/0!</v>
      </c>
      <c r="P310" s="40" t="e">
        <f t="shared" si="104"/>
        <v>#DIV/0!</v>
      </c>
      <c r="Q310" s="13">
        <f t="shared" si="112"/>
        <v>623799</v>
      </c>
      <c r="R310" s="7">
        <f t="shared" si="114"/>
        <v>22610</v>
      </c>
      <c r="T310" s="11">
        <f t="shared" si="96"/>
        <v>111550</v>
      </c>
      <c r="U310" s="10">
        <f t="shared" si="110"/>
        <v>1.0811308502699193</v>
      </c>
      <c r="V310" s="10">
        <f t="shared" si="111"/>
        <v>1208.1344225367468</v>
      </c>
      <c r="W310" s="10">
        <f t="shared" si="113"/>
        <v>1.4092603120459857</v>
      </c>
      <c r="X310" s="1">
        <f t="shared" si="105"/>
        <v>-605</v>
      </c>
      <c r="AB310" s="42" t="e">
        <f t="shared" si="97"/>
        <v>#DIV/0!</v>
      </c>
      <c r="AC310" s="42" t="e">
        <f t="shared" si="106"/>
        <v>#DIV/0!</v>
      </c>
      <c r="AD310" s="43">
        <f t="shared" si="98"/>
        <v>646409</v>
      </c>
      <c r="AE310" s="1">
        <f t="shared" si="107"/>
        <v>7808</v>
      </c>
      <c r="AF310" s="44" t="e">
        <f t="shared" si="99"/>
        <v>#DIV/0!</v>
      </c>
      <c r="AG310" s="44" t="e">
        <f t="shared" si="108"/>
        <v>#DIV/0!</v>
      </c>
      <c r="AI310" s="44" t="e">
        <f t="shared" si="100"/>
        <v>#DIV/0!</v>
      </c>
    </row>
    <row r="311" spans="1:35" x14ac:dyDescent="0.25">
      <c r="A311" s="1">
        <v>308</v>
      </c>
      <c r="D311" s="37">
        <v>44199</v>
      </c>
      <c r="F311" s="4">
        <v>6877</v>
      </c>
      <c r="G311" s="181"/>
      <c r="H311" s="121"/>
      <c r="J311" s="6">
        <v>6419</v>
      </c>
      <c r="K311" s="7">
        <v>179</v>
      </c>
      <c r="M311" s="39">
        <f t="shared" si="101"/>
        <v>580378</v>
      </c>
      <c r="N311" s="10">
        <f t="shared" si="102"/>
        <v>764836</v>
      </c>
      <c r="O311" s="38" t="e">
        <f t="shared" si="103"/>
        <v>#DIV/0!</v>
      </c>
      <c r="P311" s="40" t="e">
        <f t="shared" si="104"/>
        <v>#DIV/0!</v>
      </c>
      <c r="Q311" s="13">
        <f t="shared" si="112"/>
        <v>630218</v>
      </c>
      <c r="R311" s="7">
        <f t="shared" si="114"/>
        <v>22789</v>
      </c>
      <c r="T311" s="11">
        <f t="shared" si="96"/>
        <v>111829</v>
      </c>
      <c r="U311" s="10">
        <f t="shared" si="110"/>
        <v>1.07127187730508</v>
      </c>
      <c r="V311" s="10">
        <f t="shared" si="111"/>
        <v>1209.2056944140518</v>
      </c>
      <c r="W311" s="10">
        <f t="shared" si="113"/>
        <v>1.3770518046029381</v>
      </c>
      <c r="X311" s="1">
        <f t="shared" si="105"/>
        <v>279</v>
      </c>
      <c r="AB311" s="42" t="e">
        <f t="shared" si="97"/>
        <v>#DIV/0!</v>
      </c>
      <c r="AC311" s="42" t="e">
        <f t="shared" si="106"/>
        <v>#DIV/0!</v>
      </c>
      <c r="AD311" s="43">
        <f t="shared" si="98"/>
        <v>653007</v>
      </c>
      <c r="AE311" s="1">
        <f t="shared" si="107"/>
        <v>6598</v>
      </c>
      <c r="AF311" s="44" t="e">
        <f t="shared" si="99"/>
        <v>#DIV/0!</v>
      </c>
      <c r="AG311" s="44" t="e">
        <f t="shared" si="108"/>
        <v>#DIV/0!</v>
      </c>
      <c r="AI311" s="44" t="e">
        <f t="shared" si="100"/>
        <v>#DIV/0!</v>
      </c>
    </row>
    <row r="312" spans="1:35" x14ac:dyDescent="0.25">
      <c r="A312" s="1">
        <v>309</v>
      </c>
      <c r="D312" s="37">
        <v>44200</v>
      </c>
      <c r="F312">
        <v>6753</v>
      </c>
      <c r="G312" s="181"/>
      <c r="H312" s="118"/>
      <c r="J312" s="6">
        <v>7166</v>
      </c>
      <c r="K312" s="7">
        <v>177</v>
      </c>
      <c r="M312" s="39">
        <f t="shared" ref="M312:M343" si="115">M311+E312</f>
        <v>580378</v>
      </c>
      <c r="N312" s="10">
        <f>N311+F313</f>
        <v>772281</v>
      </c>
      <c r="O312" s="38" t="e">
        <f t="shared" si="103"/>
        <v>#DIV/0!</v>
      </c>
      <c r="P312" s="40" t="e">
        <f t="shared" si="104"/>
        <v>#DIV/0!</v>
      </c>
      <c r="Q312" s="13">
        <f t="shared" si="112"/>
        <v>637384</v>
      </c>
      <c r="R312" s="7">
        <f t="shared" si="114"/>
        <v>22966</v>
      </c>
      <c r="T312" s="11">
        <f t="shared" si="96"/>
        <v>111931</v>
      </c>
      <c r="U312" s="10">
        <f t="shared" si="110"/>
        <v>1.0563614228144849</v>
      </c>
      <c r="V312" s="10">
        <f t="shared" si="111"/>
        <v>1210.2620558368662</v>
      </c>
      <c r="W312" s="10">
        <f t="shared" si="113"/>
        <v>1.3509263170599239</v>
      </c>
      <c r="X312" s="1">
        <f t="shared" si="105"/>
        <v>102</v>
      </c>
      <c r="AB312" s="42" t="e">
        <f t="shared" si="97"/>
        <v>#DIV/0!</v>
      </c>
      <c r="AC312" s="42" t="e">
        <f t="shared" si="106"/>
        <v>#DIV/0!</v>
      </c>
      <c r="AD312" s="43">
        <f t="shared" si="98"/>
        <v>660350</v>
      </c>
      <c r="AE312" s="1">
        <f t="shared" si="107"/>
        <v>7343</v>
      </c>
      <c r="AF312" s="44" t="e">
        <f t="shared" si="99"/>
        <v>#DIV/0!</v>
      </c>
      <c r="AG312" s="44" t="e">
        <f t="shared" si="108"/>
        <v>#DIV/0!</v>
      </c>
      <c r="AI312" s="44" t="e">
        <f t="shared" si="100"/>
        <v>#DIV/0!</v>
      </c>
    </row>
    <row r="313" spans="1:35" s="62" customFormat="1" x14ac:dyDescent="0.25">
      <c r="A313" s="48">
        <v>310</v>
      </c>
      <c r="B313" s="51"/>
      <c r="C313" s="51"/>
      <c r="D313" s="55">
        <v>44201</v>
      </c>
      <c r="E313" s="57"/>
      <c r="F313" s="4">
        <v>7445</v>
      </c>
      <c r="G313" s="181"/>
      <c r="H313" s="120"/>
      <c r="I313" s="105"/>
      <c r="J313" s="48">
        <v>6643</v>
      </c>
      <c r="K313" s="48">
        <v>198</v>
      </c>
      <c r="L313" s="106"/>
      <c r="M313" s="39">
        <f t="shared" si="115"/>
        <v>580378</v>
      </c>
      <c r="N313" s="10">
        <f t="shared" ref="N313:N344" si="116">N312+F313</f>
        <v>779726</v>
      </c>
      <c r="O313" s="38" t="e">
        <f t="shared" si="103"/>
        <v>#DIV/0!</v>
      </c>
      <c r="P313" s="40" t="e">
        <f t="shared" si="104"/>
        <v>#DIV/0!</v>
      </c>
      <c r="Q313" s="13">
        <f t="shared" si="112"/>
        <v>644027</v>
      </c>
      <c r="R313" s="7">
        <f t="shared" si="114"/>
        <v>23164</v>
      </c>
      <c r="T313" s="11">
        <f t="shared" si="96"/>
        <v>112535</v>
      </c>
      <c r="U313" s="10">
        <f t="shared" si="110"/>
        <v>1.0586945886957175</v>
      </c>
      <c r="V313" s="10">
        <f t="shared" si="111"/>
        <v>1211.320750425562</v>
      </c>
      <c r="W313" s="10">
        <f t="shared" si="113"/>
        <v>1.3322323637698146</v>
      </c>
      <c r="X313" s="1">
        <f t="shared" si="105"/>
        <v>604</v>
      </c>
      <c r="Y313" s="104"/>
      <c r="Z313" s="104"/>
      <c r="AA313" s="105"/>
      <c r="AB313" s="42" t="e">
        <f t="shared" si="97"/>
        <v>#DIV/0!</v>
      </c>
      <c r="AC313" s="42" t="e">
        <f t="shared" si="106"/>
        <v>#DIV/0!</v>
      </c>
      <c r="AD313" s="43">
        <f t="shared" si="98"/>
        <v>667191</v>
      </c>
      <c r="AE313" s="1">
        <f t="shared" si="107"/>
        <v>6841</v>
      </c>
      <c r="AF313" s="44" t="e">
        <f t="shared" si="99"/>
        <v>#DIV/0!</v>
      </c>
      <c r="AG313" s="44" t="e">
        <f t="shared" si="108"/>
        <v>#DIV/0!</v>
      </c>
      <c r="AH313" s="106"/>
      <c r="AI313" s="44" t="e">
        <f t="shared" si="100"/>
        <v>#DIV/0!</v>
      </c>
    </row>
    <row r="314" spans="1:35" x14ac:dyDescent="0.25">
      <c r="A314" s="1">
        <v>311</v>
      </c>
      <c r="D314" s="37">
        <v>44202</v>
      </c>
      <c r="F314" s="4">
        <v>8854</v>
      </c>
      <c r="G314" s="181"/>
      <c r="H314" s="119"/>
      <c r="J314" s="6">
        <v>6767</v>
      </c>
      <c r="K314" s="7">
        <v>187</v>
      </c>
      <c r="M314" s="39">
        <f t="shared" si="115"/>
        <v>580378</v>
      </c>
      <c r="N314" s="10">
        <f t="shared" si="116"/>
        <v>788580</v>
      </c>
      <c r="O314" s="38" t="e">
        <f t="shared" si="103"/>
        <v>#DIV/0!</v>
      </c>
      <c r="P314" s="40" t="e">
        <f t="shared" si="104"/>
        <v>#DIV/0!</v>
      </c>
      <c r="Q314" s="13">
        <f t="shared" si="112"/>
        <v>650794</v>
      </c>
      <c r="R314" s="7">
        <f t="shared" si="114"/>
        <v>23351</v>
      </c>
      <c r="T314" s="11">
        <f t="shared" si="96"/>
        <v>114435</v>
      </c>
      <c r="U314" s="10">
        <f t="shared" si="110"/>
        <v>1.0627519084678394</v>
      </c>
      <c r="V314" s="10">
        <f t="shared" si="111"/>
        <v>1212.3835023340298</v>
      </c>
      <c r="W314" s="10">
        <f t="shared" si="113"/>
        <v>1.3358119229108059</v>
      </c>
      <c r="X314" s="1">
        <f t="shared" si="105"/>
        <v>1900</v>
      </c>
      <c r="AB314" s="42" t="e">
        <f t="shared" si="97"/>
        <v>#DIV/0!</v>
      </c>
      <c r="AC314" s="42" t="e">
        <f t="shared" si="106"/>
        <v>#DIV/0!</v>
      </c>
      <c r="AD314" s="43">
        <f t="shared" si="98"/>
        <v>674145</v>
      </c>
      <c r="AE314" s="1">
        <f t="shared" si="107"/>
        <v>6954</v>
      </c>
      <c r="AF314" s="44" t="e">
        <f t="shared" si="99"/>
        <v>#DIV/0!</v>
      </c>
      <c r="AG314" s="44" t="e">
        <f t="shared" si="108"/>
        <v>#DIV/0!</v>
      </c>
      <c r="AI314" s="44" t="e">
        <f t="shared" si="100"/>
        <v>#DIV/0!</v>
      </c>
    </row>
    <row r="315" spans="1:35" x14ac:dyDescent="0.25">
      <c r="A315" s="1">
        <v>312</v>
      </c>
      <c r="D315" s="37">
        <v>44203</v>
      </c>
      <c r="F315" s="4">
        <v>9321</v>
      </c>
      <c r="G315" s="181"/>
      <c r="H315" s="119"/>
      <c r="J315" s="6">
        <v>6924</v>
      </c>
      <c r="K315" s="7">
        <v>224</v>
      </c>
      <c r="M315" s="39">
        <f t="shared" si="115"/>
        <v>580378</v>
      </c>
      <c r="N315" s="10">
        <f t="shared" si="116"/>
        <v>797901</v>
      </c>
      <c r="O315" s="38" t="e">
        <f t="shared" si="103"/>
        <v>#DIV/0!</v>
      </c>
      <c r="P315" s="40" t="e">
        <f t="shared" si="104"/>
        <v>#DIV/0!</v>
      </c>
      <c r="Q315" s="13">
        <f t="shared" si="112"/>
        <v>657718</v>
      </c>
      <c r="R315" s="7">
        <f t="shared" si="114"/>
        <v>23575</v>
      </c>
      <c r="T315" s="11">
        <f t="shared" si="96"/>
        <v>116608</v>
      </c>
      <c r="U315" s="10">
        <f t="shared" si="110"/>
        <v>1.0657015691973057</v>
      </c>
      <c r="V315" s="10">
        <f t="shared" si="111"/>
        <v>1213.449203903227</v>
      </c>
      <c r="W315" s="10">
        <f t="shared" si="113"/>
        <v>1.3475864141174838</v>
      </c>
      <c r="X315" s="1">
        <f t="shared" si="105"/>
        <v>2173</v>
      </c>
      <c r="AB315" s="42" t="e">
        <f t="shared" si="97"/>
        <v>#DIV/0!</v>
      </c>
      <c r="AC315" s="42" t="e">
        <f t="shared" si="106"/>
        <v>#DIV/0!</v>
      </c>
      <c r="AD315" s="43">
        <f t="shared" si="98"/>
        <v>681293</v>
      </c>
      <c r="AE315" s="1">
        <f t="shared" si="107"/>
        <v>7148</v>
      </c>
      <c r="AF315" s="44" t="e">
        <f t="shared" si="99"/>
        <v>#DIV/0!</v>
      </c>
      <c r="AG315" s="44" t="e">
        <f t="shared" si="108"/>
        <v>#DIV/0!</v>
      </c>
      <c r="AI315" s="44" t="e">
        <f t="shared" si="100"/>
        <v>#DIV/0!</v>
      </c>
    </row>
    <row r="316" spans="1:35" x14ac:dyDescent="0.25">
      <c r="A316" s="1">
        <v>313</v>
      </c>
      <c r="D316" s="37">
        <v>44204</v>
      </c>
      <c r="F316" s="4">
        <v>10617</v>
      </c>
      <c r="G316" s="181"/>
      <c r="H316" s="119"/>
      <c r="J316" s="6">
        <v>7446</v>
      </c>
      <c r="K316" s="7">
        <v>233</v>
      </c>
      <c r="M316" s="39">
        <f t="shared" si="115"/>
        <v>580378</v>
      </c>
      <c r="N316" s="10">
        <f t="shared" si="116"/>
        <v>808518</v>
      </c>
      <c r="O316" s="38" t="e">
        <f t="shared" si="103"/>
        <v>#DIV/0!</v>
      </c>
      <c r="P316" s="40" t="e">
        <f t="shared" si="104"/>
        <v>#DIV/0!</v>
      </c>
      <c r="Q316" s="13">
        <f t="shared" si="112"/>
        <v>665164</v>
      </c>
      <c r="R316" s="7">
        <f t="shared" si="114"/>
        <v>23808</v>
      </c>
      <c r="T316" s="11">
        <f t="shared" si="96"/>
        <v>119546</v>
      </c>
      <c r="U316" s="10">
        <f t="shared" si="110"/>
        <v>1.0858341810783316</v>
      </c>
      <c r="V316" s="10">
        <f t="shared" si="111"/>
        <v>1214.5350380843054</v>
      </c>
      <c r="W316" s="10">
        <f t="shared" si="113"/>
        <v>1.3518103896691318</v>
      </c>
      <c r="X316" s="1">
        <f t="shared" si="105"/>
        <v>2938</v>
      </c>
      <c r="AB316" s="42" t="e">
        <f t="shared" si="97"/>
        <v>#DIV/0!</v>
      </c>
      <c r="AC316" s="42" t="e">
        <f t="shared" si="106"/>
        <v>#DIV/0!</v>
      </c>
      <c r="AD316" s="43">
        <f t="shared" si="98"/>
        <v>688972</v>
      </c>
      <c r="AE316" s="1">
        <f t="shared" si="107"/>
        <v>7679</v>
      </c>
      <c r="AF316" s="44" t="e">
        <f t="shared" si="99"/>
        <v>#DIV/0!</v>
      </c>
      <c r="AG316" s="44" t="e">
        <f t="shared" si="108"/>
        <v>#DIV/0!</v>
      </c>
      <c r="AI316" s="44" t="e">
        <f t="shared" si="100"/>
        <v>#DIV/0!</v>
      </c>
    </row>
    <row r="317" spans="1:35" x14ac:dyDescent="0.25">
      <c r="A317" s="1">
        <v>314</v>
      </c>
      <c r="D317" s="37">
        <v>44205</v>
      </c>
      <c r="F317" s="4">
        <v>10046</v>
      </c>
      <c r="G317" s="181"/>
      <c r="H317" s="119"/>
      <c r="J317" s="6">
        <v>6628</v>
      </c>
      <c r="K317" s="7">
        <v>194</v>
      </c>
      <c r="M317" s="39">
        <f t="shared" si="115"/>
        <v>580378</v>
      </c>
      <c r="N317" s="10">
        <f t="shared" si="116"/>
        <v>818564</v>
      </c>
      <c r="O317" s="38" t="e">
        <f t="shared" si="103"/>
        <v>#DIV/0!</v>
      </c>
      <c r="P317" s="40" t="e">
        <f t="shared" si="104"/>
        <v>#DIV/0!</v>
      </c>
      <c r="Q317" s="13">
        <f t="shared" ref="Q317:Q348" si="117">J317+Q316</f>
        <v>671792</v>
      </c>
      <c r="R317" s="7">
        <f t="shared" si="114"/>
        <v>24002</v>
      </c>
      <c r="T317" s="11">
        <f t="shared" si="96"/>
        <v>122770</v>
      </c>
      <c r="U317" s="10">
        <f t="shared" si="110"/>
        <v>1.1130553037171351</v>
      </c>
      <c r="V317" s="10">
        <f t="shared" si="111"/>
        <v>1215.6480933880225</v>
      </c>
      <c r="W317" s="10">
        <f t="shared" si="113"/>
        <v>1.3675756360557858</v>
      </c>
      <c r="X317" s="1">
        <f t="shared" si="105"/>
        <v>3224</v>
      </c>
      <c r="AB317" s="42" t="e">
        <f t="shared" si="97"/>
        <v>#DIV/0!</v>
      </c>
      <c r="AC317" s="42" t="e">
        <f t="shared" si="106"/>
        <v>#DIV/0!</v>
      </c>
      <c r="AD317" s="43">
        <f t="shared" si="98"/>
        <v>695794</v>
      </c>
      <c r="AE317" s="1">
        <f t="shared" si="107"/>
        <v>6822</v>
      </c>
      <c r="AF317" s="44" t="e">
        <f t="shared" si="99"/>
        <v>#DIV/0!</v>
      </c>
      <c r="AG317" s="44" t="e">
        <f t="shared" si="108"/>
        <v>#DIV/0!</v>
      </c>
      <c r="AI317" s="44" t="e">
        <f t="shared" si="100"/>
        <v>#DIV/0!</v>
      </c>
    </row>
    <row r="318" spans="1:35" x14ac:dyDescent="0.25">
      <c r="A318" s="1">
        <v>315</v>
      </c>
      <c r="D318" s="37">
        <v>44206</v>
      </c>
      <c r="F318" s="4">
        <v>9640</v>
      </c>
      <c r="G318" s="181"/>
      <c r="H318" s="121"/>
      <c r="J318" s="6">
        <v>7513</v>
      </c>
      <c r="K318" s="7">
        <v>182</v>
      </c>
      <c r="M318" s="39">
        <f t="shared" si="115"/>
        <v>580378</v>
      </c>
      <c r="N318" s="10">
        <f t="shared" si="116"/>
        <v>828204</v>
      </c>
      <c r="O318" s="38" t="e">
        <f t="shared" si="103"/>
        <v>#DIV/0!</v>
      </c>
      <c r="P318" s="40" t="e">
        <f t="shared" si="104"/>
        <v>#DIV/0!</v>
      </c>
      <c r="Q318" s="13">
        <f t="shared" si="117"/>
        <v>679305</v>
      </c>
      <c r="R318" s="7">
        <f t="shared" si="114"/>
        <v>24184</v>
      </c>
      <c r="T318" s="11">
        <f t="shared" si="96"/>
        <v>124715</v>
      </c>
      <c r="U318" s="10">
        <f t="shared" si="110"/>
        <v>1.1378898195288407</v>
      </c>
      <c r="V318" s="10">
        <f t="shared" si="111"/>
        <v>1216.7859832075515</v>
      </c>
      <c r="W318" s="10">
        <f t="shared" si="113"/>
        <v>1.3705547496593258</v>
      </c>
      <c r="X318" s="1">
        <f t="shared" si="105"/>
        <v>1945</v>
      </c>
      <c r="AB318" s="42" t="e">
        <f t="shared" si="97"/>
        <v>#DIV/0!</v>
      </c>
      <c r="AC318" s="42" t="e">
        <f t="shared" si="106"/>
        <v>#DIV/0!</v>
      </c>
      <c r="AD318" s="43">
        <f t="shared" si="98"/>
        <v>703489</v>
      </c>
      <c r="AE318" s="1">
        <f t="shared" si="107"/>
        <v>7695</v>
      </c>
      <c r="AF318" s="44" t="e">
        <f t="shared" si="99"/>
        <v>#DIV/0!</v>
      </c>
      <c r="AG318" s="44" t="e">
        <f t="shared" si="108"/>
        <v>#DIV/0!</v>
      </c>
      <c r="AI318" s="44" t="e">
        <f t="shared" si="100"/>
        <v>#DIV/0!</v>
      </c>
    </row>
    <row r="319" spans="1:35" x14ac:dyDescent="0.25">
      <c r="A319" s="1">
        <v>316</v>
      </c>
      <c r="D319" s="37">
        <v>44207</v>
      </c>
      <c r="F319" s="4">
        <v>8692</v>
      </c>
      <c r="G319" s="181"/>
      <c r="H319" s="118"/>
      <c r="J319" s="6">
        <v>7715</v>
      </c>
      <c r="K319" s="7">
        <v>214</v>
      </c>
      <c r="M319" s="39">
        <f t="shared" si="115"/>
        <v>580378</v>
      </c>
      <c r="N319" s="10">
        <f t="shared" si="116"/>
        <v>836896</v>
      </c>
      <c r="O319" s="38" t="e">
        <f t="shared" si="103"/>
        <v>#DIV/0!</v>
      </c>
      <c r="P319" s="40" t="e">
        <f t="shared" si="104"/>
        <v>#DIV/0!</v>
      </c>
      <c r="Q319" s="13">
        <f t="shared" si="117"/>
        <v>687020</v>
      </c>
      <c r="R319" s="7">
        <f t="shared" si="114"/>
        <v>24398</v>
      </c>
      <c r="T319" s="11">
        <f t="shared" si="96"/>
        <v>125478</v>
      </c>
      <c r="U319" s="10">
        <f t="shared" si="110"/>
        <v>1.1518189078291521</v>
      </c>
      <c r="V319" s="10">
        <f t="shared" si="111"/>
        <v>1217.9378021153807</v>
      </c>
      <c r="W319" s="10">
        <f t="shared" si="113"/>
        <v>1.3528333620838364</v>
      </c>
      <c r="X319" s="1">
        <f t="shared" si="105"/>
        <v>763</v>
      </c>
      <c r="AB319" s="42" t="e">
        <f t="shared" si="97"/>
        <v>#DIV/0!</v>
      </c>
      <c r="AC319" s="42" t="e">
        <f t="shared" si="106"/>
        <v>#DIV/0!</v>
      </c>
      <c r="AD319" s="43">
        <f t="shared" si="98"/>
        <v>711418</v>
      </c>
      <c r="AE319" s="1">
        <f t="shared" si="107"/>
        <v>7929</v>
      </c>
      <c r="AF319" s="44" t="e">
        <f t="shared" si="99"/>
        <v>#DIV/0!</v>
      </c>
      <c r="AG319" s="44" t="e">
        <f t="shared" si="108"/>
        <v>#DIV/0!</v>
      </c>
      <c r="AI319" s="44" t="e">
        <f t="shared" si="100"/>
        <v>#DIV/0!</v>
      </c>
    </row>
    <row r="320" spans="1:35" x14ac:dyDescent="0.25">
      <c r="A320" s="1">
        <v>317</v>
      </c>
      <c r="D320" s="37">
        <v>44208</v>
      </c>
      <c r="F320" s="4">
        <v>10047</v>
      </c>
      <c r="G320" s="181"/>
      <c r="H320" s="119"/>
      <c r="J320" s="6">
        <v>7068</v>
      </c>
      <c r="K320" s="7">
        <v>302</v>
      </c>
      <c r="M320" s="39">
        <f t="shared" si="115"/>
        <v>580378</v>
      </c>
      <c r="N320" s="10">
        <f t="shared" si="116"/>
        <v>846943</v>
      </c>
      <c r="O320" s="38" t="e">
        <f t="shared" si="103"/>
        <v>#DIV/0!</v>
      </c>
      <c r="P320" s="40" t="e">
        <f t="shared" si="104"/>
        <v>#DIV/0!</v>
      </c>
      <c r="Q320" s="13">
        <f t="shared" si="117"/>
        <v>694088</v>
      </c>
      <c r="R320" s="7">
        <f t="shared" si="114"/>
        <v>24700</v>
      </c>
      <c r="T320" s="11">
        <f t="shared" si="96"/>
        <v>128155</v>
      </c>
      <c r="U320" s="10">
        <f t="shared" si="110"/>
        <v>1.167316415572113</v>
      </c>
      <c r="V320" s="10">
        <f t="shared" si="111"/>
        <v>1219.1051185309527</v>
      </c>
      <c r="W320" s="10">
        <f t="shared" si="113"/>
        <v>1.3587976461856544</v>
      </c>
      <c r="X320" s="1">
        <f t="shared" si="105"/>
        <v>2677</v>
      </c>
      <c r="AB320" s="42" t="e">
        <f t="shared" si="97"/>
        <v>#DIV/0!</v>
      </c>
      <c r="AC320" s="42" t="e">
        <f t="shared" si="106"/>
        <v>#DIV/0!</v>
      </c>
      <c r="AD320" s="43">
        <f t="shared" si="98"/>
        <v>718788</v>
      </c>
      <c r="AE320" s="1">
        <f t="shared" si="107"/>
        <v>7370</v>
      </c>
      <c r="AF320" s="44" t="e">
        <f t="shared" si="99"/>
        <v>#DIV/0!</v>
      </c>
      <c r="AG320" s="44" t="e">
        <f t="shared" si="108"/>
        <v>#DIV/0!</v>
      </c>
      <c r="AI320" s="44" t="e">
        <f t="shared" si="100"/>
        <v>#DIV/0!</v>
      </c>
    </row>
    <row r="321" spans="1:35" x14ac:dyDescent="0.25">
      <c r="A321" s="1">
        <v>318</v>
      </c>
      <c r="D321" s="37">
        <v>44209</v>
      </c>
      <c r="F321" s="4">
        <v>11278</v>
      </c>
      <c r="G321" s="181"/>
      <c r="H321" s="119"/>
      <c r="J321" s="6">
        <v>7657</v>
      </c>
      <c r="K321" s="7">
        <v>306</v>
      </c>
      <c r="M321" s="39">
        <f t="shared" si="115"/>
        <v>580378</v>
      </c>
      <c r="N321" s="10">
        <f t="shared" si="116"/>
        <v>858221</v>
      </c>
      <c r="O321" s="38" t="e">
        <f t="shared" si="103"/>
        <v>#DIV/0!</v>
      </c>
      <c r="P321" s="40" t="e">
        <f t="shared" si="104"/>
        <v>#DIV/0!</v>
      </c>
      <c r="Q321" s="13">
        <f t="shared" si="117"/>
        <v>701745</v>
      </c>
      <c r="R321" s="7">
        <f t="shared" si="114"/>
        <v>25006</v>
      </c>
      <c r="T321" s="11">
        <f t="shared" si="96"/>
        <v>131470</v>
      </c>
      <c r="U321" s="10">
        <f t="shared" si="110"/>
        <v>1.1888162475472244</v>
      </c>
      <c r="V321" s="10">
        <f t="shared" si="111"/>
        <v>1220.2939347785</v>
      </c>
      <c r="W321" s="10">
        <f t="shared" si="113"/>
        <v>1.3905400545766082</v>
      </c>
      <c r="X321" s="1">
        <f t="shared" si="105"/>
        <v>3315</v>
      </c>
      <c r="AB321" s="42" t="e">
        <f t="shared" si="97"/>
        <v>#DIV/0!</v>
      </c>
      <c r="AC321" s="42" t="e">
        <f t="shared" si="106"/>
        <v>#DIV/0!</v>
      </c>
      <c r="AD321" s="43">
        <f t="shared" si="98"/>
        <v>726751</v>
      </c>
      <c r="AE321" s="1">
        <f t="shared" si="107"/>
        <v>7963</v>
      </c>
      <c r="AF321" s="44" t="e">
        <f t="shared" si="99"/>
        <v>#DIV/0!</v>
      </c>
      <c r="AG321" s="44" t="e">
        <f t="shared" si="108"/>
        <v>#DIV/0!</v>
      </c>
      <c r="AI321" s="44" t="e">
        <f t="shared" si="100"/>
        <v>#DIV/0!</v>
      </c>
    </row>
    <row r="322" spans="1:35" x14ac:dyDescent="0.25">
      <c r="A322" s="1">
        <v>319</v>
      </c>
      <c r="D322" s="37">
        <v>44210</v>
      </c>
      <c r="G322" s="181"/>
      <c r="H322" s="119"/>
      <c r="M322" s="39">
        <f t="shared" si="115"/>
        <v>580378</v>
      </c>
      <c r="N322" s="10">
        <f t="shared" si="116"/>
        <v>858221</v>
      </c>
      <c r="O322" s="38" t="e">
        <f t="shared" si="103"/>
        <v>#DIV/0!</v>
      </c>
      <c r="P322" s="40" t="e">
        <f t="shared" si="104"/>
        <v>#DIV/0!</v>
      </c>
      <c r="Q322" s="13">
        <f t="shared" si="117"/>
        <v>701745</v>
      </c>
      <c r="R322" s="7">
        <f t="shared" si="114"/>
        <v>25006</v>
      </c>
      <c r="T322" s="11">
        <f t="shared" si="96"/>
        <v>131470</v>
      </c>
      <c r="U322" s="10">
        <f t="shared" si="110"/>
        <v>1.1832098854319477</v>
      </c>
      <c r="V322" s="10">
        <f t="shared" si="111"/>
        <v>1221.477144663932</v>
      </c>
      <c r="W322" s="10">
        <f t="shared" si="113"/>
        <v>1.3866388220900308</v>
      </c>
      <c r="X322" s="1">
        <f t="shared" si="105"/>
        <v>0</v>
      </c>
      <c r="AB322" s="42" t="e">
        <f t="shared" si="97"/>
        <v>#DIV/0!</v>
      </c>
      <c r="AC322" s="42" t="e">
        <f t="shared" si="106"/>
        <v>#DIV/0!</v>
      </c>
      <c r="AD322" s="43">
        <f t="shared" si="98"/>
        <v>726751</v>
      </c>
      <c r="AE322" s="1">
        <f t="shared" si="107"/>
        <v>0</v>
      </c>
      <c r="AF322" s="44" t="e">
        <f t="shared" si="99"/>
        <v>#DIV/0!</v>
      </c>
      <c r="AG322" s="44" t="e">
        <f t="shared" si="108"/>
        <v>#DIV/0!</v>
      </c>
      <c r="AI322" s="44" t="e">
        <f t="shared" si="100"/>
        <v>#DIV/0!</v>
      </c>
    </row>
    <row r="323" spans="1:35" x14ac:dyDescent="0.25">
      <c r="A323" s="1">
        <v>320</v>
      </c>
      <c r="D323" s="37">
        <v>44211</v>
      </c>
      <c r="G323" s="181"/>
      <c r="H323" s="119"/>
      <c r="M323" s="39">
        <f t="shared" si="115"/>
        <v>580378</v>
      </c>
      <c r="N323" s="10">
        <f t="shared" si="116"/>
        <v>858221</v>
      </c>
      <c r="O323" s="38" t="e">
        <f t="shared" si="103"/>
        <v>#DIV/0!</v>
      </c>
      <c r="P323" s="40" t="e">
        <f t="shared" si="104"/>
        <v>#DIV/0!</v>
      </c>
      <c r="Q323" s="13">
        <f t="shared" si="117"/>
        <v>701745</v>
      </c>
      <c r="R323" s="7">
        <f t="shared" si="114"/>
        <v>25006</v>
      </c>
      <c r="T323" s="11">
        <f t="shared" si="96"/>
        <v>131470</v>
      </c>
      <c r="U323" s="10">
        <f t="shared" si="110"/>
        <v>1.1722170210868887</v>
      </c>
      <c r="V323" s="10">
        <f t="shared" si="111"/>
        <v>1222.6493616850189</v>
      </c>
      <c r="W323" s="10">
        <f t="shared" si="113"/>
        <v>1.3684528270463818</v>
      </c>
      <c r="X323" s="1">
        <f t="shared" si="105"/>
        <v>0</v>
      </c>
      <c r="AB323" s="42" t="e">
        <f t="shared" si="97"/>
        <v>#DIV/0!</v>
      </c>
      <c r="AC323" s="42" t="e">
        <f t="shared" si="106"/>
        <v>#DIV/0!</v>
      </c>
      <c r="AD323" s="43">
        <f t="shared" si="98"/>
        <v>726751</v>
      </c>
      <c r="AE323" s="1">
        <f t="shared" si="107"/>
        <v>0</v>
      </c>
      <c r="AF323" s="44" t="e">
        <f t="shared" si="99"/>
        <v>#DIV/0!</v>
      </c>
      <c r="AG323" s="44" t="e">
        <f t="shared" si="108"/>
        <v>#DIV/0!</v>
      </c>
      <c r="AI323" s="44" t="e">
        <f t="shared" si="100"/>
        <v>#DIV/0!</v>
      </c>
    </row>
    <row r="324" spans="1:35" x14ac:dyDescent="0.25">
      <c r="A324" s="1">
        <v>321</v>
      </c>
      <c r="D324" s="37">
        <v>44212</v>
      </c>
      <c r="G324" s="181"/>
      <c r="H324" s="119"/>
      <c r="M324" s="39">
        <f t="shared" si="115"/>
        <v>580378</v>
      </c>
      <c r="N324" s="10">
        <f t="shared" si="116"/>
        <v>858221</v>
      </c>
      <c r="O324" s="38" t="e">
        <f t="shared" si="103"/>
        <v>#DIV/0!</v>
      </c>
      <c r="P324" s="40" t="e">
        <f t="shared" si="104"/>
        <v>#DIV/0!</v>
      </c>
      <c r="Q324" s="13">
        <f t="shared" si="117"/>
        <v>701745</v>
      </c>
      <c r="R324" s="7">
        <f t="shared" si="114"/>
        <v>25006</v>
      </c>
      <c r="T324" s="11">
        <f t="shared" ref="T324:T387" si="118">N324-Q324-R324</f>
        <v>131470</v>
      </c>
      <c r="U324" s="10">
        <f t="shared" si="110"/>
        <v>1.1785746302106679</v>
      </c>
      <c r="V324" s="10">
        <f t="shared" si="111"/>
        <v>1223.8279363152296</v>
      </c>
      <c r="W324" s="10">
        <f t="shared" si="113"/>
        <v>1.337586098139161</v>
      </c>
      <c r="X324" s="1">
        <f t="shared" si="105"/>
        <v>0</v>
      </c>
      <c r="AB324" s="42" t="e">
        <f t="shared" ref="AB324:AB387" si="119">(X324/E324)*100</f>
        <v>#DIV/0!</v>
      </c>
      <c r="AC324" s="42" t="e">
        <f t="shared" si="106"/>
        <v>#DIV/0!</v>
      </c>
      <c r="AD324" s="43">
        <f t="shared" ref="AD324:AD387" si="120">Q324+R324</f>
        <v>726751</v>
      </c>
      <c r="AE324" s="1">
        <f t="shared" si="107"/>
        <v>0</v>
      </c>
      <c r="AF324" s="44" t="e">
        <f t="shared" ref="AF324:AF387" si="121">(AE324/E324)*100</f>
        <v>#DIV/0!</v>
      </c>
      <c r="AG324" s="44" t="e">
        <f t="shared" si="108"/>
        <v>#DIV/0!</v>
      </c>
      <c r="AI324" s="44" t="e">
        <f t="shared" ref="AI324:AI387" si="122">O324-AG324</f>
        <v>#DIV/0!</v>
      </c>
    </row>
    <row r="325" spans="1:35" x14ac:dyDescent="0.25">
      <c r="A325" s="1">
        <v>322</v>
      </c>
      <c r="D325" s="37">
        <v>44213</v>
      </c>
      <c r="G325" s="181"/>
      <c r="H325" s="121"/>
      <c r="M325" s="39">
        <f t="shared" si="115"/>
        <v>580378</v>
      </c>
      <c r="N325" s="10">
        <f t="shared" si="116"/>
        <v>858221</v>
      </c>
      <c r="O325" s="38" t="e">
        <f t="shared" ref="O325:O388" si="123">O324+I325</f>
        <v>#DIV/0!</v>
      </c>
      <c r="P325" s="40" t="e">
        <f t="shared" ref="P325:P388" si="124">O325-O324</f>
        <v>#DIV/0!</v>
      </c>
      <c r="Q325" s="13">
        <f t="shared" si="117"/>
        <v>701745</v>
      </c>
      <c r="R325" s="7">
        <f t="shared" si="114"/>
        <v>25006</v>
      </c>
      <c r="T325" s="11">
        <f t="shared" si="118"/>
        <v>131470</v>
      </c>
      <c r="U325" s="10">
        <f t="shared" si="110"/>
        <v>1.1756342272576881</v>
      </c>
      <c r="V325" s="10">
        <f t="shared" si="111"/>
        <v>1225.0035705424873</v>
      </c>
      <c r="W325" s="10">
        <f t="shared" si="113"/>
        <v>1.3168332698972336</v>
      </c>
      <c r="X325" s="1">
        <f t="shared" ref="X325:X388" si="125">T325-T324</f>
        <v>0</v>
      </c>
      <c r="AB325" s="42" t="e">
        <f t="shared" si="119"/>
        <v>#DIV/0!</v>
      </c>
      <c r="AC325" s="42" t="e">
        <f t="shared" ref="AC325:AC388" si="126">AB325+AC324</f>
        <v>#DIV/0!</v>
      </c>
      <c r="AD325" s="43">
        <f t="shared" si="120"/>
        <v>726751</v>
      </c>
      <c r="AE325" s="1">
        <f t="shared" ref="AE325:AE388" si="127">AD325-AD324</f>
        <v>0</v>
      </c>
      <c r="AF325" s="44" t="e">
        <f t="shared" si="121"/>
        <v>#DIV/0!</v>
      </c>
      <c r="AG325" s="44" t="e">
        <f t="shared" ref="AG325:AG388" si="128">AF325+AG324</f>
        <v>#DIV/0!</v>
      </c>
      <c r="AI325" s="44" t="e">
        <f t="shared" si="122"/>
        <v>#DIV/0!</v>
      </c>
    </row>
    <row r="326" spans="1:35" x14ac:dyDescent="0.25">
      <c r="A326" s="1">
        <v>323</v>
      </c>
      <c r="D326" s="37">
        <v>44214</v>
      </c>
      <c r="G326" s="181"/>
      <c r="H326" s="118"/>
      <c r="M326" s="39">
        <f t="shared" si="115"/>
        <v>580378</v>
      </c>
      <c r="N326" s="10">
        <f t="shared" si="116"/>
        <v>858221</v>
      </c>
      <c r="O326" s="38" t="e">
        <f t="shared" si="123"/>
        <v>#DIV/0!</v>
      </c>
      <c r="P326" s="40" t="e">
        <f t="shared" si="124"/>
        <v>#DIV/0!</v>
      </c>
      <c r="Q326" s="13">
        <f t="shared" si="117"/>
        <v>701745</v>
      </c>
      <c r="R326" s="7">
        <f t="shared" si="114"/>
        <v>25006</v>
      </c>
      <c r="T326" s="11">
        <f t="shared" si="118"/>
        <v>131470</v>
      </c>
      <c r="U326" s="10">
        <f t="shared" si="110"/>
        <v>1.1745629003582565</v>
      </c>
      <c r="V326" s="10">
        <f t="shared" si="111"/>
        <v>1226.1781334428456</v>
      </c>
      <c r="W326" s="10">
        <f t="shared" si="113"/>
        <v>1.274193392066215</v>
      </c>
      <c r="X326" s="1">
        <f t="shared" si="125"/>
        <v>0</v>
      </c>
      <c r="AB326" s="42" t="e">
        <f t="shared" si="119"/>
        <v>#DIV/0!</v>
      </c>
      <c r="AC326" s="42" t="e">
        <f t="shared" si="126"/>
        <v>#DIV/0!</v>
      </c>
      <c r="AD326" s="43">
        <f t="shared" si="120"/>
        <v>726751</v>
      </c>
      <c r="AE326" s="1">
        <f t="shared" si="127"/>
        <v>0</v>
      </c>
      <c r="AF326" s="44" t="e">
        <f t="shared" si="121"/>
        <v>#DIV/0!</v>
      </c>
      <c r="AG326" s="44" t="e">
        <f t="shared" si="128"/>
        <v>#DIV/0!</v>
      </c>
      <c r="AI326" s="44" t="e">
        <f t="shared" si="122"/>
        <v>#DIV/0!</v>
      </c>
    </row>
    <row r="327" spans="1:35" x14ac:dyDescent="0.25">
      <c r="A327" s="1">
        <v>324</v>
      </c>
      <c r="D327" s="37">
        <v>44215</v>
      </c>
      <c r="G327" s="181"/>
      <c r="H327" s="119"/>
      <c r="M327" s="39">
        <f t="shared" si="115"/>
        <v>580378</v>
      </c>
      <c r="N327" s="10">
        <f t="shared" si="116"/>
        <v>858221</v>
      </c>
      <c r="O327" s="38" t="e">
        <f t="shared" si="123"/>
        <v>#DIV/0!</v>
      </c>
      <c r="P327" s="40" t="e">
        <f t="shared" si="124"/>
        <v>#DIV/0!</v>
      </c>
      <c r="Q327" s="13">
        <f t="shared" si="117"/>
        <v>701745</v>
      </c>
      <c r="R327" s="7">
        <f t="shared" si="114"/>
        <v>25006</v>
      </c>
      <c r="T327" s="11">
        <f t="shared" si="118"/>
        <v>131470</v>
      </c>
      <c r="U327" s="10">
        <f t="shared" si="110"/>
        <v>1.1682587639401074</v>
      </c>
      <c r="V327" s="10">
        <f t="shared" si="111"/>
        <v>1227.3463922067856</v>
      </c>
      <c r="W327" s="10">
        <f t="shared" si="113"/>
        <v>1.2594238856584505</v>
      </c>
      <c r="X327" s="1">
        <f t="shared" si="125"/>
        <v>0</v>
      </c>
      <c r="AB327" s="42" t="e">
        <f t="shared" si="119"/>
        <v>#DIV/0!</v>
      </c>
      <c r="AC327" s="42" t="e">
        <f t="shared" si="126"/>
        <v>#DIV/0!</v>
      </c>
      <c r="AD327" s="43">
        <f t="shared" si="120"/>
        <v>726751</v>
      </c>
      <c r="AE327" s="1">
        <f t="shared" si="127"/>
        <v>0</v>
      </c>
      <c r="AF327" s="44" t="e">
        <f t="shared" si="121"/>
        <v>#DIV/0!</v>
      </c>
      <c r="AG327" s="44" t="e">
        <f t="shared" si="128"/>
        <v>#DIV/0!</v>
      </c>
      <c r="AI327" s="44" t="e">
        <f t="shared" si="122"/>
        <v>#DIV/0!</v>
      </c>
    </row>
    <row r="328" spans="1:35" x14ac:dyDescent="0.25">
      <c r="A328" s="1">
        <v>325</v>
      </c>
      <c r="D328" s="37">
        <v>44216</v>
      </c>
      <c r="G328" s="181"/>
      <c r="H328" s="119"/>
      <c r="M328" s="39">
        <f t="shared" si="115"/>
        <v>580378</v>
      </c>
      <c r="N328" s="10">
        <f t="shared" si="116"/>
        <v>858221</v>
      </c>
      <c r="O328" s="38" t="e">
        <f t="shared" si="123"/>
        <v>#DIV/0!</v>
      </c>
      <c r="P328" s="40" t="e">
        <f t="shared" si="124"/>
        <v>#DIV/0!</v>
      </c>
      <c r="Q328" s="13">
        <f t="shared" si="117"/>
        <v>701745</v>
      </c>
      <c r="R328" s="7">
        <f t="shared" si="114"/>
        <v>25006</v>
      </c>
      <c r="T328" s="11">
        <f t="shared" si="118"/>
        <v>131470</v>
      </c>
      <c r="U328" s="10">
        <f t="shared" si="110"/>
        <v>1.1488617992746974</v>
      </c>
      <c r="V328" s="10">
        <f t="shared" si="111"/>
        <v>1228.4952540060603</v>
      </c>
      <c r="W328" s="10">
        <f t="shared" si="113"/>
        <v>1.2407629366075557</v>
      </c>
      <c r="X328" s="1">
        <f t="shared" si="125"/>
        <v>0</v>
      </c>
      <c r="AB328" s="42" t="e">
        <f t="shared" si="119"/>
        <v>#DIV/0!</v>
      </c>
      <c r="AC328" s="42" t="e">
        <f t="shared" si="126"/>
        <v>#DIV/0!</v>
      </c>
      <c r="AD328" s="43">
        <f t="shared" si="120"/>
        <v>726751</v>
      </c>
      <c r="AE328" s="1">
        <f t="shared" si="127"/>
        <v>0</v>
      </c>
      <c r="AF328" s="44" t="e">
        <f t="shared" si="121"/>
        <v>#DIV/0!</v>
      </c>
      <c r="AG328" s="44" t="e">
        <f t="shared" si="128"/>
        <v>#DIV/0!</v>
      </c>
      <c r="AI328" s="44" t="e">
        <f t="shared" si="122"/>
        <v>#DIV/0!</v>
      </c>
    </row>
    <row r="329" spans="1:35" x14ac:dyDescent="0.25">
      <c r="A329" s="1">
        <v>326</v>
      </c>
      <c r="D329" s="37">
        <v>44217</v>
      </c>
      <c r="G329" s="181"/>
      <c r="H329" s="119"/>
      <c r="M329" s="39">
        <f t="shared" si="115"/>
        <v>580378</v>
      </c>
      <c r="N329" s="10">
        <f t="shared" si="116"/>
        <v>858221</v>
      </c>
      <c r="O329" s="38" t="e">
        <f t="shared" si="123"/>
        <v>#DIV/0!</v>
      </c>
      <c r="P329" s="40" t="e">
        <f t="shared" si="124"/>
        <v>#DIV/0!</v>
      </c>
      <c r="Q329" s="13">
        <f t="shared" si="117"/>
        <v>701745</v>
      </c>
      <c r="R329" s="7">
        <f t="shared" si="114"/>
        <v>25006</v>
      </c>
      <c r="T329" s="11">
        <f t="shared" si="118"/>
        <v>131470</v>
      </c>
      <c r="U329" s="10">
        <f t="shared" si="110"/>
        <v>1.1274526619099889</v>
      </c>
      <c r="V329" s="10">
        <f t="shared" si="111"/>
        <v>1229.6227066679703</v>
      </c>
      <c r="W329" s="10">
        <f t="shared" si="113"/>
        <v>1.2368292315797396</v>
      </c>
      <c r="X329" s="1">
        <f t="shared" si="125"/>
        <v>0</v>
      </c>
      <c r="AB329" s="42" t="e">
        <f t="shared" si="119"/>
        <v>#DIV/0!</v>
      </c>
      <c r="AC329" s="42" t="e">
        <f t="shared" si="126"/>
        <v>#DIV/0!</v>
      </c>
      <c r="AD329" s="43">
        <f t="shared" si="120"/>
        <v>726751</v>
      </c>
      <c r="AE329" s="1">
        <f t="shared" si="127"/>
        <v>0</v>
      </c>
      <c r="AF329" s="44" t="e">
        <f t="shared" si="121"/>
        <v>#DIV/0!</v>
      </c>
      <c r="AG329" s="44" t="e">
        <f t="shared" si="128"/>
        <v>#DIV/0!</v>
      </c>
      <c r="AI329" s="44" t="e">
        <f t="shared" si="122"/>
        <v>#DIV/0!</v>
      </c>
    </row>
    <row r="330" spans="1:35" x14ac:dyDescent="0.25">
      <c r="A330" s="1">
        <v>327</v>
      </c>
      <c r="D330" s="37">
        <v>44218</v>
      </c>
      <c r="G330" s="181"/>
      <c r="H330" s="119"/>
      <c r="M330" s="39">
        <f t="shared" si="115"/>
        <v>580378</v>
      </c>
      <c r="N330" s="10">
        <f t="shared" si="116"/>
        <v>858221</v>
      </c>
      <c r="O330" s="38" t="e">
        <f t="shared" si="123"/>
        <v>#DIV/0!</v>
      </c>
      <c r="P330" s="40" t="e">
        <f t="shared" si="124"/>
        <v>#DIV/0!</v>
      </c>
      <c r="Q330" s="13">
        <f t="shared" si="117"/>
        <v>701745</v>
      </c>
      <c r="R330" s="7">
        <f t="shared" si="114"/>
        <v>25006</v>
      </c>
      <c r="T330" s="11">
        <f t="shared" si="118"/>
        <v>131470</v>
      </c>
      <c r="U330" s="10">
        <f t="shared" si="110"/>
        <v>1.0997440315861677</v>
      </c>
      <c r="V330" s="10">
        <f t="shared" si="111"/>
        <v>1230.7224506995565</v>
      </c>
      <c r="W330" s="10">
        <f t="shared" si="113"/>
        <v>1.2209550697449805</v>
      </c>
      <c r="X330" s="1">
        <f t="shared" si="125"/>
        <v>0</v>
      </c>
      <c r="AB330" s="42" t="e">
        <f t="shared" si="119"/>
        <v>#DIV/0!</v>
      </c>
      <c r="AC330" s="42" t="e">
        <f t="shared" si="126"/>
        <v>#DIV/0!</v>
      </c>
      <c r="AD330" s="43">
        <f t="shared" si="120"/>
        <v>726751</v>
      </c>
      <c r="AE330" s="1">
        <f t="shared" si="127"/>
        <v>0</v>
      </c>
      <c r="AF330" s="44" t="e">
        <f t="shared" si="121"/>
        <v>#DIV/0!</v>
      </c>
      <c r="AG330" s="44" t="e">
        <f t="shared" si="128"/>
        <v>#DIV/0!</v>
      </c>
      <c r="AI330" s="44" t="e">
        <f t="shared" si="122"/>
        <v>#DIV/0!</v>
      </c>
    </row>
    <row r="331" spans="1:35" x14ac:dyDescent="0.25">
      <c r="A331" s="1">
        <v>328</v>
      </c>
      <c r="D331" s="37">
        <v>44219</v>
      </c>
      <c r="G331" s="181"/>
      <c r="H331" s="119"/>
      <c r="M331" s="39">
        <f t="shared" si="115"/>
        <v>580378</v>
      </c>
      <c r="N331" s="10">
        <f t="shared" si="116"/>
        <v>858221</v>
      </c>
      <c r="O331" s="38" t="e">
        <f t="shared" si="123"/>
        <v>#DIV/0!</v>
      </c>
      <c r="P331" s="40" t="e">
        <f t="shared" si="124"/>
        <v>#DIV/0!</v>
      </c>
      <c r="Q331" s="13">
        <f t="shared" si="117"/>
        <v>701745</v>
      </c>
      <c r="R331" s="7">
        <f t="shared" si="114"/>
        <v>25006</v>
      </c>
      <c r="T331" s="11">
        <f t="shared" si="118"/>
        <v>131470</v>
      </c>
      <c r="U331" s="10">
        <f t="shared" si="110"/>
        <v>1.0708642176427465</v>
      </c>
      <c r="V331" s="10">
        <f t="shared" si="111"/>
        <v>1231.7933149171993</v>
      </c>
      <c r="W331" s="10">
        <f t="shared" si="113"/>
        <v>1.2015280709931548</v>
      </c>
      <c r="X331" s="1">
        <f t="shared" si="125"/>
        <v>0</v>
      </c>
      <c r="AB331" s="42" t="e">
        <f t="shared" si="119"/>
        <v>#DIV/0!</v>
      </c>
      <c r="AC331" s="42" t="e">
        <f t="shared" si="126"/>
        <v>#DIV/0!</v>
      </c>
      <c r="AD331" s="43">
        <f t="shared" si="120"/>
        <v>726751</v>
      </c>
      <c r="AE331" s="1">
        <f t="shared" si="127"/>
        <v>0</v>
      </c>
      <c r="AF331" s="44" t="e">
        <f t="shared" si="121"/>
        <v>#DIV/0!</v>
      </c>
      <c r="AG331" s="44" t="e">
        <f t="shared" si="128"/>
        <v>#DIV/0!</v>
      </c>
      <c r="AI331" s="44" t="e">
        <f t="shared" si="122"/>
        <v>#DIV/0!</v>
      </c>
    </row>
    <row r="332" spans="1:35" x14ac:dyDescent="0.25">
      <c r="A332" s="1">
        <v>329</v>
      </c>
      <c r="D332" s="37">
        <v>44220</v>
      </c>
      <c r="G332" s="181"/>
      <c r="H332" s="121"/>
      <c r="M332" s="39">
        <f t="shared" si="115"/>
        <v>580378</v>
      </c>
      <c r="N332" s="10">
        <f t="shared" si="116"/>
        <v>858221</v>
      </c>
      <c r="O332" s="38" t="e">
        <f t="shared" si="123"/>
        <v>#DIV/0!</v>
      </c>
      <c r="P332" s="40" t="e">
        <f t="shared" si="124"/>
        <v>#DIV/0!</v>
      </c>
      <c r="Q332" s="13">
        <f t="shared" si="117"/>
        <v>701745</v>
      </c>
      <c r="R332" s="7">
        <f t="shared" si="114"/>
        <v>25006</v>
      </c>
      <c r="T332" s="11">
        <f t="shared" si="118"/>
        <v>131470</v>
      </c>
      <c r="U332" s="10">
        <f t="shared" si="110"/>
        <v>1.0541634927635009</v>
      </c>
      <c r="V332" s="10">
        <f t="shared" si="111"/>
        <v>1232.8474784099628</v>
      </c>
      <c r="W332" s="10">
        <f t="shared" si="113"/>
        <v>1.1941396599331493</v>
      </c>
      <c r="X332" s="1">
        <f t="shared" si="125"/>
        <v>0</v>
      </c>
      <c r="AB332" s="42" t="e">
        <f t="shared" si="119"/>
        <v>#DIV/0!</v>
      </c>
      <c r="AC332" s="42" t="e">
        <f t="shared" si="126"/>
        <v>#DIV/0!</v>
      </c>
      <c r="AD332" s="43">
        <f t="shared" si="120"/>
        <v>726751</v>
      </c>
      <c r="AE332" s="1">
        <f t="shared" si="127"/>
        <v>0</v>
      </c>
      <c r="AF332" s="44" t="e">
        <f t="shared" si="121"/>
        <v>#DIV/0!</v>
      </c>
      <c r="AG332" s="44" t="e">
        <f t="shared" si="128"/>
        <v>#DIV/0!</v>
      </c>
      <c r="AI332" s="44" t="e">
        <f t="shared" si="122"/>
        <v>#DIV/0!</v>
      </c>
    </row>
    <row r="333" spans="1:35" x14ac:dyDescent="0.25">
      <c r="A333" s="1">
        <v>330</v>
      </c>
      <c r="D333" s="37">
        <v>44221</v>
      </c>
      <c r="G333" s="181"/>
      <c r="H333" s="118"/>
      <c r="M333" s="39">
        <f t="shared" si="115"/>
        <v>580378</v>
      </c>
      <c r="N333" s="10">
        <f t="shared" si="116"/>
        <v>858221</v>
      </c>
      <c r="O333" s="38" t="e">
        <f t="shared" si="123"/>
        <v>#DIV/0!</v>
      </c>
      <c r="P333" s="40" t="e">
        <f t="shared" si="124"/>
        <v>#DIV/0!</v>
      </c>
      <c r="Q333" s="13">
        <f t="shared" si="117"/>
        <v>701745</v>
      </c>
      <c r="R333" s="7">
        <f t="shared" ref="R333:R364" si="129">K333+R332</f>
        <v>25006</v>
      </c>
      <c r="T333" s="11">
        <f t="shared" si="118"/>
        <v>131470</v>
      </c>
      <c r="U333" s="10">
        <f t="shared" si="110"/>
        <v>1.0477533910326911</v>
      </c>
      <c r="V333" s="10">
        <f t="shared" si="111"/>
        <v>1233.8952318009956</v>
      </c>
      <c r="W333" s="10">
        <f t="shared" si="113"/>
        <v>1.1919310970081596</v>
      </c>
      <c r="X333" s="1">
        <f t="shared" si="125"/>
        <v>0</v>
      </c>
      <c r="AB333" s="42" t="e">
        <f t="shared" si="119"/>
        <v>#DIV/0!</v>
      </c>
      <c r="AC333" s="42" t="e">
        <f t="shared" si="126"/>
        <v>#DIV/0!</v>
      </c>
      <c r="AD333" s="43">
        <f t="shared" si="120"/>
        <v>726751</v>
      </c>
      <c r="AE333" s="1">
        <f t="shared" si="127"/>
        <v>0</v>
      </c>
      <c r="AF333" s="44" t="e">
        <f t="shared" si="121"/>
        <v>#DIV/0!</v>
      </c>
      <c r="AG333" s="44" t="e">
        <f t="shared" si="128"/>
        <v>#DIV/0!</v>
      </c>
      <c r="AI333" s="44" t="e">
        <f t="shared" si="122"/>
        <v>#DIV/0!</v>
      </c>
    </row>
    <row r="334" spans="1:35" x14ac:dyDescent="0.25">
      <c r="A334" s="1">
        <v>331</v>
      </c>
      <c r="D334" s="37">
        <v>44222</v>
      </c>
      <c r="G334" s="181"/>
      <c r="H334" s="119"/>
      <c r="M334" s="39">
        <f t="shared" si="115"/>
        <v>580378</v>
      </c>
      <c r="N334" s="10">
        <f t="shared" si="116"/>
        <v>858221</v>
      </c>
      <c r="O334" s="38" t="e">
        <f t="shared" si="123"/>
        <v>#DIV/0!</v>
      </c>
      <c r="P334" s="40" t="e">
        <f t="shared" si="124"/>
        <v>#DIV/0!</v>
      </c>
      <c r="Q334" s="13">
        <f t="shared" si="117"/>
        <v>701745</v>
      </c>
      <c r="R334" s="7">
        <f t="shared" si="129"/>
        <v>25006</v>
      </c>
      <c r="T334" s="11">
        <f t="shared" si="118"/>
        <v>131470</v>
      </c>
      <c r="U334" s="10">
        <f t="shared" si="110"/>
        <v>1.0258671140415903</v>
      </c>
      <c r="V334" s="10">
        <f t="shared" si="111"/>
        <v>1234.9210989150372</v>
      </c>
      <c r="W334" s="10">
        <f t="shared" si="113"/>
        <v>1.1995219065345524</v>
      </c>
      <c r="X334" s="1">
        <f t="shared" si="125"/>
        <v>0</v>
      </c>
      <c r="AB334" s="42" t="e">
        <f t="shared" si="119"/>
        <v>#DIV/0!</v>
      </c>
      <c r="AC334" s="42" t="e">
        <f t="shared" si="126"/>
        <v>#DIV/0!</v>
      </c>
      <c r="AD334" s="43">
        <f t="shared" si="120"/>
        <v>726751</v>
      </c>
      <c r="AE334" s="1">
        <f t="shared" si="127"/>
        <v>0</v>
      </c>
      <c r="AF334" s="44" t="e">
        <f t="shared" si="121"/>
        <v>#DIV/0!</v>
      </c>
      <c r="AG334" s="44" t="e">
        <f t="shared" si="128"/>
        <v>#DIV/0!</v>
      </c>
      <c r="AI334" s="44" t="e">
        <f t="shared" si="122"/>
        <v>#DIV/0!</v>
      </c>
    </row>
    <row r="335" spans="1:35" x14ac:dyDescent="0.25">
      <c r="A335" s="1">
        <v>332</v>
      </c>
      <c r="D335" s="37">
        <v>44223</v>
      </c>
      <c r="G335" s="181"/>
      <c r="H335" s="119"/>
      <c r="M335" s="39">
        <f t="shared" si="115"/>
        <v>580378</v>
      </c>
      <c r="N335" s="10">
        <f t="shared" si="116"/>
        <v>858221</v>
      </c>
      <c r="O335" s="38" t="e">
        <f t="shared" si="123"/>
        <v>#DIV/0!</v>
      </c>
      <c r="P335" s="40" t="e">
        <f t="shared" si="124"/>
        <v>#DIV/0!</v>
      </c>
      <c r="Q335" s="13">
        <f t="shared" si="117"/>
        <v>701745</v>
      </c>
      <c r="R335" s="7">
        <f t="shared" si="129"/>
        <v>25006</v>
      </c>
      <c r="T335" s="11">
        <f t="shared" si="118"/>
        <v>131470</v>
      </c>
      <c r="U335" s="10">
        <f t="shared" si="110"/>
        <v>1</v>
      </c>
      <c r="V335" s="10">
        <f t="shared" si="111"/>
        <v>1235.9210989150372</v>
      </c>
      <c r="W335" s="10">
        <f t="shared" si="113"/>
        <v>1.2068221665335646</v>
      </c>
      <c r="X335" s="1">
        <f t="shared" si="125"/>
        <v>0</v>
      </c>
      <c r="AB335" s="42" t="e">
        <f t="shared" si="119"/>
        <v>#DIV/0!</v>
      </c>
      <c r="AC335" s="42" t="e">
        <f t="shared" si="126"/>
        <v>#DIV/0!</v>
      </c>
      <c r="AD335" s="43">
        <f t="shared" si="120"/>
        <v>726751</v>
      </c>
      <c r="AE335" s="1">
        <f t="shared" si="127"/>
        <v>0</v>
      </c>
      <c r="AF335" s="44" t="e">
        <f t="shared" si="121"/>
        <v>#DIV/0!</v>
      </c>
      <c r="AG335" s="44" t="e">
        <f t="shared" si="128"/>
        <v>#DIV/0!</v>
      </c>
      <c r="AI335" s="44" t="e">
        <f t="shared" si="122"/>
        <v>#DIV/0!</v>
      </c>
    </row>
    <row r="336" spans="1:35" x14ac:dyDescent="0.25">
      <c r="A336" s="1">
        <v>333</v>
      </c>
      <c r="D336" s="37">
        <v>44224</v>
      </c>
      <c r="G336" s="181"/>
      <c r="H336" s="119"/>
      <c r="M336" s="39">
        <f t="shared" si="115"/>
        <v>580378</v>
      </c>
      <c r="N336" s="10">
        <f t="shared" si="116"/>
        <v>858221</v>
      </c>
      <c r="O336" s="38" t="e">
        <f t="shared" si="123"/>
        <v>#DIV/0!</v>
      </c>
      <c r="P336" s="40" t="e">
        <f t="shared" si="124"/>
        <v>#DIV/0!</v>
      </c>
      <c r="Q336" s="13">
        <f t="shared" si="117"/>
        <v>701745</v>
      </c>
      <c r="R336" s="7">
        <f t="shared" si="129"/>
        <v>25006</v>
      </c>
      <c r="T336" s="11">
        <f t="shared" si="118"/>
        <v>131470</v>
      </c>
      <c r="U336" s="10">
        <f t="shared" si="110"/>
        <v>1</v>
      </c>
      <c r="V336" s="10">
        <f t="shared" si="111"/>
        <v>1236.9210989150372</v>
      </c>
      <c r="W336" s="10">
        <f t="shared" si="113"/>
        <v>1.1975115224163373</v>
      </c>
      <c r="X336" s="1">
        <f t="shared" si="125"/>
        <v>0</v>
      </c>
      <c r="AB336" s="42" t="e">
        <f t="shared" si="119"/>
        <v>#DIV/0!</v>
      </c>
      <c r="AC336" s="42" t="e">
        <f t="shared" si="126"/>
        <v>#DIV/0!</v>
      </c>
      <c r="AD336" s="43">
        <f t="shared" si="120"/>
        <v>726751</v>
      </c>
      <c r="AE336" s="1">
        <f t="shared" si="127"/>
        <v>0</v>
      </c>
      <c r="AF336" s="44" t="e">
        <f t="shared" si="121"/>
        <v>#DIV/0!</v>
      </c>
      <c r="AG336" s="44" t="e">
        <f t="shared" si="128"/>
        <v>#DIV/0!</v>
      </c>
      <c r="AI336" s="44" t="e">
        <f t="shared" si="122"/>
        <v>#DIV/0!</v>
      </c>
    </row>
    <row r="337" spans="1:35" x14ac:dyDescent="0.25">
      <c r="A337" s="1">
        <v>334</v>
      </c>
      <c r="D337" s="37">
        <v>44225</v>
      </c>
      <c r="G337" s="181"/>
      <c r="H337" s="119"/>
      <c r="M337" s="39">
        <f t="shared" si="115"/>
        <v>580378</v>
      </c>
      <c r="N337" s="10">
        <f t="shared" si="116"/>
        <v>858221</v>
      </c>
      <c r="O337" s="38" t="e">
        <f t="shared" si="123"/>
        <v>#DIV/0!</v>
      </c>
      <c r="P337" s="40" t="e">
        <f t="shared" si="124"/>
        <v>#DIV/0!</v>
      </c>
      <c r="Q337" s="13">
        <f t="shared" si="117"/>
        <v>701745</v>
      </c>
      <c r="R337" s="7">
        <f t="shared" si="129"/>
        <v>25006</v>
      </c>
      <c r="T337" s="11">
        <f t="shared" si="118"/>
        <v>131470</v>
      </c>
      <c r="U337" s="10">
        <f t="shared" si="110"/>
        <v>1</v>
      </c>
      <c r="V337" s="10">
        <f t="shared" si="111"/>
        <v>1237.9210989150372</v>
      </c>
      <c r="W337" s="10">
        <f t="shared" si="113"/>
        <v>1.1888162475472244</v>
      </c>
      <c r="X337" s="1">
        <f t="shared" si="125"/>
        <v>0</v>
      </c>
      <c r="AB337" s="42" t="e">
        <f t="shared" si="119"/>
        <v>#DIV/0!</v>
      </c>
      <c r="AC337" s="42" t="e">
        <f t="shared" si="126"/>
        <v>#DIV/0!</v>
      </c>
      <c r="AD337" s="43">
        <f t="shared" si="120"/>
        <v>726751</v>
      </c>
      <c r="AE337" s="1">
        <f t="shared" si="127"/>
        <v>0</v>
      </c>
      <c r="AF337" s="44" t="e">
        <f t="shared" si="121"/>
        <v>#DIV/0!</v>
      </c>
      <c r="AG337" s="44" t="e">
        <f t="shared" si="128"/>
        <v>#DIV/0!</v>
      </c>
      <c r="AI337" s="44" t="e">
        <f t="shared" si="122"/>
        <v>#DIV/0!</v>
      </c>
    </row>
    <row r="338" spans="1:35" x14ac:dyDescent="0.25">
      <c r="A338" s="1">
        <v>335</v>
      </c>
      <c r="D338" s="37">
        <v>44226</v>
      </c>
      <c r="G338" s="181"/>
      <c r="H338" s="119"/>
      <c r="M338" s="39">
        <f t="shared" si="115"/>
        <v>580378</v>
      </c>
      <c r="N338" s="10">
        <f t="shared" si="116"/>
        <v>858221</v>
      </c>
      <c r="O338" s="38" t="e">
        <f t="shared" si="123"/>
        <v>#DIV/0!</v>
      </c>
      <c r="P338" s="40" t="e">
        <f t="shared" si="124"/>
        <v>#DIV/0!</v>
      </c>
      <c r="Q338" s="13">
        <f t="shared" si="117"/>
        <v>701745</v>
      </c>
      <c r="R338" s="7">
        <f t="shared" si="129"/>
        <v>25006</v>
      </c>
      <c r="T338" s="11">
        <f t="shared" si="118"/>
        <v>131470</v>
      </c>
      <c r="U338" s="10">
        <f t="shared" ref="U338:U401" si="130">T338/T324</f>
        <v>1</v>
      </c>
      <c r="V338" s="10">
        <f t="shared" si="111"/>
        <v>1238.9210989150372</v>
      </c>
      <c r="W338" s="10">
        <f t="shared" si="113"/>
        <v>1.1832098854319477</v>
      </c>
      <c r="X338" s="1">
        <f t="shared" si="125"/>
        <v>0</v>
      </c>
      <c r="AB338" s="42" t="e">
        <f t="shared" si="119"/>
        <v>#DIV/0!</v>
      </c>
      <c r="AC338" s="42" t="e">
        <f t="shared" si="126"/>
        <v>#DIV/0!</v>
      </c>
      <c r="AD338" s="43">
        <f t="shared" si="120"/>
        <v>726751</v>
      </c>
      <c r="AE338" s="1">
        <f t="shared" si="127"/>
        <v>0</v>
      </c>
      <c r="AF338" s="44" t="e">
        <f t="shared" si="121"/>
        <v>#DIV/0!</v>
      </c>
      <c r="AG338" s="44" t="e">
        <f t="shared" si="128"/>
        <v>#DIV/0!</v>
      </c>
      <c r="AI338" s="44" t="e">
        <f t="shared" si="122"/>
        <v>#DIV/0!</v>
      </c>
    </row>
    <row r="339" spans="1:35" x14ac:dyDescent="0.25">
      <c r="A339" s="1">
        <v>336</v>
      </c>
      <c r="D339" s="37">
        <v>44227</v>
      </c>
      <c r="G339" s="181"/>
      <c r="H339" s="121"/>
      <c r="M339" s="39">
        <f t="shared" si="115"/>
        <v>580378</v>
      </c>
      <c r="N339" s="10">
        <f t="shared" si="116"/>
        <v>858221</v>
      </c>
      <c r="O339" s="38" t="e">
        <f t="shared" si="123"/>
        <v>#DIV/0!</v>
      </c>
      <c r="P339" s="40" t="e">
        <f t="shared" si="124"/>
        <v>#DIV/0!</v>
      </c>
      <c r="Q339" s="13">
        <f t="shared" si="117"/>
        <v>701745</v>
      </c>
      <c r="R339" s="7">
        <f t="shared" si="129"/>
        <v>25006</v>
      </c>
      <c r="T339" s="11">
        <f t="shared" si="118"/>
        <v>131470</v>
      </c>
      <c r="U339" s="10">
        <f t="shared" si="130"/>
        <v>1</v>
      </c>
      <c r="V339" s="10">
        <f t="shared" ref="V339:V401" si="131">U339+V338</f>
        <v>1239.9210989150372</v>
      </c>
      <c r="W339" s="10">
        <f t="shared" si="113"/>
        <v>1.1722170210868887</v>
      </c>
      <c r="X339" s="1">
        <f t="shared" si="125"/>
        <v>0</v>
      </c>
      <c r="AB339" s="42" t="e">
        <f t="shared" si="119"/>
        <v>#DIV/0!</v>
      </c>
      <c r="AC339" s="42" t="e">
        <f t="shared" si="126"/>
        <v>#DIV/0!</v>
      </c>
      <c r="AD339" s="43">
        <f t="shared" si="120"/>
        <v>726751</v>
      </c>
      <c r="AE339" s="1">
        <f t="shared" si="127"/>
        <v>0</v>
      </c>
      <c r="AF339" s="44" t="e">
        <f t="shared" si="121"/>
        <v>#DIV/0!</v>
      </c>
      <c r="AG339" s="44" t="e">
        <f t="shared" si="128"/>
        <v>#DIV/0!</v>
      </c>
      <c r="AI339" s="44" t="e">
        <f t="shared" si="122"/>
        <v>#DIV/0!</v>
      </c>
    </row>
    <row r="340" spans="1:35" x14ac:dyDescent="0.25">
      <c r="A340" s="1">
        <v>337</v>
      </c>
      <c r="D340" s="37">
        <v>44228</v>
      </c>
      <c r="G340" s="181"/>
      <c r="H340" s="118"/>
      <c r="M340" s="39">
        <f t="shared" si="115"/>
        <v>580378</v>
      </c>
      <c r="N340" s="10">
        <f t="shared" si="116"/>
        <v>858221</v>
      </c>
      <c r="O340" s="38" t="e">
        <f t="shared" si="123"/>
        <v>#DIV/0!</v>
      </c>
      <c r="P340" s="40" t="e">
        <f t="shared" si="124"/>
        <v>#DIV/0!</v>
      </c>
      <c r="Q340" s="13">
        <f t="shared" si="117"/>
        <v>701745</v>
      </c>
      <c r="R340" s="7">
        <f t="shared" si="129"/>
        <v>25006</v>
      </c>
      <c r="T340" s="11">
        <f t="shared" si="118"/>
        <v>131470</v>
      </c>
      <c r="U340" s="10">
        <f t="shared" si="130"/>
        <v>1</v>
      </c>
      <c r="V340" s="10">
        <f t="shared" si="131"/>
        <v>1240.9210989150372</v>
      </c>
      <c r="W340" s="10">
        <f t="shared" si="113"/>
        <v>1.1785746302106679</v>
      </c>
      <c r="X340" s="1">
        <f t="shared" si="125"/>
        <v>0</v>
      </c>
      <c r="AB340" s="42" t="e">
        <f t="shared" si="119"/>
        <v>#DIV/0!</v>
      </c>
      <c r="AC340" s="42" t="e">
        <f t="shared" si="126"/>
        <v>#DIV/0!</v>
      </c>
      <c r="AD340" s="43">
        <f t="shared" si="120"/>
        <v>726751</v>
      </c>
      <c r="AE340" s="1">
        <f t="shared" si="127"/>
        <v>0</v>
      </c>
      <c r="AF340" s="44" t="e">
        <f t="shared" si="121"/>
        <v>#DIV/0!</v>
      </c>
      <c r="AG340" s="44" t="e">
        <f t="shared" si="128"/>
        <v>#DIV/0!</v>
      </c>
      <c r="AI340" s="44" t="e">
        <f t="shared" si="122"/>
        <v>#DIV/0!</v>
      </c>
    </row>
    <row r="341" spans="1:35" x14ac:dyDescent="0.25">
      <c r="A341" s="1">
        <v>338</v>
      </c>
      <c r="D341" s="37">
        <v>44229</v>
      </c>
      <c r="G341" s="181"/>
      <c r="H341" s="119"/>
      <c r="M341" s="39">
        <f t="shared" si="115"/>
        <v>580378</v>
      </c>
      <c r="N341" s="10">
        <f t="shared" si="116"/>
        <v>858221</v>
      </c>
      <c r="O341" s="38" t="e">
        <f t="shared" si="123"/>
        <v>#DIV/0!</v>
      </c>
      <c r="P341" s="40" t="e">
        <f t="shared" si="124"/>
        <v>#DIV/0!</v>
      </c>
      <c r="Q341" s="13">
        <f t="shared" si="117"/>
        <v>701745</v>
      </c>
      <c r="R341" s="7">
        <f t="shared" si="129"/>
        <v>25006</v>
      </c>
      <c r="T341" s="11">
        <f t="shared" si="118"/>
        <v>131470</v>
      </c>
      <c r="U341" s="10">
        <f t="shared" si="130"/>
        <v>1</v>
      </c>
      <c r="V341" s="10">
        <f t="shared" si="131"/>
        <v>1241.9210989150372</v>
      </c>
      <c r="W341" s="10">
        <f t="shared" si="113"/>
        <v>1.1756342272576881</v>
      </c>
      <c r="X341" s="1">
        <f t="shared" si="125"/>
        <v>0</v>
      </c>
      <c r="AB341" s="42" t="e">
        <f t="shared" si="119"/>
        <v>#DIV/0!</v>
      </c>
      <c r="AC341" s="42" t="e">
        <f t="shared" si="126"/>
        <v>#DIV/0!</v>
      </c>
      <c r="AD341" s="43">
        <f t="shared" si="120"/>
        <v>726751</v>
      </c>
      <c r="AE341" s="1">
        <f t="shared" si="127"/>
        <v>0</v>
      </c>
      <c r="AF341" s="44" t="e">
        <f t="shared" si="121"/>
        <v>#DIV/0!</v>
      </c>
      <c r="AG341" s="44" t="e">
        <f t="shared" si="128"/>
        <v>#DIV/0!</v>
      </c>
      <c r="AI341" s="44" t="e">
        <f t="shared" si="122"/>
        <v>#DIV/0!</v>
      </c>
    </row>
    <row r="342" spans="1:35" x14ac:dyDescent="0.25">
      <c r="A342" s="1">
        <v>339</v>
      </c>
      <c r="D342" s="37">
        <v>44230</v>
      </c>
      <c r="G342" s="181"/>
      <c r="H342" s="119"/>
      <c r="M342" s="39">
        <f t="shared" si="115"/>
        <v>580378</v>
      </c>
      <c r="N342" s="10">
        <f t="shared" si="116"/>
        <v>858221</v>
      </c>
      <c r="O342" s="38" t="e">
        <f t="shared" si="123"/>
        <v>#DIV/0!</v>
      </c>
      <c r="P342" s="40" t="e">
        <f t="shared" si="124"/>
        <v>#DIV/0!</v>
      </c>
      <c r="Q342" s="13">
        <f t="shared" si="117"/>
        <v>701745</v>
      </c>
      <c r="R342" s="7">
        <f t="shared" si="129"/>
        <v>25006</v>
      </c>
      <c r="T342" s="11">
        <f t="shared" si="118"/>
        <v>131470</v>
      </c>
      <c r="U342" s="10">
        <f t="shared" si="130"/>
        <v>1</v>
      </c>
      <c r="V342" s="10">
        <f t="shared" si="131"/>
        <v>1242.9210989150372</v>
      </c>
      <c r="W342" s="10">
        <f t="shared" si="113"/>
        <v>1.1745629003582565</v>
      </c>
      <c r="X342" s="1">
        <f t="shared" si="125"/>
        <v>0</v>
      </c>
      <c r="AB342" s="42" t="e">
        <f t="shared" si="119"/>
        <v>#DIV/0!</v>
      </c>
      <c r="AC342" s="42" t="e">
        <f t="shared" si="126"/>
        <v>#DIV/0!</v>
      </c>
      <c r="AD342" s="43">
        <f t="shared" si="120"/>
        <v>726751</v>
      </c>
      <c r="AE342" s="1">
        <f t="shared" si="127"/>
        <v>0</v>
      </c>
      <c r="AF342" s="44" t="e">
        <f t="shared" si="121"/>
        <v>#DIV/0!</v>
      </c>
      <c r="AG342" s="44" t="e">
        <f t="shared" si="128"/>
        <v>#DIV/0!</v>
      </c>
      <c r="AI342" s="44" t="e">
        <f t="shared" si="122"/>
        <v>#DIV/0!</v>
      </c>
    </row>
    <row r="343" spans="1:35" x14ac:dyDescent="0.25">
      <c r="A343" s="1">
        <v>340</v>
      </c>
      <c r="D343" s="37">
        <v>44231</v>
      </c>
      <c r="G343" s="181"/>
      <c r="H343" s="119"/>
      <c r="M343" s="39">
        <f t="shared" si="115"/>
        <v>580378</v>
      </c>
      <c r="N343" s="10">
        <f t="shared" si="116"/>
        <v>858221</v>
      </c>
      <c r="O343" s="38" t="e">
        <f t="shared" si="123"/>
        <v>#DIV/0!</v>
      </c>
      <c r="P343" s="40" t="e">
        <f t="shared" si="124"/>
        <v>#DIV/0!</v>
      </c>
      <c r="Q343" s="13">
        <f t="shared" si="117"/>
        <v>701745</v>
      </c>
      <c r="R343" s="7">
        <f t="shared" si="129"/>
        <v>25006</v>
      </c>
      <c r="T343" s="11">
        <f t="shared" si="118"/>
        <v>131470</v>
      </c>
      <c r="U343" s="10">
        <f t="shared" si="130"/>
        <v>1</v>
      </c>
      <c r="V343" s="10">
        <f t="shared" si="131"/>
        <v>1243.9210989150372</v>
      </c>
      <c r="W343" s="10">
        <f t="shared" si="113"/>
        <v>1.1682587639401074</v>
      </c>
      <c r="X343" s="1">
        <f t="shared" si="125"/>
        <v>0</v>
      </c>
      <c r="AB343" s="42" t="e">
        <f t="shared" si="119"/>
        <v>#DIV/0!</v>
      </c>
      <c r="AC343" s="42" t="e">
        <f t="shared" si="126"/>
        <v>#DIV/0!</v>
      </c>
      <c r="AD343" s="43">
        <f t="shared" si="120"/>
        <v>726751</v>
      </c>
      <c r="AE343" s="1">
        <f t="shared" si="127"/>
        <v>0</v>
      </c>
      <c r="AF343" s="44" t="e">
        <f t="shared" si="121"/>
        <v>#DIV/0!</v>
      </c>
      <c r="AG343" s="44" t="e">
        <f t="shared" si="128"/>
        <v>#DIV/0!</v>
      </c>
      <c r="AI343" s="44" t="e">
        <f t="shared" si="122"/>
        <v>#DIV/0!</v>
      </c>
    </row>
    <row r="344" spans="1:35" x14ac:dyDescent="0.25">
      <c r="A344" s="1">
        <v>341</v>
      </c>
      <c r="D344" s="37">
        <v>44232</v>
      </c>
      <c r="G344" s="181"/>
      <c r="H344" s="119"/>
      <c r="M344" s="39">
        <f t="shared" ref="M344:M375" si="132">M343+E344</f>
        <v>580378</v>
      </c>
      <c r="N344" s="10">
        <f t="shared" si="116"/>
        <v>858221</v>
      </c>
      <c r="O344" s="38" t="e">
        <f t="shared" si="123"/>
        <v>#DIV/0!</v>
      </c>
      <c r="P344" s="40" t="e">
        <f t="shared" si="124"/>
        <v>#DIV/0!</v>
      </c>
      <c r="Q344" s="13">
        <f t="shared" si="117"/>
        <v>701745</v>
      </c>
      <c r="R344" s="7">
        <f t="shared" si="129"/>
        <v>25006</v>
      </c>
      <c r="T344" s="11">
        <f t="shared" si="118"/>
        <v>131470</v>
      </c>
      <c r="U344" s="10">
        <f t="shared" si="130"/>
        <v>1</v>
      </c>
      <c r="V344" s="10">
        <f t="shared" si="131"/>
        <v>1244.9210989150372</v>
      </c>
      <c r="W344" s="10">
        <f t="shared" si="113"/>
        <v>1.1488617992746974</v>
      </c>
      <c r="X344" s="1">
        <f t="shared" si="125"/>
        <v>0</v>
      </c>
      <c r="AB344" s="42" t="e">
        <f t="shared" si="119"/>
        <v>#DIV/0!</v>
      </c>
      <c r="AC344" s="42" t="e">
        <f t="shared" si="126"/>
        <v>#DIV/0!</v>
      </c>
      <c r="AD344" s="43">
        <f t="shared" si="120"/>
        <v>726751</v>
      </c>
      <c r="AE344" s="1">
        <f t="shared" si="127"/>
        <v>0</v>
      </c>
      <c r="AF344" s="44" t="e">
        <f t="shared" si="121"/>
        <v>#DIV/0!</v>
      </c>
      <c r="AG344" s="44" t="e">
        <f t="shared" si="128"/>
        <v>#DIV/0!</v>
      </c>
      <c r="AI344" s="44" t="e">
        <f t="shared" si="122"/>
        <v>#DIV/0!</v>
      </c>
    </row>
    <row r="345" spans="1:35" x14ac:dyDescent="0.25">
      <c r="A345" s="1">
        <v>342</v>
      </c>
      <c r="D345" s="37">
        <v>44233</v>
      </c>
      <c r="G345" s="181"/>
      <c r="H345" s="119"/>
      <c r="M345" s="39">
        <f t="shared" si="132"/>
        <v>580378</v>
      </c>
      <c r="N345" s="10">
        <f t="shared" ref="N345:N376" si="133">N344+F345</f>
        <v>858221</v>
      </c>
      <c r="O345" s="38" t="e">
        <f t="shared" si="123"/>
        <v>#DIV/0!</v>
      </c>
      <c r="P345" s="40" t="e">
        <f t="shared" si="124"/>
        <v>#DIV/0!</v>
      </c>
      <c r="Q345" s="13">
        <f t="shared" si="117"/>
        <v>701745</v>
      </c>
      <c r="R345" s="7">
        <f t="shared" si="129"/>
        <v>25006</v>
      </c>
      <c r="T345" s="11">
        <f t="shared" si="118"/>
        <v>131470</v>
      </c>
      <c r="U345" s="10">
        <f t="shared" si="130"/>
        <v>1</v>
      </c>
      <c r="V345" s="10">
        <f t="shared" si="131"/>
        <v>1245.9210989150372</v>
      </c>
      <c r="W345" s="10">
        <f t="shared" si="113"/>
        <v>1.1274526619099889</v>
      </c>
      <c r="X345" s="1">
        <f t="shared" si="125"/>
        <v>0</v>
      </c>
      <c r="AB345" s="42" t="e">
        <f t="shared" si="119"/>
        <v>#DIV/0!</v>
      </c>
      <c r="AC345" s="42" t="e">
        <f t="shared" si="126"/>
        <v>#DIV/0!</v>
      </c>
      <c r="AD345" s="43">
        <f t="shared" si="120"/>
        <v>726751</v>
      </c>
      <c r="AE345" s="1">
        <f t="shared" si="127"/>
        <v>0</v>
      </c>
      <c r="AF345" s="44" t="e">
        <f t="shared" si="121"/>
        <v>#DIV/0!</v>
      </c>
      <c r="AG345" s="44" t="e">
        <f t="shared" si="128"/>
        <v>#DIV/0!</v>
      </c>
      <c r="AI345" s="44" t="e">
        <f t="shared" si="122"/>
        <v>#DIV/0!</v>
      </c>
    </row>
    <row r="346" spans="1:35" x14ac:dyDescent="0.25">
      <c r="A346" s="1">
        <v>343</v>
      </c>
      <c r="D346" s="37">
        <v>44234</v>
      </c>
      <c r="G346" s="181"/>
      <c r="H346" s="121"/>
      <c r="M346" s="39">
        <f t="shared" si="132"/>
        <v>580378</v>
      </c>
      <c r="N346" s="10">
        <f t="shared" si="133"/>
        <v>858221</v>
      </c>
      <c r="O346" s="38" t="e">
        <f t="shared" si="123"/>
        <v>#DIV/0!</v>
      </c>
      <c r="P346" s="40" t="e">
        <f t="shared" si="124"/>
        <v>#DIV/0!</v>
      </c>
      <c r="Q346" s="13">
        <f t="shared" si="117"/>
        <v>701745</v>
      </c>
      <c r="R346" s="7">
        <f t="shared" si="129"/>
        <v>25006</v>
      </c>
      <c r="T346" s="11">
        <f t="shared" si="118"/>
        <v>131470</v>
      </c>
      <c r="U346" s="10">
        <f t="shared" si="130"/>
        <v>1</v>
      </c>
      <c r="V346" s="10">
        <f t="shared" si="131"/>
        <v>1246.9210989150372</v>
      </c>
      <c r="W346" s="10">
        <f t="shared" si="113"/>
        <v>1.0997440315861677</v>
      </c>
      <c r="X346" s="1">
        <f t="shared" si="125"/>
        <v>0</v>
      </c>
      <c r="AB346" s="42" t="e">
        <f t="shared" si="119"/>
        <v>#DIV/0!</v>
      </c>
      <c r="AC346" s="42" t="e">
        <f t="shared" si="126"/>
        <v>#DIV/0!</v>
      </c>
      <c r="AD346" s="43">
        <f t="shared" si="120"/>
        <v>726751</v>
      </c>
      <c r="AE346" s="1">
        <f t="shared" si="127"/>
        <v>0</v>
      </c>
      <c r="AF346" s="44" t="e">
        <f t="shared" si="121"/>
        <v>#DIV/0!</v>
      </c>
      <c r="AG346" s="44" t="e">
        <f t="shared" si="128"/>
        <v>#DIV/0!</v>
      </c>
      <c r="AI346" s="44" t="e">
        <f t="shared" si="122"/>
        <v>#DIV/0!</v>
      </c>
    </row>
    <row r="347" spans="1:35" x14ac:dyDescent="0.25">
      <c r="A347" s="1">
        <v>344</v>
      </c>
      <c r="D347" s="37">
        <v>44235</v>
      </c>
      <c r="G347" s="181"/>
      <c r="H347" s="118"/>
      <c r="M347" s="39">
        <f t="shared" si="132"/>
        <v>580378</v>
      </c>
      <c r="N347" s="10">
        <f t="shared" si="133"/>
        <v>858221</v>
      </c>
      <c r="O347" s="38" t="e">
        <f t="shared" si="123"/>
        <v>#DIV/0!</v>
      </c>
      <c r="P347" s="40" t="e">
        <f t="shared" si="124"/>
        <v>#DIV/0!</v>
      </c>
      <c r="Q347" s="13">
        <f t="shared" si="117"/>
        <v>701745</v>
      </c>
      <c r="R347" s="7">
        <f t="shared" si="129"/>
        <v>25006</v>
      </c>
      <c r="T347" s="11">
        <f t="shared" si="118"/>
        <v>131470</v>
      </c>
      <c r="U347" s="10">
        <f t="shared" si="130"/>
        <v>1</v>
      </c>
      <c r="V347" s="10">
        <f t="shared" si="131"/>
        <v>1247.9210989150372</v>
      </c>
      <c r="W347" s="10">
        <f t="shared" si="113"/>
        <v>1.0708642176427465</v>
      </c>
      <c r="X347" s="1">
        <f t="shared" si="125"/>
        <v>0</v>
      </c>
      <c r="AB347" s="42" t="e">
        <f t="shared" si="119"/>
        <v>#DIV/0!</v>
      </c>
      <c r="AC347" s="42" t="e">
        <f t="shared" si="126"/>
        <v>#DIV/0!</v>
      </c>
      <c r="AD347" s="43">
        <f t="shared" si="120"/>
        <v>726751</v>
      </c>
      <c r="AE347" s="1">
        <f t="shared" si="127"/>
        <v>0</v>
      </c>
      <c r="AF347" s="44" t="e">
        <f t="shared" si="121"/>
        <v>#DIV/0!</v>
      </c>
      <c r="AG347" s="44" t="e">
        <f t="shared" si="128"/>
        <v>#DIV/0!</v>
      </c>
      <c r="AI347" s="44" t="e">
        <f t="shared" si="122"/>
        <v>#DIV/0!</v>
      </c>
    </row>
    <row r="348" spans="1:35" x14ac:dyDescent="0.25">
      <c r="A348" s="1">
        <v>345</v>
      </c>
      <c r="D348" s="37">
        <v>44236</v>
      </c>
      <c r="G348" s="181"/>
      <c r="H348" s="119"/>
      <c r="M348" s="39">
        <f t="shared" si="132"/>
        <v>580378</v>
      </c>
      <c r="N348" s="10">
        <f t="shared" si="133"/>
        <v>858221</v>
      </c>
      <c r="O348" s="38" t="e">
        <f t="shared" si="123"/>
        <v>#DIV/0!</v>
      </c>
      <c r="P348" s="40" t="e">
        <f t="shared" si="124"/>
        <v>#DIV/0!</v>
      </c>
      <c r="Q348" s="13">
        <f t="shared" si="117"/>
        <v>701745</v>
      </c>
      <c r="R348" s="7">
        <f t="shared" si="129"/>
        <v>25006</v>
      </c>
      <c r="T348" s="11">
        <f t="shared" si="118"/>
        <v>131470</v>
      </c>
      <c r="U348" s="10">
        <f t="shared" si="130"/>
        <v>1</v>
      </c>
      <c r="V348" s="10">
        <f t="shared" si="131"/>
        <v>1248.9210989150372</v>
      </c>
      <c r="W348" s="10">
        <f t="shared" si="113"/>
        <v>1.0541634927635009</v>
      </c>
      <c r="X348" s="1">
        <f t="shared" si="125"/>
        <v>0</v>
      </c>
      <c r="AB348" s="42" t="e">
        <f t="shared" si="119"/>
        <v>#DIV/0!</v>
      </c>
      <c r="AC348" s="42" t="e">
        <f t="shared" si="126"/>
        <v>#DIV/0!</v>
      </c>
      <c r="AD348" s="43">
        <f t="shared" si="120"/>
        <v>726751</v>
      </c>
      <c r="AE348" s="1">
        <f t="shared" si="127"/>
        <v>0</v>
      </c>
      <c r="AF348" s="44" t="e">
        <f t="shared" si="121"/>
        <v>#DIV/0!</v>
      </c>
      <c r="AG348" s="44" t="e">
        <f t="shared" si="128"/>
        <v>#DIV/0!</v>
      </c>
      <c r="AI348" s="44" t="e">
        <f t="shared" si="122"/>
        <v>#DIV/0!</v>
      </c>
    </row>
    <row r="349" spans="1:35" x14ac:dyDescent="0.25">
      <c r="A349" s="1">
        <v>346</v>
      </c>
      <c r="D349" s="37">
        <v>44237</v>
      </c>
      <c r="G349" s="181"/>
      <c r="H349" s="119"/>
      <c r="M349" s="39">
        <f t="shared" si="132"/>
        <v>580378</v>
      </c>
      <c r="N349" s="10">
        <f t="shared" si="133"/>
        <v>858221</v>
      </c>
      <c r="O349" s="38" t="e">
        <f t="shared" si="123"/>
        <v>#DIV/0!</v>
      </c>
      <c r="P349" s="40" t="e">
        <f t="shared" si="124"/>
        <v>#DIV/0!</v>
      </c>
      <c r="Q349" s="13">
        <f t="shared" ref="Q349:Q380" si="134">J349+Q348</f>
        <v>701745</v>
      </c>
      <c r="R349" s="7">
        <f t="shared" si="129"/>
        <v>25006</v>
      </c>
      <c r="T349" s="11">
        <f t="shared" si="118"/>
        <v>131470</v>
      </c>
      <c r="U349" s="10">
        <f t="shared" si="130"/>
        <v>1</v>
      </c>
      <c r="V349" s="10">
        <f t="shared" si="131"/>
        <v>1249.9210989150372</v>
      </c>
      <c r="W349" s="10">
        <f t="shared" si="113"/>
        <v>1.0477533910326911</v>
      </c>
      <c r="X349" s="1">
        <f t="shared" si="125"/>
        <v>0</v>
      </c>
      <c r="AB349" s="42" t="e">
        <f t="shared" si="119"/>
        <v>#DIV/0!</v>
      </c>
      <c r="AC349" s="42" t="e">
        <f t="shared" si="126"/>
        <v>#DIV/0!</v>
      </c>
      <c r="AD349" s="43">
        <f t="shared" si="120"/>
        <v>726751</v>
      </c>
      <c r="AE349" s="1">
        <f t="shared" si="127"/>
        <v>0</v>
      </c>
      <c r="AF349" s="44" t="e">
        <f t="shared" si="121"/>
        <v>#DIV/0!</v>
      </c>
      <c r="AG349" s="44" t="e">
        <f t="shared" si="128"/>
        <v>#DIV/0!</v>
      </c>
      <c r="AI349" s="44" t="e">
        <f t="shared" si="122"/>
        <v>#DIV/0!</v>
      </c>
    </row>
    <row r="350" spans="1:35" x14ac:dyDescent="0.25">
      <c r="A350" s="1">
        <v>347</v>
      </c>
      <c r="D350" s="37">
        <v>44238</v>
      </c>
      <c r="G350" s="181"/>
      <c r="H350" s="119"/>
      <c r="M350" s="39">
        <f t="shared" si="132"/>
        <v>580378</v>
      </c>
      <c r="N350" s="10">
        <f t="shared" si="133"/>
        <v>858221</v>
      </c>
      <c r="O350" s="38" t="e">
        <f t="shared" si="123"/>
        <v>#DIV/0!</v>
      </c>
      <c r="P350" s="40" t="e">
        <f t="shared" si="124"/>
        <v>#DIV/0!</v>
      </c>
      <c r="Q350" s="13">
        <f t="shared" si="134"/>
        <v>701745</v>
      </c>
      <c r="R350" s="7">
        <f t="shared" si="129"/>
        <v>25006</v>
      </c>
      <c r="T350" s="11">
        <f t="shared" si="118"/>
        <v>131470</v>
      </c>
      <c r="U350" s="10">
        <f t="shared" si="130"/>
        <v>1</v>
      </c>
      <c r="V350" s="10">
        <f t="shared" si="131"/>
        <v>1250.9210989150372</v>
      </c>
      <c r="W350" s="10">
        <f t="shared" si="113"/>
        <v>1.0258671140415903</v>
      </c>
      <c r="X350" s="1">
        <f t="shared" si="125"/>
        <v>0</v>
      </c>
      <c r="AB350" s="42" t="e">
        <f t="shared" si="119"/>
        <v>#DIV/0!</v>
      </c>
      <c r="AC350" s="42" t="e">
        <f t="shared" si="126"/>
        <v>#DIV/0!</v>
      </c>
      <c r="AD350" s="43">
        <f t="shared" si="120"/>
        <v>726751</v>
      </c>
      <c r="AE350" s="1">
        <f t="shared" si="127"/>
        <v>0</v>
      </c>
      <c r="AF350" s="44" t="e">
        <f t="shared" si="121"/>
        <v>#DIV/0!</v>
      </c>
      <c r="AG350" s="44" t="e">
        <f t="shared" si="128"/>
        <v>#DIV/0!</v>
      </c>
      <c r="AI350" s="44" t="e">
        <f t="shared" si="122"/>
        <v>#DIV/0!</v>
      </c>
    </row>
    <row r="351" spans="1:35" x14ac:dyDescent="0.25">
      <c r="A351" s="1">
        <v>348</v>
      </c>
      <c r="D351" s="37">
        <v>44239</v>
      </c>
      <c r="G351" s="181"/>
      <c r="H351" s="119"/>
      <c r="M351" s="39">
        <f t="shared" si="132"/>
        <v>580378</v>
      </c>
      <c r="N351" s="10">
        <f t="shared" si="133"/>
        <v>858221</v>
      </c>
      <c r="O351" s="38" t="e">
        <f t="shared" si="123"/>
        <v>#DIV/0!</v>
      </c>
      <c r="P351" s="40" t="e">
        <f t="shared" si="124"/>
        <v>#DIV/0!</v>
      </c>
      <c r="Q351" s="13">
        <f t="shared" si="134"/>
        <v>701745</v>
      </c>
      <c r="R351" s="7">
        <f t="shared" si="129"/>
        <v>25006</v>
      </c>
      <c r="T351" s="11">
        <f t="shared" si="118"/>
        <v>131470</v>
      </c>
      <c r="U351" s="10">
        <f t="shared" si="130"/>
        <v>1</v>
      </c>
      <c r="V351" s="10">
        <f t="shared" si="131"/>
        <v>1251.9210989150372</v>
      </c>
      <c r="W351" s="10">
        <f t="shared" si="113"/>
        <v>1</v>
      </c>
      <c r="X351" s="1">
        <f t="shared" si="125"/>
        <v>0</v>
      </c>
      <c r="AB351" s="42" t="e">
        <f t="shared" si="119"/>
        <v>#DIV/0!</v>
      </c>
      <c r="AC351" s="42" t="e">
        <f t="shared" si="126"/>
        <v>#DIV/0!</v>
      </c>
      <c r="AD351" s="43">
        <f t="shared" si="120"/>
        <v>726751</v>
      </c>
      <c r="AE351" s="1">
        <f t="shared" si="127"/>
        <v>0</v>
      </c>
      <c r="AF351" s="44" t="e">
        <f t="shared" si="121"/>
        <v>#DIV/0!</v>
      </c>
      <c r="AG351" s="44" t="e">
        <f t="shared" si="128"/>
        <v>#DIV/0!</v>
      </c>
      <c r="AI351" s="44" t="e">
        <f t="shared" si="122"/>
        <v>#DIV/0!</v>
      </c>
    </row>
    <row r="352" spans="1:35" x14ac:dyDescent="0.25">
      <c r="A352" s="1">
        <v>349</v>
      </c>
      <c r="D352" s="37">
        <v>44240</v>
      </c>
      <c r="G352" s="181"/>
      <c r="H352" s="119"/>
      <c r="M352" s="39">
        <f t="shared" si="132"/>
        <v>580378</v>
      </c>
      <c r="N352" s="10">
        <f t="shared" si="133"/>
        <v>858221</v>
      </c>
      <c r="O352" s="38" t="e">
        <f t="shared" si="123"/>
        <v>#DIV/0!</v>
      </c>
      <c r="P352" s="40" t="e">
        <f t="shared" si="124"/>
        <v>#DIV/0!</v>
      </c>
      <c r="Q352" s="13">
        <f t="shared" si="134"/>
        <v>701745</v>
      </c>
      <c r="R352" s="7">
        <f t="shared" si="129"/>
        <v>25006</v>
      </c>
      <c r="T352" s="11">
        <f t="shared" si="118"/>
        <v>131470</v>
      </c>
      <c r="U352" s="10">
        <f t="shared" si="130"/>
        <v>1</v>
      </c>
      <c r="V352" s="10">
        <f t="shared" si="131"/>
        <v>1252.9210989150372</v>
      </c>
      <c r="W352" s="10">
        <f t="shared" si="113"/>
        <v>1</v>
      </c>
      <c r="X352" s="1">
        <f t="shared" si="125"/>
        <v>0</v>
      </c>
      <c r="AB352" s="42" t="e">
        <f t="shared" si="119"/>
        <v>#DIV/0!</v>
      </c>
      <c r="AC352" s="42" t="e">
        <f t="shared" si="126"/>
        <v>#DIV/0!</v>
      </c>
      <c r="AD352" s="43">
        <f t="shared" si="120"/>
        <v>726751</v>
      </c>
      <c r="AE352" s="1">
        <f t="shared" si="127"/>
        <v>0</v>
      </c>
      <c r="AF352" s="44" t="e">
        <f t="shared" si="121"/>
        <v>#DIV/0!</v>
      </c>
      <c r="AG352" s="44" t="e">
        <f t="shared" si="128"/>
        <v>#DIV/0!</v>
      </c>
      <c r="AI352" s="44" t="e">
        <f t="shared" si="122"/>
        <v>#DIV/0!</v>
      </c>
    </row>
    <row r="353" spans="1:35" x14ac:dyDescent="0.25">
      <c r="A353" s="1">
        <v>350</v>
      </c>
      <c r="D353" s="37">
        <v>44241</v>
      </c>
      <c r="G353" s="181"/>
      <c r="H353" s="121"/>
      <c r="M353" s="39">
        <f t="shared" si="132"/>
        <v>580378</v>
      </c>
      <c r="N353" s="10">
        <f t="shared" si="133"/>
        <v>858221</v>
      </c>
      <c r="O353" s="38" t="e">
        <f t="shared" si="123"/>
        <v>#DIV/0!</v>
      </c>
      <c r="P353" s="40" t="e">
        <f t="shared" si="124"/>
        <v>#DIV/0!</v>
      </c>
      <c r="Q353" s="13">
        <f t="shared" si="134"/>
        <v>701745</v>
      </c>
      <c r="R353" s="7">
        <f t="shared" si="129"/>
        <v>25006</v>
      </c>
      <c r="T353" s="11">
        <f t="shared" si="118"/>
        <v>131470</v>
      </c>
      <c r="U353" s="10">
        <f t="shared" si="130"/>
        <v>1</v>
      </c>
      <c r="V353" s="10">
        <f t="shared" si="131"/>
        <v>1253.9210989150372</v>
      </c>
      <c r="W353" s="10">
        <f t="shared" si="113"/>
        <v>1</v>
      </c>
      <c r="X353" s="1">
        <f t="shared" si="125"/>
        <v>0</v>
      </c>
      <c r="AB353" s="42" t="e">
        <f t="shared" si="119"/>
        <v>#DIV/0!</v>
      </c>
      <c r="AC353" s="42" t="e">
        <f t="shared" si="126"/>
        <v>#DIV/0!</v>
      </c>
      <c r="AD353" s="43">
        <f t="shared" si="120"/>
        <v>726751</v>
      </c>
      <c r="AE353" s="1">
        <f t="shared" si="127"/>
        <v>0</v>
      </c>
      <c r="AF353" s="44" t="e">
        <f t="shared" si="121"/>
        <v>#DIV/0!</v>
      </c>
      <c r="AG353" s="44" t="e">
        <f t="shared" si="128"/>
        <v>#DIV/0!</v>
      </c>
      <c r="AI353" s="44" t="e">
        <f t="shared" si="122"/>
        <v>#DIV/0!</v>
      </c>
    </row>
    <row r="354" spans="1:35" x14ac:dyDescent="0.25">
      <c r="A354" s="1">
        <v>351</v>
      </c>
      <c r="D354" s="37">
        <v>44242</v>
      </c>
      <c r="G354" s="181"/>
      <c r="H354" s="118"/>
      <c r="M354" s="39">
        <f t="shared" si="132"/>
        <v>580378</v>
      </c>
      <c r="N354" s="10">
        <f t="shared" si="133"/>
        <v>858221</v>
      </c>
      <c r="O354" s="38" t="e">
        <f t="shared" si="123"/>
        <v>#DIV/0!</v>
      </c>
      <c r="P354" s="40" t="e">
        <f t="shared" si="124"/>
        <v>#DIV/0!</v>
      </c>
      <c r="Q354" s="13">
        <f t="shared" si="134"/>
        <v>701745</v>
      </c>
      <c r="R354" s="7">
        <f t="shared" si="129"/>
        <v>25006</v>
      </c>
      <c r="T354" s="11">
        <f t="shared" si="118"/>
        <v>131470</v>
      </c>
      <c r="U354" s="10">
        <f t="shared" si="130"/>
        <v>1</v>
      </c>
      <c r="V354" s="10">
        <f t="shared" si="131"/>
        <v>1254.9210989150372</v>
      </c>
      <c r="W354" s="10">
        <f t="shared" ref="W354:W401" si="135">T354/T324</f>
        <v>1</v>
      </c>
      <c r="X354" s="1">
        <f t="shared" si="125"/>
        <v>0</v>
      </c>
      <c r="AB354" s="42" t="e">
        <f t="shared" si="119"/>
        <v>#DIV/0!</v>
      </c>
      <c r="AC354" s="42" t="e">
        <f t="shared" si="126"/>
        <v>#DIV/0!</v>
      </c>
      <c r="AD354" s="43">
        <f t="shared" si="120"/>
        <v>726751</v>
      </c>
      <c r="AE354" s="1">
        <f t="shared" si="127"/>
        <v>0</v>
      </c>
      <c r="AF354" s="44" t="e">
        <f t="shared" si="121"/>
        <v>#DIV/0!</v>
      </c>
      <c r="AG354" s="44" t="e">
        <f t="shared" si="128"/>
        <v>#DIV/0!</v>
      </c>
      <c r="AI354" s="44" t="e">
        <f t="shared" si="122"/>
        <v>#DIV/0!</v>
      </c>
    </row>
    <row r="355" spans="1:35" x14ac:dyDescent="0.25">
      <c r="A355" s="1">
        <v>352</v>
      </c>
      <c r="D355" s="37">
        <v>44243</v>
      </c>
      <c r="G355" s="181"/>
      <c r="H355" s="119"/>
      <c r="M355" s="39">
        <f t="shared" si="132"/>
        <v>580378</v>
      </c>
      <c r="N355" s="10">
        <f t="shared" si="133"/>
        <v>858221</v>
      </c>
      <c r="O355" s="38" t="e">
        <f t="shared" si="123"/>
        <v>#DIV/0!</v>
      </c>
      <c r="P355" s="40" t="e">
        <f t="shared" si="124"/>
        <v>#DIV/0!</v>
      </c>
      <c r="Q355" s="13">
        <f t="shared" si="134"/>
        <v>701745</v>
      </c>
      <c r="R355" s="7">
        <f t="shared" si="129"/>
        <v>25006</v>
      </c>
      <c r="T355" s="11">
        <f t="shared" si="118"/>
        <v>131470</v>
      </c>
      <c r="U355" s="10">
        <f t="shared" si="130"/>
        <v>1</v>
      </c>
      <c r="V355" s="10">
        <f t="shared" si="131"/>
        <v>1255.9210989150372</v>
      </c>
      <c r="W355" s="10">
        <f t="shared" si="135"/>
        <v>1</v>
      </c>
      <c r="X355" s="1">
        <f t="shared" si="125"/>
        <v>0</v>
      </c>
      <c r="AB355" s="42" t="e">
        <f t="shared" si="119"/>
        <v>#DIV/0!</v>
      </c>
      <c r="AC355" s="42" t="e">
        <f t="shared" si="126"/>
        <v>#DIV/0!</v>
      </c>
      <c r="AD355" s="43">
        <f t="shared" si="120"/>
        <v>726751</v>
      </c>
      <c r="AE355" s="1">
        <f t="shared" si="127"/>
        <v>0</v>
      </c>
      <c r="AF355" s="44" t="e">
        <f t="shared" si="121"/>
        <v>#DIV/0!</v>
      </c>
      <c r="AG355" s="44" t="e">
        <f t="shared" si="128"/>
        <v>#DIV/0!</v>
      </c>
      <c r="AI355" s="44" t="e">
        <f t="shared" si="122"/>
        <v>#DIV/0!</v>
      </c>
    </row>
    <row r="356" spans="1:35" x14ac:dyDescent="0.25">
      <c r="A356" s="1">
        <v>353</v>
      </c>
      <c r="D356" s="37">
        <v>44244</v>
      </c>
      <c r="G356" s="181"/>
      <c r="H356" s="119"/>
      <c r="M356" s="39">
        <f t="shared" si="132"/>
        <v>580378</v>
      </c>
      <c r="N356" s="10">
        <f t="shared" si="133"/>
        <v>858221</v>
      </c>
      <c r="O356" s="38" t="e">
        <f t="shared" si="123"/>
        <v>#DIV/0!</v>
      </c>
      <c r="P356" s="40" t="e">
        <f t="shared" si="124"/>
        <v>#DIV/0!</v>
      </c>
      <c r="Q356" s="13">
        <f t="shared" si="134"/>
        <v>701745</v>
      </c>
      <c r="R356" s="7">
        <f t="shared" si="129"/>
        <v>25006</v>
      </c>
      <c r="T356" s="11">
        <f t="shared" si="118"/>
        <v>131470</v>
      </c>
      <c r="U356" s="10">
        <f t="shared" si="130"/>
        <v>1</v>
      </c>
      <c r="V356" s="10">
        <f t="shared" si="131"/>
        <v>1256.9210989150372</v>
      </c>
      <c r="W356" s="10">
        <f t="shared" si="135"/>
        <v>1</v>
      </c>
      <c r="X356" s="1">
        <f t="shared" si="125"/>
        <v>0</v>
      </c>
      <c r="AB356" s="42" t="e">
        <f t="shared" si="119"/>
        <v>#DIV/0!</v>
      </c>
      <c r="AC356" s="42" t="e">
        <f t="shared" si="126"/>
        <v>#DIV/0!</v>
      </c>
      <c r="AD356" s="43">
        <f t="shared" si="120"/>
        <v>726751</v>
      </c>
      <c r="AE356" s="1">
        <f t="shared" si="127"/>
        <v>0</v>
      </c>
      <c r="AF356" s="44" t="e">
        <f t="shared" si="121"/>
        <v>#DIV/0!</v>
      </c>
      <c r="AG356" s="44" t="e">
        <f t="shared" si="128"/>
        <v>#DIV/0!</v>
      </c>
      <c r="AI356" s="44" t="e">
        <f t="shared" si="122"/>
        <v>#DIV/0!</v>
      </c>
    </row>
    <row r="357" spans="1:35" x14ac:dyDescent="0.25">
      <c r="A357" s="1">
        <v>354</v>
      </c>
      <c r="D357" s="37">
        <v>44245</v>
      </c>
      <c r="G357" s="181"/>
      <c r="H357" s="119"/>
      <c r="M357" s="39">
        <f t="shared" si="132"/>
        <v>580378</v>
      </c>
      <c r="N357" s="10">
        <f t="shared" si="133"/>
        <v>858221</v>
      </c>
      <c r="O357" s="38" t="e">
        <f t="shared" si="123"/>
        <v>#DIV/0!</v>
      </c>
      <c r="P357" s="40" t="e">
        <f t="shared" si="124"/>
        <v>#DIV/0!</v>
      </c>
      <c r="Q357" s="13">
        <f t="shared" si="134"/>
        <v>701745</v>
      </c>
      <c r="R357" s="7">
        <f t="shared" si="129"/>
        <v>25006</v>
      </c>
      <c r="T357" s="11">
        <f t="shared" si="118"/>
        <v>131470</v>
      </c>
      <c r="U357" s="10">
        <f t="shared" si="130"/>
        <v>1</v>
      </c>
      <c r="V357" s="10">
        <f t="shared" si="131"/>
        <v>1257.9210989150372</v>
      </c>
      <c r="W357" s="10">
        <f t="shared" si="135"/>
        <v>1</v>
      </c>
      <c r="X357" s="1">
        <f t="shared" si="125"/>
        <v>0</v>
      </c>
      <c r="AB357" s="42" t="e">
        <f t="shared" si="119"/>
        <v>#DIV/0!</v>
      </c>
      <c r="AC357" s="42" t="e">
        <f t="shared" si="126"/>
        <v>#DIV/0!</v>
      </c>
      <c r="AD357" s="43">
        <f t="shared" si="120"/>
        <v>726751</v>
      </c>
      <c r="AE357" s="1">
        <f t="shared" si="127"/>
        <v>0</v>
      </c>
      <c r="AF357" s="44" t="e">
        <f t="shared" si="121"/>
        <v>#DIV/0!</v>
      </c>
      <c r="AG357" s="44" t="e">
        <f t="shared" si="128"/>
        <v>#DIV/0!</v>
      </c>
      <c r="AI357" s="44" t="e">
        <f t="shared" si="122"/>
        <v>#DIV/0!</v>
      </c>
    </row>
    <row r="358" spans="1:35" x14ac:dyDescent="0.25">
      <c r="A358" s="1">
        <v>355</v>
      </c>
      <c r="D358" s="37">
        <v>44246</v>
      </c>
      <c r="G358" s="181"/>
      <c r="H358" s="119"/>
      <c r="M358" s="39">
        <f t="shared" si="132"/>
        <v>580378</v>
      </c>
      <c r="N358" s="10">
        <f t="shared" si="133"/>
        <v>858221</v>
      </c>
      <c r="O358" s="38" t="e">
        <f t="shared" si="123"/>
        <v>#DIV/0!</v>
      </c>
      <c r="P358" s="40" t="e">
        <f t="shared" si="124"/>
        <v>#DIV/0!</v>
      </c>
      <c r="Q358" s="13">
        <f t="shared" si="134"/>
        <v>701745</v>
      </c>
      <c r="R358" s="7">
        <f t="shared" si="129"/>
        <v>25006</v>
      </c>
      <c r="T358" s="11">
        <f t="shared" si="118"/>
        <v>131470</v>
      </c>
      <c r="U358" s="10">
        <f t="shared" si="130"/>
        <v>1</v>
      </c>
      <c r="V358" s="10">
        <f t="shared" si="131"/>
        <v>1258.9210989150372</v>
      </c>
      <c r="W358" s="10">
        <f t="shared" si="135"/>
        <v>1</v>
      </c>
      <c r="X358" s="1">
        <f t="shared" si="125"/>
        <v>0</v>
      </c>
      <c r="AB358" s="42" t="e">
        <f t="shared" si="119"/>
        <v>#DIV/0!</v>
      </c>
      <c r="AC358" s="42" t="e">
        <f t="shared" si="126"/>
        <v>#DIV/0!</v>
      </c>
      <c r="AD358" s="43">
        <f t="shared" si="120"/>
        <v>726751</v>
      </c>
      <c r="AE358" s="1">
        <f t="shared" si="127"/>
        <v>0</v>
      </c>
      <c r="AF358" s="44" t="e">
        <f t="shared" si="121"/>
        <v>#DIV/0!</v>
      </c>
      <c r="AG358" s="44" t="e">
        <f t="shared" si="128"/>
        <v>#DIV/0!</v>
      </c>
      <c r="AI358" s="44" t="e">
        <f t="shared" si="122"/>
        <v>#DIV/0!</v>
      </c>
    </row>
    <row r="359" spans="1:35" x14ac:dyDescent="0.25">
      <c r="A359" s="1">
        <v>356</v>
      </c>
      <c r="D359" s="37">
        <v>44247</v>
      </c>
      <c r="G359" s="181"/>
      <c r="H359" s="119"/>
      <c r="M359" s="39">
        <f t="shared" si="132"/>
        <v>580378</v>
      </c>
      <c r="N359" s="10">
        <f t="shared" si="133"/>
        <v>858221</v>
      </c>
      <c r="O359" s="38" t="e">
        <f t="shared" si="123"/>
        <v>#DIV/0!</v>
      </c>
      <c r="P359" s="40" t="e">
        <f t="shared" si="124"/>
        <v>#DIV/0!</v>
      </c>
      <c r="Q359" s="13">
        <f t="shared" si="134"/>
        <v>701745</v>
      </c>
      <c r="R359" s="7">
        <f t="shared" si="129"/>
        <v>25006</v>
      </c>
      <c r="T359" s="11">
        <f t="shared" si="118"/>
        <v>131470</v>
      </c>
      <c r="U359" s="10">
        <f t="shared" si="130"/>
        <v>1</v>
      </c>
      <c r="V359" s="10">
        <f t="shared" si="131"/>
        <v>1259.9210989150372</v>
      </c>
      <c r="W359" s="10">
        <f t="shared" si="135"/>
        <v>1</v>
      </c>
      <c r="X359" s="1">
        <f t="shared" si="125"/>
        <v>0</v>
      </c>
      <c r="AB359" s="42" t="e">
        <f t="shared" si="119"/>
        <v>#DIV/0!</v>
      </c>
      <c r="AC359" s="42" t="e">
        <f t="shared" si="126"/>
        <v>#DIV/0!</v>
      </c>
      <c r="AD359" s="43">
        <f t="shared" si="120"/>
        <v>726751</v>
      </c>
      <c r="AE359" s="1">
        <f t="shared" si="127"/>
        <v>0</v>
      </c>
      <c r="AF359" s="44" t="e">
        <f t="shared" si="121"/>
        <v>#DIV/0!</v>
      </c>
      <c r="AG359" s="44" t="e">
        <f t="shared" si="128"/>
        <v>#DIV/0!</v>
      </c>
      <c r="AI359" s="44" t="e">
        <f t="shared" si="122"/>
        <v>#DIV/0!</v>
      </c>
    </row>
    <row r="360" spans="1:35" x14ac:dyDescent="0.25">
      <c r="A360" s="1">
        <v>357</v>
      </c>
      <c r="D360" s="37">
        <v>44248</v>
      </c>
      <c r="G360" s="181"/>
      <c r="H360" s="121"/>
      <c r="M360" s="39">
        <f t="shared" si="132"/>
        <v>580378</v>
      </c>
      <c r="N360" s="10">
        <f t="shared" si="133"/>
        <v>858221</v>
      </c>
      <c r="O360" s="38" t="e">
        <f t="shared" si="123"/>
        <v>#DIV/0!</v>
      </c>
      <c r="P360" s="40" t="e">
        <f t="shared" si="124"/>
        <v>#DIV/0!</v>
      </c>
      <c r="Q360" s="13">
        <f t="shared" si="134"/>
        <v>701745</v>
      </c>
      <c r="R360" s="7">
        <f t="shared" si="129"/>
        <v>25006</v>
      </c>
      <c r="T360" s="11">
        <f t="shared" si="118"/>
        <v>131470</v>
      </c>
      <c r="U360" s="10">
        <f t="shared" si="130"/>
        <v>1</v>
      </c>
      <c r="V360" s="10">
        <f t="shared" si="131"/>
        <v>1260.9210989150372</v>
      </c>
      <c r="W360" s="10">
        <f t="shared" si="135"/>
        <v>1</v>
      </c>
      <c r="X360" s="1">
        <f t="shared" si="125"/>
        <v>0</v>
      </c>
      <c r="AB360" s="42" t="e">
        <f t="shared" si="119"/>
        <v>#DIV/0!</v>
      </c>
      <c r="AC360" s="42" t="e">
        <f t="shared" si="126"/>
        <v>#DIV/0!</v>
      </c>
      <c r="AD360" s="43">
        <f t="shared" si="120"/>
        <v>726751</v>
      </c>
      <c r="AE360" s="1">
        <f t="shared" si="127"/>
        <v>0</v>
      </c>
      <c r="AF360" s="44" t="e">
        <f t="shared" si="121"/>
        <v>#DIV/0!</v>
      </c>
      <c r="AG360" s="44" t="e">
        <f t="shared" si="128"/>
        <v>#DIV/0!</v>
      </c>
      <c r="AI360" s="44" t="e">
        <f t="shared" si="122"/>
        <v>#DIV/0!</v>
      </c>
    </row>
    <row r="361" spans="1:35" x14ac:dyDescent="0.25">
      <c r="A361" s="1">
        <v>358</v>
      </c>
      <c r="D361" s="37">
        <v>44249</v>
      </c>
      <c r="M361" s="39">
        <f t="shared" si="132"/>
        <v>580378</v>
      </c>
      <c r="N361" s="10">
        <f t="shared" si="133"/>
        <v>858221</v>
      </c>
      <c r="O361" s="38" t="e">
        <f t="shared" si="123"/>
        <v>#DIV/0!</v>
      </c>
      <c r="P361" s="40" t="e">
        <f t="shared" si="124"/>
        <v>#DIV/0!</v>
      </c>
      <c r="Q361" s="13">
        <f t="shared" si="134"/>
        <v>701745</v>
      </c>
      <c r="R361" s="7">
        <f t="shared" si="129"/>
        <v>25006</v>
      </c>
      <c r="T361" s="11">
        <f t="shared" si="118"/>
        <v>131470</v>
      </c>
      <c r="U361" s="10">
        <f t="shared" si="130"/>
        <v>1</v>
      </c>
      <c r="V361" s="10">
        <f t="shared" si="131"/>
        <v>1261.9210989150372</v>
      </c>
      <c r="W361" s="10">
        <f t="shared" si="135"/>
        <v>1</v>
      </c>
      <c r="X361" s="1">
        <f t="shared" si="125"/>
        <v>0</v>
      </c>
      <c r="AB361" s="42" t="e">
        <f t="shared" si="119"/>
        <v>#DIV/0!</v>
      </c>
      <c r="AC361" s="42" t="e">
        <f t="shared" si="126"/>
        <v>#DIV/0!</v>
      </c>
      <c r="AD361" s="43">
        <f t="shared" si="120"/>
        <v>726751</v>
      </c>
      <c r="AE361" s="1">
        <f t="shared" si="127"/>
        <v>0</v>
      </c>
      <c r="AF361" s="44" t="e">
        <f t="shared" si="121"/>
        <v>#DIV/0!</v>
      </c>
      <c r="AG361" s="44" t="e">
        <f t="shared" si="128"/>
        <v>#DIV/0!</v>
      </c>
      <c r="AI361" s="44" t="e">
        <f t="shared" si="122"/>
        <v>#DIV/0!</v>
      </c>
    </row>
    <row r="362" spans="1:35" x14ac:dyDescent="0.25">
      <c r="A362" s="1">
        <v>359</v>
      </c>
      <c r="D362" s="37">
        <v>44250</v>
      </c>
      <c r="M362" s="39">
        <f t="shared" si="132"/>
        <v>580378</v>
      </c>
      <c r="N362" s="10">
        <f t="shared" si="133"/>
        <v>858221</v>
      </c>
      <c r="O362" s="38" t="e">
        <f t="shared" si="123"/>
        <v>#DIV/0!</v>
      </c>
      <c r="P362" s="40" t="e">
        <f t="shared" si="124"/>
        <v>#DIV/0!</v>
      </c>
      <c r="Q362" s="13">
        <f t="shared" si="134"/>
        <v>701745</v>
      </c>
      <c r="R362" s="7">
        <f t="shared" si="129"/>
        <v>25006</v>
      </c>
      <c r="T362" s="11">
        <f t="shared" si="118"/>
        <v>131470</v>
      </c>
      <c r="U362" s="10">
        <f t="shared" si="130"/>
        <v>1</v>
      </c>
      <c r="V362" s="10">
        <f t="shared" si="131"/>
        <v>1262.9210989150372</v>
      </c>
      <c r="W362" s="10">
        <f t="shared" si="135"/>
        <v>1</v>
      </c>
      <c r="X362" s="1">
        <f t="shared" si="125"/>
        <v>0</v>
      </c>
      <c r="AB362" s="42" t="e">
        <f t="shared" si="119"/>
        <v>#DIV/0!</v>
      </c>
      <c r="AC362" s="42" t="e">
        <f t="shared" si="126"/>
        <v>#DIV/0!</v>
      </c>
      <c r="AD362" s="43">
        <f t="shared" si="120"/>
        <v>726751</v>
      </c>
      <c r="AE362" s="1">
        <f t="shared" si="127"/>
        <v>0</v>
      </c>
      <c r="AF362" s="44" t="e">
        <f t="shared" si="121"/>
        <v>#DIV/0!</v>
      </c>
      <c r="AG362" s="44" t="e">
        <f t="shared" si="128"/>
        <v>#DIV/0!</v>
      </c>
      <c r="AI362" s="44" t="e">
        <f t="shared" si="122"/>
        <v>#DIV/0!</v>
      </c>
    </row>
    <row r="363" spans="1:35" x14ac:dyDescent="0.25">
      <c r="A363" s="1">
        <v>360</v>
      </c>
      <c r="D363" s="37">
        <v>44251</v>
      </c>
      <c r="M363" s="39">
        <f t="shared" si="132"/>
        <v>580378</v>
      </c>
      <c r="N363" s="10">
        <f t="shared" si="133"/>
        <v>858221</v>
      </c>
      <c r="O363" s="38" t="e">
        <f t="shared" si="123"/>
        <v>#DIV/0!</v>
      </c>
      <c r="P363" s="40" t="e">
        <f t="shared" si="124"/>
        <v>#DIV/0!</v>
      </c>
      <c r="Q363" s="13">
        <f t="shared" si="134"/>
        <v>701745</v>
      </c>
      <c r="R363" s="7">
        <f t="shared" si="129"/>
        <v>25006</v>
      </c>
      <c r="T363" s="11">
        <f t="shared" si="118"/>
        <v>131470</v>
      </c>
      <c r="U363" s="10">
        <f t="shared" si="130"/>
        <v>1</v>
      </c>
      <c r="V363" s="10">
        <f t="shared" si="131"/>
        <v>1263.9210989150372</v>
      </c>
      <c r="W363" s="10">
        <f t="shared" si="135"/>
        <v>1</v>
      </c>
      <c r="X363" s="1">
        <f t="shared" si="125"/>
        <v>0</v>
      </c>
      <c r="AB363" s="42" t="e">
        <f t="shared" si="119"/>
        <v>#DIV/0!</v>
      </c>
      <c r="AC363" s="42" t="e">
        <f t="shared" si="126"/>
        <v>#DIV/0!</v>
      </c>
      <c r="AD363" s="43">
        <f t="shared" si="120"/>
        <v>726751</v>
      </c>
      <c r="AE363" s="1">
        <f t="shared" si="127"/>
        <v>0</v>
      </c>
      <c r="AF363" s="44" t="e">
        <f t="shared" si="121"/>
        <v>#DIV/0!</v>
      </c>
      <c r="AG363" s="44" t="e">
        <f t="shared" si="128"/>
        <v>#DIV/0!</v>
      </c>
      <c r="AI363" s="44" t="e">
        <f t="shared" si="122"/>
        <v>#DIV/0!</v>
      </c>
    </row>
    <row r="364" spans="1:35" x14ac:dyDescent="0.25">
      <c r="A364" s="1">
        <v>361</v>
      </c>
      <c r="D364" s="37">
        <v>44252</v>
      </c>
      <c r="M364" s="39">
        <f t="shared" si="132"/>
        <v>580378</v>
      </c>
      <c r="N364" s="10">
        <f t="shared" si="133"/>
        <v>858221</v>
      </c>
      <c r="O364" s="38" t="e">
        <f t="shared" si="123"/>
        <v>#DIV/0!</v>
      </c>
      <c r="P364" s="40" t="e">
        <f t="shared" si="124"/>
        <v>#DIV/0!</v>
      </c>
      <c r="Q364" s="13">
        <f t="shared" si="134"/>
        <v>701745</v>
      </c>
      <c r="R364" s="7">
        <f t="shared" si="129"/>
        <v>25006</v>
      </c>
      <c r="T364" s="11">
        <f t="shared" si="118"/>
        <v>131470</v>
      </c>
      <c r="U364" s="10">
        <f t="shared" si="130"/>
        <v>1</v>
      </c>
      <c r="V364" s="10">
        <f t="shared" si="131"/>
        <v>1264.9210989150372</v>
      </c>
      <c r="W364" s="10">
        <f t="shared" si="135"/>
        <v>1</v>
      </c>
      <c r="X364" s="1">
        <f t="shared" si="125"/>
        <v>0</v>
      </c>
      <c r="AB364" s="42" t="e">
        <f t="shared" si="119"/>
        <v>#DIV/0!</v>
      </c>
      <c r="AC364" s="42" t="e">
        <f t="shared" si="126"/>
        <v>#DIV/0!</v>
      </c>
      <c r="AD364" s="43">
        <f t="shared" si="120"/>
        <v>726751</v>
      </c>
      <c r="AE364" s="1">
        <f t="shared" si="127"/>
        <v>0</v>
      </c>
      <c r="AF364" s="44" t="e">
        <f t="shared" si="121"/>
        <v>#DIV/0!</v>
      </c>
      <c r="AG364" s="44" t="e">
        <f t="shared" si="128"/>
        <v>#DIV/0!</v>
      </c>
      <c r="AI364" s="44" t="e">
        <f t="shared" si="122"/>
        <v>#DIV/0!</v>
      </c>
    </row>
    <row r="365" spans="1:35" x14ac:dyDescent="0.25">
      <c r="A365" s="1">
        <v>362</v>
      </c>
      <c r="D365" s="37">
        <v>44253</v>
      </c>
      <c r="M365" s="39">
        <f t="shared" si="132"/>
        <v>580378</v>
      </c>
      <c r="N365" s="10">
        <f t="shared" si="133"/>
        <v>858221</v>
      </c>
      <c r="O365" s="38" t="e">
        <f t="shared" si="123"/>
        <v>#DIV/0!</v>
      </c>
      <c r="P365" s="40" t="e">
        <f t="shared" si="124"/>
        <v>#DIV/0!</v>
      </c>
      <c r="Q365" s="13">
        <f t="shared" si="134"/>
        <v>701745</v>
      </c>
      <c r="R365" s="7">
        <f t="shared" ref="R365:R401" si="136">K365+R364</f>
        <v>25006</v>
      </c>
      <c r="T365" s="11">
        <f t="shared" si="118"/>
        <v>131470</v>
      </c>
      <c r="U365" s="10">
        <f t="shared" si="130"/>
        <v>1</v>
      </c>
      <c r="V365" s="10">
        <f t="shared" si="131"/>
        <v>1265.9210989150372</v>
      </c>
      <c r="W365" s="10">
        <f t="shared" si="135"/>
        <v>1</v>
      </c>
      <c r="X365" s="1">
        <f t="shared" si="125"/>
        <v>0</v>
      </c>
      <c r="AB365" s="42" t="e">
        <f t="shared" si="119"/>
        <v>#DIV/0!</v>
      </c>
      <c r="AC365" s="42" t="e">
        <f t="shared" si="126"/>
        <v>#DIV/0!</v>
      </c>
      <c r="AD365" s="43">
        <f t="shared" si="120"/>
        <v>726751</v>
      </c>
      <c r="AE365" s="1">
        <f t="shared" si="127"/>
        <v>0</v>
      </c>
      <c r="AF365" s="44" t="e">
        <f t="shared" si="121"/>
        <v>#DIV/0!</v>
      </c>
      <c r="AG365" s="44" t="e">
        <f t="shared" si="128"/>
        <v>#DIV/0!</v>
      </c>
      <c r="AI365" s="44" t="e">
        <f t="shared" si="122"/>
        <v>#DIV/0!</v>
      </c>
    </row>
    <row r="366" spans="1:35" x14ac:dyDescent="0.25">
      <c r="A366" s="1">
        <v>363</v>
      </c>
      <c r="D366" s="37">
        <v>44254</v>
      </c>
      <c r="M366" s="39">
        <f t="shared" si="132"/>
        <v>580378</v>
      </c>
      <c r="N366" s="10">
        <f t="shared" si="133"/>
        <v>858221</v>
      </c>
      <c r="O366" s="38" t="e">
        <f t="shared" si="123"/>
        <v>#DIV/0!</v>
      </c>
      <c r="P366" s="40" t="e">
        <f t="shared" si="124"/>
        <v>#DIV/0!</v>
      </c>
      <c r="Q366" s="13">
        <f t="shared" si="134"/>
        <v>701745</v>
      </c>
      <c r="R366" s="7">
        <f t="shared" si="136"/>
        <v>25006</v>
      </c>
      <c r="T366" s="11">
        <f t="shared" si="118"/>
        <v>131470</v>
      </c>
      <c r="U366" s="10">
        <f t="shared" si="130"/>
        <v>1</v>
      </c>
      <c r="V366" s="10">
        <f t="shared" si="131"/>
        <v>1266.9210989150372</v>
      </c>
      <c r="W366" s="10">
        <f t="shared" si="135"/>
        <v>1</v>
      </c>
      <c r="X366" s="1">
        <f t="shared" si="125"/>
        <v>0</v>
      </c>
      <c r="AB366" s="42" t="e">
        <f t="shared" si="119"/>
        <v>#DIV/0!</v>
      </c>
      <c r="AC366" s="42" t="e">
        <f t="shared" si="126"/>
        <v>#DIV/0!</v>
      </c>
      <c r="AD366" s="43">
        <f t="shared" si="120"/>
        <v>726751</v>
      </c>
      <c r="AE366" s="1">
        <f t="shared" si="127"/>
        <v>0</v>
      </c>
      <c r="AF366" s="44" t="e">
        <f t="shared" si="121"/>
        <v>#DIV/0!</v>
      </c>
      <c r="AG366" s="44" t="e">
        <f t="shared" si="128"/>
        <v>#DIV/0!</v>
      </c>
      <c r="AI366" s="44" t="e">
        <f t="shared" si="122"/>
        <v>#DIV/0!</v>
      </c>
    </row>
    <row r="367" spans="1:35" x14ac:dyDescent="0.25">
      <c r="A367" s="1">
        <v>364</v>
      </c>
      <c r="D367" s="37">
        <v>44255</v>
      </c>
      <c r="M367" s="39">
        <f t="shared" si="132"/>
        <v>580378</v>
      </c>
      <c r="N367" s="10">
        <f t="shared" si="133"/>
        <v>858221</v>
      </c>
      <c r="O367" s="38" t="e">
        <f t="shared" si="123"/>
        <v>#DIV/0!</v>
      </c>
      <c r="P367" s="40" t="e">
        <f t="shared" si="124"/>
        <v>#DIV/0!</v>
      </c>
      <c r="Q367" s="13">
        <f t="shared" si="134"/>
        <v>701745</v>
      </c>
      <c r="R367" s="7">
        <f t="shared" si="136"/>
        <v>25006</v>
      </c>
      <c r="T367" s="11">
        <f t="shared" si="118"/>
        <v>131470</v>
      </c>
      <c r="U367" s="10">
        <f t="shared" si="130"/>
        <v>1</v>
      </c>
      <c r="V367" s="10">
        <f t="shared" si="131"/>
        <v>1267.9210989150372</v>
      </c>
      <c r="W367" s="10">
        <f t="shared" si="135"/>
        <v>1</v>
      </c>
      <c r="X367" s="1">
        <f t="shared" si="125"/>
        <v>0</v>
      </c>
      <c r="AB367" s="42" t="e">
        <f t="shared" si="119"/>
        <v>#DIV/0!</v>
      </c>
      <c r="AC367" s="42" t="e">
        <f t="shared" si="126"/>
        <v>#DIV/0!</v>
      </c>
      <c r="AD367" s="43">
        <f t="shared" si="120"/>
        <v>726751</v>
      </c>
      <c r="AE367" s="1">
        <f t="shared" si="127"/>
        <v>0</v>
      </c>
      <c r="AF367" s="44" t="e">
        <f t="shared" si="121"/>
        <v>#DIV/0!</v>
      </c>
      <c r="AG367" s="44" t="e">
        <f t="shared" si="128"/>
        <v>#DIV/0!</v>
      </c>
      <c r="AI367" s="44" t="e">
        <f t="shared" si="122"/>
        <v>#DIV/0!</v>
      </c>
    </row>
    <row r="368" spans="1:35" x14ac:dyDescent="0.25">
      <c r="A368" s="1">
        <v>365</v>
      </c>
      <c r="D368" s="37">
        <v>44256</v>
      </c>
      <c r="M368" s="39">
        <f t="shared" si="132"/>
        <v>580378</v>
      </c>
      <c r="N368" s="10">
        <f t="shared" si="133"/>
        <v>858221</v>
      </c>
      <c r="O368" s="38" t="e">
        <f t="shared" si="123"/>
        <v>#DIV/0!</v>
      </c>
      <c r="P368" s="40" t="e">
        <f t="shared" si="124"/>
        <v>#DIV/0!</v>
      </c>
      <c r="Q368" s="13">
        <f t="shared" si="134"/>
        <v>701745</v>
      </c>
      <c r="R368" s="7">
        <f t="shared" si="136"/>
        <v>25006</v>
      </c>
      <c r="T368" s="11">
        <f t="shared" si="118"/>
        <v>131470</v>
      </c>
      <c r="U368" s="10">
        <f t="shared" si="130"/>
        <v>1</v>
      </c>
      <c r="V368" s="10">
        <f t="shared" si="131"/>
        <v>1268.9210989150372</v>
      </c>
      <c r="W368" s="10">
        <f t="shared" si="135"/>
        <v>1</v>
      </c>
      <c r="X368" s="1">
        <f t="shared" si="125"/>
        <v>0</v>
      </c>
      <c r="AB368" s="42" t="e">
        <f t="shared" si="119"/>
        <v>#DIV/0!</v>
      </c>
      <c r="AC368" s="42" t="e">
        <f t="shared" si="126"/>
        <v>#DIV/0!</v>
      </c>
      <c r="AD368" s="43">
        <f t="shared" si="120"/>
        <v>726751</v>
      </c>
      <c r="AE368" s="1">
        <f t="shared" si="127"/>
        <v>0</v>
      </c>
      <c r="AF368" s="44" t="e">
        <f t="shared" si="121"/>
        <v>#DIV/0!</v>
      </c>
      <c r="AG368" s="44" t="e">
        <f t="shared" si="128"/>
        <v>#DIV/0!</v>
      </c>
      <c r="AI368" s="44" t="e">
        <f t="shared" si="122"/>
        <v>#DIV/0!</v>
      </c>
    </row>
    <row r="369" spans="1:35" x14ac:dyDescent="0.25">
      <c r="A369" s="1">
        <v>366</v>
      </c>
      <c r="D369" s="37">
        <v>44257</v>
      </c>
      <c r="M369" s="39">
        <f t="shared" si="132"/>
        <v>580378</v>
      </c>
      <c r="N369" s="10">
        <f t="shared" si="133"/>
        <v>858221</v>
      </c>
      <c r="O369" s="38" t="e">
        <f t="shared" si="123"/>
        <v>#DIV/0!</v>
      </c>
      <c r="P369" s="40" t="e">
        <f t="shared" si="124"/>
        <v>#DIV/0!</v>
      </c>
      <c r="Q369" s="13">
        <f t="shared" si="134"/>
        <v>701745</v>
      </c>
      <c r="R369" s="7">
        <f t="shared" si="136"/>
        <v>25006</v>
      </c>
      <c r="T369" s="11">
        <f t="shared" si="118"/>
        <v>131470</v>
      </c>
      <c r="U369" s="10">
        <f t="shared" si="130"/>
        <v>1</v>
      </c>
      <c r="V369" s="10">
        <f t="shared" si="131"/>
        <v>1269.9210989150372</v>
      </c>
      <c r="W369" s="10">
        <f t="shared" si="135"/>
        <v>1</v>
      </c>
      <c r="X369" s="1">
        <f t="shared" si="125"/>
        <v>0</v>
      </c>
      <c r="AB369" s="42" t="e">
        <f t="shared" si="119"/>
        <v>#DIV/0!</v>
      </c>
      <c r="AC369" s="42" t="e">
        <f t="shared" si="126"/>
        <v>#DIV/0!</v>
      </c>
      <c r="AD369" s="43">
        <f t="shared" si="120"/>
        <v>726751</v>
      </c>
      <c r="AE369" s="1">
        <f t="shared" si="127"/>
        <v>0</v>
      </c>
      <c r="AF369" s="44" t="e">
        <f t="shared" si="121"/>
        <v>#DIV/0!</v>
      </c>
      <c r="AG369" s="44" t="e">
        <f t="shared" si="128"/>
        <v>#DIV/0!</v>
      </c>
      <c r="AI369" s="44" t="e">
        <f t="shared" si="122"/>
        <v>#DIV/0!</v>
      </c>
    </row>
    <row r="370" spans="1:35" x14ac:dyDescent="0.25">
      <c r="A370" s="1">
        <v>367</v>
      </c>
      <c r="D370" s="37">
        <v>44258</v>
      </c>
      <c r="M370" s="39">
        <f t="shared" si="132"/>
        <v>580378</v>
      </c>
      <c r="N370" s="10">
        <f t="shared" si="133"/>
        <v>858221</v>
      </c>
      <c r="O370" s="38" t="e">
        <f t="shared" si="123"/>
        <v>#DIV/0!</v>
      </c>
      <c r="P370" s="40" t="e">
        <f t="shared" si="124"/>
        <v>#DIV/0!</v>
      </c>
      <c r="Q370" s="13">
        <f t="shared" si="134"/>
        <v>701745</v>
      </c>
      <c r="R370" s="7">
        <f t="shared" si="136"/>
        <v>25006</v>
      </c>
      <c r="T370" s="11">
        <f t="shared" si="118"/>
        <v>131470</v>
      </c>
      <c r="U370" s="10">
        <f t="shared" si="130"/>
        <v>1</v>
      </c>
      <c r="V370" s="10">
        <f t="shared" si="131"/>
        <v>1270.9210989150372</v>
      </c>
      <c r="W370" s="10">
        <f t="shared" si="135"/>
        <v>1</v>
      </c>
      <c r="X370" s="1">
        <f t="shared" si="125"/>
        <v>0</v>
      </c>
      <c r="AB370" s="42" t="e">
        <f t="shared" si="119"/>
        <v>#DIV/0!</v>
      </c>
      <c r="AC370" s="42" t="e">
        <f t="shared" si="126"/>
        <v>#DIV/0!</v>
      </c>
      <c r="AD370" s="43">
        <f t="shared" si="120"/>
        <v>726751</v>
      </c>
      <c r="AE370" s="1">
        <f t="shared" si="127"/>
        <v>0</v>
      </c>
      <c r="AF370" s="44" t="e">
        <f t="shared" si="121"/>
        <v>#DIV/0!</v>
      </c>
      <c r="AG370" s="44" t="e">
        <f t="shared" si="128"/>
        <v>#DIV/0!</v>
      </c>
      <c r="AI370" s="44" t="e">
        <f t="shared" si="122"/>
        <v>#DIV/0!</v>
      </c>
    </row>
    <row r="371" spans="1:35" x14ac:dyDescent="0.25">
      <c r="A371" s="1">
        <v>368</v>
      </c>
      <c r="D371" s="37">
        <v>44259</v>
      </c>
      <c r="M371" s="39">
        <f t="shared" si="132"/>
        <v>580378</v>
      </c>
      <c r="N371" s="10">
        <f t="shared" si="133"/>
        <v>858221</v>
      </c>
      <c r="O371" s="38" t="e">
        <f t="shared" si="123"/>
        <v>#DIV/0!</v>
      </c>
      <c r="P371" s="40" t="e">
        <f t="shared" si="124"/>
        <v>#DIV/0!</v>
      </c>
      <c r="Q371" s="13">
        <f t="shared" si="134"/>
        <v>701745</v>
      </c>
      <c r="R371" s="7">
        <f t="shared" si="136"/>
        <v>25006</v>
      </c>
      <c r="T371" s="11">
        <f t="shared" si="118"/>
        <v>131470</v>
      </c>
      <c r="U371" s="10">
        <f t="shared" si="130"/>
        <v>1</v>
      </c>
      <c r="V371" s="10">
        <f t="shared" si="131"/>
        <v>1271.9210989150372</v>
      </c>
      <c r="W371" s="10">
        <f t="shared" si="135"/>
        <v>1</v>
      </c>
      <c r="X371" s="1">
        <f t="shared" si="125"/>
        <v>0</v>
      </c>
      <c r="AB371" s="42" t="e">
        <f t="shared" si="119"/>
        <v>#DIV/0!</v>
      </c>
      <c r="AC371" s="42" t="e">
        <f t="shared" si="126"/>
        <v>#DIV/0!</v>
      </c>
      <c r="AD371" s="43">
        <f t="shared" si="120"/>
        <v>726751</v>
      </c>
      <c r="AE371" s="1">
        <f t="shared" si="127"/>
        <v>0</v>
      </c>
      <c r="AF371" s="44" t="e">
        <f t="shared" si="121"/>
        <v>#DIV/0!</v>
      </c>
      <c r="AG371" s="44" t="e">
        <f t="shared" si="128"/>
        <v>#DIV/0!</v>
      </c>
      <c r="AI371" s="44" t="e">
        <f t="shared" si="122"/>
        <v>#DIV/0!</v>
      </c>
    </row>
    <row r="372" spans="1:35" x14ac:dyDescent="0.25">
      <c r="A372" s="1">
        <v>369</v>
      </c>
      <c r="D372" s="37">
        <v>44260</v>
      </c>
      <c r="M372" s="39">
        <f t="shared" si="132"/>
        <v>580378</v>
      </c>
      <c r="N372" s="10">
        <f t="shared" si="133"/>
        <v>858221</v>
      </c>
      <c r="O372" s="38" t="e">
        <f t="shared" si="123"/>
        <v>#DIV/0!</v>
      </c>
      <c r="P372" s="40" t="e">
        <f t="shared" si="124"/>
        <v>#DIV/0!</v>
      </c>
      <c r="Q372" s="13">
        <f t="shared" si="134"/>
        <v>701745</v>
      </c>
      <c r="R372" s="7">
        <f t="shared" si="136"/>
        <v>25006</v>
      </c>
      <c r="T372" s="11">
        <f t="shared" si="118"/>
        <v>131470</v>
      </c>
      <c r="U372" s="10">
        <f t="shared" si="130"/>
        <v>1</v>
      </c>
      <c r="V372" s="10">
        <f t="shared" si="131"/>
        <v>1272.9210989150372</v>
      </c>
      <c r="W372" s="10">
        <f t="shared" si="135"/>
        <v>1</v>
      </c>
      <c r="X372" s="1">
        <f t="shared" si="125"/>
        <v>0</v>
      </c>
      <c r="AB372" s="42" t="e">
        <f t="shared" si="119"/>
        <v>#DIV/0!</v>
      </c>
      <c r="AC372" s="42" t="e">
        <f t="shared" si="126"/>
        <v>#DIV/0!</v>
      </c>
      <c r="AD372" s="43">
        <f t="shared" si="120"/>
        <v>726751</v>
      </c>
      <c r="AE372" s="1">
        <f t="shared" si="127"/>
        <v>0</v>
      </c>
      <c r="AF372" s="44" t="e">
        <f t="shared" si="121"/>
        <v>#DIV/0!</v>
      </c>
      <c r="AG372" s="44" t="e">
        <f t="shared" si="128"/>
        <v>#DIV/0!</v>
      </c>
      <c r="AI372" s="44" t="e">
        <f t="shared" si="122"/>
        <v>#DIV/0!</v>
      </c>
    </row>
    <row r="373" spans="1:35" x14ac:dyDescent="0.25">
      <c r="A373" s="1">
        <v>370</v>
      </c>
      <c r="D373" s="37">
        <v>44261</v>
      </c>
      <c r="M373" s="39">
        <f t="shared" si="132"/>
        <v>580378</v>
      </c>
      <c r="N373" s="10">
        <f t="shared" si="133"/>
        <v>858221</v>
      </c>
      <c r="O373" s="38" t="e">
        <f t="shared" si="123"/>
        <v>#DIV/0!</v>
      </c>
      <c r="P373" s="40" t="e">
        <f t="shared" si="124"/>
        <v>#DIV/0!</v>
      </c>
      <c r="Q373" s="13">
        <f t="shared" si="134"/>
        <v>701745</v>
      </c>
      <c r="R373" s="7">
        <f t="shared" si="136"/>
        <v>25006</v>
      </c>
      <c r="T373" s="11">
        <f t="shared" si="118"/>
        <v>131470</v>
      </c>
      <c r="U373" s="10">
        <f t="shared" si="130"/>
        <v>1</v>
      </c>
      <c r="V373" s="10">
        <f t="shared" si="131"/>
        <v>1273.9210989150372</v>
      </c>
      <c r="W373" s="10">
        <f t="shared" si="135"/>
        <v>1</v>
      </c>
      <c r="X373" s="1">
        <f t="shared" si="125"/>
        <v>0</v>
      </c>
      <c r="AB373" s="42" t="e">
        <f t="shared" si="119"/>
        <v>#DIV/0!</v>
      </c>
      <c r="AC373" s="42" t="e">
        <f t="shared" si="126"/>
        <v>#DIV/0!</v>
      </c>
      <c r="AD373" s="43">
        <f t="shared" si="120"/>
        <v>726751</v>
      </c>
      <c r="AE373" s="1">
        <f t="shared" si="127"/>
        <v>0</v>
      </c>
      <c r="AF373" s="44" t="e">
        <f t="shared" si="121"/>
        <v>#DIV/0!</v>
      </c>
      <c r="AG373" s="44" t="e">
        <f t="shared" si="128"/>
        <v>#DIV/0!</v>
      </c>
      <c r="AI373" s="44" t="e">
        <f t="shared" si="122"/>
        <v>#DIV/0!</v>
      </c>
    </row>
    <row r="374" spans="1:35" x14ac:dyDescent="0.25">
      <c r="A374" s="1">
        <v>371</v>
      </c>
      <c r="D374" s="37">
        <v>44262</v>
      </c>
      <c r="M374" s="39">
        <f t="shared" si="132"/>
        <v>580378</v>
      </c>
      <c r="N374" s="10">
        <f t="shared" si="133"/>
        <v>858221</v>
      </c>
      <c r="O374" s="38" t="e">
        <f t="shared" si="123"/>
        <v>#DIV/0!</v>
      </c>
      <c r="P374" s="40" t="e">
        <f t="shared" si="124"/>
        <v>#DIV/0!</v>
      </c>
      <c r="Q374" s="13">
        <f t="shared" si="134"/>
        <v>701745</v>
      </c>
      <c r="R374" s="7">
        <f t="shared" si="136"/>
        <v>25006</v>
      </c>
      <c r="T374" s="11">
        <f t="shared" si="118"/>
        <v>131470</v>
      </c>
      <c r="U374" s="10">
        <f t="shared" si="130"/>
        <v>1</v>
      </c>
      <c r="V374" s="10">
        <f t="shared" si="131"/>
        <v>1274.9210989150372</v>
      </c>
      <c r="W374" s="10">
        <f t="shared" si="135"/>
        <v>1</v>
      </c>
      <c r="X374" s="1">
        <f t="shared" si="125"/>
        <v>0</v>
      </c>
      <c r="AB374" s="42" t="e">
        <f t="shared" si="119"/>
        <v>#DIV/0!</v>
      </c>
      <c r="AC374" s="42" t="e">
        <f t="shared" si="126"/>
        <v>#DIV/0!</v>
      </c>
      <c r="AD374" s="43">
        <f t="shared" si="120"/>
        <v>726751</v>
      </c>
      <c r="AE374" s="1">
        <f t="shared" si="127"/>
        <v>0</v>
      </c>
      <c r="AF374" s="44" t="e">
        <f t="shared" si="121"/>
        <v>#DIV/0!</v>
      </c>
      <c r="AG374" s="44" t="e">
        <f t="shared" si="128"/>
        <v>#DIV/0!</v>
      </c>
      <c r="AI374" s="44" t="e">
        <f t="shared" si="122"/>
        <v>#DIV/0!</v>
      </c>
    </row>
    <row r="375" spans="1:35" x14ac:dyDescent="0.25">
      <c r="A375" s="1">
        <v>372</v>
      </c>
      <c r="D375" s="37">
        <v>44263</v>
      </c>
      <c r="M375" s="39">
        <f t="shared" si="132"/>
        <v>580378</v>
      </c>
      <c r="N375" s="10">
        <f t="shared" si="133"/>
        <v>858221</v>
      </c>
      <c r="O375" s="38" t="e">
        <f t="shared" si="123"/>
        <v>#DIV/0!</v>
      </c>
      <c r="P375" s="40" t="e">
        <f t="shared" si="124"/>
        <v>#DIV/0!</v>
      </c>
      <c r="Q375" s="13">
        <f t="shared" si="134"/>
        <v>701745</v>
      </c>
      <c r="R375" s="7">
        <f t="shared" si="136"/>
        <v>25006</v>
      </c>
      <c r="T375" s="11">
        <f t="shared" si="118"/>
        <v>131470</v>
      </c>
      <c r="U375" s="10">
        <f t="shared" si="130"/>
        <v>1</v>
      </c>
      <c r="V375" s="10">
        <f t="shared" si="131"/>
        <v>1275.9210989150372</v>
      </c>
      <c r="W375" s="10">
        <f t="shared" si="135"/>
        <v>1</v>
      </c>
      <c r="X375" s="1">
        <f t="shared" si="125"/>
        <v>0</v>
      </c>
      <c r="AB375" s="42" t="e">
        <f t="shared" si="119"/>
        <v>#DIV/0!</v>
      </c>
      <c r="AC375" s="42" t="e">
        <f t="shared" si="126"/>
        <v>#DIV/0!</v>
      </c>
      <c r="AD375" s="43">
        <f t="shared" si="120"/>
        <v>726751</v>
      </c>
      <c r="AE375" s="1">
        <f t="shared" si="127"/>
        <v>0</v>
      </c>
      <c r="AF375" s="44" t="e">
        <f t="shared" si="121"/>
        <v>#DIV/0!</v>
      </c>
      <c r="AG375" s="44" t="e">
        <f t="shared" si="128"/>
        <v>#DIV/0!</v>
      </c>
      <c r="AI375" s="44" t="e">
        <f t="shared" si="122"/>
        <v>#DIV/0!</v>
      </c>
    </row>
    <row r="376" spans="1:35" x14ac:dyDescent="0.25">
      <c r="A376" s="1">
        <v>373</v>
      </c>
      <c r="D376" s="37">
        <v>44264</v>
      </c>
      <c r="M376" s="39">
        <f t="shared" ref="M376:M401" si="137">M375+E376</f>
        <v>580378</v>
      </c>
      <c r="N376" s="10">
        <f t="shared" si="133"/>
        <v>858221</v>
      </c>
      <c r="O376" s="38" t="e">
        <f t="shared" si="123"/>
        <v>#DIV/0!</v>
      </c>
      <c r="P376" s="40" t="e">
        <f t="shared" si="124"/>
        <v>#DIV/0!</v>
      </c>
      <c r="Q376" s="13">
        <f t="shared" si="134"/>
        <v>701745</v>
      </c>
      <c r="R376" s="7">
        <f t="shared" si="136"/>
        <v>25006</v>
      </c>
      <c r="T376" s="11">
        <f t="shared" si="118"/>
        <v>131470</v>
      </c>
      <c r="U376" s="10">
        <f t="shared" si="130"/>
        <v>1</v>
      </c>
      <c r="V376" s="10">
        <f t="shared" si="131"/>
        <v>1276.9210989150372</v>
      </c>
      <c r="W376" s="10">
        <f t="shared" si="135"/>
        <v>1</v>
      </c>
      <c r="X376" s="1">
        <f t="shared" si="125"/>
        <v>0</v>
      </c>
      <c r="AB376" s="42" t="e">
        <f t="shared" si="119"/>
        <v>#DIV/0!</v>
      </c>
      <c r="AC376" s="42" t="e">
        <f t="shared" si="126"/>
        <v>#DIV/0!</v>
      </c>
      <c r="AD376" s="43">
        <f t="shared" si="120"/>
        <v>726751</v>
      </c>
      <c r="AE376" s="1">
        <f t="shared" si="127"/>
        <v>0</v>
      </c>
      <c r="AF376" s="44" t="e">
        <f t="shared" si="121"/>
        <v>#DIV/0!</v>
      </c>
      <c r="AG376" s="44" t="e">
        <f t="shared" si="128"/>
        <v>#DIV/0!</v>
      </c>
      <c r="AI376" s="44" t="e">
        <f t="shared" si="122"/>
        <v>#DIV/0!</v>
      </c>
    </row>
    <row r="377" spans="1:35" x14ac:dyDescent="0.25">
      <c r="A377" s="1">
        <v>374</v>
      </c>
      <c r="D377" s="37">
        <v>44265</v>
      </c>
      <c r="M377" s="39">
        <f t="shared" si="137"/>
        <v>580378</v>
      </c>
      <c r="N377" s="10">
        <f t="shared" ref="N377:N401" si="138">N376+F377</f>
        <v>858221</v>
      </c>
      <c r="O377" s="38" t="e">
        <f t="shared" si="123"/>
        <v>#DIV/0!</v>
      </c>
      <c r="P377" s="40" t="e">
        <f t="shared" si="124"/>
        <v>#DIV/0!</v>
      </c>
      <c r="Q377" s="13">
        <f t="shared" si="134"/>
        <v>701745</v>
      </c>
      <c r="R377" s="7">
        <f t="shared" si="136"/>
        <v>25006</v>
      </c>
      <c r="T377" s="11">
        <f t="shared" si="118"/>
        <v>131470</v>
      </c>
      <c r="U377" s="10">
        <f t="shared" si="130"/>
        <v>1</v>
      </c>
      <c r="V377" s="10">
        <f t="shared" si="131"/>
        <v>1277.9210989150372</v>
      </c>
      <c r="W377" s="10">
        <f t="shared" si="135"/>
        <v>1</v>
      </c>
      <c r="X377" s="1">
        <f t="shared" si="125"/>
        <v>0</v>
      </c>
      <c r="AB377" s="42" t="e">
        <f t="shared" si="119"/>
        <v>#DIV/0!</v>
      </c>
      <c r="AC377" s="42" t="e">
        <f t="shared" si="126"/>
        <v>#DIV/0!</v>
      </c>
      <c r="AD377" s="43">
        <f t="shared" si="120"/>
        <v>726751</v>
      </c>
      <c r="AE377" s="1">
        <f t="shared" si="127"/>
        <v>0</v>
      </c>
      <c r="AF377" s="44" t="e">
        <f t="shared" si="121"/>
        <v>#DIV/0!</v>
      </c>
      <c r="AG377" s="44" t="e">
        <f t="shared" si="128"/>
        <v>#DIV/0!</v>
      </c>
      <c r="AI377" s="44" t="e">
        <f t="shared" si="122"/>
        <v>#DIV/0!</v>
      </c>
    </row>
    <row r="378" spans="1:35" x14ac:dyDescent="0.25">
      <c r="A378" s="1">
        <v>375</v>
      </c>
      <c r="D378" s="37">
        <v>44266</v>
      </c>
      <c r="M378" s="39">
        <f t="shared" si="137"/>
        <v>580378</v>
      </c>
      <c r="N378" s="10">
        <f t="shared" si="138"/>
        <v>858221</v>
      </c>
      <c r="O378" s="38" t="e">
        <f t="shared" si="123"/>
        <v>#DIV/0!</v>
      </c>
      <c r="P378" s="40" t="e">
        <f t="shared" si="124"/>
        <v>#DIV/0!</v>
      </c>
      <c r="Q378" s="13">
        <f t="shared" si="134"/>
        <v>701745</v>
      </c>
      <c r="R378" s="7">
        <f t="shared" si="136"/>
        <v>25006</v>
      </c>
      <c r="T378" s="11">
        <f t="shared" si="118"/>
        <v>131470</v>
      </c>
      <c r="U378" s="10">
        <f t="shared" si="130"/>
        <v>1</v>
      </c>
      <c r="V378" s="10">
        <f t="shared" si="131"/>
        <v>1278.9210989150372</v>
      </c>
      <c r="W378" s="10">
        <f t="shared" si="135"/>
        <v>1</v>
      </c>
      <c r="X378" s="1">
        <f t="shared" si="125"/>
        <v>0</v>
      </c>
      <c r="AB378" s="42" t="e">
        <f t="shared" si="119"/>
        <v>#DIV/0!</v>
      </c>
      <c r="AC378" s="42" t="e">
        <f t="shared" si="126"/>
        <v>#DIV/0!</v>
      </c>
      <c r="AD378" s="43">
        <f t="shared" si="120"/>
        <v>726751</v>
      </c>
      <c r="AE378" s="1">
        <f t="shared" si="127"/>
        <v>0</v>
      </c>
      <c r="AF378" s="44" t="e">
        <f t="shared" si="121"/>
        <v>#DIV/0!</v>
      </c>
      <c r="AG378" s="44" t="e">
        <f t="shared" si="128"/>
        <v>#DIV/0!</v>
      </c>
      <c r="AI378" s="44" t="e">
        <f t="shared" si="122"/>
        <v>#DIV/0!</v>
      </c>
    </row>
    <row r="379" spans="1:35" x14ac:dyDescent="0.25">
      <c r="A379" s="1">
        <v>376</v>
      </c>
      <c r="D379" s="37">
        <v>44267</v>
      </c>
      <c r="M379" s="39">
        <f t="shared" si="137"/>
        <v>580378</v>
      </c>
      <c r="N379" s="10">
        <f t="shared" si="138"/>
        <v>858221</v>
      </c>
      <c r="O379" s="38" t="e">
        <f t="shared" si="123"/>
        <v>#DIV/0!</v>
      </c>
      <c r="P379" s="40" t="e">
        <f t="shared" si="124"/>
        <v>#DIV/0!</v>
      </c>
      <c r="Q379" s="13">
        <f t="shared" si="134"/>
        <v>701745</v>
      </c>
      <c r="R379" s="7">
        <f t="shared" si="136"/>
        <v>25006</v>
      </c>
      <c r="T379" s="11">
        <f t="shared" si="118"/>
        <v>131470</v>
      </c>
      <c r="U379" s="10">
        <f t="shared" si="130"/>
        <v>1</v>
      </c>
      <c r="V379" s="10">
        <f t="shared" si="131"/>
        <v>1279.9210989150372</v>
      </c>
      <c r="W379" s="10">
        <f t="shared" si="135"/>
        <v>1</v>
      </c>
      <c r="X379" s="1">
        <f t="shared" si="125"/>
        <v>0</v>
      </c>
      <c r="AB379" s="42" t="e">
        <f t="shared" si="119"/>
        <v>#DIV/0!</v>
      </c>
      <c r="AC379" s="42" t="e">
        <f t="shared" si="126"/>
        <v>#DIV/0!</v>
      </c>
      <c r="AD379" s="43">
        <f t="shared" si="120"/>
        <v>726751</v>
      </c>
      <c r="AE379" s="1">
        <f t="shared" si="127"/>
        <v>0</v>
      </c>
      <c r="AF379" s="44" t="e">
        <f t="shared" si="121"/>
        <v>#DIV/0!</v>
      </c>
      <c r="AG379" s="44" t="e">
        <f t="shared" si="128"/>
        <v>#DIV/0!</v>
      </c>
      <c r="AI379" s="44" t="e">
        <f t="shared" si="122"/>
        <v>#DIV/0!</v>
      </c>
    </row>
    <row r="380" spans="1:35" x14ac:dyDescent="0.25">
      <c r="A380" s="1">
        <v>377</v>
      </c>
      <c r="D380" s="37">
        <v>44268</v>
      </c>
      <c r="M380" s="39">
        <f t="shared" si="137"/>
        <v>580378</v>
      </c>
      <c r="N380" s="10">
        <f t="shared" si="138"/>
        <v>858221</v>
      </c>
      <c r="O380" s="38" t="e">
        <f t="shared" si="123"/>
        <v>#DIV/0!</v>
      </c>
      <c r="P380" s="40" t="e">
        <f t="shared" si="124"/>
        <v>#DIV/0!</v>
      </c>
      <c r="Q380" s="13">
        <f t="shared" si="134"/>
        <v>701745</v>
      </c>
      <c r="R380" s="7">
        <f t="shared" si="136"/>
        <v>25006</v>
      </c>
      <c r="T380" s="11">
        <f t="shared" si="118"/>
        <v>131470</v>
      </c>
      <c r="U380" s="10">
        <f t="shared" si="130"/>
        <v>1</v>
      </c>
      <c r="V380" s="10">
        <f t="shared" si="131"/>
        <v>1280.9210989150372</v>
      </c>
      <c r="W380" s="10">
        <f t="shared" si="135"/>
        <v>1</v>
      </c>
      <c r="X380" s="1">
        <f t="shared" si="125"/>
        <v>0</v>
      </c>
      <c r="AB380" s="42" t="e">
        <f t="shared" si="119"/>
        <v>#DIV/0!</v>
      </c>
      <c r="AC380" s="42" t="e">
        <f t="shared" si="126"/>
        <v>#DIV/0!</v>
      </c>
      <c r="AD380" s="43">
        <f t="shared" si="120"/>
        <v>726751</v>
      </c>
      <c r="AE380" s="1">
        <f t="shared" si="127"/>
        <v>0</v>
      </c>
      <c r="AF380" s="44" t="e">
        <f t="shared" si="121"/>
        <v>#DIV/0!</v>
      </c>
      <c r="AG380" s="44" t="e">
        <f t="shared" si="128"/>
        <v>#DIV/0!</v>
      </c>
      <c r="AI380" s="44" t="e">
        <f t="shared" si="122"/>
        <v>#DIV/0!</v>
      </c>
    </row>
    <row r="381" spans="1:35" x14ac:dyDescent="0.25">
      <c r="A381" s="1">
        <v>378</v>
      </c>
      <c r="D381" s="37">
        <v>44269</v>
      </c>
      <c r="M381" s="39">
        <f t="shared" si="137"/>
        <v>580378</v>
      </c>
      <c r="N381" s="10">
        <f t="shared" si="138"/>
        <v>858221</v>
      </c>
      <c r="O381" s="38" t="e">
        <f t="shared" si="123"/>
        <v>#DIV/0!</v>
      </c>
      <c r="P381" s="40" t="e">
        <f t="shared" si="124"/>
        <v>#DIV/0!</v>
      </c>
      <c r="Q381" s="13">
        <f t="shared" ref="Q381:Q401" si="139">J381+Q380</f>
        <v>701745</v>
      </c>
      <c r="R381" s="7">
        <f t="shared" si="136"/>
        <v>25006</v>
      </c>
      <c r="T381" s="11">
        <f t="shared" si="118"/>
        <v>131470</v>
      </c>
      <c r="U381" s="10">
        <f t="shared" si="130"/>
        <v>1</v>
      </c>
      <c r="V381" s="10">
        <f t="shared" si="131"/>
        <v>1281.9210989150372</v>
      </c>
      <c r="W381" s="10">
        <f t="shared" si="135"/>
        <v>1</v>
      </c>
      <c r="X381" s="1">
        <f t="shared" si="125"/>
        <v>0</v>
      </c>
      <c r="AB381" s="42" t="e">
        <f t="shared" si="119"/>
        <v>#DIV/0!</v>
      </c>
      <c r="AC381" s="42" t="e">
        <f t="shared" si="126"/>
        <v>#DIV/0!</v>
      </c>
      <c r="AD381" s="43">
        <f t="shared" si="120"/>
        <v>726751</v>
      </c>
      <c r="AE381" s="1">
        <f t="shared" si="127"/>
        <v>0</v>
      </c>
      <c r="AF381" s="44" t="e">
        <f t="shared" si="121"/>
        <v>#DIV/0!</v>
      </c>
      <c r="AG381" s="44" t="e">
        <f t="shared" si="128"/>
        <v>#DIV/0!</v>
      </c>
      <c r="AI381" s="44" t="e">
        <f t="shared" si="122"/>
        <v>#DIV/0!</v>
      </c>
    </row>
    <row r="382" spans="1:35" x14ac:dyDescent="0.25">
      <c r="A382" s="1">
        <v>379</v>
      </c>
      <c r="D382" s="37">
        <v>44270</v>
      </c>
      <c r="M382" s="39">
        <f t="shared" si="137"/>
        <v>580378</v>
      </c>
      <c r="N382" s="10">
        <f t="shared" si="138"/>
        <v>858221</v>
      </c>
      <c r="O382" s="38" t="e">
        <f t="shared" si="123"/>
        <v>#DIV/0!</v>
      </c>
      <c r="P382" s="40" t="e">
        <f t="shared" si="124"/>
        <v>#DIV/0!</v>
      </c>
      <c r="Q382" s="13">
        <f t="shared" si="139"/>
        <v>701745</v>
      </c>
      <c r="R382" s="7">
        <f t="shared" si="136"/>
        <v>25006</v>
      </c>
      <c r="T382" s="11">
        <f t="shared" si="118"/>
        <v>131470</v>
      </c>
      <c r="U382" s="10">
        <f t="shared" si="130"/>
        <v>1</v>
      </c>
      <c r="V382" s="10">
        <f t="shared" si="131"/>
        <v>1282.9210989150372</v>
      </c>
      <c r="W382" s="10">
        <f t="shared" si="135"/>
        <v>1</v>
      </c>
      <c r="X382" s="1">
        <f t="shared" si="125"/>
        <v>0</v>
      </c>
      <c r="AB382" s="42" t="e">
        <f t="shared" si="119"/>
        <v>#DIV/0!</v>
      </c>
      <c r="AC382" s="42" t="e">
        <f t="shared" si="126"/>
        <v>#DIV/0!</v>
      </c>
      <c r="AD382" s="43">
        <f t="shared" si="120"/>
        <v>726751</v>
      </c>
      <c r="AE382" s="1">
        <f t="shared" si="127"/>
        <v>0</v>
      </c>
      <c r="AF382" s="44" t="e">
        <f t="shared" si="121"/>
        <v>#DIV/0!</v>
      </c>
      <c r="AG382" s="44" t="e">
        <f t="shared" si="128"/>
        <v>#DIV/0!</v>
      </c>
      <c r="AI382" s="44" t="e">
        <f t="shared" si="122"/>
        <v>#DIV/0!</v>
      </c>
    </row>
    <row r="383" spans="1:35" x14ac:dyDescent="0.25">
      <c r="A383" s="1">
        <v>380</v>
      </c>
      <c r="D383" s="37">
        <v>44271</v>
      </c>
      <c r="M383" s="39">
        <f t="shared" si="137"/>
        <v>580378</v>
      </c>
      <c r="N383" s="10">
        <f t="shared" si="138"/>
        <v>858221</v>
      </c>
      <c r="O383" s="38" t="e">
        <f t="shared" si="123"/>
        <v>#DIV/0!</v>
      </c>
      <c r="P383" s="40" t="e">
        <f t="shared" si="124"/>
        <v>#DIV/0!</v>
      </c>
      <c r="Q383" s="13">
        <f t="shared" si="139"/>
        <v>701745</v>
      </c>
      <c r="R383" s="7">
        <f t="shared" si="136"/>
        <v>25006</v>
      </c>
      <c r="T383" s="11">
        <f t="shared" si="118"/>
        <v>131470</v>
      </c>
      <c r="U383" s="10">
        <f t="shared" si="130"/>
        <v>1</v>
      </c>
      <c r="V383" s="10">
        <f t="shared" si="131"/>
        <v>1283.9210989150372</v>
      </c>
      <c r="W383" s="10">
        <f t="shared" si="135"/>
        <v>1</v>
      </c>
      <c r="X383" s="1">
        <f t="shared" si="125"/>
        <v>0</v>
      </c>
      <c r="AB383" s="42" t="e">
        <f t="shared" si="119"/>
        <v>#DIV/0!</v>
      </c>
      <c r="AC383" s="42" t="e">
        <f t="shared" si="126"/>
        <v>#DIV/0!</v>
      </c>
      <c r="AD383" s="43">
        <f t="shared" si="120"/>
        <v>726751</v>
      </c>
      <c r="AE383" s="1">
        <f t="shared" si="127"/>
        <v>0</v>
      </c>
      <c r="AF383" s="44" t="e">
        <f t="shared" si="121"/>
        <v>#DIV/0!</v>
      </c>
      <c r="AG383" s="44" t="e">
        <f t="shared" si="128"/>
        <v>#DIV/0!</v>
      </c>
      <c r="AI383" s="44" t="e">
        <f t="shared" si="122"/>
        <v>#DIV/0!</v>
      </c>
    </row>
    <row r="384" spans="1:35" x14ac:dyDescent="0.25">
      <c r="A384" s="1">
        <v>381</v>
      </c>
      <c r="D384" s="37">
        <v>44272</v>
      </c>
      <c r="M384" s="39">
        <f t="shared" si="137"/>
        <v>580378</v>
      </c>
      <c r="N384" s="10">
        <f t="shared" si="138"/>
        <v>858221</v>
      </c>
      <c r="O384" s="38" t="e">
        <f t="shared" si="123"/>
        <v>#DIV/0!</v>
      </c>
      <c r="P384" s="40" t="e">
        <f t="shared" si="124"/>
        <v>#DIV/0!</v>
      </c>
      <c r="Q384" s="13">
        <f t="shared" si="139"/>
        <v>701745</v>
      </c>
      <c r="R384" s="7">
        <f t="shared" si="136"/>
        <v>25006</v>
      </c>
      <c r="T384" s="11">
        <f t="shared" si="118"/>
        <v>131470</v>
      </c>
      <c r="U384" s="10">
        <f t="shared" si="130"/>
        <v>1</v>
      </c>
      <c r="V384" s="10">
        <f t="shared" si="131"/>
        <v>1284.9210989150372</v>
      </c>
      <c r="W384" s="10">
        <f t="shared" si="135"/>
        <v>1</v>
      </c>
      <c r="X384" s="1">
        <f t="shared" si="125"/>
        <v>0</v>
      </c>
      <c r="AB384" s="42" t="e">
        <f t="shared" si="119"/>
        <v>#DIV/0!</v>
      </c>
      <c r="AC384" s="42" t="e">
        <f t="shared" si="126"/>
        <v>#DIV/0!</v>
      </c>
      <c r="AD384" s="43">
        <f t="shared" si="120"/>
        <v>726751</v>
      </c>
      <c r="AE384" s="1">
        <f t="shared" si="127"/>
        <v>0</v>
      </c>
      <c r="AF384" s="44" t="e">
        <f t="shared" si="121"/>
        <v>#DIV/0!</v>
      </c>
      <c r="AG384" s="44" t="e">
        <f t="shared" si="128"/>
        <v>#DIV/0!</v>
      </c>
      <c r="AI384" s="44" t="e">
        <f t="shared" si="122"/>
        <v>#DIV/0!</v>
      </c>
    </row>
    <row r="385" spans="1:35" x14ac:dyDescent="0.25">
      <c r="A385" s="1">
        <v>382</v>
      </c>
      <c r="D385" s="37">
        <v>44273</v>
      </c>
      <c r="M385" s="39">
        <f t="shared" si="137"/>
        <v>580378</v>
      </c>
      <c r="N385" s="10">
        <f t="shared" si="138"/>
        <v>858221</v>
      </c>
      <c r="O385" s="38" t="e">
        <f t="shared" si="123"/>
        <v>#DIV/0!</v>
      </c>
      <c r="P385" s="40" t="e">
        <f t="shared" si="124"/>
        <v>#DIV/0!</v>
      </c>
      <c r="Q385" s="13">
        <f t="shared" si="139"/>
        <v>701745</v>
      </c>
      <c r="R385" s="7">
        <f t="shared" si="136"/>
        <v>25006</v>
      </c>
      <c r="T385" s="11">
        <f t="shared" si="118"/>
        <v>131470</v>
      </c>
      <c r="U385" s="10">
        <f t="shared" si="130"/>
        <v>1</v>
      </c>
      <c r="V385" s="10">
        <f t="shared" si="131"/>
        <v>1285.9210989150372</v>
      </c>
      <c r="W385" s="10">
        <f t="shared" si="135"/>
        <v>1</v>
      </c>
      <c r="X385" s="1">
        <f t="shared" si="125"/>
        <v>0</v>
      </c>
      <c r="AB385" s="42" t="e">
        <f t="shared" si="119"/>
        <v>#DIV/0!</v>
      </c>
      <c r="AC385" s="42" t="e">
        <f t="shared" si="126"/>
        <v>#DIV/0!</v>
      </c>
      <c r="AD385" s="43">
        <f t="shared" si="120"/>
        <v>726751</v>
      </c>
      <c r="AE385" s="1">
        <f t="shared" si="127"/>
        <v>0</v>
      </c>
      <c r="AF385" s="44" t="e">
        <f t="shared" si="121"/>
        <v>#DIV/0!</v>
      </c>
      <c r="AG385" s="44" t="e">
        <f t="shared" si="128"/>
        <v>#DIV/0!</v>
      </c>
      <c r="AI385" s="44" t="e">
        <f t="shared" si="122"/>
        <v>#DIV/0!</v>
      </c>
    </row>
    <row r="386" spans="1:35" x14ac:dyDescent="0.25">
      <c r="A386" s="1">
        <v>383</v>
      </c>
      <c r="D386" s="37">
        <v>44274</v>
      </c>
      <c r="M386" s="39">
        <f t="shared" si="137"/>
        <v>580378</v>
      </c>
      <c r="N386" s="10">
        <f t="shared" si="138"/>
        <v>858221</v>
      </c>
      <c r="O386" s="38" t="e">
        <f t="shared" si="123"/>
        <v>#DIV/0!</v>
      </c>
      <c r="P386" s="40" t="e">
        <f t="shared" si="124"/>
        <v>#DIV/0!</v>
      </c>
      <c r="Q386" s="13">
        <f t="shared" si="139"/>
        <v>701745</v>
      </c>
      <c r="R386" s="7">
        <f t="shared" si="136"/>
        <v>25006</v>
      </c>
      <c r="T386" s="11">
        <f t="shared" si="118"/>
        <v>131470</v>
      </c>
      <c r="U386" s="10">
        <f t="shared" si="130"/>
        <v>1</v>
      </c>
      <c r="V386" s="10">
        <f t="shared" si="131"/>
        <v>1286.9210989150372</v>
      </c>
      <c r="W386" s="10">
        <f t="shared" si="135"/>
        <v>1</v>
      </c>
      <c r="X386" s="1">
        <f t="shared" si="125"/>
        <v>0</v>
      </c>
      <c r="AB386" s="42" t="e">
        <f t="shared" si="119"/>
        <v>#DIV/0!</v>
      </c>
      <c r="AC386" s="42" t="e">
        <f t="shared" si="126"/>
        <v>#DIV/0!</v>
      </c>
      <c r="AD386" s="43">
        <f t="shared" si="120"/>
        <v>726751</v>
      </c>
      <c r="AE386" s="1">
        <f t="shared" si="127"/>
        <v>0</v>
      </c>
      <c r="AF386" s="44" t="e">
        <f t="shared" si="121"/>
        <v>#DIV/0!</v>
      </c>
      <c r="AG386" s="44" t="e">
        <f t="shared" si="128"/>
        <v>#DIV/0!</v>
      </c>
      <c r="AI386" s="44" t="e">
        <f t="shared" si="122"/>
        <v>#DIV/0!</v>
      </c>
    </row>
    <row r="387" spans="1:35" x14ac:dyDescent="0.25">
      <c r="A387" s="1">
        <v>384</v>
      </c>
      <c r="D387" s="37">
        <v>44275</v>
      </c>
      <c r="M387" s="39">
        <f t="shared" si="137"/>
        <v>580378</v>
      </c>
      <c r="N387" s="10">
        <f t="shared" si="138"/>
        <v>858221</v>
      </c>
      <c r="O387" s="38" t="e">
        <f t="shared" si="123"/>
        <v>#DIV/0!</v>
      </c>
      <c r="P387" s="40" t="e">
        <f t="shared" si="124"/>
        <v>#DIV/0!</v>
      </c>
      <c r="Q387" s="13">
        <f t="shared" si="139"/>
        <v>701745</v>
      </c>
      <c r="R387" s="7">
        <f t="shared" si="136"/>
        <v>25006</v>
      </c>
      <c r="T387" s="11">
        <f t="shared" si="118"/>
        <v>131470</v>
      </c>
      <c r="U387" s="10">
        <f t="shared" si="130"/>
        <v>1</v>
      </c>
      <c r="V387" s="10">
        <f t="shared" si="131"/>
        <v>1287.9210989150372</v>
      </c>
      <c r="W387" s="10">
        <f t="shared" si="135"/>
        <v>1</v>
      </c>
      <c r="X387" s="1">
        <f t="shared" si="125"/>
        <v>0</v>
      </c>
      <c r="AB387" s="42" t="e">
        <f t="shared" si="119"/>
        <v>#DIV/0!</v>
      </c>
      <c r="AC387" s="42" t="e">
        <f t="shared" si="126"/>
        <v>#DIV/0!</v>
      </c>
      <c r="AD387" s="43">
        <f t="shared" si="120"/>
        <v>726751</v>
      </c>
      <c r="AE387" s="1">
        <f t="shared" si="127"/>
        <v>0</v>
      </c>
      <c r="AF387" s="44" t="e">
        <f t="shared" si="121"/>
        <v>#DIV/0!</v>
      </c>
      <c r="AG387" s="44" t="e">
        <f t="shared" si="128"/>
        <v>#DIV/0!</v>
      </c>
      <c r="AI387" s="44" t="e">
        <f t="shared" si="122"/>
        <v>#DIV/0!</v>
      </c>
    </row>
    <row r="388" spans="1:35" x14ac:dyDescent="0.25">
      <c r="A388" s="1">
        <v>385</v>
      </c>
      <c r="D388" s="37">
        <v>44276</v>
      </c>
      <c r="M388" s="39">
        <f t="shared" si="137"/>
        <v>580378</v>
      </c>
      <c r="N388" s="10">
        <f t="shared" si="138"/>
        <v>858221</v>
      </c>
      <c r="O388" s="38" t="e">
        <f t="shared" si="123"/>
        <v>#DIV/0!</v>
      </c>
      <c r="P388" s="40" t="e">
        <f t="shared" si="124"/>
        <v>#DIV/0!</v>
      </c>
      <c r="Q388" s="13">
        <f t="shared" si="139"/>
        <v>701745</v>
      </c>
      <c r="R388" s="7">
        <f t="shared" si="136"/>
        <v>25006</v>
      </c>
      <c r="T388" s="11">
        <f t="shared" ref="T388:T401" si="140">N388-Q388-R388</f>
        <v>131470</v>
      </c>
      <c r="U388" s="10">
        <f t="shared" si="130"/>
        <v>1</v>
      </c>
      <c r="V388" s="10">
        <f t="shared" si="131"/>
        <v>1288.9210989150372</v>
      </c>
      <c r="W388" s="10">
        <f t="shared" si="135"/>
        <v>1</v>
      </c>
      <c r="X388" s="1">
        <f t="shared" si="125"/>
        <v>0</v>
      </c>
      <c r="AB388" s="42" t="e">
        <f t="shared" ref="AB388:AB401" si="141">(X388/E388)*100</f>
        <v>#DIV/0!</v>
      </c>
      <c r="AC388" s="42" t="e">
        <f t="shared" si="126"/>
        <v>#DIV/0!</v>
      </c>
      <c r="AD388" s="43">
        <f t="shared" ref="AD388:AD400" si="142">Q388+R388</f>
        <v>726751</v>
      </c>
      <c r="AE388" s="1">
        <f t="shared" si="127"/>
        <v>0</v>
      </c>
      <c r="AF388" s="44" t="e">
        <f t="shared" ref="AF388:AF401" si="143">(AE388/E388)*100</f>
        <v>#DIV/0!</v>
      </c>
      <c r="AG388" s="44" t="e">
        <f t="shared" si="128"/>
        <v>#DIV/0!</v>
      </c>
      <c r="AI388" s="44" t="e">
        <f t="shared" ref="AI388:AI401" si="144">O388-AG388</f>
        <v>#DIV/0!</v>
      </c>
    </row>
    <row r="389" spans="1:35" x14ac:dyDescent="0.25">
      <c r="A389" s="1">
        <v>386</v>
      </c>
      <c r="D389" s="37">
        <v>44277</v>
      </c>
      <c r="M389" s="39">
        <f t="shared" si="137"/>
        <v>580378</v>
      </c>
      <c r="N389" s="10">
        <f t="shared" si="138"/>
        <v>858221</v>
      </c>
      <c r="O389" s="38" t="e">
        <f t="shared" ref="O389:O401" si="145">O388+I389</f>
        <v>#DIV/0!</v>
      </c>
      <c r="P389" s="40" t="e">
        <f t="shared" ref="P389:P401" si="146">O389-O388</f>
        <v>#DIV/0!</v>
      </c>
      <c r="Q389" s="13">
        <f t="shared" si="139"/>
        <v>701745</v>
      </c>
      <c r="R389" s="7">
        <f t="shared" si="136"/>
        <v>25006</v>
      </c>
      <c r="T389" s="11">
        <f t="shared" si="140"/>
        <v>131470</v>
      </c>
      <c r="U389" s="10">
        <f t="shared" si="130"/>
        <v>1</v>
      </c>
      <c r="V389" s="10">
        <f t="shared" si="131"/>
        <v>1289.9210989150372</v>
      </c>
      <c r="W389" s="10">
        <f t="shared" si="135"/>
        <v>1</v>
      </c>
      <c r="X389" s="1">
        <f t="shared" ref="X389:X401" si="147">T389-T388</f>
        <v>0</v>
      </c>
      <c r="AB389" s="42" t="e">
        <f t="shared" si="141"/>
        <v>#DIV/0!</v>
      </c>
      <c r="AC389" s="42" t="e">
        <f t="shared" ref="AC389:AC401" si="148">AB389+AC388</f>
        <v>#DIV/0!</v>
      </c>
      <c r="AD389" s="43">
        <f t="shared" si="142"/>
        <v>726751</v>
      </c>
      <c r="AE389" s="1">
        <f t="shared" ref="AE389:AE401" si="149">AD389-AD388</f>
        <v>0</v>
      </c>
      <c r="AF389" s="44" t="e">
        <f t="shared" si="143"/>
        <v>#DIV/0!</v>
      </c>
      <c r="AG389" s="44" t="e">
        <f t="shared" ref="AG389:AG401" si="150">AF389+AG388</f>
        <v>#DIV/0!</v>
      </c>
      <c r="AI389" s="44" t="e">
        <f t="shared" si="144"/>
        <v>#DIV/0!</v>
      </c>
    </row>
    <row r="390" spans="1:35" x14ac:dyDescent="0.25">
      <c r="A390" s="1">
        <v>387</v>
      </c>
      <c r="D390" s="37">
        <v>44278</v>
      </c>
      <c r="M390" s="39">
        <f t="shared" si="137"/>
        <v>580378</v>
      </c>
      <c r="N390" s="10">
        <f t="shared" si="138"/>
        <v>858221</v>
      </c>
      <c r="O390" s="38" t="e">
        <f t="shared" si="145"/>
        <v>#DIV/0!</v>
      </c>
      <c r="P390" s="40" t="e">
        <f t="shared" si="146"/>
        <v>#DIV/0!</v>
      </c>
      <c r="Q390" s="13">
        <f t="shared" si="139"/>
        <v>701745</v>
      </c>
      <c r="R390" s="7">
        <f t="shared" si="136"/>
        <v>25006</v>
      </c>
      <c r="T390" s="11">
        <f t="shared" si="140"/>
        <v>131470</v>
      </c>
      <c r="U390" s="10">
        <f t="shared" si="130"/>
        <v>1</v>
      </c>
      <c r="V390" s="10">
        <f t="shared" si="131"/>
        <v>1290.9210989150372</v>
      </c>
      <c r="W390" s="10">
        <f t="shared" si="135"/>
        <v>1</v>
      </c>
      <c r="X390" s="1">
        <f t="shared" si="147"/>
        <v>0</v>
      </c>
      <c r="AB390" s="42" t="e">
        <f t="shared" si="141"/>
        <v>#DIV/0!</v>
      </c>
      <c r="AC390" s="42" t="e">
        <f t="shared" si="148"/>
        <v>#DIV/0!</v>
      </c>
      <c r="AD390" s="43">
        <f t="shared" si="142"/>
        <v>726751</v>
      </c>
      <c r="AE390" s="1">
        <f t="shared" si="149"/>
        <v>0</v>
      </c>
      <c r="AF390" s="44" t="e">
        <f t="shared" si="143"/>
        <v>#DIV/0!</v>
      </c>
      <c r="AG390" s="44" t="e">
        <f t="shared" si="150"/>
        <v>#DIV/0!</v>
      </c>
      <c r="AI390" s="44" t="e">
        <f t="shared" si="144"/>
        <v>#DIV/0!</v>
      </c>
    </row>
    <row r="391" spans="1:35" x14ac:dyDescent="0.25">
      <c r="A391" s="1">
        <v>388</v>
      </c>
      <c r="D391" s="37">
        <v>44279</v>
      </c>
      <c r="M391" s="39">
        <f t="shared" si="137"/>
        <v>580378</v>
      </c>
      <c r="N391" s="10">
        <f t="shared" si="138"/>
        <v>858221</v>
      </c>
      <c r="O391" s="38" t="e">
        <f t="shared" si="145"/>
        <v>#DIV/0!</v>
      </c>
      <c r="P391" s="40" t="e">
        <f t="shared" si="146"/>
        <v>#DIV/0!</v>
      </c>
      <c r="Q391" s="13">
        <f t="shared" si="139"/>
        <v>701745</v>
      </c>
      <c r="R391" s="7">
        <f t="shared" si="136"/>
        <v>25006</v>
      </c>
      <c r="T391" s="11">
        <f t="shared" si="140"/>
        <v>131470</v>
      </c>
      <c r="U391" s="10">
        <f t="shared" si="130"/>
        <v>1</v>
      </c>
      <c r="V391" s="10">
        <f t="shared" si="131"/>
        <v>1291.9210989150372</v>
      </c>
      <c r="W391" s="10">
        <f t="shared" si="135"/>
        <v>1</v>
      </c>
      <c r="X391" s="1">
        <f t="shared" si="147"/>
        <v>0</v>
      </c>
      <c r="AB391" s="42" t="e">
        <f t="shared" si="141"/>
        <v>#DIV/0!</v>
      </c>
      <c r="AC391" s="42" t="e">
        <f t="shared" si="148"/>
        <v>#DIV/0!</v>
      </c>
      <c r="AD391" s="43">
        <f t="shared" si="142"/>
        <v>726751</v>
      </c>
      <c r="AE391" s="1">
        <f t="shared" si="149"/>
        <v>0</v>
      </c>
      <c r="AF391" s="44" t="e">
        <f t="shared" si="143"/>
        <v>#DIV/0!</v>
      </c>
      <c r="AG391" s="44" t="e">
        <f t="shared" si="150"/>
        <v>#DIV/0!</v>
      </c>
      <c r="AI391" s="44" t="e">
        <f t="shared" si="144"/>
        <v>#DIV/0!</v>
      </c>
    </row>
    <row r="392" spans="1:35" x14ac:dyDescent="0.25">
      <c r="A392" s="1">
        <v>389</v>
      </c>
      <c r="D392" s="37">
        <v>44280</v>
      </c>
      <c r="M392" s="39">
        <f t="shared" si="137"/>
        <v>580378</v>
      </c>
      <c r="N392" s="10">
        <f t="shared" si="138"/>
        <v>858221</v>
      </c>
      <c r="O392" s="38" t="e">
        <f t="shared" si="145"/>
        <v>#DIV/0!</v>
      </c>
      <c r="P392" s="40" t="e">
        <f t="shared" si="146"/>
        <v>#DIV/0!</v>
      </c>
      <c r="Q392" s="13">
        <f t="shared" si="139"/>
        <v>701745</v>
      </c>
      <c r="R392" s="7">
        <f t="shared" si="136"/>
        <v>25006</v>
      </c>
      <c r="T392" s="11">
        <f t="shared" si="140"/>
        <v>131470</v>
      </c>
      <c r="U392" s="10">
        <f t="shared" si="130"/>
        <v>1</v>
      </c>
      <c r="V392" s="10">
        <f t="shared" si="131"/>
        <v>1292.9210989150372</v>
      </c>
      <c r="W392" s="10">
        <f t="shared" si="135"/>
        <v>1</v>
      </c>
      <c r="X392" s="1">
        <f t="shared" si="147"/>
        <v>0</v>
      </c>
      <c r="AB392" s="42" t="e">
        <f t="shared" si="141"/>
        <v>#DIV/0!</v>
      </c>
      <c r="AC392" s="42" t="e">
        <f t="shared" si="148"/>
        <v>#DIV/0!</v>
      </c>
      <c r="AD392" s="43">
        <f t="shared" si="142"/>
        <v>726751</v>
      </c>
      <c r="AE392" s="1">
        <f t="shared" si="149"/>
        <v>0</v>
      </c>
      <c r="AF392" s="44" t="e">
        <f t="shared" si="143"/>
        <v>#DIV/0!</v>
      </c>
      <c r="AG392" s="44" t="e">
        <f t="shared" si="150"/>
        <v>#DIV/0!</v>
      </c>
      <c r="AI392" s="44" t="e">
        <f t="shared" si="144"/>
        <v>#DIV/0!</v>
      </c>
    </row>
    <row r="393" spans="1:35" x14ac:dyDescent="0.25">
      <c r="A393" s="1">
        <v>390</v>
      </c>
      <c r="D393" s="37">
        <v>44281</v>
      </c>
      <c r="M393" s="39">
        <f t="shared" si="137"/>
        <v>580378</v>
      </c>
      <c r="N393" s="10">
        <f t="shared" si="138"/>
        <v>858221</v>
      </c>
      <c r="O393" s="38" t="e">
        <f t="shared" si="145"/>
        <v>#DIV/0!</v>
      </c>
      <c r="P393" s="40" t="e">
        <f t="shared" si="146"/>
        <v>#DIV/0!</v>
      </c>
      <c r="Q393" s="13">
        <f t="shared" si="139"/>
        <v>701745</v>
      </c>
      <c r="R393" s="7">
        <f t="shared" si="136"/>
        <v>25006</v>
      </c>
      <c r="T393" s="11">
        <f t="shared" si="140"/>
        <v>131470</v>
      </c>
      <c r="U393" s="10">
        <f t="shared" si="130"/>
        <v>1</v>
      </c>
      <c r="V393" s="10">
        <f t="shared" si="131"/>
        <v>1293.9210989150372</v>
      </c>
      <c r="W393" s="10">
        <f t="shared" si="135"/>
        <v>1</v>
      </c>
      <c r="X393" s="1">
        <f t="shared" si="147"/>
        <v>0</v>
      </c>
      <c r="AB393" s="42" t="e">
        <f t="shared" si="141"/>
        <v>#DIV/0!</v>
      </c>
      <c r="AC393" s="42" t="e">
        <f t="shared" si="148"/>
        <v>#DIV/0!</v>
      </c>
      <c r="AD393" s="43">
        <f t="shared" si="142"/>
        <v>726751</v>
      </c>
      <c r="AE393" s="1">
        <f t="shared" si="149"/>
        <v>0</v>
      </c>
      <c r="AF393" s="44" t="e">
        <f t="shared" si="143"/>
        <v>#DIV/0!</v>
      </c>
      <c r="AG393" s="44" t="e">
        <f t="shared" si="150"/>
        <v>#DIV/0!</v>
      </c>
      <c r="AI393" s="44" t="e">
        <f t="shared" si="144"/>
        <v>#DIV/0!</v>
      </c>
    </row>
    <row r="394" spans="1:35" x14ac:dyDescent="0.25">
      <c r="A394" s="1">
        <v>391</v>
      </c>
      <c r="D394" s="37">
        <v>44282</v>
      </c>
      <c r="M394" s="39">
        <f t="shared" si="137"/>
        <v>580378</v>
      </c>
      <c r="N394" s="10">
        <f t="shared" si="138"/>
        <v>858221</v>
      </c>
      <c r="O394" s="38" t="e">
        <f t="shared" si="145"/>
        <v>#DIV/0!</v>
      </c>
      <c r="P394" s="40" t="e">
        <f t="shared" si="146"/>
        <v>#DIV/0!</v>
      </c>
      <c r="Q394" s="13">
        <f t="shared" si="139"/>
        <v>701745</v>
      </c>
      <c r="R394" s="7">
        <f t="shared" si="136"/>
        <v>25006</v>
      </c>
      <c r="T394" s="11">
        <f t="shared" si="140"/>
        <v>131470</v>
      </c>
      <c r="U394" s="10">
        <f t="shared" si="130"/>
        <v>1</v>
      </c>
      <c r="V394" s="10">
        <f t="shared" si="131"/>
        <v>1294.9210989150372</v>
      </c>
      <c r="W394" s="10">
        <f t="shared" si="135"/>
        <v>1</v>
      </c>
      <c r="X394" s="1">
        <f t="shared" si="147"/>
        <v>0</v>
      </c>
      <c r="AB394" s="42" t="e">
        <f t="shared" si="141"/>
        <v>#DIV/0!</v>
      </c>
      <c r="AC394" s="42" t="e">
        <f t="shared" si="148"/>
        <v>#DIV/0!</v>
      </c>
      <c r="AD394" s="43">
        <f t="shared" si="142"/>
        <v>726751</v>
      </c>
      <c r="AE394" s="1">
        <f t="shared" si="149"/>
        <v>0</v>
      </c>
      <c r="AF394" s="44" t="e">
        <f t="shared" si="143"/>
        <v>#DIV/0!</v>
      </c>
      <c r="AG394" s="44" t="e">
        <f t="shared" si="150"/>
        <v>#DIV/0!</v>
      </c>
      <c r="AI394" s="44" t="e">
        <f t="shared" si="144"/>
        <v>#DIV/0!</v>
      </c>
    </row>
    <row r="395" spans="1:35" x14ac:dyDescent="0.25">
      <c r="A395" s="1">
        <v>392</v>
      </c>
      <c r="D395" s="37">
        <v>44283</v>
      </c>
      <c r="M395" s="39">
        <f t="shared" si="137"/>
        <v>580378</v>
      </c>
      <c r="N395" s="10">
        <f t="shared" si="138"/>
        <v>858221</v>
      </c>
      <c r="O395" s="38" t="e">
        <f t="shared" si="145"/>
        <v>#DIV/0!</v>
      </c>
      <c r="P395" s="40" t="e">
        <f t="shared" si="146"/>
        <v>#DIV/0!</v>
      </c>
      <c r="Q395" s="13">
        <f t="shared" si="139"/>
        <v>701745</v>
      </c>
      <c r="R395" s="7">
        <f t="shared" si="136"/>
        <v>25006</v>
      </c>
      <c r="T395" s="11">
        <f t="shared" si="140"/>
        <v>131470</v>
      </c>
      <c r="U395" s="10">
        <f t="shared" si="130"/>
        <v>1</v>
      </c>
      <c r="V395" s="10">
        <f t="shared" si="131"/>
        <v>1295.9210989150372</v>
      </c>
      <c r="W395" s="10">
        <f t="shared" si="135"/>
        <v>1</v>
      </c>
      <c r="X395" s="1">
        <f t="shared" si="147"/>
        <v>0</v>
      </c>
      <c r="AB395" s="42" t="e">
        <f t="shared" si="141"/>
        <v>#DIV/0!</v>
      </c>
      <c r="AC395" s="42" t="e">
        <f t="shared" si="148"/>
        <v>#DIV/0!</v>
      </c>
      <c r="AD395" s="43">
        <f t="shared" si="142"/>
        <v>726751</v>
      </c>
      <c r="AE395" s="1">
        <f t="shared" si="149"/>
        <v>0</v>
      </c>
      <c r="AF395" s="44" t="e">
        <f t="shared" si="143"/>
        <v>#DIV/0!</v>
      </c>
      <c r="AG395" s="44" t="e">
        <f t="shared" si="150"/>
        <v>#DIV/0!</v>
      </c>
      <c r="AI395" s="44" t="e">
        <f t="shared" si="144"/>
        <v>#DIV/0!</v>
      </c>
    </row>
    <row r="396" spans="1:35" x14ac:dyDescent="0.25">
      <c r="A396" s="1">
        <v>393</v>
      </c>
      <c r="D396" s="37">
        <v>44284</v>
      </c>
      <c r="M396" s="39">
        <f t="shared" si="137"/>
        <v>580378</v>
      </c>
      <c r="N396" s="10">
        <f t="shared" si="138"/>
        <v>858221</v>
      </c>
      <c r="O396" s="38" t="e">
        <f t="shared" si="145"/>
        <v>#DIV/0!</v>
      </c>
      <c r="P396" s="40" t="e">
        <f t="shared" si="146"/>
        <v>#DIV/0!</v>
      </c>
      <c r="Q396" s="13">
        <f t="shared" si="139"/>
        <v>701745</v>
      </c>
      <c r="R396" s="7">
        <f t="shared" si="136"/>
        <v>25006</v>
      </c>
      <c r="T396" s="11">
        <f t="shared" si="140"/>
        <v>131470</v>
      </c>
      <c r="U396" s="10">
        <f t="shared" si="130"/>
        <v>1</v>
      </c>
      <c r="V396" s="10">
        <f t="shared" si="131"/>
        <v>1296.9210989150372</v>
      </c>
      <c r="W396" s="10">
        <f t="shared" si="135"/>
        <v>1</v>
      </c>
      <c r="X396" s="1">
        <f t="shared" si="147"/>
        <v>0</v>
      </c>
      <c r="AB396" s="42" t="e">
        <f t="shared" si="141"/>
        <v>#DIV/0!</v>
      </c>
      <c r="AC396" s="42" t="e">
        <f t="shared" si="148"/>
        <v>#DIV/0!</v>
      </c>
      <c r="AD396" s="43">
        <f t="shared" si="142"/>
        <v>726751</v>
      </c>
      <c r="AE396" s="1">
        <f t="shared" si="149"/>
        <v>0</v>
      </c>
      <c r="AF396" s="44" t="e">
        <f t="shared" si="143"/>
        <v>#DIV/0!</v>
      </c>
      <c r="AG396" s="44" t="e">
        <f t="shared" si="150"/>
        <v>#DIV/0!</v>
      </c>
      <c r="AI396" s="44" t="e">
        <f t="shared" si="144"/>
        <v>#DIV/0!</v>
      </c>
    </row>
    <row r="397" spans="1:35" x14ac:dyDescent="0.25">
      <c r="A397" s="1">
        <v>394</v>
      </c>
      <c r="D397" s="37">
        <v>44285</v>
      </c>
      <c r="M397" s="39">
        <f t="shared" si="137"/>
        <v>580378</v>
      </c>
      <c r="N397" s="10">
        <f t="shared" si="138"/>
        <v>858221</v>
      </c>
      <c r="O397" s="38" t="e">
        <f t="shared" si="145"/>
        <v>#DIV/0!</v>
      </c>
      <c r="P397" s="40" t="e">
        <f t="shared" si="146"/>
        <v>#DIV/0!</v>
      </c>
      <c r="Q397" s="13">
        <f t="shared" si="139"/>
        <v>701745</v>
      </c>
      <c r="R397" s="7">
        <f t="shared" si="136"/>
        <v>25006</v>
      </c>
      <c r="T397" s="11">
        <f t="shared" si="140"/>
        <v>131470</v>
      </c>
      <c r="U397" s="10">
        <f t="shared" si="130"/>
        <v>1</v>
      </c>
      <c r="V397" s="10">
        <f t="shared" si="131"/>
        <v>1297.9210989150372</v>
      </c>
      <c r="W397" s="10">
        <f t="shared" si="135"/>
        <v>1</v>
      </c>
      <c r="X397" s="1">
        <f t="shared" si="147"/>
        <v>0</v>
      </c>
      <c r="AB397" s="42" t="e">
        <f t="shared" si="141"/>
        <v>#DIV/0!</v>
      </c>
      <c r="AC397" s="42" t="e">
        <f t="shared" si="148"/>
        <v>#DIV/0!</v>
      </c>
      <c r="AD397" s="43">
        <f t="shared" si="142"/>
        <v>726751</v>
      </c>
      <c r="AE397" s="1">
        <f t="shared" si="149"/>
        <v>0</v>
      </c>
      <c r="AF397" s="44" t="e">
        <f t="shared" si="143"/>
        <v>#DIV/0!</v>
      </c>
      <c r="AG397" s="44" t="e">
        <f t="shared" si="150"/>
        <v>#DIV/0!</v>
      </c>
      <c r="AI397" s="44" t="e">
        <f t="shared" si="144"/>
        <v>#DIV/0!</v>
      </c>
    </row>
    <row r="398" spans="1:35" x14ac:dyDescent="0.25">
      <c r="A398" s="1">
        <v>395</v>
      </c>
      <c r="D398" s="37">
        <v>44286</v>
      </c>
      <c r="M398" s="39">
        <f t="shared" si="137"/>
        <v>580378</v>
      </c>
      <c r="N398" s="10">
        <f t="shared" si="138"/>
        <v>858221</v>
      </c>
      <c r="O398" s="38" t="e">
        <f t="shared" si="145"/>
        <v>#DIV/0!</v>
      </c>
      <c r="P398" s="40" t="e">
        <f t="shared" si="146"/>
        <v>#DIV/0!</v>
      </c>
      <c r="Q398" s="13">
        <f t="shared" si="139"/>
        <v>701745</v>
      </c>
      <c r="R398" s="7">
        <f t="shared" si="136"/>
        <v>25006</v>
      </c>
      <c r="T398" s="11">
        <f t="shared" si="140"/>
        <v>131470</v>
      </c>
      <c r="U398" s="10">
        <f t="shared" si="130"/>
        <v>1</v>
      </c>
      <c r="V398" s="10">
        <f t="shared" si="131"/>
        <v>1298.9210989150372</v>
      </c>
      <c r="W398" s="10">
        <f t="shared" si="135"/>
        <v>1</v>
      </c>
      <c r="X398" s="1">
        <f t="shared" si="147"/>
        <v>0</v>
      </c>
      <c r="AB398" s="42" t="e">
        <f t="shared" si="141"/>
        <v>#DIV/0!</v>
      </c>
      <c r="AC398" s="42" t="e">
        <f t="shared" si="148"/>
        <v>#DIV/0!</v>
      </c>
      <c r="AD398" s="43">
        <f t="shared" si="142"/>
        <v>726751</v>
      </c>
      <c r="AE398" s="1">
        <f t="shared" si="149"/>
        <v>0</v>
      </c>
      <c r="AF398" s="44" t="e">
        <f t="shared" si="143"/>
        <v>#DIV/0!</v>
      </c>
      <c r="AG398" s="44" t="e">
        <f t="shared" si="150"/>
        <v>#DIV/0!</v>
      </c>
      <c r="AI398" s="44" t="e">
        <f t="shared" si="144"/>
        <v>#DIV/0!</v>
      </c>
    </row>
    <row r="399" spans="1:35" x14ac:dyDescent="0.25">
      <c r="A399" s="1">
        <v>396</v>
      </c>
      <c r="D399" s="37">
        <v>44287</v>
      </c>
      <c r="M399" s="39">
        <f t="shared" si="137"/>
        <v>580378</v>
      </c>
      <c r="N399" s="10">
        <f t="shared" si="138"/>
        <v>858221</v>
      </c>
      <c r="O399" s="38" t="e">
        <f t="shared" si="145"/>
        <v>#DIV/0!</v>
      </c>
      <c r="P399" s="40" t="e">
        <f t="shared" si="146"/>
        <v>#DIV/0!</v>
      </c>
      <c r="Q399" s="13">
        <f t="shared" si="139"/>
        <v>701745</v>
      </c>
      <c r="R399" s="7">
        <f t="shared" si="136"/>
        <v>25006</v>
      </c>
      <c r="T399" s="11">
        <f t="shared" si="140"/>
        <v>131470</v>
      </c>
      <c r="U399" s="10">
        <f t="shared" si="130"/>
        <v>1</v>
      </c>
      <c r="V399" s="10">
        <f t="shared" si="131"/>
        <v>1299.9210989150372</v>
      </c>
      <c r="W399" s="10">
        <f t="shared" si="135"/>
        <v>1</v>
      </c>
      <c r="X399" s="1">
        <f t="shared" si="147"/>
        <v>0</v>
      </c>
      <c r="AB399" s="42" t="e">
        <f t="shared" si="141"/>
        <v>#DIV/0!</v>
      </c>
      <c r="AC399" s="42" t="e">
        <f t="shared" si="148"/>
        <v>#DIV/0!</v>
      </c>
      <c r="AD399" s="43">
        <f t="shared" si="142"/>
        <v>726751</v>
      </c>
      <c r="AE399" s="1">
        <f t="shared" si="149"/>
        <v>0</v>
      </c>
      <c r="AF399" s="44" t="e">
        <f t="shared" si="143"/>
        <v>#DIV/0!</v>
      </c>
      <c r="AG399" s="44" t="e">
        <f t="shared" si="150"/>
        <v>#DIV/0!</v>
      </c>
      <c r="AI399" s="44" t="e">
        <f t="shared" si="144"/>
        <v>#DIV/0!</v>
      </c>
    </row>
    <row r="400" spans="1:35" x14ac:dyDescent="0.25">
      <c r="A400" s="1">
        <v>397</v>
      </c>
      <c r="D400" s="37">
        <v>44288</v>
      </c>
      <c r="M400" s="39">
        <f t="shared" si="137"/>
        <v>580378</v>
      </c>
      <c r="N400" s="10">
        <f t="shared" si="138"/>
        <v>858221</v>
      </c>
      <c r="O400" s="38" t="e">
        <f t="shared" si="145"/>
        <v>#DIV/0!</v>
      </c>
      <c r="P400" s="40" t="e">
        <f t="shared" si="146"/>
        <v>#DIV/0!</v>
      </c>
      <c r="Q400" s="13">
        <f t="shared" si="139"/>
        <v>701745</v>
      </c>
      <c r="R400" s="7">
        <f t="shared" si="136"/>
        <v>25006</v>
      </c>
      <c r="T400" s="11">
        <f t="shared" si="140"/>
        <v>131470</v>
      </c>
      <c r="U400" s="10">
        <f t="shared" si="130"/>
        <v>1</v>
      </c>
      <c r="V400" s="10">
        <f t="shared" si="131"/>
        <v>1300.9210989150372</v>
      </c>
      <c r="W400" s="10">
        <f t="shared" si="135"/>
        <v>1</v>
      </c>
      <c r="X400" s="1">
        <f t="shared" si="147"/>
        <v>0</v>
      </c>
      <c r="AB400" s="42" t="e">
        <f t="shared" si="141"/>
        <v>#DIV/0!</v>
      </c>
      <c r="AC400" s="42" t="e">
        <f t="shared" si="148"/>
        <v>#DIV/0!</v>
      </c>
      <c r="AD400" s="43">
        <f t="shared" si="142"/>
        <v>726751</v>
      </c>
      <c r="AE400" s="1">
        <f t="shared" si="149"/>
        <v>0</v>
      </c>
      <c r="AF400" s="44" t="e">
        <f t="shared" si="143"/>
        <v>#DIV/0!</v>
      </c>
      <c r="AG400" s="44" t="e">
        <f t="shared" si="150"/>
        <v>#DIV/0!</v>
      </c>
      <c r="AI400" s="44" t="e">
        <f t="shared" si="144"/>
        <v>#DIV/0!</v>
      </c>
    </row>
    <row r="401" spans="1:35" x14ac:dyDescent="0.25">
      <c r="A401" s="1">
        <v>398</v>
      </c>
      <c r="D401" s="37">
        <v>44289</v>
      </c>
      <c r="M401" s="39">
        <f t="shared" si="137"/>
        <v>580378</v>
      </c>
      <c r="N401" s="10">
        <f t="shared" si="138"/>
        <v>858221</v>
      </c>
      <c r="O401" s="38" t="e">
        <f t="shared" si="145"/>
        <v>#DIV/0!</v>
      </c>
      <c r="P401" s="40" t="e">
        <f t="shared" si="146"/>
        <v>#DIV/0!</v>
      </c>
      <c r="Q401" s="13">
        <f t="shared" si="139"/>
        <v>701745</v>
      </c>
      <c r="R401" s="7">
        <f t="shared" si="136"/>
        <v>25006</v>
      </c>
      <c r="T401" s="11">
        <f t="shared" si="140"/>
        <v>131470</v>
      </c>
      <c r="U401" s="10">
        <f t="shared" si="130"/>
        <v>1</v>
      </c>
      <c r="V401" s="10">
        <f t="shared" si="131"/>
        <v>1301.9210989150372</v>
      </c>
      <c r="W401" s="10">
        <f t="shared" si="135"/>
        <v>1</v>
      </c>
      <c r="X401" s="1">
        <f t="shared" si="147"/>
        <v>0</v>
      </c>
      <c r="AB401" s="42" t="e">
        <f t="shared" si="141"/>
        <v>#DIV/0!</v>
      </c>
      <c r="AC401" s="42" t="e">
        <f t="shared" si="148"/>
        <v>#DIV/0!</v>
      </c>
      <c r="AE401" s="1">
        <f t="shared" si="149"/>
        <v>-726751</v>
      </c>
      <c r="AF401" s="44" t="e">
        <f t="shared" si="143"/>
        <v>#DIV/0!</v>
      </c>
      <c r="AG401" s="44" t="e">
        <f t="shared" si="150"/>
        <v>#DIV/0!</v>
      </c>
      <c r="AI401" s="44" t="e">
        <f t="shared" si="144"/>
        <v>#DIV/0!</v>
      </c>
    </row>
  </sheetData>
  <mergeCells count="112">
    <mergeCell ref="B4:B10"/>
    <mergeCell ref="C4:C31"/>
    <mergeCell ref="G4:G10"/>
    <mergeCell ref="H4:H31"/>
    <mergeCell ref="Y4:Y10"/>
    <mergeCell ref="Z4:Z31"/>
    <mergeCell ref="B11:B17"/>
    <mergeCell ref="G11:G17"/>
    <mergeCell ref="Y11:Y17"/>
    <mergeCell ref="B18:B24"/>
    <mergeCell ref="G18:G24"/>
    <mergeCell ref="Y18:Y24"/>
    <mergeCell ref="B25:B31"/>
    <mergeCell ref="G25:G31"/>
    <mergeCell ref="Y25:Y31"/>
    <mergeCell ref="B32:B38"/>
    <mergeCell ref="C32:C59"/>
    <mergeCell ref="G32:G38"/>
    <mergeCell ref="H32:H59"/>
    <mergeCell ref="Y32:Y38"/>
    <mergeCell ref="Z32:Z59"/>
    <mergeCell ref="B39:B45"/>
    <mergeCell ref="G39:G45"/>
    <mergeCell ref="Y39:Y45"/>
    <mergeCell ref="B46:B52"/>
    <mergeCell ref="G46:G52"/>
    <mergeCell ref="Y46:Y52"/>
    <mergeCell ref="B53:B59"/>
    <mergeCell ref="G53:G59"/>
    <mergeCell ref="Y53:Y59"/>
    <mergeCell ref="B60:B66"/>
    <mergeCell ref="C60:C87"/>
    <mergeCell ref="G60:G66"/>
    <mergeCell ref="H60:H87"/>
    <mergeCell ref="Y60:Y66"/>
    <mergeCell ref="Z60:Z87"/>
    <mergeCell ref="B67:B73"/>
    <mergeCell ref="G67:G73"/>
    <mergeCell ref="Y67:Y73"/>
    <mergeCell ref="B74:B80"/>
    <mergeCell ref="G74:G80"/>
    <mergeCell ref="Y74:Y80"/>
    <mergeCell ref="B81:B87"/>
    <mergeCell ref="G81:G87"/>
    <mergeCell ref="Y81:Y87"/>
    <mergeCell ref="B88:B94"/>
    <mergeCell ref="C88:C115"/>
    <mergeCell ref="G88:G94"/>
    <mergeCell ref="H88:H115"/>
    <mergeCell ref="Y88:Y94"/>
    <mergeCell ref="Z88:Z115"/>
    <mergeCell ref="B95:B101"/>
    <mergeCell ref="G95:G101"/>
    <mergeCell ref="Y95:Y101"/>
    <mergeCell ref="B102:B108"/>
    <mergeCell ref="G102:G108"/>
    <mergeCell ref="Y102:Y108"/>
    <mergeCell ref="B109:B115"/>
    <mergeCell ref="G109:G115"/>
    <mergeCell ref="Y109:Y115"/>
    <mergeCell ref="B116:B122"/>
    <mergeCell ref="G116:G122"/>
    <mergeCell ref="H116:H143"/>
    <mergeCell ref="Y116:Y122"/>
    <mergeCell ref="Z116:Z143"/>
    <mergeCell ref="B123:B129"/>
    <mergeCell ref="G123:G129"/>
    <mergeCell ref="Y123:Y129"/>
    <mergeCell ref="B130:B136"/>
    <mergeCell ref="G130:G136"/>
    <mergeCell ref="Y130:Y136"/>
    <mergeCell ref="B137:B143"/>
    <mergeCell ref="G137:G143"/>
    <mergeCell ref="Y137:Y143"/>
    <mergeCell ref="B144:B150"/>
    <mergeCell ref="G144:G150"/>
    <mergeCell ref="H144:H171"/>
    <mergeCell ref="Y144:Y150"/>
    <mergeCell ref="B151:B157"/>
    <mergeCell ref="G151:G157"/>
    <mergeCell ref="Y151:Y157"/>
    <mergeCell ref="B158:B164"/>
    <mergeCell ref="G158:G164"/>
    <mergeCell ref="Y158:Y164"/>
    <mergeCell ref="G165:G171"/>
    <mergeCell ref="G172:G178"/>
    <mergeCell ref="G179:G185"/>
    <mergeCell ref="G186:G192"/>
    <mergeCell ref="G193:G199"/>
    <mergeCell ref="G200:G206"/>
    <mergeCell ref="G207:G213"/>
    <mergeCell ref="G214:G220"/>
    <mergeCell ref="G221:G227"/>
    <mergeCell ref="G228:G234"/>
    <mergeCell ref="G235:G241"/>
    <mergeCell ref="G242:G248"/>
    <mergeCell ref="G249:G255"/>
    <mergeCell ref="G256:G262"/>
    <mergeCell ref="G263:G269"/>
    <mergeCell ref="G270:G276"/>
    <mergeCell ref="G277:G283"/>
    <mergeCell ref="G284:G290"/>
    <mergeCell ref="G291:G297"/>
    <mergeCell ref="G298:G304"/>
    <mergeCell ref="G305:G311"/>
    <mergeCell ref="G312:G318"/>
    <mergeCell ref="G319:G325"/>
    <mergeCell ref="G326:G332"/>
    <mergeCell ref="G333:G339"/>
    <mergeCell ref="G340:G346"/>
    <mergeCell ref="G347:G353"/>
    <mergeCell ref="G354:G360"/>
  </mergeCells>
  <hyperlinks>
    <hyperlink ref="AK152" r:id="rId1" xr:uid="{00000000-0004-0000-0000-000000000000}"/>
  </hyperlinks>
  <pageMargins left="0.7" right="0.7" top="0.75" bottom="0.75" header="0.51180555555555496" footer="0.51180555555555496"/>
  <pageSetup firstPageNumber="0" orientation="portrait" horizontalDpi="300" verticalDpi="30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P6" sqref="P6"/>
    </sheetView>
  </sheetViews>
  <sheetFormatPr defaultRowHeight="15" x14ac:dyDescent="0.25"/>
  <cols>
    <col min="1" max="1025" width="8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2"/>
  <sheetViews>
    <sheetView topLeftCell="A15" zoomScaleNormal="100" workbookViewId="0">
      <selection activeCell="E26" sqref="E26"/>
    </sheetView>
  </sheetViews>
  <sheetFormatPr defaultRowHeight="15" x14ac:dyDescent="0.25"/>
  <cols>
    <col min="1" max="1" width="11.28515625" customWidth="1"/>
    <col min="2" max="2" width="7.28515625" customWidth="1"/>
    <col min="3" max="3" width="6.5703125" customWidth="1"/>
    <col min="4" max="4" width="5.5703125" customWidth="1"/>
    <col min="5" max="5" width="9.7109375" customWidth="1"/>
    <col min="6" max="6" width="12.5703125" customWidth="1"/>
    <col min="7" max="7" width="19" customWidth="1"/>
    <col min="8" max="9" width="12.5703125" customWidth="1"/>
    <col min="10" max="10" width="8.7109375" customWidth="1"/>
    <col min="11" max="11" width="12.42578125" customWidth="1"/>
    <col min="12" max="12" width="15" customWidth="1"/>
    <col min="13" max="13" width="15.140625" customWidth="1"/>
    <col min="14" max="14" width="16.7109375" customWidth="1"/>
    <col min="15" max="15" width="21" customWidth="1"/>
    <col min="16" max="1025" width="8.7109375" customWidth="1"/>
  </cols>
  <sheetData>
    <row r="1" spans="1:15" ht="33" x14ac:dyDescent="0.45">
      <c r="A1" s="122"/>
      <c r="B1" s="123" t="s">
        <v>45</v>
      </c>
      <c r="C1" s="124" t="s">
        <v>46</v>
      </c>
      <c r="D1" s="124" t="s">
        <v>47</v>
      </c>
      <c r="E1" s="125" t="s">
        <v>15</v>
      </c>
      <c r="F1" s="125" t="s">
        <v>48</v>
      </c>
      <c r="G1" s="125" t="s">
        <v>49</v>
      </c>
      <c r="H1" s="125" t="s">
        <v>50</v>
      </c>
      <c r="I1" s="126" t="s">
        <v>51</v>
      </c>
      <c r="J1" s="127"/>
      <c r="K1" s="128"/>
      <c r="L1" s="129" t="s">
        <v>52</v>
      </c>
      <c r="M1" s="129" t="s">
        <v>53</v>
      </c>
      <c r="N1" s="130" t="s">
        <v>54</v>
      </c>
      <c r="O1" s="131" t="s">
        <v>55</v>
      </c>
    </row>
    <row r="2" spans="1:15" ht="15.75" x14ac:dyDescent="0.25">
      <c r="A2" s="132"/>
      <c r="B2" s="133">
        <f>AVERAGE(B5:B23)</f>
        <v>3.3</v>
      </c>
      <c r="C2" s="17"/>
      <c r="D2" s="17"/>
      <c r="E2" s="17"/>
      <c r="F2" s="17"/>
      <c r="G2" s="17"/>
      <c r="H2" s="17"/>
      <c r="I2" s="134">
        <f>AVERAGE(I4:I24)</f>
        <v>10.454545454545455</v>
      </c>
      <c r="K2" s="135" t="s">
        <v>56</v>
      </c>
      <c r="L2" s="136">
        <f>E4</f>
        <v>43892</v>
      </c>
      <c r="M2" s="136">
        <f ca="1">TODAY()</f>
        <v>44209</v>
      </c>
      <c r="N2" s="137">
        <f>E58</f>
        <v>43993</v>
      </c>
      <c r="O2" s="138">
        <f>E112</f>
        <v>44101</v>
      </c>
    </row>
    <row r="3" spans="1:15" x14ac:dyDescent="0.25">
      <c r="A3" s="139" t="s">
        <v>57</v>
      </c>
      <c r="B3" s="140"/>
      <c r="C3" s="17"/>
      <c r="D3" s="17"/>
      <c r="E3" s="17"/>
      <c r="F3" s="17"/>
      <c r="G3" s="17"/>
      <c r="H3" s="17"/>
      <c r="I3" s="134"/>
      <c r="K3" s="141" t="s">
        <v>58</v>
      </c>
      <c r="L3" s="142"/>
      <c r="M3" s="142">
        <f ca="1">L2-M2</f>
        <v>-317</v>
      </c>
      <c r="N3" s="142">
        <f ca="1">N2-M2</f>
        <v>-216</v>
      </c>
      <c r="O3" s="143">
        <f ca="1">O2-M2</f>
        <v>-108</v>
      </c>
    </row>
    <row r="4" spans="1:15" x14ac:dyDescent="0.25">
      <c r="A4" s="144">
        <f>ROUNDUP(B2,0)</f>
        <v>4</v>
      </c>
      <c r="B4" s="17"/>
      <c r="C4" s="17">
        <v>1</v>
      </c>
      <c r="D4" s="17">
        <v>1</v>
      </c>
      <c r="E4" s="145">
        <v>43892</v>
      </c>
      <c r="F4" s="17">
        <v>2</v>
      </c>
      <c r="G4" s="146">
        <v>0</v>
      </c>
      <c r="H4" s="22">
        <f>2^D4</f>
        <v>2</v>
      </c>
      <c r="I4" s="147">
        <f>ABS(F4-H4)</f>
        <v>0</v>
      </c>
      <c r="K4" s="148" t="s">
        <v>59</v>
      </c>
      <c r="L4" s="149"/>
      <c r="M4" s="149"/>
      <c r="N4" s="150">
        <f ca="1">N3/7</f>
        <v>-30.857142857142858</v>
      </c>
      <c r="O4" s="151">
        <f ca="1">O3/7</f>
        <v>-15.428571428571429</v>
      </c>
    </row>
    <row r="5" spans="1:15" x14ac:dyDescent="0.25">
      <c r="A5" s="152"/>
      <c r="B5" s="17">
        <f>E6-E4</f>
        <v>4</v>
      </c>
      <c r="C5" s="17"/>
      <c r="D5" s="17"/>
      <c r="E5" s="22"/>
      <c r="F5" s="17"/>
      <c r="G5" s="17"/>
      <c r="H5" s="22"/>
      <c r="I5" s="147"/>
      <c r="K5" s="148" t="s">
        <v>60</v>
      </c>
      <c r="L5" s="149"/>
      <c r="M5" s="149"/>
      <c r="N5" s="149">
        <f ca="1">N3/30</f>
        <v>-7.2</v>
      </c>
      <c r="O5" s="151">
        <f ca="1">O3/30</f>
        <v>-3.6</v>
      </c>
    </row>
    <row r="6" spans="1:15" x14ac:dyDescent="0.25">
      <c r="A6" s="152"/>
      <c r="B6" s="17"/>
      <c r="C6" s="17">
        <v>2</v>
      </c>
      <c r="D6" s="17">
        <v>2</v>
      </c>
      <c r="E6" s="145">
        <v>43896</v>
      </c>
      <c r="F6" s="17">
        <v>4</v>
      </c>
      <c r="G6" s="146">
        <v>0</v>
      </c>
      <c r="H6" s="22">
        <f>2^D6</f>
        <v>4</v>
      </c>
      <c r="I6" s="147">
        <f>ABS(F6-H6)</f>
        <v>0</v>
      </c>
      <c r="K6" s="141" t="s">
        <v>61</v>
      </c>
      <c r="L6" s="153"/>
      <c r="M6" s="153"/>
      <c r="N6" s="154">
        <f>H58</f>
        <v>268435456</v>
      </c>
      <c r="O6" s="155"/>
    </row>
    <row r="7" spans="1:15" x14ac:dyDescent="0.25">
      <c r="A7" s="152"/>
      <c r="B7" s="17">
        <f>E8-E6</f>
        <v>2</v>
      </c>
      <c r="C7" s="17"/>
      <c r="D7" s="17"/>
      <c r="E7" s="17"/>
      <c r="F7" s="17"/>
      <c r="G7" s="17"/>
      <c r="H7" s="22"/>
      <c r="I7" s="147"/>
      <c r="K7" s="156" t="s">
        <v>62</v>
      </c>
      <c r="L7" s="157" t="s">
        <v>63</v>
      </c>
    </row>
    <row r="8" spans="1:15" x14ac:dyDescent="0.25">
      <c r="A8" s="152"/>
      <c r="B8" s="17"/>
      <c r="C8" s="17">
        <v>3</v>
      </c>
      <c r="D8" s="17">
        <v>3</v>
      </c>
      <c r="E8" s="145">
        <v>43898</v>
      </c>
      <c r="F8" s="17">
        <v>6</v>
      </c>
      <c r="G8" s="146">
        <v>2</v>
      </c>
      <c r="H8" s="22">
        <f>2^D8</f>
        <v>8</v>
      </c>
      <c r="I8" s="147">
        <f>ABS(F8-H8)</f>
        <v>2</v>
      </c>
      <c r="L8" s="158" t="s">
        <v>64</v>
      </c>
    </row>
    <row r="9" spans="1:15" x14ac:dyDescent="0.25">
      <c r="A9" s="152"/>
      <c r="B9" s="17">
        <f>E10-E8</f>
        <v>1</v>
      </c>
      <c r="C9" s="17"/>
      <c r="D9" s="17"/>
      <c r="E9" s="17"/>
      <c r="F9" s="17"/>
      <c r="G9" s="17"/>
      <c r="H9" s="22"/>
      <c r="I9" s="147"/>
    </row>
    <row r="10" spans="1:15" x14ac:dyDescent="0.25">
      <c r="A10" s="152"/>
      <c r="B10" s="17"/>
      <c r="C10" s="17">
        <v>4</v>
      </c>
      <c r="D10" s="17">
        <v>4</v>
      </c>
      <c r="E10" s="145">
        <v>43899</v>
      </c>
      <c r="F10" s="17">
        <v>19</v>
      </c>
      <c r="G10" s="146">
        <v>2</v>
      </c>
      <c r="H10" s="22">
        <f>2^D10</f>
        <v>16</v>
      </c>
      <c r="I10" s="147">
        <f>ABS(F10-H10)</f>
        <v>3</v>
      </c>
    </row>
    <row r="11" spans="1:15" x14ac:dyDescent="0.25">
      <c r="A11" s="152"/>
      <c r="B11" s="17">
        <f>E12-E10</f>
        <v>2</v>
      </c>
      <c r="C11" s="17"/>
      <c r="D11" s="17"/>
      <c r="E11" s="17"/>
      <c r="F11" s="17"/>
      <c r="G11" s="17"/>
      <c r="H11" s="22"/>
      <c r="I11" s="147"/>
    </row>
    <row r="12" spans="1:15" x14ac:dyDescent="0.25">
      <c r="A12" s="152"/>
      <c r="B12" s="17"/>
      <c r="C12" s="17">
        <v>5</v>
      </c>
      <c r="D12" s="17">
        <v>5</v>
      </c>
      <c r="E12" s="145">
        <v>43901</v>
      </c>
      <c r="F12" s="17">
        <v>34</v>
      </c>
      <c r="G12" s="146">
        <v>2</v>
      </c>
      <c r="H12" s="22">
        <f>2^D12</f>
        <v>32</v>
      </c>
      <c r="I12" s="147">
        <f>ABS(F12-H12)</f>
        <v>2</v>
      </c>
    </row>
    <row r="13" spans="1:15" x14ac:dyDescent="0.25">
      <c r="A13" s="152"/>
      <c r="B13" s="17">
        <f>E14-E12</f>
        <v>2</v>
      </c>
      <c r="C13" s="17"/>
      <c r="D13" s="17"/>
      <c r="E13" s="17"/>
      <c r="F13" s="17"/>
      <c r="G13" s="17"/>
      <c r="H13" s="22"/>
      <c r="I13" s="147"/>
    </row>
    <row r="14" spans="1:15" x14ac:dyDescent="0.25">
      <c r="A14" s="152"/>
      <c r="B14" s="17"/>
      <c r="C14" s="17">
        <v>6</v>
      </c>
      <c r="D14" s="17">
        <v>6</v>
      </c>
      <c r="E14" s="145">
        <v>43903</v>
      </c>
      <c r="F14" s="17">
        <v>69</v>
      </c>
      <c r="G14" s="146">
        <v>3</v>
      </c>
      <c r="H14" s="22">
        <f>2^D14</f>
        <v>64</v>
      </c>
      <c r="I14" s="147">
        <f>ABS(F14-H14)</f>
        <v>5</v>
      </c>
    </row>
    <row r="15" spans="1:15" x14ac:dyDescent="0.25">
      <c r="A15" s="152"/>
      <c r="B15" s="17">
        <f>E16-E14</f>
        <v>3</v>
      </c>
      <c r="C15" s="17"/>
      <c r="D15" s="17"/>
      <c r="E15" s="17"/>
      <c r="F15" s="17"/>
      <c r="G15" s="17"/>
      <c r="H15" s="22"/>
      <c r="I15" s="147"/>
    </row>
    <row r="16" spans="1:15" x14ac:dyDescent="0.25">
      <c r="A16" s="152"/>
      <c r="B16" s="17"/>
      <c r="C16" s="17">
        <v>7</v>
      </c>
      <c r="D16" s="17">
        <v>7</v>
      </c>
      <c r="E16" s="145">
        <v>43906</v>
      </c>
      <c r="F16" s="17">
        <v>134</v>
      </c>
      <c r="G16" s="146">
        <v>8</v>
      </c>
      <c r="H16" s="22">
        <f>2^D16</f>
        <v>128</v>
      </c>
      <c r="I16" s="147">
        <f>ABS(F16-H16)</f>
        <v>6</v>
      </c>
    </row>
    <row r="17" spans="1:9" x14ac:dyDescent="0.25">
      <c r="A17" s="152"/>
      <c r="B17" s="17">
        <f>E18-E16</f>
        <v>2</v>
      </c>
      <c r="C17" s="17"/>
      <c r="D17" s="17"/>
      <c r="E17" s="17"/>
      <c r="F17" s="17"/>
      <c r="G17" s="17"/>
      <c r="H17" s="22"/>
      <c r="I17" s="147"/>
    </row>
    <row r="18" spans="1:9" x14ac:dyDescent="0.25">
      <c r="A18" s="152"/>
      <c r="B18" s="17"/>
      <c r="C18" s="17">
        <v>8</v>
      </c>
      <c r="D18" s="17">
        <v>8</v>
      </c>
      <c r="E18" s="145">
        <v>43908</v>
      </c>
      <c r="F18" s="17">
        <v>227</v>
      </c>
      <c r="G18" s="146">
        <v>11</v>
      </c>
      <c r="H18" s="22">
        <f>2^D18</f>
        <v>256</v>
      </c>
      <c r="I18" s="147">
        <f>ABS(F18-H18)</f>
        <v>29</v>
      </c>
    </row>
    <row r="19" spans="1:9" x14ac:dyDescent="0.25">
      <c r="A19" s="152"/>
      <c r="B19" s="17">
        <f>E20-E18</f>
        <v>2</v>
      </c>
      <c r="C19" s="17"/>
      <c r="D19" s="17"/>
      <c r="E19" s="17"/>
      <c r="F19" s="17"/>
      <c r="G19" s="17"/>
      <c r="H19" s="22"/>
      <c r="I19" s="147"/>
    </row>
    <row r="20" spans="1:9" x14ac:dyDescent="0.25">
      <c r="A20" s="152"/>
      <c r="B20" s="17"/>
      <c r="C20" s="17">
        <v>9</v>
      </c>
      <c r="D20" s="17">
        <v>9</v>
      </c>
      <c r="E20" s="145">
        <v>43910</v>
      </c>
      <c r="F20" s="17">
        <v>514</v>
      </c>
      <c r="G20" s="146">
        <v>17</v>
      </c>
      <c r="H20" s="22">
        <f>2^D20</f>
        <v>512</v>
      </c>
      <c r="I20" s="147">
        <f>ABS(F20-H20)</f>
        <v>2</v>
      </c>
    </row>
    <row r="21" spans="1:9" x14ac:dyDescent="0.25">
      <c r="A21" s="152"/>
      <c r="B21" s="17">
        <f>E22-E20</f>
        <v>7</v>
      </c>
      <c r="C21" s="17"/>
      <c r="D21" s="17"/>
      <c r="E21" s="17"/>
      <c r="F21" s="17"/>
      <c r="G21" s="17"/>
      <c r="H21" s="22"/>
      <c r="I21" s="147"/>
    </row>
    <row r="22" spans="1:9" x14ac:dyDescent="0.25">
      <c r="A22" s="152"/>
      <c r="B22" s="17"/>
      <c r="C22" s="17">
        <v>10</v>
      </c>
      <c r="D22" s="17">
        <v>10</v>
      </c>
      <c r="E22" s="145">
        <v>43917</v>
      </c>
      <c r="F22" s="17">
        <v>1046</v>
      </c>
      <c r="G22" s="146">
        <v>45</v>
      </c>
      <c r="H22" s="22">
        <f>2^D22</f>
        <v>1024</v>
      </c>
      <c r="I22" s="147">
        <f>ABS(F22-H22)</f>
        <v>22</v>
      </c>
    </row>
    <row r="23" spans="1:9" x14ac:dyDescent="0.25">
      <c r="A23" s="152"/>
      <c r="B23" s="17">
        <f>E24-E22</f>
        <v>8</v>
      </c>
      <c r="C23" s="17"/>
      <c r="D23" s="17"/>
      <c r="E23" s="17"/>
      <c r="F23" s="17"/>
      <c r="G23" s="17"/>
      <c r="H23" s="22"/>
      <c r="I23" s="147"/>
    </row>
    <row r="24" spans="1:9" x14ac:dyDescent="0.25">
      <c r="A24" s="152"/>
      <c r="B24" s="17"/>
      <c r="C24" s="17">
        <v>11</v>
      </c>
      <c r="D24" s="17">
        <v>11</v>
      </c>
      <c r="E24" s="145">
        <v>43925</v>
      </c>
      <c r="F24" s="17">
        <v>2092</v>
      </c>
      <c r="G24" s="146">
        <v>149</v>
      </c>
      <c r="H24" s="22">
        <f>2^D24</f>
        <v>2048</v>
      </c>
      <c r="I24" s="147">
        <f>ABS(F24-H24)</f>
        <v>44</v>
      </c>
    </row>
    <row r="25" spans="1:9" x14ac:dyDescent="0.25">
      <c r="A25" s="152"/>
      <c r="B25" s="17">
        <f>E26-E24</f>
        <v>4</v>
      </c>
      <c r="C25" s="17"/>
      <c r="D25" s="17"/>
      <c r="E25" s="17"/>
      <c r="F25" s="17"/>
      <c r="G25" s="17"/>
      <c r="H25" s="22"/>
      <c r="I25" s="147"/>
    </row>
    <row r="26" spans="1:9" x14ac:dyDescent="0.25">
      <c r="A26" s="152"/>
      <c r="B26" s="17"/>
      <c r="C26" s="17">
        <v>12</v>
      </c>
      <c r="D26" s="17">
        <v>12</v>
      </c>
      <c r="E26" s="145">
        <f>E24+A4</f>
        <v>43929</v>
      </c>
      <c r="F26" s="22">
        <f>H26</f>
        <v>4096</v>
      </c>
      <c r="G26" s="22">
        <f>G24*2</f>
        <v>298</v>
      </c>
      <c r="H26" s="22">
        <f>2^D26</f>
        <v>4096</v>
      </c>
      <c r="I26" s="147">
        <f>ABS(F26-H26)</f>
        <v>0</v>
      </c>
    </row>
    <row r="27" spans="1:9" x14ac:dyDescent="0.25">
      <c r="A27" s="152"/>
      <c r="B27" s="17">
        <f>E28-E26</f>
        <v>4</v>
      </c>
      <c r="C27" s="17"/>
      <c r="D27" s="17"/>
      <c r="E27" s="17"/>
      <c r="F27" s="22"/>
      <c r="G27" s="22"/>
      <c r="H27" s="22"/>
      <c r="I27" s="147"/>
    </row>
    <row r="28" spans="1:9" x14ac:dyDescent="0.25">
      <c r="A28" s="152"/>
      <c r="B28" s="17"/>
      <c r="C28" s="17">
        <v>13</v>
      </c>
      <c r="D28" s="17">
        <v>13</v>
      </c>
      <c r="E28" s="145">
        <f>E26+A4</f>
        <v>43933</v>
      </c>
      <c r="F28" s="22">
        <f>H28</f>
        <v>8192</v>
      </c>
      <c r="G28" s="22">
        <f>G26*2</f>
        <v>596</v>
      </c>
      <c r="H28" s="22">
        <f>2^D28</f>
        <v>8192</v>
      </c>
      <c r="I28" s="147">
        <f>ABS(F28-H28)</f>
        <v>0</v>
      </c>
    </row>
    <row r="29" spans="1:9" x14ac:dyDescent="0.25">
      <c r="A29" s="152"/>
      <c r="B29" s="17">
        <f>E30-E28</f>
        <v>4</v>
      </c>
      <c r="C29" s="17"/>
      <c r="D29" s="17"/>
      <c r="E29" s="17"/>
      <c r="F29" s="22"/>
      <c r="G29" s="22"/>
      <c r="H29" s="22"/>
      <c r="I29" s="147"/>
    </row>
    <row r="30" spans="1:9" x14ac:dyDescent="0.25">
      <c r="A30" s="152"/>
      <c r="B30" s="17"/>
      <c r="C30" s="17">
        <v>14</v>
      </c>
      <c r="D30" s="17">
        <v>14</v>
      </c>
      <c r="E30" s="145">
        <f>E28+A4</f>
        <v>43937</v>
      </c>
      <c r="F30" s="22">
        <f>H30</f>
        <v>16384</v>
      </c>
      <c r="G30" s="22">
        <f>G28*2</f>
        <v>1192</v>
      </c>
      <c r="H30" s="22">
        <f>2^D30</f>
        <v>16384</v>
      </c>
      <c r="I30" s="147">
        <f>ABS(F30-H30)</f>
        <v>0</v>
      </c>
    </row>
    <row r="31" spans="1:9" x14ac:dyDescent="0.25">
      <c r="A31" s="152"/>
      <c r="B31" s="17">
        <f>E32-E30</f>
        <v>4</v>
      </c>
      <c r="C31" s="17"/>
      <c r="D31" s="17"/>
      <c r="E31" s="17"/>
      <c r="F31" s="22"/>
      <c r="G31" s="22"/>
      <c r="H31" s="22"/>
      <c r="I31" s="147"/>
    </row>
    <row r="32" spans="1:9" x14ac:dyDescent="0.25">
      <c r="A32" s="152"/>
      <c r="B32" s="17"/>
      <c r="C32" s="17">
        <v>15</v>
      </c>
      <c r="D32" s="17">
        <v>15</v>
      </c>
      <c r="E32" s="145">
        <f>E30+A4</f>
        <v>43941</v>
      </c>
      <c r="F32" s="22">
        <f>H32</f>
        <v>32768</v>
      </c>
      <c r="G32" s="22">
        <f>G30*2</f>
        <v>2384</v>
      </c>
      <c r="H32" s="22">
        <f>2^D32</f>
        <v>32768</v>
      </c>
      <c r="I32" s="147">
        <f>ABS(F32-H32)</f>
        <v>0</v>
      </c>
    </row>
    <row r="33" spans="1:9" x14ac:dyDescent="0.25">
      <c r="A33" s="152"/>
      <c r="B33" s="17">
        <f>E34-E32</f>
        <v>4</v>
      </c>
      <c r="C33" s="17"/>
      <c r="D33" s="17"/>
      <c r="E33" s="17"/>
      <c r="F33" s="22"/>
      <c r="G33" s="22"/>
      <c r="H33" s="22"/>
      <c r="I33" s="147"/>
    </row>
    <row r="34" spans="1:9" x14ac:dyDescent="0.25">
      <c r="A34" s="152"/>
      <c r="B34" s="17"/>
      <c r="C34" s="17">
        <v>16</v>
      </c>
      <c r="D34" s="17">
        <v>16</v>
      </c>
      <c r="E34" s="145">
        <f>E32+A4</f>
        <v>43945</v>
      </c>
      <c r="F34" s="22">
        <f>H34</f>
        <v>65536</v>
      </c>
      <c r="G34" s="22">
        <f>G32*2</f>
        <v>4768</v>
      </c>
      <c r="H34" s="22">
        <f>2^D34</f>
        <v>65536</v>
      </c>
      <c r="I34" s="147">
        <f>ABS(F34-H34)</f>
        <v>0</v>
      </c>
    </row>
    <row r="35" spans="1:9" x14ac:dyDescent="0.25">
      <c r="A35" s="152"/>
      <c r="B35" s="17">
        <f>E36-E34</f>
        <v>4</v>
      </c>
      <c r="C35" s="17"/>
      <c r="D35" s="17"/>
      <c r="E35" s="17"/>
      <c r="F35" s="22"/>
      <c r="G35" s="22"/>
      <c r="H35" s="22"/>
      <c r="I35" s="147"/>
    </row>
    <row r="36" spans="1:9" x14ac:dyDescent="0.25">
      <c r="A36" s="152"/>
      <c r="B36" s="17"/>
      <c r="C36" s="17">
        <v>17</v>
      </c>
      <c r="D36" s="17">
        <v>17</v>
      </c>
      <c r="E36" s="145">
        <f>E34+A4</f>
        <v>43949</v>
      </c>
      <c r="F36" s="22">
        <f>H36</f>
        <v>131072</v>
      </c>
      <c r="G36" s="22">
        <f>G34*2</f>
        <v>9536</v>
      </c>
      <c r="H36" s="22">
        <f>2^D36</f>
        <v>131072</v>
      </c>
      <c r="I36" s="147">
        <f>ABS(F36-H36)</f>
        <v>0</v>
      </c>
    </row>
    <row r="37" spans="1:9" x14ac:dyDescent="0.25">
      <c r="A37" s="152"/>
      <c r="B37" s="17">
        <f>E38-E36</f>
        <v>4</v>
      </c>
      <c r="C37" s="17"/>
      <c r="D37" s="17"/>
      <c r="E37" s="17"/>
      <c r="F37" s="22"/>
      <c r="G37" s="22"/>
      <c r="H37" s="22"/>
      <c r="I37" s="147"/>
    </row>
    <row r="38" spans="1:9" x14ac:dyDescent="0.25">
      <c r="A38" s="152"/>
      <c r="B38" s="17"/>
      <c r="C38" s="17">
        <v>18</v>
      </c>
      <c r="D38" s="17">
        <v>18</v>
      </c>
      <c r="E38" s="145">
        <f>E36+A4</f>
        <v>43953</v>
      </c>
      <c r="F38" s="22">
        <f>H38</f>
        <v>262144</v>
      </c>
      <c r="G38" s="22">
        <f>G36*2</f>
        <v>19072</v>
      </c>
      <c r="H38" s="22">
        <f>2^D38</f>
        <v>262144</v>
      </c>
      <c r="I38" s="147">
        <f>ABS(F38-H38)</f>
        <v>0</v>
      </c>
    </row>
    <row r="39" spans="1:9" x14ac:dyDescent="0.25">
      <c r="A39" s="152"/>
      <c r="B39" s="17">
        <f>E40-E38</f>
        <v>4</v>
      </c>
      <c r="C39" s="17"/>
      <c r="D39" s="17"/>
      <c r="E39" s="17"/>
      <c r="F39" s="22"/>
      <c r="G39" s="22"/>
      <c r="H39" s="22"/>
      <c r="I39" s="147"/>
    </row>
    <row r="40" spans="1:9" x14ac:dyDescent="0.25">
      <c r="A40" s="152"/>
      <c r="B40" s="17"/>
      <c r="C40" s="17">
        <v>19</v>
      </c>
      <c r="D40" s="17">
        <v>19</v>
      </c>
      <c r="E40" s="145">
        <f>E38+A4</f>
        <v>43957</v>
      </c>
      <c r="F40" s="22">
        <f>H40</f>
        <v>524288</v>
      </c>
      <c r="G40" s="22">
        <f>G38*2</f>
        <v>38144</v>
      </c>
      <c r="H40" s="22">
        <f>2^D40</f>
        <v>524288</v>
      </c>
      <c r="I40" s="147">
        <f>ABS(F40-H40)</f>
        <v>0</v>
      </c>
    </row>
    <row r="41" spans="1:9" x14ac:dyDescent="0.25">
      <c r="A41" s="152"/>
      <c r="B41" s="17">
        <f>E42-E40</f>
        <v>4</v>
      </c>
      <c r="C41" s="17"/>
      <c r="D41" s="17"/>
      <c r="E41" s="17"/>
      <c r="F41" s="22"/>
      <c r="G41" s="22"/>
      <c r="H41" s="22"/>
      <c r="I41" s="147"/>
    </row>
    <row r="42" spans="1:9" x14ac:dyDescent="0.25">
      <c r="A42" s="152"/>
      <c r="B42" s="17"/>
      <c r="C42" s="17">
        <v>20</v>
      </c>
      <c r="D42" s="17">
        <v>20</v>
      </c>
      <c r="E42" s="145">
        <f>E40+A4</f>
        <v>43961</v>
      </c>
      <c r="F42" s="22">
        <f>H42</f>
        <v>1048576</v>
      </c>
      <c r="G42" s="22">
        <f>G40*2</f>
        <v>76288</v>
      </c>
      <c r="H42" s="22">
        <f>2^D42</f>
        <v>1048576</v>
      </c>
      <c r="I42" s="147">
        <f>ABS(F42-H42)</f>
        <v>0</v>
      </c>
    </row>
    <row r="43" spans="1:9" x14ac:dyDescent="0.25">
      <c r="A43" s="152"/>
      <c r="B43" s="17">
        <f>E44-E42</f>
        <v>4</v>
      </c>
      <c r="C43" s="17"/>
      <c r="D43" s="17"/>
      <c r="E43" s="17"/>
      <c r="F43" s="22"/>
      <c r="G43" s="22"/>
      <c r="H43" s="22"/>
      <c r="I43" s="147"/>
    </row>
    <row r="44" spans="1:9" x14ac:dyDescent="0.25">
      <c r="A44" s="152"/>
      <c r="B44" s="17"/>
      <c r="C44" s="17">
        <v>21</v>
      </c>
      <c r="D44" s="17">
        <v>21</v>
      </c>
      <c r="E44" s="145">
        <f>E42+A4</f>
        <v>43965</v>
      </c>
      <c r="F44" s="22">
        <f>H44</f>
        <v>2097152</v>
      </c>
      <c r="G44" s="22">
        <f>G42*2</f>
        <v>152576</v>
      </c>
      <c r="H44" s="22">
        <f>2^D44</f>
        <v>2097152</v>
      </c>
      <c r="I44" s="147">
        <f>ABS(F44-H44)</f>
        <v>0</v>
      </c>
    </row>
    <row r="45" spans="1:9" x14ac:dyDescent="0.25">
      <c r="A45" s="152"/>
      <c r="B45" s="17">
        <f>E46-E44</f>
        <v>4</v>
      </c>
      <c r="C45" s="17"/>
      <c r="D45" s="17"/>
      <c r="E45" s="17"/>
      <c r="F45" s="22"/>
      <c r="G45" s="22"/>
      <c r="H45" s="22"/>
      <c r="I45" s="147"/>
    </row>
    <row r="46" spans="1:9" x14ac:dyDescent="0.25">
      <c r="A46" s="152"/>
      <c r="B46" s="17"/>
      <c r="C46" s="17">
        <v>22</v>
      </c>
      <c r="D46" s="17">
        <v>22</v>
      </c>
      <c r="E46" s="145">
        <f>E44+A4</f>
        <v>43969</v>
      </c>
      <c r="F46" s="22">
        <f>H46</f>
        <v>4194304</v>
      </c>
      <c r="G46" s="22">
        <f>G44*2</f>
        <v>305152</v>
      </c>
      <c r="H46" s="22">
        <f>2^D46</f>
        <v>4194304</v>
      </c>
      <c r="I46" s="147">
        <f>ABS(F46-H46)</f>
        <v>0</v>
      </c>
    </row>
    <row r="47" spans="1:9" x14ac:dyDescent="0.25">
      <c r="A47" s="152"/>
      <c r="B47" s="17">
        <f>E48-E46</f>
        <v>4</v>
      </c>
      <c r="C47" s="17"/>
      <c r="D47" s="17"/>
      <c r="E47" s="17"/>
      <c r="F47" s="22"/>
      <c r="G47" s="22"/>
      <c r="H47" s="22"/>
      <c r="I47" s="147"/>
    </row>
    <row r="48" spans="1:9" x14ac:dyDescent="0.25">
      <c r="A48" s="152"/>
      <c r="B48" s="17"/>
      <c r="C48" s="17">
        <v>23</v>
      </c>
      <c r="D48" s="17">
        <v>23</v>
      </c>
      <c r="E48" s="145">
        <f>E46+A4</f>
        <v>43973</v>
      </c>
      <c r="F48" s="22">
        <f>H48</f>
        <v>8388608</v>
      </c>
      <c r="G48" s="22">
        <f>G46*2</f>
        <v>610304</v>
      </c>
      <c r="H48" s="22">
        <f>2^D48</f>
        <v>8388608</v>
      </c>
      <c r="I48" s="147">
        <f>ABS(F48-H48)</f>
        <v>0</v>
      </c>
    </row>
    <row r="49" spans="1:9" x14ac:dyDescent="0.25">
      <c r="A49" s="152"/>
      <c r="B49" s="17">
        <f>E50-E48</f>
        <v>4</v>
      </c>
      <c r="C49" s="17"/>
      <c r="D49" s="17"/>
      <c r="E49" s="17"/>
      <c r="F49" s="22"/>
      <c r="G49" s="22"/>
      <c r="H49" s="22"/>
      <c r="I49" s="147"/>
    </row>
    <row r="50" spans="1:9" x14ac:dyDescent="0.25">
      <c r="A50" s="152"/>
      <c r="B50" s="17"/>
      <c r="C50" s="17">
        <v>24</v>
      </c>
      <c r="D50" s="17">
        <v>24</v>
      </c>
      <c r="E50" s="145">
        <f>E48+A4</f>
        <v>43977</v>
      </c>
      <c r="F50" s="22">
        <f>H50</f>
        <v>16777216</v>
      </c>
      <c r="G50" s="22">
        <f>G48*2</f>
        <v>1220608</v>
      </c>
      <c r="H50" s="22">
        <f>2^D50</f>
        <v>16777216</v>
      </c>
      <c r="I50" s="147">
        <f>ABS(F50-H50)</f>
        <v>0</v>
      </c>
    </row>
    <row r="51" spans="1:9" x14ac:dyDescent="0.25">
      <c r="A51" s="152"/>
      <c r="B51" s="17">
        <f>E52-E50</f>
        <v>4</v>
      </c>
      <c r="C51" s="17"/>
      <c r="D51" s="17"/>
      <c r="E51" s="17"/>
      <c r="F51" s="22"/>
      <c r="G51" s="22"/>
      <c r="H51" s="22"/>
      <c r="I51" s="147"/>
    </row>
    <row r="52" spans="1:9" x14ac:dyDescent="0.25">
      <c r="A52" s="152"/>
      <c r="B52" s="17"/>
      <c r="C52" s="17">
        <v>25</v>
      </c>
      <c r="D52" s="17">
        <v>25</v>
      </c>
      <c r="E52" s="145">
        <f>E50+A4</f>
        <v>43981</v>
      </c>
      <c r="F52" s="22">
        <f>H52</f>
        <v>33554432</v>
      </c>
      <c r="G52" s="22">
        <f>G50*2</f>
        <v>2441216</v>
      </c>
      <c r="H52" s="22">
        <f>2^D52</f>
        <v>33554432</v>
      </c>
      <c r="I52" s="147">
        <f>ABS(F52-H52)</f>
        <v>0</v>
      </c>
    </row>
    <row r="53" spans="1:9" x14ac:dyDescent="0.25">
      <c r="A53" s="152"/>
      <c r="B53" s="17">
        <f>E54-E52</f>
        <v>4</v>
      </c>
      <c r="C53" s="17"/>
      <c r="D53" s="17"/>
      <c r="E53" s="17"/>
      <c r="F53" s="22"/>
      <c r="G53" s="22"/>
      <c r="H53" s="22"/>
      <c r="I53" s="147"/>
    </row>
    <row r="54" spans="1:9" x14ac:dyDescent="0.25">
      <c r="A54" s="152"/>
      <c r="B54" s="17"/>
      <c r="C54" s="17">
        <v>26</v>
      </c>
      <c r="D54" s="17">
        <v>26</v>
      </c>
      <c r="E54" s="145">
        <f>E52+A4</f>
        <v>43985</v>
      </c>
      <c r="F54" s="22">
        <f>H54</f>
        <v>67108864</v>
      </c>
      <c r="G54" s="22">
        <f>G52*2</f>
        <v>4882432</v>
      </c>
      <c r="H54" s="22">
        <f>2^D54</f>
        <v>67108864</v>
      </c>
      <c r="I54" s="147">
        <f>ABS(F54-H54)</f>
        <v>0</v>
      </c>
    </row>
    <row r="55" spans="1:9" x14ac:dyDescent="0.25">
      <c r="A55" s="152"/>
      <c r="B55" s="17">
        <f>E56-E54</f>
        <v>4</v>
      </c>
      <c r="C55" s="17"/>
      <c r="D55" s="17"/>
      <c r="E55" s="17"/>
      <c r="F55" s="22"/>
      <c r="G55" s="22"/>
      <c r="H55" s="22"/>
      <c r="I55" s="147"/>
    </row>
    <row r="56" spans="1:9" x14ac:dyDescent="0.25">
      <c r="A56" s="152"/>
      <c r="B56" s="17"/>
      <c r="C56" s="17">
        <v>27</v>
      </c>
      <c r="D56" s="17">
        <v>27</v>
      </c>
      <c r="E56" s="145">
        <f>E54+A4</f>
        <v>43989</v>
      </c>
      <c r="F56" s="22">
        <f>H56</f>
        <v>134217728</v>
      </c>
      <c r="G56" s="22">
        <f>G54*2</f>
        <v>9764864</v>
      </c>
      <c r="H56" s="22">
        <f>2^D56</f>
        <v>134217728</v>
      </c>
      <c r="I56" s="147">
        <f>ABS(F56-H56)</f>
        <v>0</v>
      </c>
    </row>
    <row r="57" spans="1:9" x14ac:dyDescent="0.25">
      <c r="A57" s="152"/>
      <c r="B57" s="17">
        <f>E58-E56</f>
        <v>4</v>
      </c>
      <c r="C57" s="17"/>
      <c r="D57" s="17"/>
      <c r="E57" s="17"/>
      <c r="F57" s="22"/>
      <c r="G57" s="22"/>
      <c r="H57" s="22"/>
      <c r="I57" s="147"/>
    </row>
    <row r="58" spans="1:9" x14ac:dyDescent="0.25">
      <c r="A58" s="152"/>
      <c r="B58" s="17"/>
      <c r="C58" s="17">
        <v>28</v>
      </c>
      <c r="D58" s="17">
        <v>28</v>
      </c>
      <c r="E58" s="145">
        <f>E56+A4</f>
        <v>43993</v>
      </c>
      <c r="F58" s="159">
        <f>H58</f>
        <v>268435456</v>
      </c>
      <c r="G58" s="22">
        <f>G56*2</f>
        <v>19529728</v>
      </c>
      <c r="H58" s="22">
        <f>2^D58</f>
        <v>268435456</v>
      </c>
      <c r="I58" s="147">
        <f>ABS(F58-H58)</f>
        <v>0</v>
      </c>
    </row>
    <row r="59" spans="1:9" x14ac:dyDescent="0.25">
      <c r="A59" s="152"/>
      <c r="B59" s="17">
        <f>E60-E58</f>
        <v>4</v>
      </c>
      <c r="C59" s="17"/>
      <c r="D59" s="17"/>
      <c r="E59" s="17"/>
      <c r="F59" s="22"/>
      <c r="G59" s="22"/>
      <c r="H59" s="22"/>
      <c r="I59" s="147"/>
    </row>
    <row r="60" spans="1:9" x14ac:dyDescent="0.25">
      <c r="A60" s="17"/>
      <c r="B60" s="17"/>
      <c r="C60" s="17">
        <v>29</v>
      </c>
      <c r="D60" s="17">
        <v>27</v>
      </c>
      <c r="E60" s="145">
        <f>E58+A4</f>
        <v>43997</v>
      </c>
      <c r="F60" s="159">
        <f>H60</f>
        <v>268435456</v>
      </c>
      <c r="G60" s="22">
        <f>G58*2</f>
        <v>39059456</v>
      </c>
      <c r="H60" s="22">
        <f>H58</f>
        <v>268435456</v>
      </c>
      <c r="I60" s="22"/>
    </row>
    <row r="61" spans="1:9" x14ac:dyDescent="0.25">
      <c r="B61" s="17">
        <f>E62-E60</f>
        <v>4</v>
      </c>
      <c r="C61" s="17"/>
      <c r="E61" s="17"/>
      <c r="G61" s="22"/>
      <c r="H61" s="22"/>
    </row>
    <row r="62" spans="1:9" x14ac:dyDescent="0.25">
      <c r="B62" s="17"/>
      <c r="C62" s="17">
        <v>30</v>
      </c>
      <c r="D62">
        <v>26</v>
      </c>
      <c r="E62" s="145">
        <f>E60+A4</f>
        <v>44001</v>
      </c>
      <c r="F62" s="160">
        <f>H62</f>
        <v>268435456</v>
      </c>
      <c r="G62" s="22">
        <f>G60*2</f>
        <v>78118912</v>
      </c>
      <c r="H62" s="22">
        <f>H60</f>
        <v>268435456</v>
      </c>
    </row>
    <row r="63" spans="1:9" x14ac:dyDescent="0.25">
      <c r="B63" s="17">
        <f>E64-E62</f>
        <v>4</v>
      </c>
      <c r="C63" s="17"/>
      <c r="E63" s="17"/>
      <c r="G63" s="22"/>
      <c r="H63" s="22"/>
    </row>
    <row r="64" spans="1:9" x14ac:dyDescent="0.25">
      <c r="B64" s="153"/>
      <c r="C64" s="17">
        <v>31</v>
      </c>
      <c r="D64" s="17">
        <v>25</v>
      </c>
      <c r="E64" s="145">
        <f>E62+A4</f>
        <v>44005</v>
      </c>
      <c r="F64" s="160">
        <f>H64</f>
        <v>268435456</v>
      </c>
      <c r="G64" s="22">
        <f>G62*2</f>
        <v>156237824</v>
      </c>
      <c r="H64" s="22">
        <f>H62</f>
        <v>268435456</v>
      </c>
    </row>
    <row r="65" spans="2:8" x14ac:dyDescent="0.25">
      <c r="B65" s="17">
        <f>E66-E64</f>
        <v>4</v>
      </c>
      <c r="C65" s="17"/>
      <c r="D65" s="17"/>
      <c r="E65" s="17"/>
      <c r="G65" s="22"/>
      <c r="H65" s="22"/>
    </row>
    <row r="66" spans="2:8" x14ac:dyDescent="0.25">
      <c r="B66" s="17"/>
      <c r="C66" s="17">
        <v>32</v>
      </c>
      <c r="D66" s="153">
        <v>24</v>
      </c>
      <c r="E66" s="145">
        <f>E64+A4</f>
        <v>44009</v>
      </c>
      <c r="F66" s="160">
        <f>H66</f>
        <v>268435456</v>
      </c>
      <c r="G66" s="22">
        <f>H66</f>
        <v>268435456</v>
      </c>
      <c r="H66" s="22">
        <f>H64</f>
        <v>268435456</v>
      </c>
    </row>
    <row r="67" spans="2:8" x14ac:dyDescent="0.25">
      <c r="B67" s="17">
        <f>E68-E66</f>
        <v>4</v>
      </c>
      <c r="C67" s="17"/>
      <c r="E67" s="17"/>
      <c r="G67" s="22"/>
      <c r="H67" s="22"/>
    </row>
    <row r="68" spans="2:8" x14ac:dyDescent="0.25">
      <c r="B68" s="153"/>
      <c r="C68" s="17">
        <v>33</v>
      </c>
      <c r="D68">
        <v>23</v>
      </c>
      <c r="E68" s="145">
        <f>E66+A4</f>
        <v>44013</v>
      </c>
      <c r="F68" s="160">
        <f>H68</f>
        <v>268435456</v>
      </c>
      <c r="G68" s="22"/>
      <c r="H68" s="22">
        <f>H66</f>
        <v>268435456</v>
      </c>
    </row>
    <row r="69" spans="2:8" x14ac:dyDescent="0.25">
      <c r="B69" s="17">
        <f>E70-E68</f>
        <v>4</v>
      </c>
      <c r="C69" s="17"/>
      <c r="E69" s="17"/>
      <c r="G69" s="22"/>
      <c r="H69" s="22"/>
    </row>
    <row r="70" spans="2:8" x14ac:dyDescent="0.25">
      <c r="B70" s="17"/>
      <c r="C70" s="17">
        <v>34</v>
      </c>
      <c r="D70" s="17">
        <v>22</v>
      </c>
      <c r="E70" s="145">
        <f>E68+A4</f>
        <v>44017</v>
      </c>
      <c r="F70" s="160">
        <f>H70</f>
        <v>268435456</v>
      </c>
      <c r="G70" s="22"/>
      <c r="H70" s="22">
        <f>H68</f>
        <v>268435456</v>
      </c>
    </row>
    <row r="71" spans="2:8" x14ac:dyDescent="0.25">
      <c r="B71" s="17">
        <f>E72-E70</f>
        <v>4</v>
      </c>
      <c r="C71" s="17"/>
      <c r="D71" s="17"/>
      <c r="E71" s="17"/>
      <c r="G71" s="22"/>
      <c r="H71" s="22"/>
    </row>
    <row r="72" spans="2:8" x14ac:dyDescent="0.25">
      <c r="B72" s="153"/>
      <c r="C72" s="17">
        <v>35</v>
      </c>
      <c r="D72" s="153">
        <v>21</v>
      </c>
      <c r="E72" s="145">
        <f>E70+A4</f>
        <v>44021</v>
      </c>
      <c r="F72" s="160">
        <f>H72</f>
        <v>268435456</v>
      </c>
      <c r="G72" s="22"/>
      <c r="H72" s="22">
        <f>H70</f>
        <v>268435456</v>
      </c>
    </row>
    <row r="73" spans="2:8" x14ac:dyDescent="0.25">
      <c r="B73" s="17">
        <f>E74-E72</f>
        <v>4</v>
      </c>
      <c r="C73" s="17"/>
      <c r="E73" s="17"/>
      <c r="G73" s="22"/>
      <c r="H73" s="22"/>
    </row>
    <row r="74" spans="2:8" x14ac:dyDescent="0.25">
      <c r="B74" s="17"/>
      <c r="C74" s="17">
        <v>36</v>
      </c>
      <c r="D74">
        <v>20</v>
      </c>
      <c r="E74" s="145">
        <f>E72+A4</f>
        <v>44025</v>
      </c>
      <c r="F74" s="160">
        <f>H74</f>
        <v>268435456</v>
      </c>
      <c r="G74" s="22"/>
      <c r="H74" s="22">
        <f>H72</f>
        <v>268435456</v>
      </c>
    </row>
    <row r="75" spans="2:8" x14ac:dyDescent="0.25">
      <c r="B75" s="17">
        <f>E76-E74</f>
        <v>4</v>
      </c>
      <c r="C75" s="17"/>
      <c r="E75" s="17"/>
      <c r="G75" s="22"/>
      <c r="H75" s="22"/>
    </row>
    <row r="76" spans="2:8" x14ac:dyDescent="0.25">
      <c r="B76" s="153"/>
      <c r="C76" s="17">
        <v>37</v>
      </c>
      <c r="D76" s="17">
        <v>19</v>
      </c>
      <c r="E76" s="145">
        <f>E74+A4</f>
        <v>44029</v>
      </c>
      <c r="F76" s="160">
        <f>H76</f>
        <v>268435456</v>
      </c>
      <c r="G76" s="22"/>
      <c r="H76" s="22">
        <f>H74</f>
        <v>268435456</v>
      </c>
    </row>
    <row r="77" spans="2:8" x14ac:dyDescent="0.25">
      <c r="B77" s="17">
        <f>E78-E76</f>
        <v>4</v>
      </c>
      <c r="C77" s="17"/>
      <c r="D77" s="17"/>
      <c r="E77" s="17"/>
      <c r="G77" s="22"/>
      <c r="H77" s="22"/>
    </row>
    <row r="78" spans="2:8" x14ac:dyDescent="0.25">
      <c r="B78" s="17"/>
      <c r="C78" s="17">
        <v>38</v>
      </c>
      <c r="D78" s="153">
        <v>18</v>
      </c>
      <c r="E78" s="145">
        <f>E76+A4</f>
        <v>44033</v>
      </c>
      <c r="F78" s="160">
        <f>H78</f>
        <v>268435456</v>
      </c>
      <c r="G78" s="22"/>
      <c r="H78" s="22">
        <f>H76</f>
        <v>268435456</v>
      </c>
    </row>
    <row r="79" spans="2:8" x14ac:dyDescent="0.25">
      <c r="B79" s="17">
        <f>E80-E78</f>
        <v>4</v>
      </c>
      <c r="C79" s="17"/>
      <c r="E79" s="17"/>
      <c r="G79" s="22"/>
      <c r="H79" s="22"/>
    </row>
    <row r="80" spans="2:8" x14ac:dyDescent="0.25">
      <c r="B80" s="153"/>
      <c r="C80" s="17">
        <v>39</v>
      </c>
      <c r="D80">
        <v>17</v>
      </c>
      <c r="E80" s="145">
        <f>E78+A4</f>
        <v>44037</v>
      </c>
      <c r="F80" s="160">
        <f>H80</f>
        <v>268435456</v>
      </c>
      <c r="G80" s="22"/>
      <c r="H80" s="22">
        <f>H78</f>
        <v>268435456</v>
      </c>
    </row>
    <row r="81" spans="2:8" x14ac:dyDescent="0.25">
      <c r="B81" s="17">
        <f>E82-E80</f>
        <v>4</v>
      </c>
      <c r="C81" s="17"/>
      <c r="E81" s="17"/>
      <c r="G81" s="22"/>
      <c r="H81" s="22"/>
    </row>
    <row r="82" spans="2:8" x14ac:dyDescent="0.25">
      <c r="B82" s="17"/>
      <c r="C82" s="17">
        <v>40</v>
      </c>
      <c r="D82" s="17">
        <v>16</v>
      </c>
      <c r="E82" s="145">
        <f>E80+A4</f>
        <v>44041</v>
      </c>
      <c r="F82" s="160">
        <f>H82</f>
        <v>268435456</v>
      </c>
      <c r="G82" s="22"/>
      <c r="H82" s="22">
        <f>H80</f>
        <v>268435456</v>
      </c>
    </row>
    <row r="83" spans="2:8" x14ac:dyDescent="0.25">
      <c r="B83" s="17">
        <f>E84-E82</f>
        <v>4</v>
      </c>
      <c r="C83" s="17"/>
      <c r="D83" s="17"/>
      <c r="E83" s="17"/>
      <c r="G83" s="22"/>
      <c r="H83" s="22"/>
    </row>
    <row r="84" spans="2:8" x14ac:dyDescent="0.25">
      <c r="B84" s="153"/>
      <c r="C84" s="17">
        <v>41</v>
      </c>
      <c r="D84" s="153">
        <v>15</v>
      </c>
      <c r="E84" s="145">
        <f>E82+A4</f>
        <v>44045</v>
      </c>
      <c r="F84" s="160">
        <f>H84</f>
        <v>268435456</v>
      </c>
      <c r="G84" s="22"/>
      <c r="H84" s="22">
        <f>H82</f>
        <v>268435456</v>
      </c>
    </row>
    <row r="85" spans="2:8" x14ac:dyDescent="0.25">
      <c r="B85" s="17">
        <f>E86-E84</f>
        <v>4</v>
      </c>
      <c r="C85" s="17"/>
      <c r="E85" s="17"/>
      <c r="G85" s="22"/>
      <c r="H85" s="22"/>
    </row>
    <row r="86" spans="2:8" x14ac:dyDescent="0.25">
      <c r="B86" s="17"/>
      <c r="C86" s="17">
        <v>42</v>
      </c>
      <c r="D86">
        <v>14</v>
      </c>
      <c r="E86" s="145">
        <f>E84+A4</f>
        <v>44049</v>
      </c>
      <c r="F86" s="160">
        <f>H86</f>
        <v>268435456</v>
      </c>
      <c r="G86" s="22"/>
      <c r="H86" s="22">
        <f>H84</f>
        <v>268435456</v>
      </c>
    </row>
    <row r="87" spans="2:8" x14ac:dyDescent="0.25">
      <c r="B87" s="17">
        <f>E88-E86</f>
        <v>4</v>
      </c>
      <c r="C87" s="17"/>
      <c r="E87" s="17"/>
      <c r="G87" s="22"/>
      <c r="H87" s="22"/>
    </row>
    <row r="88" spans="2:8" x14ac:dyDescent="0.25">
      <c r="B88" s="153"/>
      <c r="C88" s="17">
        <v>43</v>
      </c>
      <c r="D88" s="17">
        <v>13</v>
      </c>
      <c r="E88" s="145">
        <f>E86+A4</f>
        <v>44053</v>
      </c>
      <c r="F88" s="160">
        <f>H88</f>
        <v>268435456</v>
      </c>
      <c r="G88" s="22"/>
      <c r="H88" s="22">
        <f>H86</f>
        <v>268435456</v>
      </c>
    </row>
    <row r="89" spans="2:8" x14ac:dyDescent="0.25">
      <c r="B89" s="17">
        <f>E90-E88</f>
        <v>4</v>
      </c>
      <c r="C89" s="17"/>
      <c r="D89" s="17"/>
      <c r="E89" s="17"/>
      <c r="G89" s="22"/>
      <c r="H89" s="22"/>
    </row>
    <row r="90" spans="2:8" x14ac:dyDescent="0.25">
      <c r="B90" s="17"/>
      <c r="C90" s="17">
        <v>44</v>
      </c>
      <c r="D90" s="153">
        <v>12</v>
      </c>
      <c r="E90" s="145">
        <f>E88+A4</f>
        <v>44057</v>
      </c>
      <c r="F90" s="160">
        <f>H90</f>
        <v>268435456</v>
      </c>
      <c r="G90" s="22"/>
      <c r="H90" s="22">
        <f>H88</f>
        <v>268435456</v>
      </c>
    </row>
    <row r="91" spans="2:8" x14ac:dyDescent="0.25">
      <c r="B91" s="17">
        <f>E92-E90</f>
        <v>4</v>
      </c>
      <c r="C91" s="17"/>
      <c r="E91" s="17"/>
      <c r="G91" s="22"/>
      <c r="H91" s="22"/>
    </row>
    <row r="92" spans="2:8" x14ac:dyDescent="0.25">
      <c r="B92" s="153"/>
      <c r="C92" s="17">
        <v>45</v>
      </c>
      <c r="D92">
        <v>11</v>
      </c>
      <c r="E92" s="145">
        <f>E90+A4</f>
        <v>44061</v>
      </c>
      <c r="F92" s="160">
        <f>H92</f>
        <v>268435456</v>
      </c>
      <c r="G92" s="22"/>
      <c r="H92" s="22">
        <f>H90</f>
        <v>268435456</v>
      </c>
    </row>
    <row r="93" spans="2:8" x14ac:dyDescent="0.25">
      <c r="B93" s="17">
        <f>E94-E92</f>
        <v>4</v>
      </c>
      <c r="C93" s="17"/>
      <c r="E93" s="17"/>
      <c r="G93" s="22"/>
      <c r="H93" s="22"/>
    </row>
    <row r="94" spans="2:8" x14ac:dyDescent="0.25">
      <c r="B94" s="17"/>
      <c r="C94" s="17">
        <v>46</v>
      </c>
      <c r="D94" s="17">
        <v>10</v>
      </c>
      <c r="E94" s="145">
        <f>E92+A4</f>
        <v>44065</v>
      </c>
      <c r="F94" s="160">
        <f>H94</f>
        <v>268435456</v>
      </c>
      <c r="G94" s="22"/>
      <c r="H94" s="22">
        <f>H92</f>
        <v>268435456</v>
      </c>
    </row>
    <row r="95" spans="2:8" x14ac:dyDescent="0.25">
      <c r="B95" s="17">
        <f>E96-E94</f>
        <v>4</v>
      </c>
      <c r="C95" s="17"/>
      <c r="D95" s="17"/>
      <c r="E95" s="17"/>
      <c r="G95" s="22"/>
      <c r="H95" s="22"/>
    </row>
    <row r="96" spans="2:8" x14ac:dyDescent="0.25">
      <c r="B96" s="153"/>
      <c r="C96" s="17">
        <v>47</v>
      </c>
      <c r="D96" s="153">
        <v>9</v>
      </c>
      <c r="E96" s="145">
        <f>E94+A4</f>
        <v>44069</v>
      </c>
      <c r="F96" s="160">
        <f>H96</f>
        <v>268435456</v>
      </c>
      <c r="G96" s="22"/>
      <c r="H96" s="22">
        <f>H94</f>
        <v>268435456</v>
      </c>
    </row>
    <row r="97" spans="2:8" x14ac:dyDescent="0.25">
      <c r="B97" s="17">
        <f>E98-E96</f>
        <v>4</v>
      </c>
      <c r="C97" s="17"/>
      <c r="E97" s="17"/>
      <c r="G97" s="22"/>
      <c r="H97" s="22"/>
    </row>
    <row r="98" spans="2:8" x14ac:dyDescent="0.25">
      <c r="B98" s="17"/>
      <c r="C98" s="17">
        <v>48</v>
      </c>
      <c r="D98">
        <v>8</v>
      </c>
      <c r="E98" s="145">
        <f>E96+A4</f>
        <v>44073</v>
      </c>
      <c r="F98" s="160">
        <f>H98</f>
        <v>268435456</v>
      </c>
      <c r="G98" s="160"/>
      <c r="H98" s="22">
        <f>H96</f>
        <v>268435456</v>
      </c>
    </row>
    <row r="99" spans="2:8" x14ac:dyDescent="0.25">
      <c r="B99" s="17">
        <f>E100-E98</f>
        <v>4</v>
      </c>
      <c r="C99" s="17"/>
      <c r="E99" s="17"/>
      <c r="H99" s="22"/>
    </row>
    <row r="100" spans="2:8" x14ac:dyDescent="0.25">
      <c r="B100" s="153"/>
      <c r="C100" s="17">
        <v>49</v>
      </c>
      <c r="D100" s="17">
        <v>7</v>
      </c>
      <c r="E100" s="145">
        <f>E98+A4</f>
        <v>44077</v>
      </c>
      <c r="F100" s="160">
        <f>H100</f>
        <v>268435456</v>
      </c>
      <c r="G100" s="160"/>
      <c r="H100" s="22">
        <f>H98</f>
        <v>268435456</v>
      </c>
    </row>
    <row r="101" spans="2:8" x14ac:dyDescent="0.25">
      <c r="B101" s="17">
        <f>E102-E100</f>
        <v>4</v>
      </c>
      <c r="C101" s="17"/>
      <c r="D101" s="17"/>
      <c r="E101" s="17"/>
      <c r="H101" s="22"/>
    </row>
    <row r="102" spans="2:8" x14ac:dyDescent="0.25">
      <c r="B102" s="17"/>
      <c r="C102" s="17">
        <v>50</v>
      </c>
      <c r="D102" s="153">
        <v>6</v>
      </c>
      <c r="E102" s="145">
        <f>E100+A4</f>
        <v>44081</v>
      </c>
      <c r="F102" s="160">
        <f>H102</f>
        <v>268435456</v>
      </c>
      <c r="G102" s="160"/>
      <c r="H102" s="22">
        <f>H100</f>
        <v>268435456</v>
      </c>
    </row>
    <row r="103" spans="2:8" x14ac:dyDescent="0.25">
      <c r="B103" s="17">
        <f>E104-E102</f>
        <v>4</v>
      </c>
      <c r="C103" s="17"/>
      <c r="E103" s="17"/>
      <c r="H103" s="22"/>
    </row>
    <row r="104" spans="2:8" x14ac:dyDescent="0.25">
      <c r="B104" s="153"/>
      <c r="C104" s="17">
        <v>51</v>
      </c>
      <c r="D104">
        <v>5</v>
      </c>
      <c r="E104" s="145">
        <f>E102+A4</f>
        <v>44085</v>
      </c>
      <c r="F104" s="160">
        <f>H104</f>
        <v>268435456</v>
      </c>
      <c r="G104" s="160"/>
      <c r="H104" s="22">
        <f>H102</f>
        <v>268435456</v>
      </c>
    </row>
    <row r="105" spans="2:8" x14ac:dyDescent="0.25">
      <c r="B105" s="17">
        <f>E106-E104</f>
        <v>4</v>
      </c>
      <c r="C105" s="17"/>
      <c r="E105" s="17"/>
      <c r="H105" s="22"/>
    </row>
    <row r="106" spans="2:8" x14ac:dyDescent="0.25">
      <c r="B106" s="17"/>
      <c r="C106" s="17">
        <v>52</v>
      </c>
      <c r="D106" s="17">
        <v>4</v>
      </c>
      <c r="E106" s="145">
        <f>E104+A4</f>
        <v>44089</v>
      </c>
      <c r="F106" s="160">
        <f>H106</f>
        <v>268435456</v>
      </c>
      <c r="G106" s="160"/>
      <c r="H106" s="22">
        <f>H104</f>
        <v>268435456</v>
      </c>
    </row>
    <row r="107" spans="2:8" x14ac:dyDescent="0.25">
      <c r="B107" s="17">
        <f>E108-E106</f>
        <v>4</v>
      </c>
      <c r="C107" s="17"/>
      <c r="D107" s="17"/>
      <c r="E107" s="17"/>
      <c r="H107" s="22"/>
    </row>
    <row r="108" spans="2:8" x14ac:dyDescent="0.25">
      <c r="B108" s="153"/>
      <c r="C108" s="17">
        <v>53</v>
      </c>
      <c r="D108" s="153">
        <v>3</v>
      </c>
      <c r="E108" s="145">
        <f>E106+A4</f>
        <v>44093</v>
      </c>
      <c r="F108" s="160">
        <f>H108</f>
        <v>268435456</v>
      </c>
      <c r="G108" s="160"/>
      <c r="H108" s="22">
        <f>H106</f>
        <v>268435456</v>
      </c>
    </row>
    <row r="109" spans="2:8" x14ac:dyDescent="0.25">
      <c r="B109" s="17">
        <f>E110-E108</f>
        <v>4</v>
      </c>
      <c r="C109" s="17"/>
      <c r="E109" s="17"/>
      <c r="H109" s="22"/>
    </row>
    <row r="110" spans="2:8" x14ac:dyDescent="0.25">
      <c r="B110" s="17"/>
      <c r="C110" s="17">
        <v>54</v>
      </c>
      <c r="D110">
        <v>2</v>
      </c>
      <c r="E110" s="145">
        <f>E108+A4</f>
        <v>44097</v>
      </c>
      <c r="F110" s="160">
        <f>H110</f>
        <v>268435456</v>
      </c>
      <c r="G110" s="160"/>
      <c r="H110" s="22">
        <f>H108</f>
        <v>268435456</v>
      </c>
    </row>
    <row r="111" spans="2:8" x14ac:dyDescent="0.25">
      <c r="C111" s="17"/>
      <c r="E111" s="17"/>
      <c r="H111" s="22"/>
    </row>
    <row r="112" spans="2:8" x14ac:dyDescent="0.25">
      <c r="C112" s="17">
        <v>55</v>
      </c>
      <c r="D112" s="17">
        <v>1</v>
      </c>
      <c r="E112" s="145">
        <f>E110+A4</f>
        <v>44101</v>
      </c>
      <c r="F112" s="160">
        <f>H112</f>
        <v>268435456</v>
      </c>
      <c r="G112" s="160"/>
      <c r="H112" s="22">
        <f>H110</f>
        <v>268435456</v>
      </c>
    </row>
  </sheetData>
  <hyperlinks>
    <hyperlink ref="L8" r:id="rId1" xr:uid="{00000000-0004-0000-02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AMK30"/>
  <sheetViews>
    <sheetView topLeftCell="A4" zoomScaleNormal="100" workbookViewId="0">
      <selection activeCell="R27" sqref="R27"/>
    </sheetView>
  </sheetViews>
  <sheetFormatPr defaultRowHeight="15" x14ac:dyDescent="0.25"/>
  <cols>
    <col min="1" max="4" width="9.140625" style="161" customWidth="1"/>
    <col min="5" max="5" width="7.7109375" style="161" customWidth="1"/>
    <col min="6" max="6" width="4.42578125" style="161" customWidth="1"/>
    <col min="7" max="7" width="2.140625" style="161" customWidth="1"/>
    <col min="8" max="8" width="4" style="161" customWidth="1"/>
    <col min="9" max="9" width="7.42578125" style="161" customWidth="1"/>
    <col min="10" max="10" width="4.42578125" style="161" customWidth="1"/>
    <col min="11" max="11" width="3" style="161" customWidth="1"/>
    <col min="12" max="12" width="4" style="161" customWidth="1"/>
    <col min="13" max="14" width="7.140625" style="161" customWidth="1"/>
    <col min="15" max="16" width="9.140625" style="161" customWidth="1"/>
    <col min="17" max="17" width="9.140625" style="162" customWidth="1"/>
    <col min="18" max="18" width="17" style="162" customWidth="1"/>
    <col min="19" max="19" width="15.7109375" style="161" customWidth="1"/>
    <col min="20" max="1025" width="9.140625" style="161" customWidth="1"/>
  </cols>
  <sheetData>
    <row r="5" spans="4:19" x14ac:dyDescent="0.25">
      <c r="E5" s="192" t="s">
        <v>65</v>
      </c>
      <c r="F5" s="192"/>
      <c r="G5" s="192"/>
      <c r="H5" s="192"/>
      <c r="I5" s="192"/>
      <c r="J5" s="192"/>
      <c r="K5" s="192"/>
      <c r="L5" s="192"/>
      <c r="M5" s="192"/>
      <c r="N5" s="163"/>
    </row>
    <row r="6" spans="4:19" x14ac:dyDescent="0.25">
      <c r="E6" s="164" t="s">
        <v>66</v>
      </c>
      <c r="F6" s="164" t="s">
        <v>67</v>
      </c>
      <c r="G6" s="164" t="s">
        <v>68</v>
      </c>
      <c r="H6" s="189" t="s">
        <v>69</v>
      </c>
      <c r="I6" s="189"/>
      <c r="J6" s="164" t="s">
        <v>67</v>
      </c>
      <c r="K6" s="164" t="s">
        <v>68</v>
      </c>
      <c r="L6" s="189" t="s">
        <v>70</v>
      </c>
      <c r="M6" s="189"/>
      <c r="N6" s="163"/>
      <c r="S6" s="165">
        <v>43906</v>
      </c>
    </row>
    <row r="7" spans="4:19" x14ac:dyDescent="0.25">
      <c r="E7" s="188">
        <v>1</v>
      </c>
      <c r="F7" s="188"/>
      <c r="G7" s="164"/>
      <c r="H7" s="188">
        <v>59</v>
      </c>
      <c r="I7" s="191">
        <v>43950</v>
      </c>
      <c r="J7" s="188"/>
      <c r="K7" s="164"/>
      <c r="L7" s="188">
        <v>138</v>
      </c>
      <c r="M7" s="191">
        <v>44029</v>
      </c>
      <c r="N7" s="166"/>
      <c r="R7" s="162">
        <f>S8-S6</f>
        <v>54</v>
      </c>
    </row>
    <row r="8" spans="4:19" x14ac:dyDescent="0.25">
      <c r="D8" s="187"/>
      <c r="E8" s="188"/>
      <c r="F8" s="188"/>
      <c r="G8" s="188">
        <f>H9-H7</f>
        <v>9</v>
      </c>
      <c r="H8" s="188"/>
      <c r="I8" s="188"/>
      <c r="J8" s="188"/>
      <c r="K8" s="188">
        <f>L9-L7</f>
        <v>21</v>
      </c>
      <c r="L8" s="188"/>
      <c r="M8" s="188"/>
      <c r="N8" s="167"/>
      <c r="S8" s="165">
        <v>43960</v>
      </c>
    </row>
    <row r="9" spans="4:19" x14ac:dyDescent="0.25">
      <c r="D9" s="187"/>
      <c r="E9" s="188">
        <v>2</v>
      </c>
      <c r="F9" s="188">
        <f>G8-G10</f>
        <v>1</v>
      </c>
      <c r="G9" s="188"/>
      <c r="H9" s="188">
        <v>68</v>
      </c>
      <c r="I9" s="191">
        <v>43959</v>
      </c>
      <c r="J9" s="188">
        <f>K8-K10</f>
        <v>3</v>
      </c>
      <c r="K9" s="188"/>
      <c r="L9" s="188">
        <v>159</v>
      </c>
      <c r="M9" s="191">
        <v>44050</v>
      </c>
      <c r="N9" s="166"/>
    </row>
    <row r="10" spans="4:19" x14ac:dyDescent="0.25">
      <c r="D10" s="187"/>
      <c r="E10" s="188"/>
      <c r="F10" s="188"/>
      <c r="G10" s="188">
        <f>H11-H9</f>
        <v>8</v>
      </c>
      <c r="H10" s="188"/>
      <c r="I10" s="188"/>
      <c r="J10" s="188"/>
      <c r="K10" s="188">
        <f>L11-L9</f>
        <v>18</v>
      </c>
      <c r="L10" s="188"/>
      <c r="M10" s="188"/>
      <c r="N10" s="167"/>
      <c r="R10" s="162">
        <f>R7/7</f>
        <v>7.7142857142857144</v>
      </c>
    </row>
    <row r="11" spans="4:19" x14ac:dyDescent="0.25">
      <c r="D11" s="187"/>
      <c r="E11" s="188">
        <v>3</v>
      </c>
      <c r="F11" s="188">
        <v>1</v>
      </c>
      <c r="G11" s="188"/>
      <c r="H11" s="188">
        <v>76</v>
      </c>
      <c r="I11" s="191">
        <v>43967</v>
      </c>
      <c r="J11" s="188">
        <v>3</v>
      </c>
      <c r="K11" s="188"/>
      <c r="L11" s="188">
        <v>177</v>
      </c>
      <c r="M11" s="191">
        <v>44068</v>
      </c>
      <c r="N11" s="166"/>
      <c r="R11" s="162">
        <f>R7/30</f>
        <v>1.8</v>
      </c>
    </row>
    <row r="12" spans="4:19" x14ac:dyDescent="0.25">
      <c r="E12" s="188"/>
      <c r="F12" s="188"/>
      <c r="G12" s="188">
        <v>7</v>
      </c>
      <c r="H12" s="188"/>
      <c r="I12" s="188"/>
      <c r="J12" s="188"/>
      <c r="K12" s="188">
        <f>K10-J11</f>
        <v>15</v>
      </c>
      <c r="L12" s="188"/>
      <c r="M12" s="188"/>
      <c r="N12" s="167"/>
    </row>
    <row r="13" spans="4:19" x14ac:dyDescent="0.25">
      <c r="E13" s="188">
        <v>4</v>
      </c>
      <c r="F13" s="188">
        <v>1</v>
      </c>
      <c r="G13" s="188"/>
      <c r="H13" s="188">
        <f>H11+G12</f>
        <v>83</v>
      </c>
      <c r="I13" s="188"/>
      <c r="J13" s="188">
        <v>3</v>
      </c>
      <c r="K13" s="188"/>
      <c r="L13" s="188">
        <f>L11+K12</f>
        <v>192</v>
      </c>
      <c r="M13" s="188"/>
      <c r="N13" s="167" t="s">
        <v>71</v>
      </c>
      <c r="O13" s="161" t="s">
        <v>72</v>
      </c>
      <c r="P13" s="161" t="s">
        <v>73</v>
      </c>
      <c r="Q13" s="162" t="s">
        <v>74</v>
      </c>
    </row>
    <row r="14" spans="4:19" x14ac:dyDescent="0.25">
      <c r="E14" s="188"/>
      <c r="F14" s="188"/>
      <c r="G14" s="188">
        <v>6</v>
      </c>
      <c r="H14" s="188"/>
      <c r="I14" s="188"/>
      <c r="J14" s="188"/>
      <c r="K14" s="188">
        <f>K12-J13</f>
        <v>12</v>
      </c>
      <c r="L14" s="188"/>
      <c r="M14" s="188"/>
      <c r="N14" s="167"/>
      <c r="O14" s="161">
        <v>531</v>
      </c>
      <c r="Q14" s="162" t="s">
        <v>75</v>
      </c>
      <c r="R14" s="98" t="s">
        <v>76</v>
      </c>
    </row>
    <row r="15" spans="4:19" x14ac:dyDescent="0.25">
      <c r="E15" s="188">
        <v>5</v>
      </c>
      <c r="F15" s="188">
        <v>1</v>
      </c>
      <c r="G15" s="188"/>
      <c r="H15" s="188">
        <f>H13+G14</f>
        <v>89</v>
      </c>
      <c r="I15" s="188"/>
      <c r="J15" s="188">
        <v>3</v>
      </c>
      <c r="K15" s="188"/>
      <c r="L15" s="188">
        <f>L13+K14</f>
        <v>204</v>
      </c>
      <c r="M15" s="188"/>
      <c r="N15" s="167"/>
      <c r="O15" s="161">
        <v>33</v>
      </c>
      <c r="Q15" s="162" t="s">
        <v>77</v>
      </c>
      <c r="R15" s="98" t="s">
        <v>78</v>
      </c>
    </row>
    <row r="16" spans="4:19" x14ac:dyDescent="0.25">
      <c r="E16" s="188"/>
      <c r="F16" s="188"/>
      <c r="G16" s="188">
        <v>5</v>
      </c>
      <c r="H16" s="188"/>
      <c r="I16" s="188"/>
      <c r="J16" s="188"/>
      <c r="K16" s="188">
        <f>K14-J15</f>
        <v>9</v>
      </c>
      <c r="L16" s="188"/>
      <c r="M16" s="188"/>
      <c r="N16" s="167"/>
      <c r="O16" s="161">
        <v>864</v>
      </c>
      <c r="Q16" s="162" t="s">
        <v>79</v>
      </c>
      <c r="R16" s="98" t="s">
        <v>80</v>
      </c>
    </row>
    <row r="17" spans="5:19" x14ac:dyDescent="0.25">
      <c r="E17" s="188">
        <v>6</v>
      </c>
      <c r="F17" s="188">
        <v>1</v>
      </c>
      <c r="G17" s="188"/>
      <c r="H17" s="188">
        <f>H15+G16</f>
        <v>94</v>
      </c>
      <c r="I17" s="188"/>
      <c r="J17" s="188">
        <v>3</v>
      </c>
      <c r="K17" s="188"/>
      <c r="L17" s="188">
        <f>L15+K16</f>
        <v>213</v>
      </c>
      <c r="M17" s="188"/>
      <c r="N17" s="167"/>
      <c r="Q17" s="162" t="s">
        <v>81</v>
      </c>
      <c r="R17" s="98" t="s">
        <v>82</v>
      </c>
    </row>
    <row r="18" spans="5:19" x14ac:dyDescent="0.25">
      <c r="E18" s="188"/>
      <c r="F18" s="188"/>
      <c r="G18" s="188">
        <v>4</v>
      </c>
      <c r="H18" s="188"/>
      <c r="I18" s="188"/>
      <c r="J18" s="188"/>
      <c r="K18" s="188">
        <f>K16-J17</f>
        <v>6</v>
      </c>
      <c r="L18" s="188"/>
      <c r="M18" s="188"/>
      <c r="N18" s="167"/>
    </row>
    <row r="19" spans="5:19" x14ac:dyDescent="0.25">
      <c r="E19" s="188">
        <v>7</v>
      </c>
      <c r="F19" s="188">
        <v>1</v>
      </c>
      <c r="G19" s="188"/>
      <c r="H19" s="188">
        <f>H17+G18</f>
        <v>98</v>
      </c>
      <c r="I19" s="188"/>
      <c r="J19" s="188">
        <v>3</v>
      </c>
      <c r="K19" s="188"/>
      <c r="L19" s="188">
        <f>L17+K18</f>
        <v>219</v>
      </c>
      <c r="M19" s="188"/>
      <c r="N19" s="167"/>
    </row>
    <row r="20" spans="5:19" x14ac:dyDescent="0.25">
      <c r="E20" s="188"/>
      <c r="F20" s="188"/>
      <c r="G20" s="188">
        <v>3</v>
      </c>
      <c r="H20" s="188"/>
      <c r="I20" s="188"/>
      <c r="J20" s="188"/>
      <c r="K20" s="188">
        <f>K18-J19</f>
        <v>3</v>
      </c>
      <c r="L20" s="188"/>
      <c r="M20" s="188"/>
      <c r="N20" s="167"/>
    </row>
    <row r="21" spans="5:19" x14ac:dyDescent="0.25">
      <c r="E21" s="188">
        <v>8</v>
      </c>
      <c r="F21" s="188">
        <v>1</v>
      </c>
      <c r="G21" s="188"/>
      <c r="H21" s="188">
        <f>H19+G20</f>
        <v>101</v>
      </c>
      <c r="I21" s="188"/>
      <c r="J21" s="188">
        <v>3</v>
      </c>
      <c r="K21" s="188"/>
      <c r="L21" s="188">
        <f>L19+K20</f>
        <v>222</v>
      </c>
      <c r="M21" s="188"/>
      <c r="N21" s="167"/>
    </row>
    <row r="22" spans="5:19" x14ac:dyDescent="0.25">
      <c r="E22" s="188"/>
      <c r="F22" s="188"/>
      <c r="G22" s="188">
        <v>2</v>
      </c>
      <c r="H22" s="188"/>
      <c r="I22" s="188"/>
      <c r="J22" s="188"/>
      <c r="K22" s="188">
        <f>K20-J21</f>
        <v>0</v>
      </c>
      <c r="L22" s="188"/>
      <c r="M22" s="188"/>
      <c r="N22" s="167"/>
    </row>
    <row r="23" spans="5:19" x14ac:dyDescent="0.25">
      <c r="E23" s="188">
        <v>9</v>
      </c>
      <c r="F23" s="188">
        <v>1</v>
      </c>
      <c r="G23" s="188"/>
      <c r="H23" s="188">
        <f>H21+G22</f>
        <v>103</v>
      </c>
      <c r="I23" s="188"/>
      <c r="J23" s="188">
        <v>3</v>
      </c>
      <c r="K23" s="188"/>
      <c r="L23" s="188">
        <f>L21+K22</f>
        <v>222</v>
      </c>
      <c r="M23" s="188"/>
      <c r="N23" s="167"/>
      <c r="R23" s="164" t="s">
        <v>83</v>
      </c>
      <c r="S23" s="164" t="s">
        <v>84</v>
      </c>
    </row>
    <row r="24" spans="5:19" x14ac:dyDescent="0.25">
      <c r="E24" s="188"/>
      <c r="F24" s="188"/>
      <c r="G24" s="188">
        <v>1</v>
      </c>
      <c r="H24" s="188"/>
      <c r="I24" s="188"/>
      <c r="J24" s="188"/>
      <c r="K24" s="188"/>
      <c r="L24" s="188"/>
      <c r="M24" s="188"/>
      <c r="N24" s="167"/>
      <c r="R24" s="168" t="s">
        <v>85</v>
      </c>
      <c r="S24" s="164" t="s">
        <v>86</v>
      </c>
    </row>
    <row r="25" spans="5:19" x14ac:dyDescent="0.25">
      <c r="E25" s="189">
        <v>10</v>
      </c>
      <c r="F25" s="188">
        <v>1</v>
      </c>
      <c r="G25" s="188"/>
      <c r="H25" s="188">
        <f>H23+G24</f>
        <v>104</v>
      </c>
      <c r="I25" s="190">
        <v>43995</v>
      </c>
      <c r="J25" s="188"/>
      <c r="K25" s="188"/>
      <c r="L25" s="188">
        <f>L23+K24</f>
        <v>222</v>
      </c>
      <c r="M25" s="190">
        <v>44113</v>
      </c>
      <c r="N25" s="169"/>
    </row>
    <row r="26" spans="5:19" x14ac:dyDescent="0.25">
      <c r="E26" s="189"/>
      <c r="F26" s="188"/>
      <c r="G26" s="164"/>
      <c r="H26" s="188"/>
      <c r="I26" s="190"/>
      <c r="J26" s="188"/>
      <c r="K26" s="164"/>
      <c r="L26" s="188"/>
      <c r="M26" s="190"/>
      <c r="N26" s="163"/>
    </row>
    <row r="27" spans="5:19" x14ac:dyDescent="0.25">
      <c r="E27" s="162" t="s">
        <v>87</v>
      </c>
      <c r="L27" s="170"/>
    </row>
    <row r="28" spans="5:19" x14ac:dyDescent="0.25">
      <c r="L28" s="170"/>
    </row>
    <row r="29" spans="5:19" x14ac:dyDescent="0.25">
      <c r="L29" s="187"/>
    </row>
    <row r="30" spans="5:19" x14ac:dyDescent="0.25">
      <c r="L30" s="187"/>
    </row>
  </sheetData>
  <mergeCells count="94">
    <mergeCell ref="E5:M5"/>
    <mergeCell ref="H6:I6"/>
    <mergeCell ref="L6:M6"/>
    <mergeCell ref="E7:E8"/>
    <mergeCell ref="F7:F8"/>
    <mergeCell ref="H7:H8"/>
    <mergeCell ref="I7:I8"/>
    <mergeCell ref="J7:J8"/>
    <mergeCell ref="L7:L8"/>
    <mergeCell ref="M7:M8"/>
    <mergeCell ref="D8:D9"/>
    <mergeCell ref="G8:G9"/>
    <mergeCell ref="K8:K9"/>
    <mergeCell ref="E9:E10"/>
    <mergeCell ref="F9:F10"/>
    <mergeCell ref="H9:H10"/>
    <mergeCell ref="I9:I10"/>
    <mergeCell ref="J9:J10"/>
    <mergeCell ref="L13:L14"/>
    <mergeCell ref="M13:M14"/>
    <mergeCell ref="L9:L10"/>
    <mergeCell ref="M9:M10"/>
    <mergeCell ref="D10:D11"/>
    <mergeCell ref="G10:G11"/>
    <mergeCell ref="K10:K11"/>
    <mergeCell ref="E11:E12"/>
    <mergeCell ref="F11:F12"/>
    <mergeCell ref="H11:H12"/>
    <mergeCell ref="I11:I12"/>
    <mergeCell ref="J11:J12"/>
    <mergeCell ref="L11:L12"/>
    <mergeCell ref="M11:M12"/>
    <mergeCell ref="G12:G13"/>
    <mergeCell ref="K12:K13"/>
    <mergeCell ref="G14:G15"/>
    <mergeCell ref="K14:K15"/>
    <mergeCell ref="E15:E16"/>
    <mergeCell ref="F15:F16"/>
    <mergeCell ref="H15:H16"/>
    <mergeCell ref="I15:I16"/>
    <mergeCell ref="J15:J16"/>
    <mergeCell ref="H13:H14"/>
    <mergeCell ref="I13:I14"/>
    <mergeCell ref="J13:J14"/>
    <mergeCell ref="E13:E14"/>
    <mergeCell ref="F13:F14"/>
    <mergeCell ref="L15:L16"/>
    <mergeCell ref="M15:M16"/>
    <mergeCell ref="G16:G17"/>
    <mergeCell ref="K16:K17"/>
    <mergeCell ref="E17:E18"/>
    <mergeCell ref="F17:F18"/>
    <mergeCell ref="H17:H18"/>
    <mergeCell ref="I17:I18"/>
    <mergeCell ref="J17:J18"/>
    <mergeCell ref="L17:L18"/>
    <mergeCell ref="M17:M18"/>
    <mergeCell ref="G18:G19"/>
    <mergeCell ref="K18:K19"/>
    <mergeCell ref="E19:E20"/>
    <mergeCell ref="F19:F20"/>
    <mergeCell ref="H19:H20"/>
    <mergeCell ref="G20:G21"/>
    <mergeCell ref="K20:K21"/>
    <mergeCell ref="L21:L22"/>
    <mergeCell ref="M21:M22"/>
    <mergeCell ref="K22:K23"/>
    <mergeCell ref="L23:L24"/>
    <mergeCell ref="M23:M24"/>
    <mergeCell ref="K24:K25"/>
    <mergeCell ref="J25:J26"/>
    <mergeCell ref="L25:L26"/>
    <mergeCell ref="M25:M26"/>
    <mergeCell ref="I25:I26"/>
    <mergeCell ref="I19:I20"/>
    <mergeCell ref="J19:J20"/>
    <mergeCell ref="L19:L20"/>
    <mergeCell ref="M19:M20"/>
    <mergeCell ref="L29:L30"/>
    <mergeCell ref="E21:E22"/>
    <mergeCell ref="F21:F22"/>
    <mergeCell ref="H21:H22"/>
    <mergeCell ref="I21:I22"/>
    <mergeCell ref="J21:J22"/>
    <mergeCell ref="G22:G23"/>
    <mergeCell ref="E23:E24"/>
    <mergeCell ref="F23:F24"/>
    <mergeCell ref="H23:H24"/>
    <mergeCell ref="I23:I24"/>
    <mergeCell ref="J23:J24"/>
    <mergeCell ref="G24:G25"/>
    <mergeCell ref="E25:E26"/>
    <mergeCell ref="F25:F26"/>
    <mergeCell ref="H25:H26"/>
  </mergeCells>
  <hyperlinks>
    <hyperlink ref="R14" r:id="rId1" xr:uid="{00000000-0004-0000-0300-000000000000}"/>
    <hyperlink ref="R15" r:id="rId2" xr:uid="{00000000-0004-0000-0300-000001000000}"/>
    <hyperlink ref="R16" r:id="rId3" xr:uid="{00000000-0004-0000-0300-000002000000}"/>
    <hyperlink ref="R17" r:id="rId4" xr:uid="{00000000-0004-0000-03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1"/>
  <sheetViews>
    <sheetView topLeftCell="A10" zoomScaleNormal="100" workbookViewId="0">
      <selection activeCell="F27" sqref="F27"/>
    </sheetView>
  </sheetViews>
  <sheetFormatPr defaultRowHeight="15" x14ac:dyDescent="0.25"/>
  <cols>
    <col min="1" max="1" width="8.7109375" customWidth="1"/>
    <col min="2" max="2" width="9.7109375" customWidth="1"/>
    <col min="3" max="3" width="8.7109375" customWidth="1"/>
    <col min="4" max="4" width="9.140625" style="54" customWidth="1"/>
    <col min="5" max="1025" width="8.7109375" customWidth="1"/>
  </cols>
  <sheetData>
    <row r="1" spans="1:9" x14ac:dyDescent="0.25">
      <c r="A1" t="s">
        <v>12</v>
      </c>
      <c r="B1" t="s">
        <v>56</v>
      </c>
      <c r="C1" t="s">
        <v>88</v>
      </c>
      <c r="D1" s="54" t="s">
        <v>89</v>
      </c>
    </row>
    <row r="2" spans="1:9" x14ac:dyDescent="0.25">
      <c r="A2">
        <v>1</v>
      </c>
      <c r="B2" s="171">
        <v>43892</v>
      </c>
      <c r="C2" s="62">
        <v>0</v>
      </c>
      <c r="D2" s="172">
        <f>C2</f>
        <v>0</v>
      </c>
      <c r="G2" t="s">
        <v>90</v>
      </c>
      <c r="H2" t="s">
        <v>91</v>
      </c>
      <c r="I2">
        <v>4.2804000000000002</v>
      </c>
    </row>
    <row r="3" spans="1:9" x14ac:dyDescent="0.25">
      <c r="A3">
        <v>2</v>
      </c>
      <c r="B3" s="45">
        <v>43893</v>
      </c>
      <c r="C3">
        <v>0</v>
      </c>
      <c r="D3" s="54">
        <f t="shared" ref="D3:D34" si="0">D2+C3</f>
        <v>0</v>
      </c>
      <c r="H3" t="s">
        <v>92</v>
      </c>
      <c r="I3">
        <v>39.494</v>
      </c>
    </row>
    <row r="4" spans="1:9" x14ac:dyDescent="0.25">
      <c r="A4">
        <v>3</v>
      </c>
      <c r="B4" s="45">
        <v>43894</v>
      </c>
      <c r="C4">
        <v>0</v>
      </c>
      <c r="D4" s="54">
        <f t="shared" si="0"/>
        <v>0</v>
      </c>
    </row>
    <row r="5" spans="1:9" x14ac:dyDescent="0.25">
      <c r="A5">
        <v>4</v>
      </c>
      <c r="B5" s="45">
        <v>43895</v>
      </c>
      <c r="C5">
        <v>0</v>
      </c>
      <c r="D5" s="54">
        <f t="shared" si="0"/>
        <v>0</v>
      </c>
    </row>
    <row r="6" spans="1:9" x14ac:dyDescent="0.25">
      <c r="A6">
        <v>5</v>
      </c>
      <c r="B6" s="173">
        <v>43896</v>
      </c>
      <c r="C6" s="62">
        <v>0</v>
      </c>
      <c r="D6" s="172">
        <f t="shared" si="0"/>
        <v>0</v>
      </c>
    </row>
    <row r="7" spans="1:9" x14ac:dyDescent="0.25">
      <c r="A7">
        <v>6</v>
      </c>
      <c r="B7" s="45">
        <v>43897</v>
      </c>
      <c r="C7">
        <v>0</v>
      </c>
      <c r="D7" s="54">
        <f t="shared" si="0"/>
        <v>0</v>
      </c>
    </row>
    <row r="8" spans="1:9" x14ac:dyDescent="0.25">
      <c r="A8">
        <v>7</v>
      </c>
      <c r="B8" s="173">
        <v>43898</v>
      </c>
      <c r="C8" s="62">
        <v>2</v>
      </c>
      <c r="D8" s="172">
        <f t="shared" si="0"/>
        <v>2</v>
      </c>
    </row>
    <row r="9" spans="1:9" x14ac:dyDescent="0.25">
      <c r="A9">
        <v>8</v>
      </c>
      <c r="B9" s="173">
        <v>43899</v>
      </c>
      <c r="C9" s="62">
        <v>0</v>
      </c>
      <c r="D9" s="172">
        <f t="shared" si="0"/>
        <v>2</v>
      </c>
    </row>
    <row r="10" spans="1:9" x14ac:dyDescent="0.25">
      <c r="A10">
        <v>9</v>
      </c>
      <c r="B10" s="45">
        <v>43900</v>
      </c>
      <c r="C10">
        <v>0</v>
      </c>
      <c r="D10" s="54">
        <f t="shared" si="0"/>
        <v>2</v>
      </c>
    </row>
    <row r="11" spans="1:9" x14ac:dyDescent="0.25">
      <c r="A11">
        <v>10</v>
      </c>
      <c r="B11" s="173">
        <v>43901</v>
      </c>
      <c r="C11" s="62">
        <v>0</v>
      </c>
      <c r="D11" s="172">
        <f t="shared" si="0"/>
        <v>2</v>
      </c>
    </row>
    <row r="12" spans="1:9" x14ac:dyDescent="0.25">
      <c r="A12">
        <v>11</v>
      </c>
      <c r="B12" s="45">
        <v>43902</v>
      </c>
      <c r="C12">
        <v>0</v>
      </c>
      <c r="D12" s="54">
        <f t="shared" si="0"/>
        <v>2</v>
      </c>
    </row>
    <row r="13" spans="1:9" x14ac:dyDescent="0.25">
      <c r="A13">
        <v>12</v>
      </c>
      <c r="B13" s="173">
        <v>43903</v>
      </c>
      <c r="C13" s="62">
        <v>1</v>
      </c>
      <c r="D13" s="172">
        <f t="shared" si="0"/>
        <v>3</v>
      </c>
    </row>
    <row r="14" spans="1:9" x14ac:dyDescent="0.25">
      <c r="A14">
        <v>13</v>
      </c>
      <c r="B14" s="45">
        <v>43904</v>
      </c>
      <c r="C14">
        <v>5</v>
      </c>
      <c r="D14" s="54">
        <f t="shared" si="0"/>
        <v>8</v>
      </c>
    </row>
    <row r="15" spans="1:9" x14ac:dyDescent="0.25">
      <c r="A15">
        <v>14</v>
      </c>
      <c r="B15" s="45">
        <v>43905</v>
      </c>
      <c r="C15">
        <v>0</v>
      </c>
      <c r="D15" s="54">
        <f t="shared" si="0"/>
        <v>8</v>
      </c>
    </row>
    <row r="16" spans="1:9" x14ac:dyDescent="0.25">
      <c r="A16">
        <v>15</v>
      </c>
      <c r="B16" s="173">
        <v>43906</v>
      </c>
      <c r="C16" s="62">
        <v>0</v>
      </c>
      <c r="D16" s="172">
        <f t="shared" si="0"/>
        <v>8</v>
      </c>
    </row>
    <row r="17" spans="1:4" x14ac:dyDescent="0.25">
      <c r="A17">
        <v>16</v>
      </c>
      <c r="B17" s="45">
        <v>43907</v>
      </c>
      <c r="C17">
        <v>1</v>
      </c>
      <c r="D17" s="54">
        <f t="shared" si="0"/>
        <v>9</v>
      </c>
    </row>
    <row r="18" spans="1:4" x14ac:dyDescent="0.25">
      <c r="A18">
        <v>17</v>
      </c>
      <c r="B18" s="173">
        <v>43908</v>
      </c>
      <c r="C18" s="62">
        <v>2</v>
      </c>
      <c r="D18" s="172">
        <f t="shared" si="0"/>
        <v>11</v>
      </c>
    </row>
    <row r="19" spans="1:4" x14ac:dyDescent="0.25">
      <c r="A19">
        <v>18</v>
      </c>
      <c r="B19" s="45">
        <v>43909</v>
      </c>
      <c r="C19">
        <v>4</v>
      </c>
      <c r="D19" s="54">
        <f t="shared" si="0"/>
        <v>15</v>
      </c>
    </row>
    <row r="20" spans="1:4" x14ac:dyDescent="0.25">
      <c r="A20">
        <v>19</v>
      </c>
      <c r="B20" s="173">
        <v>43910</v>
      </c>
      <c r="C20" s="62">
        <v>2</v>
      </c>
      <c r="D20" s="172">
        <f t="shared" si="0"/>
        <v>17</v>
      </c>
    </row>
    <row r="21" spans="1:4" x14ac:dyDescent="0.25">
      <c r="A21">
        <v>20</v>
      </c>
      <c r="B21" s="45">
        <v>43911</v>
      </c>
      <c r="C21">
        <v>3</v>
      </c>
      <c r="D21" s="54">
        <f t="shared" si="0"/>
        <v>20</v>
      </c>
    </row>
    <row r="22" spans="1:4" x14ac:dyDescent="0.25">
      <c r="A22">
        <v>21</v>
      </c>
      <c r="B22" s="45">
        <v>43912</v>
      </c>
      <c r="C22">
        <v>9</v>
      </c>
      <c r="D22" s="54">
        <f t="shared" si="0"/>
        <v>29</v>
      </c>
    </row>
    <row r="23" spans="1:4" x14ac:dyDescent="0.25">
      <c r="A23">
        <v>22</v>
      </c>
      <c r="B23" s="45">
        <v>43913</v>
      </c>
      <c r="C23">
        <v>0</v>
      </c>
      <c r="D23" s="54">
        <f t="shared" si="0"/>
        <v>29</v>
      </c>
    </row>
    <row r="24" spans="1:4" x14ac:dyDescent="0.25">
      <c r="A24">
        <v>23</v>
      </c>
      <c r="B24" s="45">
        <v>43914</v>
      </c>
      <c r="C24">
        <v>0</v>
      </c>
      <c r="D24" s="54">
        <f t="shared" si="0"/>
        <v>29</v>
      </c>
    </row>
    <row r="25" spans="1:4" x14ac:dyDescent="0.25">
      <c r="A25">
        <v>24</v>
      </c>
      <c r="B25" s="45">
        <v>43915</v>
      </c>
      <c r="C25">
        <v>1</v>
      </c>
      <c r="D25" s="54">
        <f t="shared" si="0"/>
        <v>30</v>
      </c>
    </row>
    <row r="26" spans="1:4" x14ac:dyDescent="0.25">
      <c r="A26">
        <v>25</v>
      </c>
      <c r="B26" s="45">
        <v>43916</v>
      </c>
      <c r="C26">
        <v>4</v>
      </c>
      <c r="D26" s="54">
        <f t="shared" si="0"/>
        <v>34</v>
      </c>
    </row>
    <row r="27" spans="1:4" x14ac:dyDescent="0.25">
      <c r="A27">
        <v>26</v>
      </c>
      <c r="B27" s="173">
        <v>43917</v>
      </c>
      <c r="C27" s="62">
        <v>11</v>
      </c>
      <c r="D27" s="172">
        <f t="shared" si="0"/>
        <v>45</v>
      </c>
    </row>
    <row r="28" spans="1:4" x14ac:dyDescent="0.25">
      <c r="A28">
        <v>27</v>
      </c>
      <c r="B28" s="45">
        <v>43918</v>
      </c>
      <c r="C28">
        <v>13</v>
      </c>
      <c r="D28" s="54">
        <f t="shared" si="0"/>
        <v>58</v>
      </c>
    </row>
    <row r="29" spans="1:4" x14ac:dyDescent="0.25">
      <c r="A29">
        <v>28</v>
      </c>
      <c r="B29" s="45">
        <v>43919</v>
      </c>
      <c r="C29">
        <v>5</v>
      </c>
      <c r="D29" s="54">
        <f t="shared" si="0"/>
        <v>63</v>
      </c>
    </row>
    <row r="30" spans="1:4" x14ac:dyDescent="0.25">
      <c r="A30">
        <v>29</v>
      </c>
      <c r="B30" s="45">
        <v>43920</v>
      </c>
      <c r="C30">
        <v>11</v>
      </c>
      <c r="D30" s="54">
        <f t="shared" si="0"/>
        <v>74</v>
      </c>
    </row>
    <row r="31" spans="1:4" x14ac:dyDescent="0.25">
      <c r="A31">
        <v>30</v>
      </c>
      <c r="B31" s="45">
        <v>43921</v>
      </c>
      <c r="C31">
        <v>6</v>
      </c>
      <c r="D31" s="54">
        <f t="shared" si="0"/>
        <v>80</v>
      </c>
    </row>
    <row r="32" spans="1:4" x14ac:dyDescent="0.25">
      <c r="A32">
        <v>31</v>
      </c>
      <c r="B32" s="45">
        <v>43922</v>
      </c>
      <c r="C32">
        <v>22</v>
      </c>
      <c r="D32" s="54">
        <f t="shared" si="0"/>
        <v>102</v>
      </c>
    </row>
    <row r="33" spans="1:4" x14ac:dyDescent="0.25">
      <c r="A33">
        <v>32</v>
      </c>
      <c r="B33" s="45">
        <v>43923</v>
      </c>
      <c r="C33">
        <v>9</v>
      </c>
      <c r="D33" s="54">
        <f t="shared" si="0"/>
        <v>111</v>
      </c>
    </row>
    <row r="34" spans="1:4" x14ac:dyDescent="0.25">
      <c r="A34">
        <v>33</v>
      </c>
      <c r="B34" s="45">
        <v>43924</v>
      </c>
      <c r="C34">
        <v>22</v>
      </c>
      <c r="D34" s="54">
        <f t="shared" si="0"/>
        <v>133</v>
      </c>
    </row>
    <row r="35" spans="1:4" x14ac:dyDescent="0.25">
      <c r="A35">
        <v>34</v>
      </c>
      <c r="B35" s="173">
        <v>43925</v>
      </c>
      <c r="C35" s="62">
        <v>16</v>
      </c>
      <c r="D35" s="172">
        <f t="shared" ref="D35:D61" si="1">D34+C35</f>
        <v>149</v>
      </c>
    </row>
    <row r="36" spans="1:4" x14ac:dyDescent="0.25">
      <c r="A36">
        <v>35</v>
      </c>
      <c r="B36" s="45">
        <v>43926</v>
      </c>
      <c r="C36">
        <v>14</v>
      </c>
      <c r="D36" s="54">
        <f t="shared" si="1"/>
        <v>163</v>
      </c>
    </row>
    <row r="37" spans="1:4" x14ac:dyDescent="0.25">
      <c r="A37">
        <v>36</v>
      </c>
      <c r="B37" s="45">
        <v>43927</v>
      </c>
      <c r="C37">
        <v>28</v>
      </c>
      <c r="D37" s="54">
        <f t="shared" si="1"/>
        <v>191</v>
      </c>
    </row>
    <row r="38" spans="1:4" x14ac:dyDescent="0.25">
      <c r="A38">
        <v>37</v>
      </c>
      <c r="B38" s="45">
        <v>43928</v>
      </c>
      <c r="D38" s="54">
        <f t="shared" si="1"/>
        <v>191</v>
      </c>
    </row>
    <row r="39" spans="1:4" x14ac:dyDescent="0.25">
      <c r="A39">
        <v>38</v>
      </c>
      <c r="B39" s="45">
        <v>43929</v>
      </c>
      <c r="D39" s="54">
        <f t="shared" si="1"/>
        <v>191</v>
      </c>
    </row>
    <row r="40" spans="1:4" x14ac:dyDescent="0.25">
      <c r="A40">
        <v>39</v>
      </c>
      <c r="B40" s="45">
        <v>43930</v>
      </c>
      <c r="D40" s="54">
        <f t="shared" si="1"/>
        <v>191</v>
      </c>
    </row>
    <row r="41" spans="1:4" x14ac:dyDescent="0.25">
      <c r="A41">
        <v>40</v>
      </c>
      <c r="B41" s="45">
        <v>43931</v>
      </c>
      <c r="D41" s="54">
        <f t="shared" si="1"/>
        <v>191</v>
      </c>
    </row>
    <row r="42" spans="1:4" x14ac:dyDescent="0.25">
      <c r="A42">
        <v>41</v>
      </c>
      <c r="B42" s="45">
        <v>43932</v>
      </c>
      <c r="D42" s="54">
        <f t="shared" si="1"/>
        <v>191</v>
      </c>
    </row>
    <row r="43" spans="1:4" x14ac:dyDescent="0.25">
      <c r="A43">
        <v>42</v>
      </c>
      <c r="B43" s="45">
        <v>43933</v>
      </c>
      <c r="D43" s="54">
        <f t="shared" si="1"/>
        <v>191</v>
      </c>
    </row>
    <row r="44" spans="1:4" x14ac:dyDescent="0.25">
      <c r="A44">
        <v>43</v>
      </c>
      <c r="B44" s="45">
        <v>43934</v>
      </c>
      <c r="D44" s="54">
        <f t="shared" si="1"/>
        <v>191</v>
      </c>
    </row>
    <row r="45" spans="1:4" x14ac:dyDescent="0.25">
      <c r="A45">
        <v>44</v>
      </c>
      <c r="B45" s="45">
        <v>43935</v>
      </c>
      <c r="D45" s="54">
        <f t="shared" si="1"/>
        <v>191</v>
      </c>
    </row>
    <row r="46" spans="1:4" x14ac:dyDescent="0.25">
      <c r="A46">
        <v>45</v>
      </c>
      <c r="B46" s="45">
        <v>43936</v>
      </c>
      <c r="D46" s="54">
        <f t="shared" si="1"/>
        <v>191</v>
      </c>
    </row>
    <row r="47" spans="1:4" x14ac:dyDescent="0.25">
      <c r="A47">
        <v>46</v>
      </c>
      <c r="B47" s="45">
        <v>43937</v>
      </c>
      <c r="D47" s="54">
        <f t="shared" si="1"/>
        <v>191</v>
      </c>
    </row>
    <row r="48" spans="1:4" x14ac:dyDescent="0.25">
      <c r="A48">
        <v>47</v>
      </c>
      <c r="B48" s="45">
        <v>43938</v>
      </c>
      <c r="D48" s="54">
        <f t="shared" si="1"/>
        <v>191</v>
      </c>
    </row>
    <row r="49" spans="1:4" x14ac:dyDescent="0.25">
      <c r="A49">
        <v>48</v>
      </c>
      <c r="B49" s="45">
        <v>43939</v>
      </c>
      <c r="D49" s="54">
        <f t="shared" si="1"/>
        <v>191</v>
      </c>
    </row>
    <row r="50" spans="1:4" x14ac:dyDescent="0.25">
      <c r="A50">
        <v>49</v>
      </c>
      <c r="B50" s="45">
        <v>43940</v>
      </c>
      <c r="D50" s="54">
        <f t="shared" si="1"/>
        <v>191</v>
      </c>
    </row>
    <row r="51" spans="1:4" x14ac:dyDescent="0.25">
      <c r="A51">
        <v>50</v>
      </c>
      <c r="B51" s="45">
        <v>43941</v>
      </c>
      <c r="D51" s="54">
        <f t="shared" si="1"/>
        <v>191</v>
      </c>
    </row>
    <row r="52" spans="1:4" x14ac:dyDescent="0.25">
      <c r="A52">
        <v>51</v>
      </c>
      <c r="B52" s="45">
        <v>43942</v>
      </c>
      <c r="D52" s="54">
        <f t="shared" si="1"/>
        <v>191</v>
      </c>
    </row>
    <row r="53" spans="1:4" x14ac:dyDescent="0.25">
      <c r="A53">
        <v>52</v>
      </c>
      <c r="B53" s="45">
        <v>43943</v>
      </c>
      <c r="D53" s="54">
        <f t="shared" si="1"/>
        <v>191</v>
      </c>
    </row>
    <row r="54" spans="1:4" x14ac:dyDescent="0.25">
      <c r="A54">
        <v>53</v>
      </c>
      <c r="B54" s="45">
        <v>43944</v>
      </c>
      <c r="D54" s="54">
        <f t="shared" si="1"/>
        <v>191</v>
      </c>
    </row>
    <row r="55" spans="1:4" x14ac:dyDescent="0.25">
      <c r="A55">
        <v>54</v>
      </c>
      <c r="B55" s="45">
        <v>43945</v>
      </c>
      <c r="D55" s="54">
        <f t="shared" si="1"/>
        <v>191</v>
      </c>
    </row>
    <row r="56" spans="1:4" x14ac:dyDescent="0.25">
      <c r="A56">
        <v>55</v>
      </c>
      <c r="B56" s="45">
        <v>43946</v>
      </c>
      <c r="D56" s="54">
        <f t="shared" si="1"/>
        <v>191</v>
      </c>
    </row>
    <row r="57" spans="1:4" x14ac:dyDescent="0.25">
      <c r="A57">
        <v>56</v>
      </c>
      <c r="B57" s="45">
        <v>43947</v>
      </c>
      <c r="D57" s="54">
        <f t="shared" si="1"/>
        <v>191</v>
      </c>
    </row>
    <row r="58" spans="1:4" x14ac:dyDescent="0.25">
      <c r="A58">
        <v>57</v>
      </c>
      <c r="B58" s="45">
        <v>43948</v>
      </c>
      <c r="D58" s="54">
        <f t="shared" si="1"/>
        <v>191</v>
      </c>
    </row>
    <row r="59" spans="1:4" x14ac:dyDescent="0.25">
      <c r="A59">
        <v>58</v>
      </c>
      <c r="B59" s="45">
        <v>43949</v>
      </c>
      <c r="D59" s="54">
        <f t="shared" si="1"/>
        <v>191</v>
      </c>
    </row>
    <row r="60" spans="1:4" x14ac:dyDescent="0.25">
      <c r="A60">
        <v>59</v>
      </c>
      <c r="B60" s="45">
        <v>43950</v>
      </c>
      <c r="D60" s="54">
        <f t="shared" si="1"/>
        <v>191</v>
      </c>
    </row>
    <row r="61" spans="1:4" x14ac:dyDescent="0.25">
      <c r="A61">
        <v>60</v>
      </c>
      <c r="B61" s="45">
        <v>43951</v>
      </c>
      <c r="D61" s="54">
        <f t="shared" si="1"/>
        <v>191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I23"/>
  <sheetViews>
    <sheetView zoomScaleNormal="100" workbookViewId="0">
      <selection activeCell="F17" sqref="F17"/>
    </sheetView>
  </sheetViews>
  <sheetFormatPr defaultRowHeight="15" x14ac:dyDescent="0.25"/>
  <cols>
    <col min="1" max="2" width="8.7109375" customWidth="1"/>
    <col min="3" max="3" width="15.7109375" customWidth="1"/>
    <col min="4" max="4" width="13" customWidth="1"/>
    <col min="5" max="5" width="14.7109375" customWidth="1"/>
    <col min="6" max="6" width="15" customWidth="1"/>
    <col min="7" max="7" width="17" customWidth="1"/>
    <col min="8" max="8" width="25" customWidth="1"/>
    <col min="9" max="9" width="77" customWidth="1"/>
    <col min="10" max="1025" width="8.7109375" customWidth="1"/>
  </cols>
  <sheetData>
    <row r="1" spans="3:9" x14ac:dyDescent="0.25">
      <c r="F1" s="54" t="s">
        <v>93</v>
      </c>
    </row>
    <row r="2" spans="3:9" ht="21" x14ac:dyDescent="0.35">
      <c r="C2" s="174"/>
      <c r="D2" s="174" t="s">
        <v>94</v>
      </c>
      <c r="E2" s="174" t="s">
        <v>95</v>
      </c>
      <c r="F2" s="174" t="s">
        <v>96</v>
      </c>
      <c r="G2" s="174" t="s">
        <v>97</v>
      </c>
      <c r="H2" s="174" t="s">
        <v>98</v>
      </c>
    </row>
    <row r="3" spans="3:9" ht="21" x14ac:dyDescent="0.35">
      <c r="C3" s="174" t="s">
        <v>58</v>
      </c>
      <c r="D3" s="174"/>
      <c r="E3" s="174"/>
      <c r="F3" s="174"/>
      <c r="G3" s="174">
        <f ca="1">G4-E4</f>
        <v>-225</v>
      </c>
      <c r="H3" s="174">
        <f ca="1">H4-E4</f>
        <v>-133</v>
      </c>
    </row>
    <row r="4" spans="3:9" ht="21" x14ac:dyDescent="0.35">
      <c r="C4" s="175" t="s">
        <v>99</v>
      </c>
      <c r="D4" s="176">
        <v>43892</v>
      </c>
      <c r="E4" s="176">
        <f ca="1">TODAY()</f>
        <v>44209</v>
      </c>
      <c r="F4" s="176">
        <v>43938</v>
      </c>
      <c r="G4" s="177">
        <f>F4-D4+F4</f>
        <v>43984</v>
      </c>
      <c r="H4" s="177">
        <f>G4-D4+G4</f>
        <v>44076</v>
      </c>
      <c r="I4" s="158" t="s">
        <v>100</v>
      </c>
    </row>
    <row r="5" spans="3:9" x14ac:dyDescent="0.25">
      <c r="I5" s="158" t="s">
        <v>101</v>
      </c>
    </row>
    <row r="6" spans="3:9" x14ac:dyDescent="0.25">
      <c r="I6" s="158" t="s">
        <v>102</v>
      </c>
    </row>
    <row r="7" spans="3:9" x14ac:dyDescent="0.25">
      <c r="I7" s="158" t="s">
        <v>103</v>
      </c>
    </row>
    <row r="8" spans="3:9" x14ac:dyDescent="0.25">
      <c r="I8" s="158" t="s">
        <v>104</v>
      </c>
    </row>
    <row r="9" spans="3:9" x14ac:dyDescent="0.25">
      <c r="C9">
        <f>0.03*9810</f>
        <v>294.3</v>
      </c>
    </row>
    <row r="10" spans="3:9" x14ac:dyDescent="0.25">
      <c r="D10" s="45"/>
      <c r="E10" s="45"/>
      <c r="F10" s="178"/>
      <c r="G10" s="179"/>
      <c r="H10" s="179"/>
    </row>
    <row r="11" spans="3:9" x14ac:dyDescent="0.25">
      <c r="D11" s="45"/>
      <c r="E11" s="45"/>
      <c r="F11" s="178"/>
      <c r="G11" s="179"/>
      <c r="H11" s="179"/>
    </row>
    <row r="12" spans="3:9" x14ac:dyDescent="0.25">
      <c r="C12" s="45">
        <v>43892</v>
      </c>
      <c r="D12" s="45">
        <v>43983</v>
      </c>
      <c r="E12" s="45">
        <f>D12+D13</f>
        <v>44074</v>
      </c>
      <c r="F12" s="178"/>
      <c r="G12" s="179"/>
      <c r="H12" s="179"/>
    </row>
    <row r="13" spans="3:9" x14ac:dyDescent="0.25">
      <c r="D13" s="180">
        <f>D12-C12</f>
        <v>91</v>
      </c>
      <c r="E13" s="45"/>
      <c r="F13" s="178"/>
      <c r="G13" s="179"/>
      <c r="H13" s="179"/>
    </row>
    <row r="20" spans="3:8" x14ac:dyDescent="0.25">
      <c r="C20" s="54" t="s">
        <v>105</v>
      </c>
      <c r="D20" s="45">
        <v>43853</v>
      </c>
      <c r="E20" s="45">
        <f ca="1">TODAY()</f>
        <v>44209</v>
      </c>
      <c r="F20" s="178">
        <v>43929</v>
      </c>
      <c r="G20" s="179">
        <f>F20-D20+F20</f>
        <v>44005</v>
      </c>
      <c r="H20" s="179">
        <f>G20-D20+G20</f>
        <v>44157</v>
      </c>
    </row>
    <row r="21" spans="3:8" x14ac:dyDescent="0.25">
      <c r="C21" s="54" t="s">
        <v>106</v>
      </c>
      <c r="D21" s="45">
        <v>43854</v>
      </c>
      <c r="E21" s="45">
        <f ca="1">TODAY()</f>
        <v>44209</v>
      </c>
      <c r="F21" s="178">
        <v>43932</v>
      </c>
      <c r="G21" s="179">
        <f>F21-D21+F21</f>
        <v>44010</v>
      </c>
      <c r="H21" s="179">
        <f>G21-D21+G21</f>
        <v>44166</v>
      </c>
    </row>
    <row r="22" spans="3:8" x14ac:dyDescent="0.25">
      <c r="C22" s="54" t="s">
        <v>107</v>
      </c>
      <c r="D22" s="45">
        <v>43843</v>
      </c>
      <c r="E22" s="45">
        <f ca="1">TODAY()</f>
        <v>44209</v>
      </c>
      <c r="F22" s="178">
        <v>43912</v>
      </c>
      <c r="G22" s="179">
        <f>F22-D22+F22</f>
        <v>43981</v>
      </c>
      <c r="H22" s="179">
        <f>G22-D22+G22</f>
        <v>44119</v>
      </c>
    </row>
    <row r="23" spans="3:8" x14ac:dyDescent="0.25">
      <c r="C23" s="54" t="s">
        <v>108</v>
      </c>
      <c r="D23" s="45">
        <v>43860</v>
      </c>
      <c r="E23" s="45">
        <f ca="1">TODAY()</f>
        <v>44209</v>
      </c>
      <c r="F23" s="178">
        <v>43921</v>
      </c>
      <c r="G23" s="179">
        <f>F23-D23+F23</f>
        <v>43982</v>
      </c>
      <c r="H23" s="179">
        <f>G23-D23+G23</f>
        <v>44104</v>
      </c>
    </row>
  </sheetData>
  <hyperlinks>
    <hyperlink ref="I4" r:id="rId1" location="Statistics" xr:uid="{00000000-0004-0000-0500-000000000000}"/>
    <hyperlink ref="I5" r:id="rId2" location="Statistics" xr:uid="{00000000-0004-0000-0500-000001000000}"/>
    <hyperlink ref="I6" r:id="rId3" xr:uid="{00000000-0004-0000-0500-000002000000}"/>
    <hyperlink ref="I7" r:id="rId4" xr:uid="{00000000-0004-0000-0500-000003000000}"/>
    <hyperlink ref="I8" r:id="rId5" location="Statistics" xr:uid="{00000000-0004-0000-0500-000004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NEWEST METHOD</vt:lpstr>
      <vt:lpstr>PA Cakung</vt:lpstr>
      <vt:lpstr>Sheet1</vt:lpstr>
      <vt:lpstr>Yoga Method</vt:lpstr>
      <vt:lpstr>Cured</vt:lpstr>
      <vt:lpstr>Mirror Method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prima bangun</cp:lastModifiedBy>
  <cp:revision>5</cp:revision>
  <dcterms:created xsi:type="dcterms:W3CDTF">2020-04-05T21:14:14Z</dcterms:created>
  <dcterms:modified xsi:type="dcterms:W3CDTF">2021-01-13T14:01:10Z</dcterms:modified>
  <dc:language>en-ID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