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OTONGAN\"/>
    </mc:Choice>
  </mc:AlternateContent>
  <bookViews>
    <workbookView xWindow="-120" yWindow="-120" windowWidth="29040" windowHeight="15840" tabRatio="661" firstSheet="1" activeTab="1"/>
  </bookViews>
  <sheets>
    <sheet name="0000" sheetId="37" state="veryHidden" r:id="rId1"/>
    <sheet name="NET PEG PELINDO DIPERBANTUKAN" sheetId="68" r:id="rId2"/>
    <sheet name="NET PEGAWAI PTP" sheetId="59" r:id="rId3"/>
  </sheets>
  <externalReferences>
    <externalReference r:id="rId4"/>
    <externalReference r:id="rId5"/>
  </externalReferences>
  <definedNames>
    <definedName name="_xlnm.Print_Area" localSheetId="1">'NET PEG PELINDO DIPERBANTUKAN'!$B$1:$U$25</definedName>
    <definedName name="_xlnm.Print_Area" localSheetId="2">'NET PEGAWAI PTP'!$B$1:$T$20</definedName>
  </definedNames>
  <calcPr calcId="152511"/>
  <fileRecoveryPr autoRecover="0"/>
</workbook>
</file>

<file path=xl/calcChain.xml><?xml version="1.0" encoding="utf-8"?>
<calcChain xmlns="http://schemas.openxmlformats.org/spreadsheetml/2006/main">
  <c r="P17" i="68" l="1"/>
  <c r="P15" i="68"/>
  <c r="N13" i="59"/>
  <c r="M15" i="59" l="1"/>
  <c r="O8" i="59"/>
  <c r="O9" i="59"/>
  <c r="S9" i="59" s="1"/>
  <c r="O10" i="59"/>
  <c r="O11" i="59"/>
  <c r="O12" i="59"/>
  <c r="O13" i="59"/>
  <c r="O14" i="59"/>
  <c r="S14" i="59" s="1"/>
  <c r="O15" i="59"/>
  <c r="O16" i="59"/>
  <c r="O17" i="59"/>
  <c r="O7" i="59"/>
  <c r="Q11" i="68"/>
  <c r="Q12" i="68"/>
  <c r="Q13" i="68"/>
  <c r="Q14" i="68"/>
  <c r="Q15" i="68"/>
  <c r="Q16" i="68"/>
  <c r="Q17" i="68"/>
  <c r="Q18" i="68"/>
  <c r="Q19" i="68"/>
  <c r="T19" i="68" s="1"/>
  <c r="Q20" i="68"/>
  <c r="Q21" i="68"/>
  <c r="Q22" i="68"/>
  <c r="Q23" i="68"/>
  <c r="Q10" i="68"/>
  <c r="T10" i="68" s="1"/>
  <c r="M16" i="59"/>
  <c r="M10" i="59"/>
  <c r="Z8" i="59"/>
  <c r="T12" i="68"/>
  <c r="O14" i="68"/>
  <c r="T11" i="68"/>
  <c r="T20" i="68"/>
  <c r="T21" i="68"/>
  <c r="G24" i="68"/>
  <c r="H24" i="68"/>
  <c r="I24" i="68"/>
  <c r="J24" i="68"/>
  <c r="K24" i="68"/>
  <c r="F24" i="68"/>
  <c r="F10" i="59"/>
  <c r="F16" i="59" s="1"/>
  <c r="F17" i="59" s="1"/>
  <c r="F8" i="59"/>
  <c r="S15" i="59" l="1"/>
  <c r="T22" i="68"/>
  <c r="T17" i="68"/>
  <c r="T15" i="68"/>
  <c r="T23" i="68"/>
  <c r="T16" i="68"/>
  <c r="T13" i="68"/>
  <c r="T14" i="68"/>
  <c r="F13" i="59"/>
  <c r="F12" i="59"/>
  <c r="F14" i="59"/>
  <c r="F11" i="59"/>
  <c r="L19" i="68" l="1"/>
  <c r="L12" i="68"/>
  <c r="L13" i="68"/>
  <c r="L14" i="68"/>
  <c r="L10" i="68"/>
  <c r="H19" i="68"/>
  <c r="H14" i="68"/>
  <c r="H13" i="68"/>
  <c r="H12" i="68"/>
  <c r="H10" i="68"/>
  <c r="B12" i="68"/>
  <c r="B13" i="68" s="1"/>
  <c r="B14" i="68" s="1"/>
  <c r="B15" i="68" s="1"/>
  <c r="B16" i="68" s="1"/>
  <c r="B17" i="68" s="1"/>
  <c r="B18" i="68" s="1"/>
  <c r="B19" i="68" s="1"/>
  <c r="B20" i="68" s="1"/>
  <c r="B21" i="68" s="1"/>
  <c r="B22" i="68" s="1"/>
  <c r="B23" i="68" s="1"/>
  <c r="B11" i="68"/>
  <c r="E19" i="68"/>
  <c r="E14" i="68"/>
  <c r="E13" i="68"/>
  <c r="E22" i="68"/>
  <c r="N22" i="68" s="1"/>
  <c r="E10" i="68"/>
  <c r="E12" i="68"/>
  <c r="U14" i="68" l="1"/>
  <c r="U10" i="68"/>
  <c r="U19" i="68"/>
  <c r="U12" i="68"/>
  <c r="U13" i="68"/>
  <c r="P18" i="59" l="1"/>
  <c r="M7" i="59"/>
  <c r="M8" i="59"/>
  <c r="M14" i="59"/>
  <c r="R24" i="68"/>
  <c r="X17" i="68" l="1"/>
  <c r="E21" i="68" l="1"/>
  <c r="N21" i="68" s="1"/>
  <c r="L22" i="68"/>
  <c r="U22" i="68" s="1"/>
  <c r="L21" i="68" l="1"/>
  <c r="U21" i="68" s="1"/>
  <c r="E11" i="68"/>
  <c r="N11" i="68" s="1"/>
  <c r="E23" i="68"/>
  <c r="N23" i="68" s="1"/>
  <c r="E20" i="68"/>
  <c r="N20" i="68" s="1"/>
  <c r="E18" i="68"/>
  <c r="N18" i="68" s="1"/>
  <c r="E17" i="68"/>
  <c r="N17" i="68" s="1"/>
  <c r="E16" i="68"/>
  <c r="N16" i="68" s="1"/>
  <c r="E15" i="68"/>
  <c r="N15" i="68" s="1"/>
  <c r="E17" i="59"/>
  <c r="L17" i="59" s="1"/>
  <c r="E16" i="59"/>
  <c r="L16" i="59" s="1"/>
  <c r="E15" i="59"/>
  <c r="L15" i="59" s="1"/>
  <c r="E14" i="59"/>
  <c r="L14" i="59" s="1"/>
  <c r="E13" i="59"/>
  <c r="L13" i="59" s="1"/>
  <c r="E12" i="59"/>
  <c r="L12" i="59" s="1"/>
  <c r="E11" i="59"/>
  <c r="L11" i="59" s="1"/>
  <c r="E10" i="59"/>
  <c r="L10" i="59" s="1"/>
  <c r="E9" i="59"/>
  <c r="L9" i="59" s="1"/>
  <c r="E8" i="59"/>
  <c r="L8" i="59" s="1"/>
  <c r="E7" i="59"/>
  <c r="L7" i="59" s="1"/>
  <c r="R18" i="59" l="1"/>
  <c r="B14" i="59" l="1"/>
  <c r="B15" i="59" s="1"/>
  <c r="B16" i="59" s="1"/>
  <c r="B17" i="59" s="1"/>
  <c r="H18" i="68" l="1"/>
  <c r="H20" i="68"/>
  <c r="H16" i="68"/>
  <c r="H17" i="68"/>
  <c r="H15" i="68"/>
  <c r="H11" i="68"/>
  <c r="H9" i="68"/>
  <c r="L9" i="68" s="1"/>
  <c r="U9" i="68" s="1"/>
  <c r="H9" i="59"/>
  <c r="G9" i="59"/>
  <c r="H7" i="59"/>
  <c r="G7" i="59"/>
  <c r="G8" i="59" s="1"/>
  <c r="S24" i="68" l="1"/>
  <c r="H8" i="59"/>
  <c r="S7" i="59"/>
  <c r="T18" i="68"/>
  <c r="T24" i="68" s="1"/>
  <c r="J9" i="59"/>
  <c r="P24" i="68"/>
  <c r="X15" i="68"/>
  <c r="X18" i="68" s="1"/>
  <c r="G10" i="59"/>
  <c r="Z33" i="59"/>
  <c r="H10" i="59"/>
  <c r="L16" i="68"/>
  <c r="L20" i="68"/>
  <c r="L18" i="68"/>
  <c r="L17" i="68"/>
  <c r="L11" i="68"/>
  <c r="I9" i="59"/>
  <c r="I7" i="59"/>
  <c r="U18" i="68" l="1"/>
  <c r="L24" i="68"/>
  <c r="U20" i="68"/>
  <c r="U11" i="68"/>
  <c r="U16" i="68"/>
  <c r="U17" i="68"/>
  <c r="H14" i="59"/>
  <c r="S10" i="59"/>
  <c r="S8" i="59"/>
  <c r="T7" i="59"/>
  <c r="I8" i="59"/>
  <c r="Q24" i="68"/>
  <c r="H11" i="59"/>
  <c r="M11" i="59" s="1"/>
  <c r="T9" i="59"/>
  <c r="N18" i="59"/>
  <c r="O24" i="68"/>
  <c r="G11" i="59"/>
  <c r="G13" i="59"/>
  <c r="G14" i="59"/>
  <c r="G16" i="59"/>
  <c r="H12" i="59"/>
  <c r="M12" i="59" s="1"/>
  <c r="H16" i="59"/>
  <c r="G12" i="59"/>
  <c r="Z34" i="59"/>
  <c r="Z36" i="59" s="1"/>
  <c r="I10" i="59"/>
  <c r="H13" i="59"/>
  <c r="M13" i="59" s="1"/>
  <c r="L15" i="68"/>
  <c r="U15" i="68" s="1"/>
  <c r="L23" i="68"/>
  <c r="U23" i="68" s="1"/>
  <c r="T8" i="59" l="1"/>
  <c r="S11" i="59"/>
  <c r="U24" i="68"/>
  <c r="H15" i="59"/>
  <c r="H17" i="59"/>
  <c r="S16" i="59"/>
  <c r="T10" i="59"/>
  <c r="J12" i="59"/>
  <c r="J13" i="59"/>
  <c r="Z9" i="59"/>
  <c r="Z11" i="59" s="1"/>
  <c r="I11" i="59"/>
  <c r="G15" i="59"/>
  <c r="Q18" i="59" s="1"/>
  <c r="G17" i="59"/>
  <c r="I14" i="59"/>
  <c r="T14" i="59" s="1"/>
  <c r="I16" i="59"/>
  <c r="I12" i="59"/>
  <c r="I13" i="59"/>
  <c r="F18" i="59"/>
  <c r="T11" i="59" l="1"/>
  <c r="I17" i="59"/>
  <c r="I15" i="59"/>
  <c r="I18" i="59" s="1"/>
  <c r="S12" i="59"/>
  <c r="T12" i="59" s="1"/>
  <c r="H18" i="59"/>
  <c r="S13" i="59"/>
  <c r="T13" i="59" s="1"/>
  <c r="T16" i="59"/>
  <c r="J17" i="59"/>
  <c r="S17" i="59" s="1"/>
  <c r="O18" i="59"/>
  <c r="G18" i="59"/>
  <c r="W25" i="68"/>
  <c r="T17" i="59" l="1"/>
  <c r="T15" i="59"/>
  <c r="J18" i="59"/>
  <c r="M18" i="59"/>
  <c r="T18" i="59" l="1"/>
  <c r="S18" i="59"/>
</calcChain>
</file>

<file path=xl/sharedStrings.xml><?xml version="1.0" encoding="utf-8"?>
<sst xmlns="http://schemas.openxmlformats.org/spreadsheetml/2006/main" count="77" uniqueCount="59">
  <si>
    <t>NO</t>
  </si>
  <si>
    <t>ADINDA SURYA PUTRI</t>
  </si>
  <si>
    <t>ADE HASDINA</t>
  </si>
  <si>
    <t>TUNJANGAN JABATAN</t>
  </si>
  <si>
    <t xml:space="preserve"> </t>
  </si>
  <si>
    <t>SEKRETARIS DEWAN KOMISARIS</t>
  </si>
  <si>
    <t>PANDAPOTAN PULUNGAN</t>
  </si>
  <si>
    <r>
      <t>CATATAN</t>
    </r>
    <r>
      <rPr>
        <b/>
        <i/>
        <sz val="10"/>
        <rFont val="Calibri"/>
        <family val="2"/>
      </rPr>
      <t xml:space="preserve"> :</t>
    </r>
  </si>
  <si>
    <t>SURYA DARMA</t>
  </si>
  <si>
    <t xml:space="preserve">NAMA </t>
  </si>
  <si>
    <t>GAJI POKOK</t>
  </si>
  <si>
    <t>JUMLAH TAKE HOME PAY</t>
  </si>
  <si>
    <t>IFSAN ROSADY</t>
  </si>
  <si>
    <t>FARIS HILMAN</t>
  </si>
  <si>
    <t>MARIHOT SIMARMATA</t>
  </si>
  <si>
    <t>M. FIKRI AL HAKIM</t>
  </si>
  <si>
    <t>SINDY NOVITA HARYATI</t>
  </si>
  <si>
    <t>AUGUSTO DWIFA DANIEL</t>
  </si>
  <si>
    <t>ANDAREAS SIAGIAN</t>
  </si>
  <si>
    <t>YOLANDA EVANS SIMORANGKIR</t>
  </si>
  <si>
    <t>FRIDOLIN SIAHAAN</t>
  </si>
  <si>
    <t>REZA AL KAUTSAR LUBIS</t>
  </si>
  <si>
    <t>BILLY AZ ZAHRY</t>
  </si>
  <si>
    <t>WAHYU MAULANA</t>
  </si>
  <si>
    <t>M. RIDHO FAKHROZI</t>
  </si>
  <si>
    <t>SYAIFUL</t>
  </si>
  <si>
    <t>HANDY FAJAR RIYANTO</t>
  </si>
  <si>
    <t>FAHMI IDRIS SITOMPUL</t>
  </si>
  <si>
    <t>DEFI RAKHMAWATI</t>
  </si>
  <si>
    <t>TUNJANGAN POSISI</t>
  </si>
  <si>
    <t>TUNJANGAN KINERJA</t>
  </si>
  <si>
    <t>DAFTAR GAJI PEGAWAI PT PRIMA TERMINAL PETIKEMAS</t>
  </si>
  <si>
    <t>UANG PENGGANTI FASILITAS KENDARAAN</t>
  </si>
  <si>
    <t>TUNJANGAN TELEPON</t>
  </si>
  <si>
    <t>DAFTAR GAJI PEGAWAI PELINDO YANG DIPERBANTUKAN</t>
  </si>
  <si>
    <t>POTONGAN TUNJANGAN POSISI</t>
  </si>
  <si>
    <t>Potongan Tunjangan Posisi</t>
  </si>
  <si>
    <t xml:space="preserve">JUMLAH KETERLAMBATAN SELAMA 1 BULAN </t>
  </si>
  <si>
    <t xml:space="preserve">JUMLAH KETERLAMBATAN SELAMA 1 BULAN
</t>
  </si>
  <si>
    <t>IKH</t>
  </si>
  <si>
    <t>STP</t>
  </si>
  <si>
    <t>Ikh</t>
  </si>
  <si>
    <t>JKW</t>
  </si>
  <si>
    <t xml:space="preserve">JUMLAH </t>
  </si>
  <si>
    <t>POTONGAN TUNJANGAN KINERJA</t>
  </si>
  <si>
    <t xml:space="preserve">Potongan 20% Tidak Mengumpulkan/minimal tidak mendapatkan kategori Baik ( C ) </t>
  </si>
  <si>
    <t>Potongan 20 % tidak mencapai target PKM</t>
  </si>
  <si>
    <t>Potongan 50% tidak mencapai target efisiensi perusahaan</t>
  </si>
  <si>
    <t>Potongan 10 % Keterlambatan</t>
  </si>
  <si>
    <t>Total Potongan Tunjangan Kinerja + Tunjangan Posisi</t>
  </si>
  <si>
    <t xml:space="preserve">Potongan 20% Tidak Mengumpulkan RKB/minimal tidak mendapatkan kategori Baik ( C ) </t>
  </si>
  <si>
    <t>HOTMA TAMBUNAN</t>
  </si>
  <si>
    <t>TRISNA WARDANI</t>
  </si>
  <si>
    <t>SAMSU RIZAL</t>
  </si>
  <si>
    <t>RUSCHAN</t>
  </si>
  <si>
    <t>YUSUF SUDARSONO</t>
  </si>
  <si>
    <t>-</t>
  </si>
  <si>
    <t>BULAN MEI 2021</t>
  </si>
  <si>
    <t>73:00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</si>
</sst>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3" formatCode="_(* #,##0.00_);_(* \(#,##0.00\);_(* &quot;-&quot;??_);_(@_)"/>
    <numFmt numFmtId="164" formatCode="&quot;$&quot;#,##0.00;[Red]\-&quot;$&quot;#,##0.00"/>
    <numFmt numFmtId="165" formatCode="_(* #,##0_);_(* \(#,##0\);_(* &quot;-&quot;??_);_(@_)"/>
    <numFmt numFmtId="166" formatCode="0%;\(0%\)"/>
    <numFmt numFmtId="167" formatCode="_(* #,##0_);[Red]_(* \(#,##0\);_(* &quot;&quot;&quot;&quot;&quot;&quot;&quot;&quot;\ \-\ &quot;&quot;&quot;&quot;&quot;&quot;&quot;&quot;_);_(@_)"/>
    <numFmt numFmtId="168" formatCode="_(* #,##0,_);[Red]_(* \(#,##0,\);_(* &quot;&quot;&quot;&quot;&quot;&quot;&quot;&quot;\ \-\ &quot;&quot;&quot;&quot;&quot;&quot;&quot;&quot;_);_(@_)"/>
    <numFmt numFmtId="169" formatCode="0%;\(0%\);;"/>
    <numFmt numFmtId="170" formatCode="0%;\(0%\);&quot;-&quot;"/>
    <numFmt numFmtId="171" formatCode="#,##0_);[Red]\(#,##0\);&quot;-&quot;"/>
    <numFmt numFmtId="172" formatCode="*-"/>
    <numFmt numFmtId="173" formatCode="*\&quot;-&quot;"/>
    <numFmt numFmtId="174" formatCode="#,##0;\-#,##0;&quot;-&quot;"/>
    <numFmt numFmtId="175" formatCode="&quot;Perhitungan PPh Pasal 21&quot;\ \-\ mmmm\ yyyy"/>
    <numFmt numFmtId="176" formatCode="#,##0.000"/>
    <numFmt numFmtId="177" formatCode="_-* #,##0.000_-;\-* #,##0.000_-;_-* &quot;-&quot;???_-;_-@_-"/>
    <numFmt numFmtId="178" formatCode="_(* #,##0.00_);_(* \(#,##0.00\);_(* &quot;-&quot;_);_(@_)"/>
    <numFmt numFmtId="179" formatCode="[$-13809]hh:mm;@"/>
  </numFmts>
  <fonts count="3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Tms Rmn"/>
    </font>
    <font>
      <sz val="10"/>
      <color indexed="12"/>
      <name val="Arial"/>
      <family val="2"/>
    </font>
    <font>
      <b/>
      <sz val="12"/>
      <name val="Arial"/>
      <family val="2"/>
    </font>
    <font>
      <sz val="10"/>
      <color indexed="14"/>
      <name val="Arial"/>
      <family val="2"/>
    </font>
    <font>
      <sz val="10"/>
      <color indexed="10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i/>
      <sz val="10"/>
      <name val="Calibri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i/>
      <sz val="8"/>
      <name val="Calibri"/>
      <family val="2"/>
      <scheme val="minor"/>
    </font>
    <font>
      <sz val="10"/>
      <color theme="3" tint="0.3999755851924192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4">
    <xf numFmtId="0" fontId="0" fillId="0" borderId="0"/>
    <xf numFmtId="174" fontId="4" fillId="0" borderId="0" applyFill="0" applyBorder="0" applyAlignment="0"/>
    <xf numFmtId="167" fontId="2" fillId="0" borderId="0" applyFill="0" applyBorder="0" applyAlignment="0"/>
    <xf numFmtId="168" fontId="2" fillId="0" borderId="0" applyFill="0" applyBorder="0" applyAlignment="0"/>
    <xf numFmtId="169" fontId="2" fillId="0" borderId="0" applyFill="0" applyBorder="0" applyAlignment="0"/>
    <xf numFmtId="170" fontId="2" fillId="0" borderId="0" applyFill="0" applyBorder="0" applyAlignment="0"/>
    <xf numFmtId="174" fontId="4" fillId="0" borderId="0" applyFill="0" applyBorder="0" applyAlignment="0"/>
    <xf numFmtId="171" fontId="2" fillId="0" borderId="0" applyFill="0" applyBorder="0" applyAlignment="0"/>
    <xf numFmtId="167" fontId="2" fillId="0" borderId="0" applyFill="0" applyBorder="0" applyAlignment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74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6" fillId="0" borderId="1"/>
    <xf numFmtId="167" fontId="2" fillId="0" borderId="0" applyFont="0" applyFill="0" applyBorder="0" applyAlignment="0" applyProtection="0"/>
    <xf numFmtId="14" fontId="4" fillId="0" borderId="0" applyFill="0" applyBorder="0" applyAlignment="0"/>
    <xf numFmtId="174" fontId="7" fillId="0" borderId="0" applyFill="0" applyBorder="0" applyAlignment="0"/>
    <xf numFmtId="167" fontId="2" fillId="0" borderId="0" applyFill="0" applyBorder="0" applyAlignment="0"/>
    <xf numFmtId="174" fontId="7" fillId="0" borderId="0" applyFill="0" applyBorder="0" applyAlignment="0"/>
    <xf numFmtId="171" fontId="2" fillId="0" borderId="0" applyFill="0" applyBorder="0" applyAlignment="0"/>
    <xf numFmtId="167" fontId="2" fillId="0" borderId="0" applyFill="0" applyBorder="0" applyAlignment="0"/>
    <xf numFmtId="38" fontId="3" fillId="2" borderId="0" applyNumberFormat="0" applyBorder="0" applyAlignment="0" applyProtection="0"/>
    <xf numFmtId="0" fontId="8" fillId="0" borderId="2" applyNumberFormat="0" applyAlignment="0" applyProtection="0">
      <alignment horizontal="left" vertical="center"/>
    </xf>
    <xf numFmtId="0" fontId="8" fillId="0" borderId="3">
      <alignment horizontal="left" vertical="center"/>
    </xf>
    <xf numFmtId="10" fontId="3" fillId="3" borderId="1" applyNumberFormat="0" applyBorder="0" applyAlignment="0" applyProtection="0"/>
    <xf numFmtId="174" fontId="9" fillId="0" borderId="0" applyFill="0" applyBorder="0" applyAlignment="0"/>
    <xf numFmtId="167" fontId="2" fillId="0" borderId="0" applyFill="0" applyBorder="0" applyAlignment="0"/>
    <xf numFmtId="174" fontId="9" fillId="0" borderId="0" applyFill="0" applyBorder="0" applyAlignment="0"/>
    <xf numFmtId="171" fontId="2" fillId="0" borderId="0" applyFill="0" applyBorder="0" applyAlignment="0"/>
    <xf numFmtId="167" fontId="2" fillId="0" borderId="0" applyFill="0" applyBorder="0" applyAlignment="0"/>
    <xf numFmtId="166" fontId="2" fillId="0" borderId="0"/>
    <xf numFmtId="170" fontId="2" fillId="0" borderId="0" applyFont="0" applyFill="0" applyBorder="0" applyAlignment="0" applyProtection="0"/>
    <xf numFmtId="166" fontId="5" fillId="0" borderId="0" applyFont="0" applyFill="0" applyBorder="0" applyAlignment="0" applyProtection="0"/>
    <xf numFmtId="10" fontId="2" fillId="0" borderId="0" applyFont="0" applyFill="0" applyBorder="0" applyAlignment="0" applyProtection="0"/>
    <xf numFmtId="174" fontId="10" fillId="0" borderId="0" applyFill="0" applyBorder="0" applyAlignment="0"/>
    <xf numFmtId="167" fontId="2" fillId="0" borderId="0" applyFill="0" applyBorder="0" applyAlignment="0"/>
    <xf numFmtId="174" fontId="10" fillId="0" borderId="0" applyFill="0" applyBorder="0" applyAlignment="0"/>
    <xf numFmtId="171" fontId="2" fillId="0" borderId="0" applyFill="0" applyBorder="0" applyAlignment="0"/>
    <xf numFmtId="167" fontId="2" fillId="0" borderId="0" applyFill="0" applyBorder="0" applyAlignment="0"/>
    <xf numFmtId="0" fontId="11" fillId="0" borderId="4"/>
    <xf numFmtId="0" fontId="12" fillId="0" borderId="5"/>
    <xf numFmtId="49" fontId="4" fillId="0" borderId="0" applyFill="0" applyBorder="0" applyAlignment="0"/>
    <xf numFmtId="172" fontId="2" fillId="0" borderId="0" applyFill="0" applyBorder="0" applyAlignment="0"/>
    <xf numFmtId="173" fontId="2" fillId="0" borderId="0" applyFill="0" applyBorder="0" applyAlignment="0"/>
  </cellStyleXfs>
  <cellXfs count="152">
    <xf numFmtId="0" fontId="0" fillId="0" borderId="0" xfId="0"/>
    <xf numFmtId="0" fontId="19" fillId="0" borderId="0" xfId="0" applyFont="1" applyAlignment="1" applyProtection="1">
      <alignment horizontal="left"/>
    </xf>
    <xf numFmtId="0" fontId="19" fillId="0" borderId="0" xfId="0" applyFont="1" applyProtection="1"/>
    <xf numFmtId="43" fontId="19" fillId="0" borderId="0" xfId="0" applyNumberFormat="1" applyFont="1" applyProtection="1"/>
    <xf numFmtId="165" fontId="19" fillId="0" borderId="0" xfId="0" applyNumberFormat="1" applyFont="1" applyProtection="1"/>
    <xf numFmtId="0" fontId="19" fillId="0" borderId="0" xfId="0" applyFont="1"/>
    <xf numFmtId="165" fontId="19" fillId="0" borderId="0" xfId="0" applyNumberFormat="1" applyFont="1"/>
    <xf numFmtId="0" fontId="20" fillId="0" borderId="0" xfId="0" applyFont="1"/>
    <xf numFmtId="165" fontId="0" fillId="0" borderId="0" xfId="0" applyNumberFormat="1"/>
    <xf numFmtId="0" fontId="21" fillId="0" borderId="0" xfId="0" applyFont="1"/>
    <xf numFmtId="0" fontId="21" fillId="0" borderId="0" xfId="0" quotePrefix="1" applyFont="1" applyAlignment="1">
      <alignment horizontal="center"/>
    </xf>
    <xf numFmtId="165" fontId="21" fillId="0" borderId="0" xfId="0" applyNumberFormat="1" applyFont="1"/>
    <xf numFmtId="0" fontId="21" fillId="0" borderId="0" xfId="0" quotePrefix="1" applyFont="1"/>
    <xf numFmtId="0" fontId="22" fillId="0" borderId="0" xfId="0" applyFont="1"/>
    <xf numFmtId="0" fontId="19" fillId="5" borderId="6" xfId="0" quotePrefix="1" applyFont="1" applyFill="1" applyBorder="1" applyAlignment="1" applyProtection="1"/>
    <xf numFmtId="0" fontId="19" fillId="5" borderId="10" xfId="0" quotePrefix="1" applyFont="1" applyFill="1" applyBorder="1" applyAlignment="1" applyProtection="1"/>
    <xf numFmtId="43" fontId="16" fillId="0" borderId="7" xfId="9" applyFont="1" applyFill="1" applyBorder="1" applyAlignment="1" applyProtection="1">
      <alignment horizontal="left" vertical="center"/>
    </xf>
    <xf numFmtId="43" fontId="19" fillId="0" borderId="7" xfId="9" applyFont="1" applyFill="1" applyBorder="1" applyAlignment="1" applyProtection="1">
      <alignment vertical="center"/>
    </xf>
    <xf numFmtId="165" fontId="16" fillId="0" borderId="7" xfId="9" applyNumberFormat="1" applyFont="1" applyFill="1" applyBorder="1" applyAlignment="1" applyProtection="1">
      <alignment vertical="center"/>
    </xf>
    <xf numFmtId="165" fontId="16" fillId="0" borderId="7" xfId="9" applyNumberFormat="1" applyFont="1" applyFill="1" applyBorder="1" applyAlignment="1" applyProtection="1">
      <alignment vertical="center"/>
      <protection hidden="1"/>
    </xf>
    <xf numFmtId="165" fontId="17" fillId="0" borderId="12" xfId="9" applyNumberFormat="1" applyFont="1" applyFill="1" applyBorder="1" applyAlignment="1" applyProtection="1">
      <alignment vertical="center"/>
    </xf>
    <xf numFmtId="3" fontId="21" fillId="0" borderId="0" xfId="0" applyNumberFormat="1" applyFont="1"/>
    <xf numFmtId="0" fontId="24" fillId="0" borderId="0" xfId="0" applyFont="1"/>
    <xf numFmtId="165" fontId="24" fillId="0" borderId="0" xfId="0" applyNumberFormat="1" applyFont="1"/>
    <xf numFmtId="165" fontId="15" fillId="0" borderId="0" xfId="0" applyNumberFormat="1" applyFont="1"/>
    <xf numFmtId="175" fontId="20" fillId="0" borderId="0" xfId="0" applyNumberFormat="1" applyFont="1" applyFill="1" applyBorder="1" applyAlignment="1" applyProtection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NumberFormat="1" applyFont="1" applyFill="1" applyBorder="1" applyAlignment="1" applyProtection="1">
      <alignment horizontal="center" vertical="center"/>
    </xf>
    <xf numFmtId="165" fontId="19" fillId="0" borderId="7" xfId="9" applyNumberFormat="1" applyFont="1" applyFill="1" applyBorder="1" applyAlignment="1" applyProtection="1">
      <alignment vertical="center"/>
    </xf>
    <xf numFmtId="165" fontId="19" fillId="0" borderId="7" xfId="9" applyNumberFormat="1" applyFont="1" applyFill="1" applyBorder="1" applyAlignment="1" applyProtection="1">
      <alignment vertical="center"/>
      <protection hidden="1"/>
    </xf>
    <xf numFmtId="165" fontId="20" fillId="0" borderId="12" xfId="9" applyNumberFormat="1" applyFont="1" applyFill="1" applyBorder="1" applyAlignment="1" applyProtection="1">
      <alignment vertical="center"/>
    </xf>
    <xf numFmtId="165" fontId="20" fillId="5" borderId="0" xfId="9" applyNumberFormat="1" applyFont="1" applyFill="1" applyBorder="1" applyAlignment="1" applyProtection="1">
      <alignment vertical="center" shrinkToFit="1"/>
    </xf>
    <xf numFmtId="165" fontId="17" fillId="5" borderId="0" xfId="9" applyNumberFormat="1" applyFont="1" applyFill="1" applyBorder="1" applyAlignment="1" applyProtection="1">
      <alignment vertical="center" shrinkToFit="1"/>
    </xf>
    <xf numFmtId="165" fontId="20" fillId="5" borderId="0" xfId="9" applyNumberFormat="1" applyFont="1" applyFill="1" applyBorder="1" applyAlignment="1" applyProtection="1">
      <alignment vertical="center" wrapText="1"/>
    </xf>
    <xf numFmtId="0" fontId="20" fillId="0" borderId="0" xfId="0" applyFont="1" applyFill="1" applyBorder="1" applyAlignment="1" applyProtection="1">
      <alignment horizontal="center" vertical="center" wrapText="1"/>
    </xf>
    <xf numFmtId="0" fontId="25" fillId="0" borderId="0" xfId="0" applyFont="1"/>
    <xf numFmtId="0" fontId="21" fillId="0" borderId="7" xfId="0" applyFont="1" applyFill="1" applyBorder="1" applyAlignment="1" applyProtection="1">
      <alignment horizontal="center" vertical="center"/>
    </xf>
    <xf numFmtId="43" fontId="16" fillId="0" borderId="6" xfId="9" applyFont="1" applyFill="1" applyBorder="1" applyAlignment="1" applyProtection="1">
      <alignment horizontal="left" vertical="center"/>
    </xf>
    <xf numFmtId="165" fontId="16" fillId="0" borderId="17" xfId="9" applyNumberFormat="1" applyFont="1" applyFill="1" applyBorder="1" applyAlignment="1" applyProtection="1">
      <alignment vertical="center"/>
      <protection hidden="1"/>
    </xf>
    <xf numFmtId="165" fontId="17" fillId="0" borderId="18" xfId="9" applyNumberFormat="1" applyFont="1" applyFill="1" applyBorder="1" applyAlignment="1" applyProtection="1">
      <alignment vertical="center"/>
    </xf>
    <xf numFmtId="43" fontId="16" fillId="0" borderId="8" xfId="9" applyFont="1" applyFill="1" applyBorder="1" applyAlignment="1" applyProtection="1">
      <alignment horizontal="left" vertical="center"/>
    </xf>
    <xf numFmtId="165" fontId="17" fillId="0" borderId="16" xfId="9" applyNumberFormat="1" applyFont="1" applyFill="1" applyBorder="1" applyAlignment="1" applyProtection="1">
      <alignment vertical="center"/>
    </xf>
    <xf numFmtId="43" fontId="16" fillId="0" borderId="14" xfId="9" applyFont="1" applyFill="1" applyBorder="1" applyAlignment="1" applyProtection="1">
      <alignment horizontal="left" vertical="center"/>
    </xf>
    <xf numFmtId="165" fontId="16" fillId="0" borderId="14" xfId="9" applyNumberFormat="1" applyFont="1" applyFill="1" applyBorder="1" applyAlignment="1" applyProtection="1">
      <alignment vertical="center"/>
      <protection hidden="1"/>
    </xf>
    <xf numFmtId="165" fontId="17" fillId="0" borderId="15" xfId="9" applyNumberFormat="1" applyFont="1" applyFill="1" applyBorder="1" applyAlignment="1" applyProtection="1">
      <alignment vertical="center"/>
    </xf>
    <xf numFmtId="0" fontId="2" fillId="0" borderId="0" xfId="0" applyFont="1"/>
    <xf numFmtId="3" fontId="21" fillId="0" borderId="0" xfId="0" applyNumberFormat="1" applyFont="1" applyAlignment="1">
      <alignment horizontal="left"/>
    </xf>
    <xf numFmtId="165" fontId="21" fillId="0" borderId="7" xfId="9" applyNumberFormat="1" applyFont="1" applyFill="1" applyBorder="1" applyAlignment="1" applyProtection="1">
      <alignment vertical="center"/>
      <protection hidden="1"/>
    </xf>
    <xf numFmtId="3" fontId="0" fillId="0" borderId="0" xfId="0" applyNumberFormat="1"/>
    <xf numFmtId="0" fontId="25" fillId="0" borderId="0" xfId="0" applyFont="1" applyAlignment="1">
      <alignment horizontal="center"/>
    </xf>
    <xf numFmtId="176" fontId="0" fillId="0" borderId="0" xfId="0" applyNumberFormat="1"/>
    <xf numFmtId="177" fontId="0" fillId="0" borderId="0" xfId="0" applyNumberFormat="1"/>
    <xf numFmtId="165" fontId="29" fillId="0" borderId="13" xfId="9" applyNumberFormat="1" applyFont="1" applyFill="1" applyBorder="1" applyAlignment="1" applyProtection="1">
      <alignment horizontal="right" vertical="center"/>
    </xf>
    <xf numFmtId="165" fontId="29" fillId="0" borderId="7" xfId="9" applyNumberFormat="1" applyFont="1" applyFill="1" applyBorder="1" applyAlignment="1" applyProtection="1">
      <alignment horizontal="right" vertical="center"/>
    </xf>
    <xf numFmtId="3" fontId="18" fillId="0" borderId="7" xfId="9" applyNumberFormat="1" applyFont="1" applyFill="1" applyBorder="1" applyAlignment="1" applyProtection="1">
      <alignment horizontal="right" vertical="center"/>
    </xf>
    <xf numFmtId="3" fontId="18" fillId="0" borderId="6" xfId="9" applyNumberFormat="1" applyFont="1" applyFill="1" applyBorder="1" applyAlignment="1" applyProtection="1">
      <alignment horizontal="right" vertical="center"/>
    </xf>
    <xf numFmtId="165" fontId="17" fillId="0" borderId="7" xfId="9" applyNumberFormat="1" applyFont="1" applyFill="1" applyBorder="1" applyAlignment="1" applyProtection="1">
      <alignment horizontal="right" vertical="center"/>
    </xf>
    <xf numFmtId="165" fontId="29" fillId="0" borderId="8" xfId="9" applyNumberFormat="1" applyFont="1" applyFill="1" applyBorder="1" applyAlignment="1" applyProtection="1">
      <alignment horizontal="right" vertical="center"/>
    </xf>
    <xf numFmtId="165" fontId="17" fillId="0" borderId="8" xfId="9" applyNumberFormat="1" applyFont="1" applyFill="1" applyBorder="1" applyAlignment="1" applyProtection="1">
      <alignment horizontal="right" vertical="center"/>
    </xf>
    <xf numFmtId="165" fontId="29" fillId="0" borderId="14" xfId="9" applyNumberFormat="1" applyFont="1" applyFill="1" applyBorder="1" applyAlignment="1" applyProtection="1">
      <alignment horizontal="right" vertical="center"/>
    </xf>
    <xf numFmtId="165" fontId="17" fillId="0" borderId="14" xfId="9" applyNumberFormat="1" applyFont="1" applyFill="1" applyBorder="1" applyAlignment="1" applyProtection="1">
      <alignment horizontal="right" vertical="center"/>
    </xf>
    <xf numFmtId="165" fontId="20" fillId="4" borderId="7" xfId="9" applyNumberFormat="1" applyFont="1" applyFill="1" applyBorder="1" applyAlignment="1" applyProtection="1">
      <alignment horizontal="right" vertical="center"/>
    </xf>
    <xf numFmtId="165" fontId="26" fillId="0" borderId="7" xfId="9" applyNumberFormat="1" applyFont="1" applyFill="1" applyBorder="1" applyAlignment="1" applyProtection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5" fontId="20" fillId="5" borderId="21" xfId="9" applyNumberFormat="1" applyFont="1" applyFill="1" applyBorder="1" applyAlignment="1" applyProtection="1">
      <alignment horizontal="center" vertical="center" wrapText="1"/>
    </xf>
    <xf numFmtId="165" fontId="20" fillId="5" borderId="11" xfId="9" applyNumberFormat="1" applyFont="1" applyFill="1" applyBorder="1" applyAlignment="1" applyProtection="1">
      <alignment horizontal="center" vertical="center" wrapText="1"/>
    </xf>
    <xf numFmtId="178" fontId="29" fillId="0" borderId="13" xfId="10" applyNumberFormat="1" applyFont="1" applyFill="1" applyBorder="1" applyAlignment="1" applyProtection="1">
      <alignment horizontal="right" vertical="center"/>
    </xf>
    <xf numFmtId="178" fontId="29" fillId="0" borderId="7" xfId="10" applyNumberFormat="1" applyFont="1" applyFill="1" applyBorder="1" applyAlignment="1" applyProtection="1">
      <alignment horizontal="right" vertical="center"/>
    </xf>
    <xf numFmtId="178" fontId="18" fillId="0" borderId="7" xfId="10" applyNumberFormat="1" applyFont="1" applyFill="1" applyBorder="1" applyAlignment="1" applyProtection="1">
      <alignment horizontal="right" vertical="center"/>
    </xf>
    <xf numFmtId="178" fontId="18" fillId="0" borderId="6" xfId="10" applyNumberFormat="1" applyFont="1" applyFill="1" applyBorder="1" applyAlignment="1" applyProtection="1">
      <alignment horizontal="right" vertical="center"/>
    </xf>
    <xf numFmtId="178" fontId="29" fillId="0" borderId="8" xfId="10" applyNumberFormat="1" applyFont="1" applyFill="1" applyBorder="1" applyAlignment="1" applyProtection="1">
      <alignment horizontal="right" vertical="center"/>
    </xf>
    <xf numFmtId="178" fontId="29" fillId="0" borderId="14" xfId="10" applyNumberFormat="1" applyFont="1" applyFill="1" applyBorder="1" applyAlignment="1" applyProtection="1">
      <alignment horizontal="right" vertical="center"/>
    </xf>
    <xf numFmtId="20" fontId="19" fillId="0" borderId="7" xfId="9" applyNumberFormat="1" applyFont="1" applyFill="1" applyBorder="1" applyAlignment="1" applyProtection="1">
      <alignment horizontal="center" vertical="center"/>
    </xf>
    <xf numFmtId="20" fontId="19" fillId="0" borderId="6" xfId="9" applyNumberFormat="1" applyFont="1" applyFill="1" applyBorder="1" applyAlignment="1" applyProtection="1">
      <alignment horizontal="center" vertical="center"/>
    </xf>
    <xf numFmtId="178" fontId="19" fillId="0" borderId="7" xfId="10" applyNumberFormat="1" applyFont="1" applyFill="1" applyBorder="1" applyAlignment="1" applyProtection="1">
      <alignment horizontal="center" vertical="center"/>
    </xf>
    <xf numFmtId="178" fontId="19" fillId="0" borderId="6" xfId="10" applyNumberFormat="1" applyFont="1" applyFill="1" applyBorder="1" applyAlignment="1" applyProtection="1">
      <alignment horizontal="center" vertical="center"/>
    </xf>
    <xf numFmtId="178" fontId="19" fillId="0" borderId="14" xfId="10" applyNumberFormat="1" applyFont="1" applyFill="1" applyBorder="1" applyAlignment="1" applyProtection="1">
      <alignment horizontal="center" vertical="center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0" fontId="20" fillId="6" borderId="1" xfId="0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vertical="center"/>
    </xf>
    <xf numFmtId="41" fontId="29" fillId="0" borderId="13" xfId="10" applyNumberFormat="1" applyFont="1" applyFill="1" applyBorder="1" applyAlignment="1" applyProtection="1">
      <alignment horizontal="right" vertical="center"/>
    </xf>
    <xf numFmtId="41" fontId="29" fillId="0" borderId="7" xfId="10" applyNumberFormat="1" applyFont="1" applyFill="1" applyBorder="1" applyAlignment="1" applyProtection="1">
      <alignment horizontal="right" vertical="center"/>
    </xf>
    <xf numFmtId="41" fontId="18" fillId="0" borderId="7" xfId="10" applyNumberFormat="1" applyFont="1" applyFill="1" applyBorder="1" applyAlignment="1" applyProtection="1">
      <alignment horizontal="right" vertical="center"/>
    </xf>
    <xf numFmtId="41" fontId="29" fillId="0" borderId="8" xfId="10" applyNumberFormat="1" applyFont="1" applyFill="1" applyBorder="1" applyAlignment="1" applyProtection="1">
      <alignment horizontal="right" vertical="center"/>
    </xf>
    <xf numFmtId="165" fontId="20" fillId="0" borderId="8" xfId="9" applyNumberFormat="1" applyFont="1" applyFill="1" applyBorder="1" applyAlignment="1" applyProtection="1">
      <alignment horizontal="right" vertical="center"/>
    </xf>
    <xf numFmtId="165" fontId="20" fillId="4" borderId="8" xfId="9" applyNumberFormat="1" applyFont="1" applyFill="1" applyBorder="1" applyAlignment="1" applyProtection="1">
      <alignment horizontal="right" vertical="center"/>
    </xf>
    <xf numFmtId="0" fontId="19" fillId="5" borderId="1" xfId="0" quotePrefix="1" applyFont="1" applyFill="1" applyBorder="1" applyAlignment="1" applyProtection="1"/>
    <xf numFmtId="165" fontId="25" fillId="5" borderId="1" xfId="9" applyNumberFormat="1" applyFont="1" applyFill="1" applyBorder="1" applyAlignment="1" applyProtection="1">
      <alignment vertical="center" wrapText="1"/>
    </xf>
    <xf numFmtId="0" fontId="23" fillId="4" borderId="1" xfId="0" applyFont="1" applyFill="1" applyBorder="1" applyAlignment="1" applyProtection="1">
      <alignment horizontal="center" vertical="center" wrapText="1"/>
    </xf>
    <xf numFmtId="0" fontId="23" fillId="4" borderId="1" xfId="0" applyFont="1" applyFill="1" applyBorder="1" applyAlignment="1" applyProtection="1">
      <alignment horizontal="center" vertical="center"/>
    </xf>
    <xf numFmtId="0" fontId="23" fillId="0" borderId="1" xfId="0" applyFont="1" applyBorder="1" applyAlignment="1">
      <alignment horizontal="center"/>
    </xf>
    <xf numFmtId="0" fontId="21" fillId="4" borderId="1" xfId="0" applyFont="1" applyFill="1" applyBorder="1" applyAlignment="1" applyProtection="1">
      <alignment horizontal="center" vertical="center"/>
    </xf>
    <xf numFmtId="43" fontId="21" fillId="5" borderId="1" xfId="9" applyFont="1" applyFill="1" applyBorder="1" applyAlignment="1" applyProtection="1">
      <alignment vertical="center"/>
    </xf>
    <xf numFmtId="165" fontId="21" fillId="5" borderId="1" xfId="9" applyNumberFormat="1" applyFont="1" applyFill="1" applyBorder="1" applyProtection="1"/>
    <xf numFmtId="165" fontId="21" fillId="5" borderId="1" xfId="9" applyNumberFormat="1" applyFont="1" applyFill="1" applyBorder="1" applyAlignment="1" applyProtection="1">
      <alignment vertical="center"/>
      <protection hidden="1"/>
    </xf>
    <xf numFmtId="165" fontId="25" fillId="5" borderId="1" xfId="9" applyNumberFormat="1" applyFont="1" applyFill="1" applyBorder="1" applyAlignment="1" applyProtection="1">
      <alignment vertical="center"/>
    </xf>
    <xf numFmtId="165" fontId="21" fillId="0" borderId="1" xfId="0" applyNumberFormat="1" applyFont="1" applyBorder="1"/>
    <xf numFmtId="0" fontId="21" fillId="0" borderId="1" xfId="0" applyFont="1" applyFill="1" applyBorder="1" applyAlignment="1" applyProtection="1">
      <alignment horizontal="center" vertical="center"/>
    </xf>
    <xf numFmtId="43" fontId="21" fillId="0" borderId="1" xfId="9" applyFont="1" applyFill="1" applyBorder="1" applyAlignment="1" applyProtection="1">
      <alignment vertical="center"/>
    </xf>
    <xf numFmtId="20" fontId="21" fillId="0" borderId="1" xfId="9" applyNumberFormat="1" applyFont="1" applyFill="1" applyBorder="1" applyAlignment="1" applyProtection="1">
      <alignment horizontal="center" vertical="center"/>
    </xf>
    <xf numFmtId="178" fontId="21" fillId="0" borderId="1" xfId="10" applyNumberFormat="1" applyFont="1" applyFill="1" applyBorder="1" applyAlignment="1" applyProtection="1">
      <alignment horizontal="center" vertical="center"/>
    </xf>
    <xf numFmtId="165" fontId="21" fillId="0" borderId="1" xfId="9" applyNumberFormat="1" applyFont="1" applyFill="1" applyBorder="1" applyAlignment="1" applyProtection="1">
      <alignment vertical="center"/>
    </xf>
    <xf numFmtId="165" fontId="21" fillId="0" borderId="1" xfId="9" applyNumberFormat="1" applyFont="1" applyFill="1" applyBorder="1" applyAlignment="1" applyProtection="1">
      <alignment vertical="center"/>
      <protection hidden="1"/>
    </xf>
    <xf numFmtId="165" fontId="25" fillId="0" borderId="1" xfId="9" applyNumberFormat="1" applyFont="1" applyFill="1" applyBorder="1" applyAlignment="1" applyProtection="1">
      <alignment vertical="center"/>
    </xf>
    <xf numFmtId="178" fontId="25" fillId="0" borderId="1" xfId="10" applyNumberFormat="1" applyFont="1" applyFill="1" applyBorder="1" applyAlignment="1" applyProtection="1">
      <alignment vertical="center"/>
    </xf>
    <xf numFmtId="165" fontId="26" fillId="0" borderId="1" xfId="9" applyNumberFormat="1" applyFont="1" applyFill="1" applyBorder="1" applyAlignment="1" applyProtection="1">
      <alignment vertical="center"/>
    </xf>
    <xf numFmtId="165" fontId="26" fillId="0" borderId="1" xfId="9" applyNumberFormat="1" applyFont="1" applyFill="1" applyBorder="1" applyAlignment="1" applyProtection="1">
      <alignment horizontal="center" vertical="center"/>
    </xf>
    <xf numFmtId="165" fontId="21" fillId="0" borderId="1" xfId="0" applyNumberFormat="1" applyFont="1" applyBorder="1" applyAlignment="1">
      <alignment vertical="center"/>
    </xf>
    <xf numFmtId="41" fontId="26" fillId="0" borderId="1" xfId="10" applyNumberFormat="1" applyFont="1" applyFill="1" applyBorder="1" applyAlignment="1" applyProtection="1">
      <alignment vertical="center"/>
    </xf>
    <xf numFmtId="43" fontId="27" fillId="0" borderId="1" xfId="9" applyFont="1" applyFill="1" applyBorder="1" applyAlignment="1" applyProtection="1">
      <alignment horizontal="left" vertical="center"/>
    </xf>
    <xf numFmtId="165" fontId="27" fillId="0" borderId="1" xfId="9" applyNumberFormat="1" applyFont="1" applyFill="1" applyBorder="1" applyAlignment="1" applyProtection="1">
      <alignment vertical="center"/>
    </xf>
    <xf numFmtId="165" fontId="27" fillId="0" borderId="1" xfId="9" applyNumberFormat="1" applyFont="1" applyFill="1" applyBorder="1" applyAlignment="1" applyProtection="1">
      <alignment vertical="center"/>
      <protection hidden="1"/>
    </xf>
    <xf numFmtId="165" fontId="28" fillId="0" borderId="1" xfId="9" applyNumberFormat="1" applyFont="1" applyFill="1" applyBorder="1" applyAlignment="1" applyProtection="1">
      <alignment vertical="center"/>
    </xf>
    <xf numFmtId="178" fontId="28" fillId="0" borderId="1" xfId="10" applyNumberFormat="1" applyFont="1" applyFill="1" applyBorder="1" applyAlignment="1" applyProtection="1">
      <alignment vertical="center"/>
    </xf>
    <xf numFmtId="179" fontId="21" fillId="0" borderId="1" xfId="9" applyNumberFormat="1" applyFont="1" applyFill="1" applyBorder="1" applyAlignment="1" applyProtection="1">
      <alignment horizontal="center" vertical="center"/>
    </xf>
    <xf numFmtId="43" fontId="21" fillId="5" borderId="7" xfId="9" applyFont="1" applyFill="1" applyBorder="1" applyAlignment="1" applyProtection="1">
      <alignment vertical="center"/>
    </xf>
    <xf numFmtId="43" fontId="27" fillId="0" borderId="7" xfId="9" applyFont="1" applyFill="1" applyBorder="1" applyAlignment="1" applyProtection="1">
      <alignment horizontal="left" vertical="center"/>
    </xf>
    <xf numFmtId="165" fontId="1" fillId="0" borderId="7" xfId="9" applyNumberFormat="1" applyFont="1" applyFill="1" applyBorder="1" applyAlignment="1" applyProtection="1">
      <alignment vertical="center"/>
    </xf>
    <xf numFmtId="165" fontId="1" fillId="0" borderId="17" xfId="9" applyNumberFormat="1" applyFont="1" applyFill="1" applyBorder="1" applyAlignment="1" applyProtection="1">
      <alignment vertical="center"/>
    </xf>
    <xf numFmtId="165" fontId="1" fillId="0" borderId="14" xfId="9" applyNumberFormat="1" applyFont="1" applyFill="1" applyBorder="1" applyAlignment="1" applyProtection="1">
      <alignment vertical="center"/>
    </xf>
    <xf numFmtId="165" fontId="21" fillId="5" borderId="1" xfId="9" applyNumberFormat="1" applyFont="1" applyFill="1" applyBorder="1" applyAlignment="1" applyProtection="1">
      <alignment vertical="center"/>
    </xf>
    <xf numFmtId="165" fontId="21" fillId="0" borderId="1" xfId="9" applyNumberFormat="1" applyFont="1" applyFill="1" applyBorder="1" applyAlignment="1" applyProtection="1">
      <alignment horizontal="center" vertical="center"/>
    </xf>
    <xf numFmtId="20" fontId="21" fillId="0" borderId="1" xfId="9" quotePrefix="1" applyNumberFormat="1" applyFont="1" applyFill="1" applyBorder="1" applyAlignment="1" applyProtection="1">
      <alignment horizontal="center" vertical="center"/>
    </xf>
    <xf numFmtId="0" fontId="19" fillId="5" borderId="1" xfId="0" quotePrefix="1" applyFont="1" applyFill="1" applyBorder="1" applyAlignment="1" applyProtection="1">
      <alignment horizontal="center"/>
    </xf>
    <xf numFmtId="165" fontId="21" fillId="5" borderId="1" xfId="9" applyNumberFormat="1" applyFont="1" applyFill="1" applyBorder="1" applyAlignment="1" applyProtection="1">
      <alignment vertical="center" wrapText="1"/>
    </xf>
    <xf numFmtId="0" fontId="20" fillId="6" borderId="1" xfId="0" applyFont="1" applyFill="1" applyBorder="1" applyAlignment="1" applyProtection="1">
      <alignment horizontal="center" vertical="center" wrapText="1"/>
    </xf>
    <xf numFmtId="175" fontId="20" fillId="0" borderId="0" xfId="0" applyNumberFormat="1" applyFont="1" applyFill="1" applyBorder="1" applyAlignment="1" applyProtection="1">
      <alignment horizontal="center" vertical="center"/>
    </xf>
    <xf numFmtId="17" fontId="20" fillId="0" borderId="0" xfId="0" applyNumberFormat="1" applyFont="1" applyFill="1" applyBorder="1" applyAlignment="1" applyProtection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65" fontId="25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0" fillId="6" borderId="1" xfId="0" applyFont="1" applyFill="1" applyBorder="1" applyAlignment="1" applyProtection="1">
      <alignment vertical="center" wrapText="1"/>
    </xf>
    <xf numFmtId="165" fontId="25" fillId="5" borderId="1" xfId="9" applyNumberFormat="1" applyFont="1" applyFill="1" applyBorder="1" applyAlignment="1" applyProtection="1">
      <alignment horizontal="center" vertical="center" wrapText="1"/>
    </xf>
    <xf numFmtId="165" fontId="20" fillId="5" borderId="6" xfId="9" applyNumberFormat="1" applyFont="1" applyFill="1" applyBorder="1" applyAlignment="1" applyProtection="1">
      <alignment horizontal="right" vertical="center" wrapText="1"/>
    </xf>
    <xf numFmtId="165" fontId="20" fillId="5" borderId="10" xfId="9" applyNumberFormat="1" applyFont="1" applyFill="1" applyBorder="1" applyAlignment="1" applyProtection="1">
      <alignment horizontal="right" vertical="center" wrapText="1"/>
    </xf>
    <xf numFmtId="0" fontId="20" fillId="0" borderId="0" xfId="0" applyNumberFormat="1" applyFont="1" applyFill="1" applyBorder="1" applyAlignment="1" applyProtection="1">
      <alignment horizontal="center" vertical="center"/>
    </xf>
    <xf numFmtId="0" fontId="20" fillId="6" borderId="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horizontal="center" vertical="center" wrapText="1"/>
    </xf>
    <xf numFmtId="0" fontId="20" fillId="6" borderId="19" xfId="0" applyFont="1" applyFill="1" applyBorder="1" applyAlignment="1" applyProtection="1">
      <alignment vertical="center" wrapText="1"/>
    </xf>
    <xf numFmtId="0" fontId="20" fillId="6" borderId="25" xfId="0" applyFont="1" applyFill="1" applyBorder="1" applyAlignment="1" applyProtection="1">
      <alignment horizontal="center" vertical="center" wrapText="1"/>
    </xf>
    <xf numFmtId="0" fontId="20" fillId="6" borderId="26" xfId="0" applyFont="1" applyFill="1" applyBorder="1" applyAlignment="1" applyProtection="1">
      <alignment horizontal="center" vertical="center" wrapText="1"/>
    </xf>
    <xf numFmtId="0" fontId="20" fillId="6" borderId="14" xfId="0" applyFont="1" applyFill="1" applyBorder="1" applyAlignment="1" applyProtection="1">
      <alignment horizontal="center" vertical="center" wrapText="1"/>
    </xf>
    <xf numFmtId="165" fontId="20" fillId="5" borderId="23" xfId="9" applyNumberFormat="1" applyFont="1" applyFill="1" applyBorder="1" applyAlignment="1" applyProtection="1">
      <alignment horizontal="center" vertical="center" wrapText="1"/>
    </xf>
    <xf numFmtId="165" fontId="20" fillId="5" borderId="24" xfId="9" applyNumberFormat="1" applyFont="1" applyFill="1" applyBorder="1" applyAlignment="1" applyProtection="1">
      <alignment horizontal="center" vertical="center" wrapText="1"/>
    </xf>
    <xf numFmtId="165" fontId="19" fillId="5" borderId="6" xfId="9" applyNumberFormat="1" applyFont="1" applyFill="1" applyBorder="1" applyAlignment="1" applyProtection="1">
      <alignment vertical="center" wrapText="1"/>
    </xf>
    <xf numFmtId="165" fontId="19" fillId="5" borderId="10" xfId="9" applyNumberFormat="1" applyFont="1" applyFill="1" applyBorder="1" applyAlignment="1" applyProtection="1">
      <alignment vertical="center" wrapText="1"/>
    </xf>
    <xf numFmtId="165" fontId="20" fillId="5" borderId="20" xfId="9" applyNumberFormat="1" applyFont="1" applyFill="1" applyBorder="1" applyAlignment="1" applyProtection="1">
      <alignment vertical="center" wrapText="1"/>
    </xf>
    <xf numFmtId="165" fontId="20" fillId="5" borderId="22" xfId="9" applyNumberFormat="1" applyFont="1" applyFill="1" applyBorder="1" applyAlignment="1" applyProtection="1">
      <alignment vertical="center" wrapText="1"/>
    </xf>
    <xf numFmtId="165" fontId="20" fillId="5" borderId="9" xfId="9" applyNumberFormat="1" applyFont="1" applyFill="1" applyBorder="1" applyAlignment="1" applyProtection="1">
      <alignment horizontal="center" vertical="center" wrapText="1"/>
    </xf>
    <xf numFmtId="165" fontId="20" fillId="5" borderId="10" xfId="9" applyNumberFormat="1" applyFont="1" applyFill="1" applyBorder="1" applyAlignment="1" applyProtection="1">
      <alignment horizontal="center" vertical="center" wrapText="1"/>
    </xf>
  </cellXfs>
  <cellStyles count="44">
    <cellStyle name="Calc Currency (0)" xfId="1"/>
    <cellStyle name="Calc Currency (2)" xfId="2"/>
    <cellStyle name="Calc Percent (0)" xfId="3"/>
    <cellStyle name="Calc Percent (1)" xfId="4"/>
    <cellStyle name="Calc Percent (2)" xfId="5"/>
    <cellStyle name="Calc Units (0)" xfId="6"/>
    <cellStyle name="Calc Units (1)" xfId="7"/>
    <cellStyle name="Calc Units (2)" xfId="8"/>
    <cellStyle name="Comma" xfId="9" builtinId="3"/>
    <cellStyle name="Comma [0]" xfId="10" builtinId="6"/>
    <cellStyle name="Comma [00]" xfId="11"/>
    <cellStyle name="Comma 2" xfId="12"/>
    <cellStyle name="Currency (0.00)" xfId="13"/>
    <cellStyle name="Currency [00]" xfId="14"/>
    <cellStyle name="Date Short" xfId="15"/>
    <cellStyle name="Enter Currency (0)" xfId="16"/>
    <cellStyle name="Enter Currency (2)" xfId="17"/>
    <cellStyle name="Enter Units (0)" xfId="18"/>
    <cellStyle name="Enter Units (1)" xfId="19"/>
    <cellStyle name="Enter Units (2)" xfId="20"/>
    <cellStyle name="Grey" xfId="21"/>
    <cellStyle name="Header1" xfId="22"/>
    <cellStyle name="Header2" xfId="23"/>
    <cellStyle name="Input [yellow]" xfId="24"/>
    <cellStyle name="Link Currency (0)" xfId="25"/>
    <cellStyle name="Link Currency (2)" xfId="26"/>
    <cellStyle name="Link Units (0)" xfId="27"/>
    <cellStyle name="Link Units (1)" xfId="28"/>
    <cellStyle name="Link Units (2)" xfId="29"/>
    <cellStyle name="Normal" xfId="0" builtinId="0"/>
    <cellStyle name="Normal - Style1" xfId="30"/>
    <cellStyle name="Percent [0]" xfId="31"/>
    <cellStyle name="Percent [00]" xfId="32"/>
    <cellStyle name="Percent [2]" xfId="33"/>
    <cellStyle name="PrePop Currency (0)" xfId="34"/>
    <cellStyle name="PrePop Currency (2)" xfId="35"/>
    <cellStyle name="PrePop Units (0)" xfId="36"/>
    <cellStyle name="PrePop Units (1)" xfId="37"/>
    <cellStyle name="PrePop Units (2)" xfId="38"/>
    <cellStyle name="sbt2" xfId="39"/>
    <cellStyle name="subt1" xfId="40"/>
    <cellStyle name="Text Indent A" xfId="41"/>
    <cellStyle name="Text Indent B" xfId="42"/>
    <cellStyle name="Text Indent C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0</xdr:row>
      <xdr:rowOff>44449</xdr:rowOff>
    </xdr:from>
    <xdr:to>
      <xdr:col>11</xdr:col>
      <xdr:colOff>590550</xdr:colOff>
      <xdr:row>1</xdr:row>
      <xdr:rowOff>234949</xdr:rowOff>
    </xdr:to>
    <xdr:pic>
      <xdr:nvPicPr>
        <xdr:cNvPr id="17417" name="Picture 1">
          <a:extLst>
            <a:ext uri="{FF2B5EF4-FFF2-40B4-BE49-F238E27FC236}">
              <a16:creationId xmlns:a16="http://schemas.microsoft.com/office/drawing/2014/main" xmlns="" id="{00000000-0008-0000-0300-0000094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1" y="44449"/>
          <a:ext cx="1828799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773206</xdr:colOff>
      <xdr:row>0</xdr:row>
      <xdr:rowOff>11206</xdr:rowOff>
    </xdr:from>
    <xdr:to>
      <xdr:col>13</xdr:col>
      <xdr:colOff>286372</xdr:colOff>
      <xdr:row>0</xdr:row>
      <xdr:rowOff>561538</xdr:rowOff>
    </xdr:to>
    <xdr:pic>
      <xdr:nvPicPr>
        <xdr:cNvPr id="10396" name="Picture 1">
          <a:extLst>
            <a:ext uri="{FF2B5EF4-FFF2-40B4-BE49-F238E27FC236}">
              <a16:creationId xmlns:a16="http://schemas.microsoft.com/office/drawing/2014/main" xmlns="" id="{00000000-0008-0000-0400-00009C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6853" y="11206"/>
          <a:ext cx="2168960" cy="55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Z%20DOC/PT%20PRIMA%20TERMINAL%20PETIKEMAS/2020/UMUM/NOTA%20DINAS/MANAJER%20UMUM/MEI/MN/THR%20PEG%20PELINDO%20YG%20DIPERBANTUK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Roaming\Microsoft\Excel\TABEL%20GAJI%20DAN%20TUNJANGAN%20REKRUT%20PTP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 PEG PELINDO"/>
      <sheetName val="PTP"/>
      <sheetName val="Versi 2 PTP"/>
      <sheetName val="tABEL PERSENTASE"/>
      <sheetName val="Pejelasan"/>
      <sheetName val="Sheet2"/>
      <sheetName val="Operator"/>
    </sheetNames>
    <sheetDataSet>
      <sheetData sheetId="0" refreshError="1">
        <row r="8">
          <cell r="F8">
            <v>9739000</v>
          </cell>
        </row>
        <row r="10">
          <cell r="G10">
            <v>4342000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H18">
            <v>3223000</v>
          </cell>
          <cell r="O18">
            <v>2815000</v>
          </cell>
          <cell r="Q18">
            <v>944000</v>
          </cell>
        </row>
        <row r="19">
          <cell r="O19">
            <v>2533000</v>
          </cell>
          <cell r="Q19">
            <v>527000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showRowColHeaders="0" showZeros="0" showOutlineSymbols="0" topLeftCell="B14130" zoomScaleSheetLayoutView="6" workbookViewId="0"/>
  </sheetViews>
  <sheetFormatPr defaultRowHeight="12.75" x14ac:dyDescent="0.2"/>
  <sheetData/>
  <phoneticPr fontId="1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view="pageBreakPreview" topLeftCell="A4" zoomScale="70" zoomScaleNormal="100" zoomScaleSheetLayoutView="70" workbookViewId="0">
      <selection activeCell="S17" sqref="S17"/>
    </sheetView>
  </sheetViews>
  <sheetFormatPr defaultRowHeight="12.75" x14ac:dyDescent="0.2"/>
  <cols>
    <col min="1" max="1" width="2.42578125" customWidth="1"/>
    <col min="2" max="2" width="5.140625" customWidth="1"/>
    <col min="3" max="3" width="22.140625" customWidth="1"/>
    <col min="4" max="4" width="13.7109375" customWidth="1"/>
    <col min="5" max="5" width="14.5703125" hidden="1" customWidth="1"/>
    <col min="6" max="6" width="11.140625" customWidth="1"/>
    <col min="7" max="7" width="12.140625" customWidth="1"/>
    <col min="8" max="10" width="12.42578125" customWidth="1"/>
    <col min="11" max="11" width="13.5703125" customWidth="1"/>
    <col min="12" max="12" width="14.5703125" customWidth="1"/>
    <col min="13" max="14" width="14.85546875" hidden="1" customWidth="1"/>
    <col min="15" max="15" width="14.85546875" customWidth="1"/>
    <col min="16" max="16" width="20.5703125" customWidth="1"/>
    <col min="17" max="17" width="13.42578125" customWidth="1"/>
    <col min="18" max="18" width="15" customWidth="1"/>
    <col min="19" max="19" width="12.5703125" customWidth="1"/>
    <col min="20" max="20" width="14" customWidth="1"/>
    <col min="21" max="21" width="15.85546875" customWidth="1"/>
    <col min="23" max="23" width="12.28515625" bestFit="1" customWidth="1"/>
    <col min="24" max="24" width="10.28515625" bestFit="1" customWidth="1"/>
  </cols>
  <sheetData>
    <row r="1" spans="1:24" ht="24.75" customHeight="1" x14ac:dyDescent="0.2"/>
    <row r="2" spans="1:24" ht="24.75" customHeight="1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4" ht="12.75" customHeight="1" x14ac:dyDescent="0.2">
      <c r="A3" s="128" t="s">
        <v>34</v>
      </c>
      <c r="B3" s="128"/>
      <c r="C3" s="128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</row>
    <row r="4" spans="1:24" ht="13.5" customHeight="1" x14ac:dyDescent="0.2">
      <c r="A4" s="129" t="s">
        <v>57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</row>
    <row r="5" spans="1:24" ht="10.5" customHeight="1" x14ac:dyDescent="0.2"/>
    <row r="6" spans="1:24" ht="38.25" customHeight="1" x14ac:dyDescent="0.2">
      <c r="B6" s="127" t="s">
        <v>0</v>
      </c>
      <c r="C6" s="127" t="s">
        <v>9</v>
      </c>
      <c r="D6" s="127" t="s">
        <v>37</v>
      </c>
      <c r="E6" s="79"/>
      <c r="F6" s="127" t="s">
        <v>10</v>
      </c>
      <c r="G6" s="127" t="s">
        <v>29</v>
      </c>
      <c r="H6" s="127" t="s">
        <v>30</v>
      </c>
      <c r="I6" s="127" t="s">
        <v>33</v>
      </c>
      <c r="J6" s="127" t="s">
        <v>3</v>
      </c>
      <c r="K6" s="127" t="s">
        <v>32</v>
      </c>
      <c r="L6" s="127" t="s">
        <v>11</v>
      </c>
      <c r="M6" s="127" t="s">
        <v>42</v>
      </c>
      <c r="N6" s="127" t="s">
        <v>41</v>
      </c>
      <c r="O6" s="127" t="s">
        <v>44</v>
      </c>
      <c r="P6" s="127"/>
      <c r="Q6" s="127"/>
      <c r="R6" s="127"/>
      <c r="S6" s="127" t="s">
        <v>36</v>
      </c>
      <c r="T6" s="127" t="s">
        <v>49</v>
      </c>
      <c r="U6" s="130" t="s">
        <v>43</v>
      </c>
    </row>
    <row r="7" spans="1:24" ht="81" customHeight="1" x14ac:dyDescent="0.2">
      <c r="B7" s="127"/>
      <c r="C7" s="133"/>
      <c r="D7" s="127"/>
      <c r="E7" s="79"/>
      <c r="F7" s="127"/>
      <c r="G7" s="127"/>
      <c r="H7" s="127"/>
      <c r="I7" s="127"/>
      <c r="J7" s="127"/>
      <c r="K7" s="127"/>
      <c r="L7" s="127"/>
      <c r="M7" s="127"/>
      <c r="N7" s="127"/>
      <c r="O7" s="79" t="s">
        <v>48</v>
      </c>
      <c r="P7" s="79" t="s">
        <v>50</v>
      </c>
      <c r="Q7" s="79" t="s">
        <v>46</v>
      </c>
      <c r="R7" s="79" t="s">
        <v>47</v>
      </c>
      <c r="S7" s="127"/>
      <c r="T7" s="127"/>
      <c r="U7" s="130"/>
      <c r="W7" s="73">
        <v>4.2361111111111106E-2</v>
      </c>
    </row>
    <row r="8" spans="1:24" ht="9.75" customHeight="1" x14ac:dyDescent="0.2">
      <c r="B8" s="90"/>
      <c r="C8" s="90"/>
      <c r="D8" s="90"/>
      <c r="E8" s="90"/>
      <c r="F8" s="90"/>
      <c r="G8" s="90"/>
      <c r="H8" s="90"/>
      <c r="I8" s="90"/>
      <c r="J8" s="90"/>
      <c r="K8" s="90"/>
      <c r="L8" s="91"/>
      <c r="M8" s="91"/>
      <c r="N8" s="91"/>
      <c r="O8" s="91"/>
      <c r="P8" s="91"/>
      <c r="Q8" s="91"/>
      <c r="R8" s="91"/>
      <c r="S8" s="91"/>
      <c r="T8" s="91"/>
      <c r="U8" s="92"/>
    </row>
    <row r="9" spans="1:24" ht="18.75" hidden="1" customHeight="1" x14ac:dyDescent="0.2">
      <c r="B9" s="93">
        <v>1</v>
      </c>
      <c r="C9" s="94" t="s">
        <v>25</v>
      </c>
      <c r="D9" s="94" t="s">
        <v>5</v>
      </c>
      <c r="E9" s="94"/>
      <c r="F9" s="95">
        <v>9000000</v>
      </c>
      <c r="G9" s="96">
        <v>0</v>
      </c>
      <c r="H9" s="96">
        <f>5%*F9</f>
        <v>450000</v>
      </c>
      <c r="I9" s="96">
        <v>0</v>
      </c>
      <c r="J9" s="96"/>
      <c r="K9" s="96">
        <v>0</v>
      </c>
      <c r="L9" s="97">
        <f>SUM(F9:H9)</f>
        <v>9450000</v>
      </c>
      <c r="M9" s="97"/>
      <c r="N9" s="97"/>
      <c r="O9" s="97"/>
      <c r="P9" s="97"/>
      <c r="Q9" s="97"/>
      <c r="R9" s="97"/>
      <c r="S9" s="97"/>
      <c r="T9" s="97"/>
      <c r="U9" s="98">
        <f>L9</f>
        <v>9450000</v>
      </c>
    </row>
    <row r="10" spans="1:24" ht="18.75" customHeight="1" x14ac:dyDescent="0.2">
      <c r="B10" s="93">
        <v>1</v>
      </c>
      <c r="C10" s="117" t="s">
        <v>52</v>
      </c>
      <c r="D10" s="101">
        <v>1.3888888888888888E-2</v>
      </c>
      <c r="E10" s="102">
        <f>D10*24</f>
        <v>0.33333333333333331</v>
      </c>
      <c r="F10" s="122">
        <v>9739000</v>
      </c>
      <c r="G10" s="96">
        <v>4612000</v>
      </c>
      <c r="H10" s="104">
        <f t="shared" ref="H10:H15" si="0">12300000</f>
        <v>12300000</v>
      </c>
      <c r="I10" s="104">
        <v>600000</v>
      </c>
      <c r="J10" s="104">
        <v>4000000</v>
      </c>
      <c r="K10" s="104">
        <v>4500000</v>
      </c>
      <c r="L10" s="105">
        <f t="shared" ref="L10:L20" si="1">SUM(F10:K10)</f>
        <v>35751000</v>
      </c>
      <c r="M10" s="97"/>
      <c r="N10" s="97"/>
      <c r="O10" s="107">
        <v>0</v>
      </c>
      <c r="P10" s="107">
        <v>0</v>
      </c>
      <c r="Q10" s="107">
        <f>H10*20%</f>
        <v>2460000</v>
      </c>
      <c r="R10" s="108">
        <v>0</v>
      </c>
      <c r="S10" s="110"/>
      <c r="T10" s="107">
        <f>SUM(O10:S10)</f>
        <v>2460000</v>
      </c>
      <c r="U10" s="109">
        <f>L10-T10</f>
        <v>33291000</v>
      </c>
    </row>
    <row r="11" spans="1:24" ht="18.75" customHeight="1" x14ac:dyDescent="0.2">
      <c r="B11" s="99">
        <f>B10+1</f>
        <v>2</v>
      </c>
      <c r="C11" s="100" t="s">
        <v>6</v>
      </c>
      <c r="D11" s="101">
        <v>1.2499999999999999E-2</v>
      </c>
      <c r="E11" s="102">
        <f>D11*24</f>
        <v>0.3</v>
      </c>
      <c r="F11" s="103">
        <v>9739000</v>
      </c>
      <c r="G11" s="104">
        <v>4612000</v>
      </c>
      <c r="H11" s="104">
        <f t="shared" si="0"/>
        <v>12300000</v>
      </c>
      <c r="I11" s="104">
        <v>600000</v>
      </c>
      <c r="J11" s="104">
        <v>4000000</v>
      </c>
      <c r="K11" s="104">
        <v>4500000</v>
      </c>
      <c r="L11" s="105">
        <f t="shared" si="1"/>
        <v>35751000</v>
      </c>
      <c r="M11" s="105">
        <v>136</v>
      </c>
      <c r="N11" s="106">
        <f>(M11-E11)/M11</f>
        <v>0.99779411764705872</v>
      </c>
      <c r="O11" s="107">
        <v>0</v>
      </c>
      <c r="P11" s="107">
        <v>0</v>
      </c>
      <c r="Q11" s="107">
        <f t="shared" ref="Q11:Q23" si="2">H11*20%</f>
        <v>2460000</v>
      </c>
      <c r="R11" s="108">
        <v>0</v>
      </c>
      <c r="S11" s="107"/>
      <c r="T11" s="107">
        <f>SUM(O11:S11)</f>
        <v>2460000</v>
      </c>
      <c r="U11" s="109">
        <f t="shared" ref="U11:U23" si="3">L11-T11</f>
        <v>33291000</v>
      </c>
      <c r="W11" s="8"/>
    </row>
    <row r="12" spans="1:24" ht="18.75" customHeight="1" x14ac:dyDescent="0.2">
      <c r="B12" s="99">
        <f t="shared" ref="B12:B23" si="4">B11+1</f>
        <v>3</v>
      </c>
      <c r="C12" s="100" t="s">
        <v>51</v>
      </c>
      <c r="D12" s="101">
        <v>0</v>
      </c>
      <c r="E12" s="102">
        <f>D12*24</f>
        <v>0</v>
      </c>
      <c r="F12" s="103">
        <v>7823000</v>
      </c>
      <c r="G12" s="104">
        <v>4342000</v>
      </c>
      <c r="H12" s="104">
        <f t="shared" si="0"/>
        <v>12300000</v>
      </c>
      <c r="I12" s="104">
        <v>600000</v>
      </c>
      <c r="J12" s="104">
        <v>4000000</v>
      </c>
      <c r="K12" s="104">
        <v>4500000</v>
      </c>
      <c r="L12" s="105">
        <f t="shared" si="1"/>
        <v>33565000</v>
      </c>
      <c r="M12" s="105"/>
      <c r="N12" s="106"/>
      <c r="O12" s="107">
        <v>0</v>
      </c>
      <c r="P12" s="107">
        <v>0</v>
      </c>
      <c r="Q12" s="107">
        <f t="shared" si="2"/>
        <v>2460000</v>
      </c>
      <c r="R12" s="108">
        <v>0</v>
      </c>
      <c r="S12" s="110"/>
      <c r="T12" s="107">
        <f>SUM(O12:S12)</f>
        <v>2460000</v>
      </c>
      <c r="U12" s="109">
        <f t="shared" si="3"/>
        <v>31105000</v>
      </c>
      <c r="W12" s="8"/>
    </row>
    <row r="13" spans="1:24" ht="18.75" customHeight="1" x14ac:dyDescent="0.2">
      <c r="B13" s="99">
        <f t="shared" si="4"/>
        <v>4</v>
      </c>
      <c r="C13" s="100" t="s">
        <v>53</v>
      </c>
      <c r="D13" s="101">
        <v>4.8611111111111112E-3</v>
      </c>
      <c r="E13" s="102">
        <f>D13*24</f>
        <v>0.11666666666666667</v>
      </c>
      <c r="F13" s="103">
        <v>9739000</v>
      </c>
      <c r="G13" s="104">
        <v>4612000</v>
      </c>
      <c r="H13" s="104">
        <f t="shared" si="0"/>
        <v>12300000</v>
      </c>
      <c r="I13" s="104">
        <v>600000</v>
      </c>
      <c r="J13" s="104">
        <v>4000000</v>
      </c>
      <c r="K13" s="104">
        <v>4500000</v>
      </c>
      <c r="L13" s="105">
        <f t="shared" si="1"/>
        <v>35751000</v>
      </c>
      <c r="M13" s="105"/>
      <c r="N13" s="106"/>
      <c r="O13" s="107">
        <v>0</v>
      </c>
      <c r="P13" s="107">
        <v>0</v>
      </c>
      <c r="Q13" s="107">
        <f t="shared" si="2"/>
        <v>2460000</v>
      </c>
      <c r="R13" s="108">
        <v>0</v>
      </c>
      <c r="S13" s="110"/>
      <c r="T13" s="107">
        <f>SUM(O13:S13)</f>
        <v>2460000</v>
      </c>
      <c r="U13" s="109">
        <f t="shared" si="3"/>
        <v>33291000</v>
      </c>
      <c r="W13" s="8"/>
    </row>
    <row r="14" spans="1:24" ht="18.75" customHeight="1" x14ac:dyDescent="0.2">
      <c r="B14" s="99">
        <f t="shared" si="4"/>
        <v>5</v>
      </c>
      <c r="C14" s="100" t="s">
        <v>54</v>
      </c>
      <c r="D14" s="124" t="s">
        <v>58</v>
      </c>
      <c r="E14" s="102">
        <f>D14*24</f>
        <v>73</v>
      </c>
      <c r="F14" s="103">
        <v>9739000</v>
      </c>
      <c r="G14" s="104">
        <v>4612000</v>
      </c>
      <c r="H14" s="104">
        <f t="shared" si="0"/>
        <v>12300000</v>
      </c>
      <c r="I14" s="104">
        <v>600000</v>
      </c>
      <c r="J14" s="104">
        <v>4000000</v>
      </c>
      <c r="K14" s="104">
        <v>4500000</v>
      </c>
      <c r="L14" s="105">
        <f t="shared" si="1"/>
        <v>35751000</v>
      </c>
      <c r="M14" s="105"/>
      <c r="N14" s="106"/>
      <c r="O14" s="107">
        <f>H14*10%</f>
        <v>1230000</v>
      </c>
      <c r="P14" s="107">
        <v>0</v>
      </c>
      <c r="Q14" s="107">
        <f t="shared" si="2"/>
        <v>2460000</v>
      </c>
      <c r="R14" s="108">
        <v>0</v>
      </c>
      <c r="S14" s="110">
        <v>1206499</v>
      </c>
      <c r="T14" s="107">
        <f>SUM(O14:S14)</f>
        <v>4896499</v>
      </c>
      <c r="U14" s="109">
        <f t="shared" si="3"/>
        <v>30854501</v>
      </c>
      <c r="W14" s="8"/>
    </row>
    <row r="15" spans="1:24" ht="18.75" customHeight="1" x14ac:dyDescent="0.2">
      <c r="B15" s="99">
        <f t="shared" si="4"/>
        <v>6</v>
      </c>
      <c r="C15" s="100" t="s">
        <v>20</v>
      </c>
      <c r="D15" s="101">
        <v>1.1805555555555555E-2</v>
      </c>
      <c r="E15" s="102">
        <f t="shared" ref="E15:E23" si="5">D15*24</f>
        <v>0.28333333333333333</v>
      </c>
      <c r="F15" s="103">
        <v>6604000</v>
      </c>
      <c r="G15" s="104">
        <v>4114000</v>
      </c>
      <c r="H15" s="104">
        <f t="shared" si="0"/>
        <v>12300000</v>
      </c>
      <c r="I15" s="104">
        <v>600000</v>
      </c>
      <c r="J15" s="104">
        <v>4000000</v>
      </c>
      <c r="K15" s="104">
        <v>4500000</v>
      </c>
      <c r="L15" s="105">
        <f t="shared" si="1"/>
        <v>32118000</v>
      </c>
      <c r="M15" s="105">
        <v>136</v>
      </c>
      <c r="N15" s="106">
        <f t="shared" ref="N15:N23" si="6">(M15-E15)/M15</f>
        <v>0.99791666666666667</v>
      </c>
      <c r="O15" s="107">
        <v>0</v>
      </c>
      <c r="P15" s="107">
        <f>H15*20%</f>
        <v>2460000</v>
      </c>
      <c r="Q15" s="107">
        <f t="shared" si="2"/>
        <v>2460000</v>
      </c>
      <c r="R15" s="108">
        <v>0</v>
      </c>
      <c r="S15" s="110"/>
      <c r="T15" s="107">
        <f t="shared" ref="T15:T23" si="7">SUM(O15:S15)</f>
        <v>4920000</v>
      </c>
      <c r="U15" s="109">
        <f t="shared" si="3"/>
        <v>27198000</v>
      </c>
      <c r="W15" s="8"/>
      <c r="X15" s="8" t="e">
        <f>#REF!-#REF!</f>
        <v>#REF!</v>
      </c>
    </row>
    <row r="16" spans="1:24" ht="19.5" customHeight="1" x14ac:dyDescent="0.2">
      <c r="B16" s="99">
        <f t="shared" si="4"/>
        <v>7</v>
      </c>
      <c r="C16" s="111" t="s">
        <v>12</v>
      </c>
      <c r="D16" s="101">
        <v>4.8611111111111112E-3</v>
      </c>
      <c r="E16" s="102">
        <f t="shared" si="5"/>
        <v>0.11666666666666667</v>
      </c>
      <c r="F16" s="112">
        <v>6604000</v>
      </c>
      <c r="G16" s="113">
        <v>4114000</v>
      </c>
      <c r="H16" s="113">
        <f>7800000</f>
        <v>7800000</v>
      </c>
      <c r="I16" s="113">
        <v>350000</v>
      </c>
      <c r="J16" s="113">
        <v>2800000</v>
      </c>
      <c r="K16" s="113">
        <v>2000000</v>
      </c>
      <c r="L16" s="114">
        <f t="shared" si="1"/>
        <v>23668000</v>
      </c>
      <c r="M16" s="114">
        <v>136</v>
      </c>
      <c r="N16" s="115">
        <f t="shared" si="6"/>
        <v>0.99914215686274499</v>
      </c>
      <c r="O16" s="107">
        <v>0</v>
      </c>
      <c r="P16" s="107"/>
      <c r="Q16" s="107">
        <f t="shared" si="2"/>
        <v>1560000</v>
      </c>
      <c r="R16" s="108">
        <v>0</v>
      </c>
      <c r="S16" s="110"/>
      <c r="T16" s="107">
        <f t="shared" si="7"/>
        <v>1560000</v>
      </c>
      <c r="U16" s="109">
        <f t="shared" si="3"/>
        <v>22108000</v>
      </c>
      <c r="W16" s="8"/>
    </row>
    <row r="17" spans="2:24" ht="18.75" customHeight="1" x14ac:dyDescent="0.2">
      <c r="B17" s="99">
        <f t="shared" si="4"/>
        <v>8</v>
      </c>
      <c r="C17" s="100" t="s">
        <v>15</v>
      </c>
      <c r="D17" s="101">
        <v>1.3194444444444444E-2</v>
      </c>
      <c r="E17" s="102">
        <f t="shared" si="5"/>
        <v>0.31666666666666665</v>
      </c>
      <c r="F17" s="103">
        <v>5609000</v>
      </c>
      <c r="G17" s="104">
        <v>3919000</v>
      </c>
      <c r="H17" s="104">
        <f>7800000</f>
        <v>7800000</v>
      </c>
      <c r="I17" s="104">
        <v>350000</v>
      </c>
      <c r="J17" s="104">
        <v>2800000</v>
      </c>
      <c r="K17" s="104">
        <v>2000000</v>
      </c>
      <c r="L17" s="105">
        <f t="shared" si="1"/>
        <v>22478000</v>
      </c>
      <c r="M17" s="105">
        <v>136</v>
      </c>
      <c r="N17" s="106">
        <f t="shared" si="6"/>
        <v>0.99767156862745099</v>
      </c>
      <c r="O17" s="107">
        <v>0</v>
      </c>
      <c r="P17" s="107">
        <f>H17*20%</f>
        <v>1560000</v>
      </c>
      <c r="Q17" s="107">
        <f t="shared" si="2"/>
        <v>1560000</v>
      </c>
      <c r="R17" s="108">
        <v>0</v>
      </c>
      <c r="S17" s="110"/>
      <c r="T17" s="107">
        <f t="shared" si="7"/>
        <v>3120000</v>
      </c>
      <c r="U17" s="109">
        <f t="shared" si="3"/>
        <v>19358000</v>
      </c>
      <c r="W17" s="8"/>
      <c r="X17" s="47">
        <f>'[1]THR PEG PELINDO'!$G$10</f>
        <v>4342000</v>
      </c>
    </row>
    <row r="18" spans="2:24" ht="18.75" customHeight="1" x14ac:dyDescent="0.2">
      <c r="B18" s="99">
        <f t="shared" si="4"/>
        <v>9</v>
      </c>
      <c r="C18" s="111" t="s">
        <v>28</v>
      </c>
      <c r="D18" s="101">
        <v>6.2499999999999995E-3</v>
      </c>
      <c r="E18" s="102">
        <f t="shared" si="5"/>
        <v>0.15</v>
      </c>
      <c r="F18" s="112">
        <v>5609000</v>
      </c>
      <c r="G18" s="113">
        <v>3919000</v>
      </c>
      <c r="H18" s="113">
        <f>7800000</f>
        <v>7800000</v>
      </c>
      <c r="I18" s="113">
        <v>350000</v>
      </c>
      <c r="J18" s="113">
        <v>2800000</v>
      </c>
      <c r="K18" s="113">
        <v>2000000</v>
      </c>
      <c r="L18" s="114">
        <f t="shared" si="1"/>
        <v>22478000</v>
      </c>
      <c r="M18" s="114">
        <v>136</v>
      </c>
      <c r="N18" s="115">
        <f t="shared" si="6"/>
        <v>0.99889705882352942</v>
      </c>
      <c r="O18" s="107">
        <v>0</v>
      </c>
      <c r="P18" s="107">
        <v>0</v>
      </c>
      <c r="Q18" s="107">
        <f t="shared" si="2"/>
        <v>1560000</v>
      </c>
      <c r="R18" s="108">
        <v>0</v>
      </c>
      <c r="S18" s="110"/>
      <c r="T18" s="107">
        <f t="shared" si="7"/>
        <v>1560000</v>
      </c>
      <c r="U18" s="109">
        <f t="shared" si="3"/>
        <v>20918000</v>
      </c>
      <c r="W18" s="8"/>
      <c r="X18" s="8" t="e">
        <f>X17-X15</f>
        <v>#REF!</v>
      </c>
    </row>
    <row r="19" spans="2:24" ht="18.75" customHeight="1" x14ac:dyDescent="0.2">
      <c r="B19" s="99">
        <f t="shared" si="4"/>
        <v>10</v>
      </c>
      <c r="C19" s="118" t="s">
        <v>55</v>
      </c>
      <c r="D19" s="101">
        <v>1.1111111111111112E-2</v>
      </c>
      <c r="E19" s="102">
        <f>D19*24</f>
        <v>0.26666666666666666</v>
      </c>
      <c r="F19" s="112">
        <v>6604000</v>
      </c>
      <c r="G19" s="113">
        <v>4114000</v>
      </c>
      <c r="H19" s="113">
        <f>7800000</f>
        <v>7800000</v>
      </c>
      <c r="I19" s="113">
        <v>350000</v>
      </c>
      <c r="J19" s="113">
        <v>2800000</v>
      </c>
      <c r="K19" s="113">
        <v>2000000</v>
      </c>
      <c r="L19" s="114">
        <f t="shared" si="1"/>
        <v>23668000</v>
      </c>
      <c r="M19" s="114"/>
      <c r="N19" s="115"/>
      <c r="O19" s="107">
        <v>0</v>
      </c>
      <c r="P19" s="107">
        <v>0</v>
      </c>
      <c r="Q19" s="107">
        <f t="shared" si="2"/>
        <v>1560000</v>
      </c>
      <c r="R19" s="108">
        <v>0</v>
      </c>
      <c r="S19" s="110"/>
      <c r="T19" s="107">
        <f>SUM(O19:S19)</f>
        <v>1560000</v>
      </c>
      <c r="U19" s="109">
        <f t="shared" si="3"/>
        <v>22108000</v>
      </c>
      <c r="W19" s="8"/>
      <c r="X19" s="8"/>
    </row>
    <row r="20" spans="2:24" ht="18.75" customHeight="1" x14ac:dyDescent="0.2">
      <c r="B20" s="99">
        <f t="shared" si="4"/>
        <v>11</v>
      </c>
      <c r="C20" s="111" t="s">
        <v>26</v>
      </c>
      <c r="D20" s="116">
        <v>2.013888888888889E-2</v>
      </c>
      <c r="E20" s="102">
        <f t="shared" si="5"/>
        <v>0.48333333333333339</v>
      </c>
      <c r="F20" s="112">
        <v>4378000</v>
      </c>
      <c r="G20" s="113">
        <v>3435000</v>
      </c>
      <c r="H20" s="113">
        <f>7800000</f>
        <v>7800000</v>
      </c>
      <c r="I20" s="113">
        <v>350000</v>
      </c>
      <c r="J20" s="113">
        <v>2800000</v>
      </c>
      <c r="K20" s="113">
        <v>2000000</v>
      </c>
      <c r="L20" s="114">
        <f t="shared" si="1"/>
        <v>20763000</v>
      </c>
      <c r="M20" s="114">
        <v>136</v>
      </c>
      <c r="N20" s="115">
        <f t="shared" si="6"/>
        <v>0.99644607843137267</v>
      </c>
      <c r="O20" s="107">
        <v>0</v>
      </c>
      <c r="P20" s="107"/>
      <c r="Q20" s="107">
        <f t="shared" si="2"/>
        <v>1560000</v>
      </c>
      <c r="R20" s="108">
        <v>0</v>
      </c>
      <c r="S20" s="110"/>
      <c r="T20" s="107">
        <f t="shared" si="7"/>
        <v>1560000</v>
      </c>
      <c r="U20" s="109">
        <f t="shared" si="3"/>
        <v>19203000</v>
      </c>
      <c r="W20" s="8"/>
    </row>
    <row r="21" spans="2:24" ht="18.75" hidden="1" customHeight="1" x14ac:dyDescent="0.2">
      <c r="B21" s="99">
        <f t="shared" si="4"/>
        <v>12</v>
      </c>
      <c r="C21" s="100" t="s">
        <v>16</v>
      </c>
      <c r="D21" s="101">
        <v>0</v>
      </c>
      <c r="E21" s="102">
        <f t="shared" si="5"/>
        <v>0</v>
      </c>
      <c r="F21" s="123" t="s">
        <v>56</v>
      </c>
      <c r="G21" s="104">
        <v>0</v>
      </c>
      <c r="H21" s="104">
        <v>6000000</v>
      </c>
      <c r="I21" s="104">
        <v>0</v>
      </c>
      <c r="J21" s="104">
        <v>0</v>
      </c>
      <c r="K21" s="104">
        <v>0</v>
      </c>
      <c r="L21" s="105">
        <f t="shared" ref="L21:L23" si="8">SUM(F21:H21)</f>
        <v>6000000</v>
      </c>
      <c r="M21" s="105">
        <v>136</v>
      </c>
      <c r="N21" s="106">
        <f t="shared" si="6"/>
        <v>1</v>
      </c>
      <c r="O21" s="107">
        <v>0</v>
      </c>
      <c r="P21" s="107">
        <v>0</v>
      </c>
      <c r="Q21" s="107">
        <f t="shared" si="2"/>
        <v>1200000</v>
      </c>
      <c r="R21" s="108">
        <v>0</v>
      </c>
      <c r="S21" s="110"/>
      <c r="T21" s="107">
        <f t="shared" si="7"/>
        <v>1200000</v>
      </c>
      <c r="U21" s="109">
        <f t="shared" si="3"/>
        <v>4800000</v>
      </c>
      <c r="W21" s="8"/>
    </row>
    <row r="22" spans="2:24" ht="18.75" customHeight="1" x14ac:dyDescent="0.2">
      <c r="B22" s="99">
        <f t="shared" si="4"/>
        <v>13</v>
      </c>
      <c r="C22" s="111" t="s">
        <v>17</v>
      </c>
      <c r="D22" s="116">
        <v>2.7777777777777779E-3</v>
      </c>
      <c r="E22" s="102">
        <f t="shared" si="5"/>
        <v>6.6666666666666666E-2</v>
      </c>
      <c r="F22" s="103">
        <v>4378000</v>
      </c>
      <c r="G22" s="104">
        <v>3435000</v>
      </c>
      <c r="H22" s="104">
        <v>6000000</v>
      </c>
      <c r="I22" s="104">
        <v>0</v>
      </c>
      <c r="J22" s="104">
        <v>0</v>
      </c>
      <c r="K22" s="104">
        <v>0</v>
      </c>
      <c r="L22" s="114">
        <f t="shared" si="8"/>
        <v>13813000</v>
      </c>
      <c r="M22" s="114">
        <v>136</v>
      </c>
      <c r="N22" s="115">
        <f t="shared" si="6"/>
        <v>0.99950980392156863</v>
      </c>
      <c r="O22" s="107"/>
      <c r="P22" s="107">
        <v>0</v>
      </c>
      <c r="Q22" s="107">
        <f t="shared" si="2"/>
        <v>1200000</v>
      </c>
      <c r="R22" s="108">
        <v>0</v>
      </c>
      <c r="S22" s="110"/>
      <c r="T22" s="107">
        <f t="shared" si="7"/>
        <v>1200000</v>
      </c>
      <c r="U22" s="109">
        <f t="shared" si="3"/>
        <v>12613000</v>
      </c>
      <c r="W22" s="8"/>
    </row>
    <row r="23" spans="2:24" ht="18.75" customHeight="1" x14ac:dyDescent="0.2">
      <c r="B23" s="99">
        <f t="shared" si="4"/>
        <v>14</v>
      </c>
      <c r="C23" s="111" t="s">
        <v>13</v>
      </c>
      <c r="D23" s="116">
        <v>0</v>
      </c>
      <c r="E23" s="102">
        <f t="shared" si="5"/>
        <v>0</v>
      </c>
      <c r="F23" s="103">
        <v>4378000</v>
      </c>
      <c r="G23" s="104">
        <v>3435000</v>
      </c>
      <c r="H23" s="104">
        <v>6000000</v>
      </c>
      <c r="I23" s="104">
        <v>0</v>
      </c>
      <c r="J23" s="104">
        <v>0</v>
      </c>
      <c r="K23" s="104">
        <v>0</v>
      </c>
      <c r="L23" s="114">
        <f t="shared" si="8"/>
        <v>13813000</v>
      </c>
      <c r="M23" s="114">
        <v>136</v>
      </c>
      <c r="N23" s="115">
        <f t="shared" si="6"/>
        <v>1</v>
      </c>
      <c r="O23" s="107">
        <v>0</v>
      </c>
      <c r="P23" s="107">
        <v>0</v>
      </c>
      <c r="Q23" s="107">
        <f t="shared" si="2"/>
        <v>1200000</v>
      </c>
      <c r="R23" s="108">
        <v>0</v>
      </c>
      <c r="S23" s="110"/>
      <c r="T23" s="107">
        <f t="shared" si="7"/>
        <v>1200000</v>
      </c>
      <c r="U23" s="109">
        <f t="shared" si="3"/>
        <v>12613000</v>
      </c>
      <c r="W23" s="8"/>
    </row>
    <row r="24" spans="2:24" ht="15" x14ac:dyDescent="0.25">
      <c r="B24" s="125"/>
      <c r="C24" s="125"/>
      <c r="D24" s="125"/>
      <c r="E24" s="88"/>
      <c r="F24" s="126">
        <f>SUM(F10:F23)</f>
        <v>90943000</v>
      </c>
      <c r="G24" s="126">
        <f t="shared" ref="G24:L24" si="9">SUM(G10:G23)</f>
        <v>53275000</v>
      </c>
      <c r="H24" s="126">
        <f t="shared" si="9"/>
        <v>130800000</v>
      </c>
      <c r="I24" s="126">
        <f t="shared" si="9"/>
        <v>5350000</v>
      </c>
      <c r="J24" s="126">
        <f t="shared" si="9"/>
        <v>38000000</v>
      </c>
      <c r="K24" s="126">
        <f t="shared" si="9"/>
        <v>37000000</v>
      </c>
      <c r="L24" s="126">
        <f t="shared" si="9"/>
        <v>355368000</v>
      </c>
      <c r="M24" s="89"/>
      <c r="N24" s="89"/>
      <c r="O24" s="134">
        <f>SUM(O11:O23)</f>
        <v>1230000</v>
      </c>
      <c r="P24" s="134">
        <f t="shared" ref="P24:R24" si="10">SUM(P11:P23)</f>
        <v>4020000</v>
      </c>
      <c r="Q24" s="134">
        <f t="shared" si="10"/>
        <v>23700000</v>
      </c>
      <c r="R24" s="134">
        <f t="shared" si="10"/>
        <v>0</v>
      </c>
      <c r="S24" s="134">
        <f>SUM(S11:S23)</f>
        <v>1206499</v>
      </c>
      <c r="T24" s="134">
        <f>SUM(T11:T23)</f>
        <v>30156499</v>
      </c>
      <c r="U24" s="131">
        <f>SUM(U11:U23)</f>
        <v>289460501</v>
      </c>
      <c r="W24" s="8"/>
    </row>
    <row r="25" spans="2:24" ht="15" x14ac:dyDescent="0.25">
      <c r="B25" s="125"/>
      <c r="C25" s="125"/>
      <c r="D25" s="125"/>
      <c r="E25" s="88"/>
      <c r="F25" s="126"/>
      <c r="G25" s="126"/>
      <c r="H25" s="126"/>
      <c r="I25" s="126"/>
      <c r="J25" s="126"/>
      <c r="K25" s="126"/>
      <c r="L25" s="126"/>
      <c r="M25" s="89"/>
      <c r="N25" s="89"/>
      <c r="O25" s="134"/>
      <c r="P25" s="134"/>
      <c r="Q25" s="134"/>
      <c r="R25" s="134"/>
      <c r="S25" s="134"/>
      <c r="T25" s="134"/>
      <c r="U25" s="132"/>
      <c r="W25" s="24" t="e">
        <f>L24-(#REF!+#REF!)</f>
        <v>#REF!</v>
      </c>
    </row>
    <row r="27" spans="2:24" x14ac:dyDescent="0.2">
      <c r="B27" s="13"/>
      <c r="C27" s="9"/>
      <c r="D27" s="9"/>
      <c r="E27" s="9"/>
      <c r="F27" s="9"/>
      <c r="G27" s="9"/>
    </row>
    <row r="28" spans="2:24" x14ac:dyDescent="0.2">
      <c r="B28" s="10"/>
      <c r="C28" s="9"/>
      <c r="D28" s="9"/>
      <c r="E28" s="9"/>
      <c r="F28" s="9"/>
      <c r="G28" s="118"/>
      <c r="H28" s="50"/>
      <c r="U28" s="9"/>
    </row>
    <row r="29" spans="2:24" x14ac:dyDescent="0.2">
      <c r="B29" s="9"/>
      <c r="C29" s="9"/>
      <c r="D29" s="9"/>
      <c r="E29" s="9"/>
      <c r="F29" s="9"/>
      <c r="G29" s="11"/>
      <c r="H29" s="51"/>
      <c r="U29" s="49"/>
    </row>
    <row r="30" spans="2:24" x14ac:dyDescent="0.2">
      <c r="B30" s="9"/>
      <c r="C30" s="9"/>
      <c r="D30" s="9"/>
      <c r="E30" s="9"/>
      <c r="F30" s="9"/>
      <c r="G30" s="11"/>
      <c r="H30" s="48"/>
      <c r="U30" s="49"/>
    </row>
    <row r="31" spans="2:24" x14ac:dyDescent="0.2">
      <c r="B31" s="9"/>
      <c r="C31" s="9"/>
      <c r="D31" s="21"/>
      <c r="E31" s="21"/>
      <c r="F31" s="9"/>
      <c r="G31" s="11"/>
      <c r="H31" s="48"/>
      <c r="U31" s="35"/>
    </row>
    <row r="32" spans="2:24" x14ac:dyDescent="0.2">
      <c r="B32" s="9"/>
      <c r="C32" s="9"/>
      <c r="D32" s="9"/>
      <c r="E32" s="9"/>
      <c r="F32" s="9"/>
      <c r="G32" s="9"/>
      <c r="H32" s="48"/>
      <c r="U32" s="35"/>
    </row>
    <row r="33" spans="2:21" x14ac:dyDescent="0.2">
      <c r="B33" s="9"/>
      <c r="C33" s="9"/>
      <c r="D33" s="9"/>
      <c r="E33" s="9"/>
      <c r="F33" s="9"/>
      <c r="G33" s="9"/>
      <c r="U33" s="35"/>
    </row>
    <row r="34" spans="2:21" x14ac:dyDescent="0.2">
      <c r="B34" s="9"/>
      <c r="C34" s="9"/>
      <c r="D34" s="9"/>
      <c r="E34" s="9"/>
      <c r="F34" s="9"/>
      <c r="G34" s="9"/>
      <c r="U34" s="35"/>
    </row>
    <row r="35" spans="2:21" x14ac:dyDescent="0.2">
      <c r="U35" s="49"/>
    </row>
    <row r="36" spans="2:21" x14ac:dyDescent="0.2">
      <c r="B36" s="10"/>
      <c r="C36" s="9"/>
      <c r="D36" s="9"/>
      <c r="E36" s="9"/>
      <c r="F36" s="9"/>
      <c r="G36" s="9"/>
    </row>
    <row r="37" spans="2:21" x14ac:dyDescent="0.2">
      <c r="B37" s="10"/>
      <c r="C37" s="9"/>
      <c r="D37" s="9"/>
      <c r="E37" s="9"/>
      <c r="F37" s="9"/>
      <c r="G37" s="9"/>
    </row>
    <row r="38" spans="2:21" x14ac:dyDescent="0.2">
      <c r="B38" s="10"/>
      <c r="C38" s="9"/>
      <c r="D38" s="46"/>
      <c r="E38" s="46"/>
      <c r="F38" s="9"/>
      <c r="G38" s="9"/>
      <c r="H38" s="48"/>
    </row>
    <row r="39" spans="2:21" x14ac:dyDescent="0.2">
      <c r="B39" s="10"/>
      <c r="C39" s="9"/>
      <c r="D39" s="9"/>
      <c r="E39" s="9"/>
      <c r="F39" s="9"/>
      <c r="G39" s="9"/>
    </row>
    <row r="40" spans="2:21" x14ac:dyDescent="0.2">
      <c r="B40" s="10"/>
      <c r="C40" s="9"/>
      <c r="D40" s="9"/>
      <c r="E40" s="9"/>
      <c r="F40" s="9"/>
      <c r="G40" s="9"/>
    </row>
    <row r="41" spans="2:21" x14ac:dyDescent="0.2">
      <c r="B41" s="10"/>
      <c r="C41" s="9"/>
      <c r="D41" s="9"/>
      <c r="E41" s="9"/>
      <c r="F41" s="9"/>
      <c r="G41" s="9"/>
    </row>
    <row r="42" spans="2:21" x14ac:dyDescent="0.2">
      <c r="B42" s="9"/>
      <c r="C42" s="9"/>
      <c r="D42" s="9"/>
      <c r="E42" s="9"/>
      <c r="F42" s="9"/>
      <c r="G42" s="9"/>
    </row>
    <row r="43" spans="2:21" x14ac:dyDescent="0.2">
      <c r="B43" s="9"/>
      <c r="C43" s="9"/>
      <c r="D43" s="9"/>
      <c r="E43" s="9"/>
      <c r="F43" s="9"/>
      <c r="G43" s="9"/>
    </row>
    <row r="44" spans="2:21" x14ac:dyDescent="0.2">
      <c r="B44" s="9"/>
      <c r="C44" s="9"/>
      <c r="D44" s="9"/>
      <c r="E44" s="9"/>
      <c r="F44" s="9"/>
      <c r="G44" s="9"/>
    </row>
  </sheetData>
  <mergeCells count="33">
    <mergeCell ref="S6:S7"/>
    <mergeCell ref="S24:S25"/>
    <mergeCell ref="M6:M7"/>
    <mergeCell ref="N6:N7"/>
    <mergeCell ref="T6:T7"/>
    <mergeCell ref="O24:O25"/>
    <mergeCell ref="T24:T25"/>
    <mergeCell ref="O6:R6"/>
    <mergeCell ref="P24:P25"/>
    <mergeCell ref="Q24:Q25"/>
    <mergeCell ref="R24:R25"/>
    <mergeCell ref="A3:U3"/>
    <mergeCell ref="A4:U4"/>
    <mergeCell ref="U6:U7"/>
    <mergeCell ref="U24:U25"/>
    <mergeCell ref="L24:L25"/>
    <mergeCell ref="B6:B7"/>
    <mergeCell ref="C6:C7"/>
    <mergeCell ref="D6:D7"/>
    <mergeCell ref="K6:K7"/>
    <mergeCell ref="F24:F25"/>
    <mergeCell ref="G24:G25"/>
    <mergeCell ref="H24:H25"/>
    <mergeCell ref="L6:L7"/>
    <mergeCell ref="F6:F7"/>
    <mergeCell ref="G6:G7"/>
    <mergeCell ref="H6:H7"/>
    <mergeCell ref="B24:D25"/>
    <mergeCell ref="K24:K25"/>
    <mergeCell ref="J6:J7"/>
    <mergeCell ref="I6:I7"/>
    <mergeCell ref="I24:I25"/>
    <mergeCell ref="J24:J25"/>
  </mergeCells>
  <printOptions horizontalCentered="1"/>
  <pageMargins left="0" right="0" top="0" bottom="0.74803149606299213" header="0.31496062992125984" footer="0.31496062992125984"/>
  <pageSetup paperSize="9" scale="60" orientation="landscape" r:id="rId1"/>
  <colBreaks count="1" manualBreakCount="1">
    <brk id="2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B41"/>
  <sheetViews>
    <sheetView view="pageBreakPreview" topLeftCell="A4" zoomScale="85" zoomScaleNormal="90" zoomScaleSheetLayoutView="85" workbookViewId="0">
      <pane xSplit="4" topLeftCell="F1" activePane="topRight" state="frozen"/>
      <selection pane="topRight" activeCell="N14" sqref="N14"/>
    </sheetView>
  </sheetViews>
  <sheetFormatPr defaultRowHeight="12.75" x14ac:dyDescent="0.2"/>
  <cols>
    <col min="1" max="1" width="2.7109375" customWidth="1"/>
    <col min="2" max="2" width="3.85546875" customWidth="1"/>
    <col min="3" max="3" width="30.140625" customWidth="1"/>
    <col min="4" max="4" width="16.28515625" customWidth="1"/>
    <col min="5" max="5" width="16.28515625" hidden="1" customWidth="1"/>
    <col min="6" max="6" width="15.42578125" customWidth="1"/>
    <col min="7" max="7" width="12.85546875" customWidth="1"/>
    <col min="8" max="8" width="12.140625" customWidth="1"/>
    <col min="9" max="9" width="12.85546875" customWidth="1"/>
    <col min="10" max="12" width="14.85546875" hidden="1" customWidth="1"/>
    <col min="13" max="13" width="14.85546875" customWidth="1"/>
    <col min="14" max="14" width="21.28515625" customWidth="1"/>
    <col min="15" max="17" width="14.85546875" customWidth="1"/>
    <col min="18" max="18" width="12.85546875" hidden="1" customWidth="1"/>
    <col min="19" max="20" width="12.85546875" customWidth="1"/>
    <col min="21" max="21" width="2.7109375" customWidth="1"/>
    <col min="22" max="25" width="13.28515625" bestFit="1" customWidth="1"/>
    <col min="26" max="26" width="11.140625" bestFit="1" customWidth="1"/>
    <col min="27" max="28" width="10.5703125" bestFit="1" customWidth="1"/>
  </cols>
  <sheetData>
    <row r="1" spans="2:27" ht="45.75" customHeight="1" x14ac:dyDescent="0.25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2:27" ht="12.75" customHeight="1" x14ac:dyDescent="0.2">
      <c r="B2" s="128" t="s">
        <v>31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25"/>
    </row>
    <row r="3" spans="2:27" ht="12.75" customHeight="1" x14ac:dyDescent="0.2">
      <c r="B3" s="129" t="s">
        <v>57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27"/>
    </row>
    <row r="4" spans="2:27" ht="6" customHeight="1" x14ac:dyDescent="0.25">
      <c r="B4" s="1"/>
      <c r="C4" s="2"/>
      <c r="D4" s="2"/>
      <c r="E4" s="2"/>
      <c r="F4" s="3"/>
      <c r="G4" s="2"/>
      <c r="H4" s="2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</row>
    <row r="5" spans="2:27" ht="36" customHeight="1" x14ac:dyDescent="0.2">
      <c r="B5" s="138" t="s">
        <v>0</v>
      </c>
      <c r="C5" s="138" t="s">
        <v>9</v>
      </c>
      <c r="D5" s="138" t="s">
        <v>38</v>
      </c>
      <c r="E5" s="138"/>
      <c r="F5" s="138" t="s">
        <v>10</v>
      </c>
      <c r="G5" s="138" t="s">
        <v>29</v>
      </c>
      <c r="H5" s="138" t="s">
        <v>30</v>
      </c>
      <c r="I5" s="141" t="s">
        <v>11</v>
      </c>
      <c r="J5" s="81"/>
      <c r="K5" s="138" t="s">
        <v>42</v>
      </c>
      <c r="L5" s="138" t="s">
        <v>41</v>
      </c>
      <c r="M5" s="127" t="s">
        <v>44</v>
      </c>
      <c r="N5" s="127"/>
      <c r="O5" s="127"/>
      <c r="P5" s="127"/>
      <c r="Q5" s="127" t="s">
        <v>35</v>
      </c>
      <c r="R5" s="127" t="s">
        <v>35</v>
      </c>
      <c r="S5" s="127" t="s">
        <v>49</v>
      </c>
      <c r="T5" s="127" t="s">
        <v>43</v>
      </c>
      <c r="U5" s="34"/>
    </row>
    <row r="6" spans="2:27" ht="78.75" customHeight="1" thickBot="1" x14ac:dyDescent="0.25">
      <c r="B6" s="139"/>
      <c r="C6" s="140"/>
      <c r="D6" s="139"/>
      <c r="E6" s="139"/>
      <c r="F6" s="140"/>
      <c r="G6" s="139"/>
      <c r="H6" s="139"/>
      <c r="I6" s="142"/>
      <c r="J6" s="80" t="s">
        <v>48</v>
      </c>
      <c r="K6" s="143"/>
      <c r="L6" s="143"/>
      <c r="M6" s="80" t="s">
        <v>48</v>
      </c>
      <c r="N6" s="78" t="s">
        <v>45</v>
      </c>
      <c r="O6" s="78" t="s">
        <v>46</v>
      </c>
      <c r="P6" s="78" t="s">
        <v>47</v>
      </c>
      <c r="Q6" s="127"/>
      <c r="R6" s="127"/>
      <c r="S6" s="127"/>
      <c r="T6" s="127"/>
      <c r="U6" s="34"/>
      <c r="V6" s="73">
        <v>4.2361111111111106E-2</v>
      </c>
    </row>
    <row r="7" spans="2:27" ht="20.100000000000001" customHeight="1" x14ac:dyDescent="0.2">
      <c r="B7" s="36">
        <v>1</v>
      </c>
      <c r="C7" s="17" t="s">
        <v>1</v>
      </c>
      <c r="D7" s="73">
        <v>0</v>
      </c>
      <c r="E7" s="75">
        <f>D7*24</f>
        <v>0</v>
      </c>
      <c r="F7" s="28">
        <v>3330000</v>
      </c>
      <c r="G7" s="29">
        <f>[2]Sheet1!$O$18</f>
        <v>2815000</v>
      </c>
      <c r="H7" s="29">
        <f>[2]Sheet1!$Q$18</f>
        <v>944000</v>
      </c>
      <c r="I7" s="30">
        <f t="shared" ref="I7:I17" si="0">SUM(F7:H7)</f>
        <v>7089000</v>
      </c>
      <c r="J7" s="52">
        <v>0</v>
      </c>
      <c r="K7" s="52">
        <v>136</v>
      </c>
      <c r="L7" s="67">
        <f>(K7-E7)/K7</f>
        <v>1</v>
      </c>
      <c r="M7" s="82">
        <f t="shared" ref="M7:M14" si="1">J7</f>
        <v>0</v>
      </c>
      <c r="N7" s="62">
        <v>0</v>
      </c>
      <c r="O7" s="107">
        <f>H7*20%</f>
        <v>188800</v>
      </c>
      <c r="P7" s="62">
        <v>0</v>
      </c>
      <c r="Q7" s="57"/>
      <c r="R7" s="86">
        <v>0</v>
      </c>
      <c r="S7" s="86">
        <f>SUM(M7:Q7)</f>
        <v>188800</v>
      </c>
      <c r="T7" s="87">
        <f>S7-I7</f>
        <v>-6900200</v>
      </c>
      <c r="U7" s="31"/>
      <c r="V7" s="8"/>
      <c r="W7" s="8"/>
      <c r="X7" s="22"/>
      <c r="Y7" s="22"/>
    </row>
    <row r="8" spans="2:27" ht="20.100000000000001" customHeight="1" x14ac:dyDescent="0.2">
      <c r="B8" s="36">
        <v>2</v>
      </c>
      <c r="C8" s="17" t="s">
        <v>2</v>
      </c>
      <c r="D8" s="73">
        <v>0</v>
      </c>
      <c r="E8" s="75">
        <f t="shared" ref="E8:E17" si="2">D8*24</f>
        <v>0</v>
      </c>
      <c r="F8" s="28">
        <f t="shared" ref="F8" si="3">F7</f>
        <v>3330000</v>
      </c>
      <c r="G8" s="29">
        <f t="shared" ref="G8:H8" si="4">G7</f>
        <v>2815000</v>
      </c>
      <c r="H8" s="29">
        <f t="shared" si="4"/>
        <v>944000</v>
      </c>
      <c r="I8" s="30">
        <f t="shared" si="0"/>
        <v>7089000</v>
      </c>
      <c r="J8" s="53">
        <v>0</v>
      </c>
      <c r="K8" s="53">
        <v>136</v>
      </c>
      <c r="L8" s="68">
        <f t="shared" ref="L8:L17" si="5">(K8-E8)/K8</f>
        <v>1</v>
      </c>
      <c r="M8" s="83">
        <f t="shared" si="1"/>
        <v>0</v>
      </c>
      <c r="N8" s="62">
        <v>0</v>
      </c>
      <c r="O8" s="107">
        <f t="shared" ref="O8:O17" si="6">H8*20%</f>
        <v>188800</v>
      </c>
      <c r="P8" s="62">
        <v>0</v>
      </c>
      <c r="Q8" s="53"/>
      <c r="R8" s="53">
        <v>0</v>
      </c>
      <c r="S8" s="86">
        <f t="shared" ref="S8:S17" si="7">SUM(M8:Q8)</f>
        <v>188800</v>
      </c>
      <c r="T8" s="61">
        <f t="shared" ref="T8:T17" si="8">S8-I8</f>
        <v>-6900200</v>
      </c>
      <c r="U8" s="31"/>
      <c r="V8" s="8"/>
      <c r="W8" s="8"/>
      <c r="X8" s="22"/>
      <c r="Y8" s="22" t="s">
        <v>39</v>
      </c>
      <c r="Z8">
        <f>(132-18.14)/136</f>
        <v>0.83720588235294113</v>
      </c>
      <c r="AA8" s="45"/>
    </row>
    <row r="9" spans="2:27" ht="20.100000000000001" customHeight="1" x14ac:dyDescent="0.2">
      <c r="B9" s="36">
        <v>3</v>
      </c>
      <c r="C9" s="16" t="s">
        <v>8</v>
      </c>
      <c r="D9" s="73">
        <v>6.9444444444444447E-4</v>
      </c>
      <c r="E9" s="75">
        <f t="shared" si="2"/>
        <v>1.6666666666666666E-2</v>
      </c>
      <c r="F9" s="119">
        <v>3330000</v>
      </c>
      <c r="G9" s="19">
        <f>[2]Sheet1!$O$19</f>
        <v>2533000</v>
      </c>
      <c r="H9" s="19">
        <f>[2]Sheet1!$Q$19</f>
        <v>527000</v>
      </c>
      <c r="I9" s="20">
        <f t="shared" si="0"/>
        <v>6390000</v>
      </c>
      <c r="J9" s="54">
        <f t="shared" ref="J9" si="9">H9*10%</f>
        <v>52700</v>
      </c>
      <c r="K9" s="54">
        <v>136</v>
      </c>
      <c r="L9" s="69">
        <f t="shared" si="5"/>
        <v>0.99987745098039205</v>
      </c>
      <c r="M9" s="82">
        <v>0</v>
      </c>
      <c r="N9" s="62">
        <v>0</v>
      </c>
      <c r="O9" s="107">
        <f t="shared" si="6"/>
        <v>105400</v>
      </c>
      <c r="P9" s="62">
        <v>0</v>
      </c>
      <c r="Q9" s="54"/>
      <c r="R9" s="54">
        <v>202715</v>
      </c>
      <c r="S9" s="86">
        <f t="shared" si="7"/>
        <v>105400</v>
      </c>
      <c r="T9" s="61">
        <f t="shared" si="8"/>
        <v>-6284600</v>
      </c>
      <c r="U9" s="32"/>
      <c r="V9" s="8"/>
      <c r="W9" s="8"/>
      <c r="X9" s="22"/>
      <c r="Y9" s="22"/>
      <c r="Z9" s="8" t="e">
        <f>Z8*#REF!</f>
        <v>#REF!</v>
      </c>
      <c r="AA9" s="8"/>
    </row>
    <row r="10" spans="2:27" ht="20.100000000000001" customHeight="1" x14ac:dyDescent="0.2">
      <c r="B10" s="36">
        <v>4</v>
      </c>
      <c r="C10" s="16" t="s">
        <v>14</v>
      </c>
      <c r="D10" s="73">
        <v>4.1666666666666666E-3</v>
      </c>
      <c r="E10" s="75">
        <f t="shared" si="2"/>
        <v>0.1</v>
      </c>
      <c r="F10" s="119">
        <f t="shared" ref="F10:F11" si="10">F9</f>
        <v>3330000</v>
      </c>
      <c r="G10" s="19">
        <f t="shared" ref="G10:H11" si="11">G9</f>
        <v>2533000</v>
      </c>
      <c r="H10" s="19">
        <f t="shared" si="11"/>
        <v>527000</v>
      </c>
      <c r="I10" s="20">
        <f t="shared" si="0"/>
        <v>6390000</v>
      </c>
      <c r="J10" s="53">
        <v>0</v>
      </c>
      <c r="K10" s="53">
        <v>136</v>
      </c>
      <c r="L10" s="68">
        <f t="shared" si="5"/>
        <v>0.99926470588235294</v>
      </c>
      <c r="M10" s="82">
        <f t="shared" si="1"/>
        <v>0</v>
      </c>
      <c r="N10" s="62">
        <v>0</v>
      </c>
      <c r="O10" s="107">
        <f t="shared" si="6"/>
        <v>105400</v>
      </c>
      <c r="P10" s="62">
        <v>0</v>
      </c>
      <c r="Q10" s="54"/>
      <c r="R10" s="53">
        <v>0</v>
      </c>
      <c r="S10" s="86">
        <f>SUM(M10:Q10)</f>
        <v>105400</v>
      </c>
      <c r="T10" s="61">
        <f t="shared" si="8"/>
        <v>-6284600</v>
      </c>
      <c r="U10" s="32"/>
      <c r="V10" s="8"/>
      <c r="W10" s="8"/>
      <c r="X10" s="23"/>
      <c r="Y10" s="22" t="s">
        <v>40</v>
      </c>
      <c r="Z10" s="48">
        <v>2533000</v>
      </c>
    </row>
    <row r="11" spans="2:27" ht="20.100000000000001" customHeight="1" x14ac:dyDescent="0.2">
      <c r="B11" s="36">
        <v>5</v>
      </c>
      <c r="C11" s="37" t="s">
        <v>19</v>
      </c>
      <c r="D11" s="74">
        <v>0.10069444444444443</v>
      </c>
      <c r="E11" s="76">
        <f t="shared" si="2"/>
        <v>2.4166666666666665</v>
      </c>
      <c r="F11" s="120">
        <f t="shared" si="10"/>
        <v>3330000</v>
      </c>
      <c r="G11" s="38">
        <f t="shared" si="11"/>
        <v>2533000</v>
      </c>
      <c r="H11" s="38">
        <f t="shared" si="11"/>
        <v>527000</v>
      </c>
      <c r="I11" s="39">
        <f t="shared" si="0"/>
        <v>6390000</v>
      </c>
      <c r="J11" s="53">
        <v>0</v>
      </c>
      <c r="K11" s="55">
        <v>136</v>
      </c>
      <c r="L11" s="70">
        <f t="shared" si="5"/>
        <v>0.98223039215686281</v>
      </c>
      <c r="M11" s="84">
        <f>H11*10%</f>
        <v>52700</v>
      </c>
      <c r="N11" s="62">
        <v>0</v>
      </c>
      <c r="O11" s="107">
        <f t="shared" si="6"/>
        <v>105400</v>
      </c>
      <c r="P11" s="62">
        <v>0</v>
      </c>
      <c r="Q11" s="54">
        <v>22797</v>
      </c>
      <c r="R11" s="55">
        <v>15980</v>
      </c>
      <c r="S11" s="86">
        <f t="shared" si="7"/>
        <v>180897</v>
      </c>
      <c r="T11" s="61">
        <f t="shared" si="8"/>
        <v>-6209103</v>
      </c>
      <c r="U11" s="32"/>
      <c r="V11" s="8"/>
      <c r="W11" s="8"/>
      <c r="X11" s="23"/>
      <c r="Z11" s="8" t="e">
        <f>Z10-#REF!</f>
        <v>#REF!</v>
      </c>
    </row>
    <row r="12" spans="2:27" ht="20.100000000000001" customHeight="1" x14ac:dyDescent="0.2">
      <c r="B12" s="36">
        <v>6</v>
      </c>
      <c r="C12" s="16" t="s">
        <v>21</v>
      </c>
      <c r="D12" s="74">
        <v>9.9999999999999992E-2</v>
      </c>
      <c r="E12" s="76">
        <f t="shared" si="2"/>
        <v>2.4</v>
      </c>
      <c r="F12" s="119">
        <f>F10</f>
        <v>3330000</v>
      </c>
      <c r="G12" s="18">
        <f>G10</f>
        <v>2533000</v>
      </c>
      <c r="H12" s="18">
        <f>H10</f>
        <v>527000</v>
      </c>
      <c r="I12" s="20">
        <f t="shared" si="0"/>
        <v>6390000</v>
      </c>
      <c r="J12" s="54">
        <f t="shared" ref="J12:J13" si="12">H12*10%</f>
        <v>52700</v>
      </c>
      <c r="K12" s="55">
        <v>136</v>
      </c>
      <c r="L12" s="70">
        <f t="shared" si="5"/>
        <v>0.98235294117647054</v>
      </c>
      <c r="M12" s="84">
        <f>H12*10%</f>
        <v>52700</v>
      </c>
      <c r="N12" s="62">
        <v>0</v>
      </c>
      <c r="O12" s="107">
        <f t="shared" si="6"/>
        <v>105400</v>
      </c>
      <c r="P12" s="62">
        <v>0</v>
      </c>
      <c r="Q12" s="54">
        <v>22797</v>
      </c>
      <c r="R12" s="54">
        <v>0</v>
      </c>
      <c r="S12" s="86">
        <f t="shared" si="7"/>
        <v>180897</v>
      </c>
      <c r="T12" s="61">
        <f t="shared" si="8"/>
        <v>-6209103</v>
      </c>
      <c r="U12" s="32"/>
      <c r="V12" s="8"/>
      <c r="W12" s="8"/>
      <c r="X12" s="23"/>
    </row>
    <row r="13" spans="2:27" ht="20.100000000000001" customHeight="1" x14ac:dyDescent="0.2">
      <c r="B13" s="36">
        <v>7</v>
      </c>
      <c r="C13" s="16" t="s">
        <v>22</v>
      </c>
      <c r="D13" s="74">
        <v>0.46875</v>
      </c>
      <c r="E13" s="75">
        <f t="shared" si="2"/>
        <v>11.25</v>
      </c>
      <c r="F13" s="119">
        <f>F10</f>
        <v>3330000</v>
      </c>
      <c r="G13" s="18">
        <f>G10</f>
        <v>2533000</v>
      </c>
      <c r="H13" s="18">
        <f>H10</f>
        <v>527000</v>
      </c>
      <c r="I13" s="20">
        <f t="shared" si="0"/>
        <v>6390000</v>
      </c>
      <c r="J13" s="54">
        <f t="shared" si="12"/>
        <v>52700</v>
      </c>
      <c r="K13" s="55">
        <v>136</v>
      </c>
      <c r="L13" s="70">
        <f t="shared" si="5"/>
        <v>0.91727941176470584</v>
      </c>
      <c r="M13" s="84">
        <f>H13*10%</f>
        <v>52700</v>
      </c>
      <c r="N13" s="62">
        <f>H13*20%</f>
        <v>105400</v>
      </c>
      <c r="O13" s="107">
        <f t="shared" si="6"/>
        <v>105400</v>
      </c>
      <c r="P13" s="62">
        <v>0</v>
      </c>
      <c r="Q13" s="54">
        <v>101772</v>
      </c>
      <c r="R13" s="54">
        <v>218248</v>
      </c>
      <c r="S13" s="86">
        <f t="shared" si="7"/>
        <v>365272</v>
      </c>
      <c r="T13" s="61">
        <f t="shared" si="8"/>
        <v>-6024728</v>
      </c>
      <c r="U13" s="32"/>
      <c r="V13" s="8"/>
      <c r="W13" s="8"/>
      <c r="X13" s="23"/>
    </row>
    <row r="14" spans="2:27" ht="20.100000000000001" customHeight="1" x14ac:dyDescent="0.2">
      <c r="B14" s="36">
        <f t="shared" ref="B14:B17" si="13">B13+1</f>
        <v>8</v>
      </c>
      <c r="C14" s="16" t="s">
        <v>23</v>
      </c>
      <c r="D14" s="73">
        <v>0</v>
      </c>
      <c r="E14" s="75">
        <f t="shared" si="2"/>
        <v>0</v>
      </c>
      <c r="F14" s="119">
        <f>F10</f>
        <v>3330000</v>
      </c>
      <c r="G14" s="18">
        <f t="shared" ref="G14:H15" si="14">G10</f>
        <v>2533000</v>
      </c>
      <c r="H14" s="18">
        <f t="shared" si="14"/>
        <v>527000</v>
      </c>
      <c r="I14" s="20">
        <f t="shared" si="0"/>
        <v>6390000</v>
      </c>
      <c r="J14" s="53">
        <v>0</v>
      </c>
      <c r="K14" s="53">
        <v>136</v>
      </c>
      <c r="L14" s="68">
        <f t="shared" si="5"/>
        <v>1</v>
      </c>
      <c r="M14" s="83">
        <f t="shared" si="1"/>
        <v>0</v>
      </c>
      <c r="N14" s="62">
        <v>0</v>
      </c>
      <c r="O14" s="107">
        <f t="shared" si="6"/>
        <v>105400</v>
      </c>
      <c r="P14" s="62">
        <v>0</v>
      </c>
      <c r="Q14" s="54"/>
      <c r="R14" s="56">
        <v>0</v>
      </c>
      <c r="S14" s="86">
        <f t="shared" si="7"/>
        <v>105400</v>
      </c>
      <c r="T14" s="61">
        <f t="shared" si="8"/>
        <v>-6284600</v>
      </c>
      <c r="U14" s="32"/>
      <c r="V14" s="8"/>
      <c r="W14" s="8"/>
      <c r="X14" s="23"/>
    </row>
    <row r="15" spans="2:27" ht="20.100000000000001" customHeight="1" x14ac:dyDescent="0.2">
      <c r="B15" s="36">
        <f t="shared" si="13"/>
        <v>9</v>
      </c>
      <c r="C15" s="40" t="s">
        <v>24</v>
      </c>
      <c r="D15" s="73">
        <v>7.2916666666666671E-2</v>
      </c>
      <c r="E15" s="75">
        <f t="shared" si="2"/>
        <v>1.75</v>
      </c>
      <c r="F15" s="119">
        <v>3330000</v>
      </c>
      <c r="G15" s="18">
        <f t="shared" si="14"/>
        <v>2533000</v>
      </c>
      <c r="H15" s="18">
        <f t="shared" si="14"/>
        <v>527000</v>
      </c>
      <c r="I15" s="41">
        <f t="shared" si="0"/>
        <v>6390000</v>
      </c>
      <c r="J15" s="57">
        <v>0</v>
      </c>
      <c r="K15" s="57">
        <v>136</v>
      </c>
      <c r="L15" s="71">
        <f t="shared" si="5"/>
        <v>0.98713235294117652</v>
      </c>
      <c r="M15" s="84">
        <f>H15*10%</f>
        <v>52700</v>
      </c>
      <c r="N15" s="62"/>
      <c r="O15" s="107">
        <f t="shared" si="6"/>
        <v>105400</v>
      </c>
      <c r="P15" s="62">
        <v>0</v>
      </c>
      <c r="Q15" s="54">
        <v>15831</v>
      </c>
      <c r="R15" s="58">
        <v>0</v>
      </c>
      <c r="S15" s="86">
        <f t="shared" si="7"/>
        <v>173931</v>
      </c>
      <c r="T15" s="61">
        <f t="shared" si="8"/>
        <v>-6216069</v>
      </c>
      <c r="U15" s="32"/>
      <c r="V15" s="8" t="s">
        <v>4</v>
      </c>
      <c r="W15" s="8"/>
      <c r="X15" s="23"/>
      <c r="Z15" s="8"/>
    </row>
    <row r="16" spans="2:27" ht="20.100000000000001" customHeight="1" x14ac:dyDescent="0.2">
      <c r="B16" s="36">
        <f t="shared" si="13"/>
        <v>10</v>
      </c>
      <c r="C16" s="16" t="s">
        <v>27</v>
      </c>
      <c r="D16" s="73">
        <v>6.2499999999999995E-3</v>
      </c>
      <c r="E16" s="75">
        <f t="shared" si="2"/>
        <v>0.15</v>
      </c>
      <c r="F16" s="119">
        <f>F10</f>
        <v>3330000</v>
      </c>
      <c r="G16" s="18">
        <f>G10</f>
        <v>2533000</v>
      </c>
      <c r="H16" s="18">
        <f>H10</f>
        <v>527000</v>
      </c>
      <c r="I16" s="20">
        <f t="shared" si="0"/>
        <v>6390000</v>
      </c>
      <c r="J16" s="53">
        <v>0</v>
      </c>
      <c r="K16" s="53">
        <v>136</v>
      </c>
      <c r="L16" s="68">
        <f t="shared" si="5"/>
        <v>0.99889705882352942</v>
      </c>
      <c r="M16" s="83">
        <f>J16</f>
        <v>0</v>
      </c>
      <c r="N16" s="62">
        <v>0</v>
      </c>
      <c r="O16" s="107">
        <f t="shared" si="6"/>
        <v>105400</v>
      </c>
      <c r="P16" s="62">
        <v>0</v>
      </c>
      <c r="Q16" s="54"/>
      <c r="R16" s="56">
        <v>0</v>
      </c>
      <c r="S16" s="86">
        <f t="shared" si="7"/>
        <v>105400</v>
      </c>
      <c r="T16" s="61">
        <f t="shared" si="8"/>
        <v>-6284600</v>
      </c>
      <c r="U16" s="32"/>
      <c r="V16" s="8"/>
      <c r="W16" s="8"/>
      <c r="X16" s="23"/>
    </row>
    <row r="17" spans="2:28" ht="20.100000000000001" customHeight="1" x14ac:dyDescent="0.2">
      <c r="B17" s="36">
        <f t="shared" si="13"/>
        <v>11</v>
      </c>
      <c r="C17" s="42" t="s">
        <v>18</v>
      </c>
      <c r="D17" s="73">
        <v>8.3333333333333332E-3</v>
      </c>
      <c r="E17" s="77">
        <f t="shared" si="2"/>
        <v>0.2</v>
      </c>
      <c r="F17" s="121">
        <f>F16</f>
        <v>3330000</v>
      </c>
      <c r="G17" s="43">
        <f>G16</f>
        <v>2533000</v>
      </c>
      <c r="H17" s="43">
        <f>H16</f>
        <v>527000</v>
      </c>
      <c r="I17" s="44">
        <f t="shared" si="0"/>
        <v>6390000</v>
      </c>
      <c r="J17" s="54">
        <f t="shared" ref="J17" si="15">H17*10%</f>
        <v>52700</v>
      </c>
      <c r="K17" s="59">
        <v>136</v>
      </c>
      <c r="L17" s="72">
        <f t="shared" si="5"/>
        <v>0.998529411764706</v>
      </c>
      <c r="M17" s="85">
        <v>0</v>
      </c>
      <c r="N17" s="62">
        <v>0</v>
      </c>
      <c r="O17" s="107">
        <f t="shared" si="6"/>
        <v>105400</v>
      </c>
      <c r="P17" s="62">
        <v>0</v>
      </c>
      <c r="Q17" s="54"/>
      <c r="R17" s="60">
        <v>0</v>
      </c>
      <c r="S17" s="86">
        <f t="shared" si="7"/>
        <v>105400</v>
      </c>
      <c r="T17" s="61">
        <f t="shared" si="8"/>
        <v>-6284600</v>
      </c>
      <c r="U17" s="32"/>
      <c r="V17" s="8"/>
      <c r="W17" s="8"/>
      <c r="X17" s="8"/>
    </row>
    <row r="18" spans="2:28" ht="10.5" customHeight="1" x14ac:dyDescent="0.25">
      <c r="B18" s="14"/>
      <c r="C18" s="14"/>
      <c r="D18" s="14"/>
      <c r="E18" s="14"/>
      <c r="F18" s="146">
        <f>SUM(F7:F17)</f>
        <v>36630000</v>
      </c>
      <c r="G18" s="146">
        <f>SUM(G7:G17)</f>
        <v>28427000</v>
      </c>
      <c r="H18" s="146">
        <f>SUM(H7:H17)</f>
        <v>6631000</v>
      </c>
      <c r="I18" s="148">
        <f>SUM(I7:I17)</f>
        <v>71688000</v>
      </c>
      <c r="J18" s="144">
        <f>SUM(J7:J17)</f>
        <v>210800</v>
      </c>
      <c r="K18" s="65"/>
      <c r="L18" s="65"/>
      <c r="M18" s="150">
        <f t="shared" ref="M18:T18" si="16">SUM(M7:M17)</f>
        <v>210800</v>
      </c>
      <c r="N18" s="150">
        <f t="shared" si="16"/>
        <v>105400</v>
      </c>
      <c r="O18" s="150">
        <f t="shared" si="16"/>
        <v>1326200</v>
      </c>
      <c r="P18" s="150">
        <f t="shared" si="16"/>
        <v>0</v>
      </c>
      <c r="Q18" s="150">
        <f t="shared" si="16"/>
        <v>163197</v>
      </c>
      <c r="R18" s="150">
        <f t="shared" si="16"/>
        <v>436943</v>
      </c>
      <c r="S18" s="150">
        <f t="shared" si="16"/>
        <v>1805597</v>
      </c>
      <c r="T18" s="135">
        <f t="shared" si="16"/>
        <v>-69882403</v>
      </c>
      <c r="U18" s="33"/>
      <c r="V18" s="8"/>
      <c r="W18" s="8"/>
    </row>
    <row r="19" spans="2:28" ht="10.5" customHeight="1" thickBot="1" x14ac:dyDescent="0.3">
      <c r="B19" s="15"/>
      <c r="C19" s="15"/>
      <c r="D19" s="15"/>
      <c r="E19" s="15"/>
      <c r="F19" s="147"/>
      <c r="G19" s="147"/>
      <c r="H19" s="147"/>
      <c r="I19" s="149"/>
      <c r="J19" s="145"/>
      <c r="K19" s="66"/>
      <c r="L19" s="66"/>
      <c r="M19" s="151"/>
      <c r="N19" s="151"/>
      <c r="O19" s="151"/>
      <c r="P19" s="151"/>
      <c r="Q19" s="151"/>
      <c r="R19" s="151"/>
      <c r="S19" s="151"/>
      <c r="T19" s="136"/>
      <c r="U19" s="33"/>
      <c r="V19" s="8"/>
      <c r="W19" s="24"/>
      <c r="X19" s="8"/>
    </row>
    <row r="20" spans="2:28" ht="6.75" customHeight="1" thickTop="1" x14ac:dyDescent="0.25"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5"/>
      <c r="U20" s="5"/>
    </row>
    <row r="21" spans="2:28" ht="12.75" customHeight="1" x14ac:dyDescent="0.25">
      <c r="B21" s="13" t="s">
        <v>7</v>
      </c>
      <c r="C21" s="9"/>
      <c r="D21" s="9"/>
      <c r="E21" s="9"/>
      <c r="F21" s="9"/>
      <c r="G21" s="9"/>
      <c r="H21" s="9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2:28" ht="3.75" customHeight="1" x14ac:dyDescent="0.25">
      <c r="B22" s="9"/>
      <c r="C22" s="9"/>
      <c r="D22" s="9"/>
      <c r="E22" s="9"/>
      <c r="F22" s="9"/>
      <c r="G22" s="9"/>
      <c r="H22" s="9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64"/>
      <c r="U22" s="26"/>
    </row>
    <row r="23" spans="2:28" ht="13.5" customHeight="1" x14ac:dyDescent="0.25">
      <c r="B23" s="12"/>
      <c r="C23" s="9"/>
      <c r="D23" s="9"/>
      <c r="E23" s="9"/>
      <c r="F23" s="9"/>
      <c r="G23" s="9"/>
      <c r="H23" s="9"/>
      <c r="T23" s="63"/>
    </row>
    <row r="24" spans="2:28" ht="15" x14ac:dyDescent="0.25">
      <c r="C24" s="5"/>
      <c r="D24" s="5"/>
      <c r="E24" s="5"/>
      <c r="T24" s="7"/>
      <c r="Y24" s="8"/>
    </row>
    <row r="25" spans="2:28" ht="15" x14ac:dyDescent="0.25">
      <c r="C25" s="5"/>
      <c r="D25" s="5"/>
      <c r="E25" s="5"/>
      <c r="T25" s="7"/>
      <c r="X25" s="45" t="s">
        <v>4</v>
      </c>
      <c r="Y25" s="8"/>
    </row>
    <row r="26" spans="2:28" ht="15" x14ac:dyDescent="0.25">
      <c r="C26" s="5"/>
      <c r="D26" s="5"/>
      <c r="E26" s="5"/>
      <c r="T26" s="7"/>
      <c r="Y26" s="8"/>
    </row>
    <row r="27" spans="2:28" ht="15" x14ac:dyDescent="0.25">
      <c r="C27" s="5"/>
      <c r="D27" s="5"/>
      <c r="E27" s="5"/>
      <c r="T27" s="63"/>
      <c r="AA27" s="8"/>
      <c r="AB27" s="8"/>
    </row>
    <row r="29" spans="2:28" x14ac:dyDescent="0.2">
      <c r="Y29" s="48"/>
      <c r="Z29" s="8"/>
      <c r="AB29" s="8"/>
    </row>
    <row r="30" spans="2:28" x14ac:dyDescent="0.2">
      <c r="Z30" s="8"/>
    </row>
    <row r="33" spans="25:26" x14ac:dyDescent="0.2">
      <c r="Y33">
        <v>13.933</v>
      </c>
      <c r="Z33" s="8">
        <f>G9*60%</f>
        <v>1519800</v>
      </c>
    </row>
    <row r="34" spans="25:26" x14ac:dyDescent="0.2">
      <c r="Y34">
        <v>0.89700000000000002</v>
      </c>
      <c r="Z34" s="8">
        <f>Y34*Z29</f>
        <v>0</v>
      </c>
    </row>
    <row r="36" spans="25:26" x14ac:dyDescent="0.2">
      <c r="Z36" s="8">
        <f>Z33-Z34</f>
        <v>1519800</v>
      </c>
    </row>
    <row r="41" spans="25:26" x14ac:dyDescent="0.2">
      <c r="Y41">
        <v>13.54</v>
      </c>
    </row>
  </sheetData>
  <mergeCells count="30">
    <mergeCell ref="S5:S6"/>
    <mergeCell ref="N18:N19"/>
    <mergeCell ref="O18:O19"/>
    <mergeCell ref="P18:P19"/>
    <mergeCell ref="R5:R6"/>
    <mergeCell ref="M5:P5"/>
    <mergeCell ref="S18:S19"/>
    <mergeCell ref="R18:R19"/>
    <mergeCell ref="F18:F19"/>
    <mergeCell ref="G18:G19"/>
    <mergeCell ref="H18:H19"/>
    <mergeCell ref="I18:I19"/>
    <mergeCell ref="Q18:Q19"/>
    <mergeCell ref="M18:M19"/>
    <mergeCell ref="T18:T19"/>
    <mergeCell ref="B2:T2"/>
    <mergeCell ref="B3:T3"/>
    <mergeCell ref="B5:B6"/>
    <mergeCell ref="C5:C6"/>
    <mergeCell ref="H5:H6"/>
    <mergeCell ref="D5:D6"/>
    <mergeCell ref="T5:T6"/>
    <mergeCell ref="F5:F6"/>
    <mergeCell ref="G5:G6"/>
    <mergeCell ref="I5:I6"/>
    <mergeCell ref="L5:L6"/>
    <mergeCell ref="Q5:Q6"/>
    <mergeCell ref="K5:K6"/>
    <mergeCell ref="E5:E6"/>
    <mergeCell ref="J18:J19"/>
  </mergeCells>
  <printOptions horizontalCentered="1"/>
  <pageMargins left="0.11811023622047245" right="0.11811023622047245" top="0.11811023622047245" bottom="0.35433070866141736" header="0.31496062992125984" footer="0.31496062992125984"/>
  <pageSetup paperSize="9" scale="69" orientation="landscape" r:id="rId1"/>
  <colBreaks count="1" manualBreakCount="1">
    <brk id="21" max="21" man="1"/>
  </colBreaks>
  <ignoredErrors>
    <ignoredError sqref="I1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NET PEG PELINDO DIPERBANTUKAN</vt:lpstr>
      <vt:lpstr>NET PEGAWAI PTP</vt:lpstr>
      <vt:lpstr>'NET PEG PELINDO DIPERBANTUKAN'!Print_Area</vt:lpstr>
      <vt:lpstr>'NET PEGAWAI PTP'!Print_Area</vt:lpstr>
    </vt:vector>
  </TitlesOfParts>
  <Company>KAWASAKI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KMN RACING TEAM</dc:creator>
  <cp:lastModifiedBy>WIN 10</cp:lastModifiedBy>
  <cp:lastPrinted>2020-12-07T03:46:18Z</cp:lastPrinted>
  <dcterms:created xsi:type="dcterms:W3CDTF">1999-12-02T03:49:52Z</dcterms:created>
  <dcterms:modified xsi:type="dcterms:W3CDTF">2021-05-28T07:35:30Z</dcterms:modified>
</cp:coreProperties>
</file>