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6. My Job\3. Pengawasan Pembangunan ABM TPKF 2\3. 12 Unit Automatic Rubber Tyred Gantry (A-RTG) Crane\Laporan Kesiapan dan Kerusakan\Laporan Kesiapan\"/>
    </mc:Choice>
  </mc:AlternateContent>
  <bookViews>
    <workbookView xWindow="0" yWindow="0" windowWidth="28800" windowHeight="11835"/>
  </bookViews>
  <sheets>
    <sheet name="OKTOBER 2021" sheetId="39" r:id="rId1"/>
    <sheet name="UTILISASI PRIMA TPK" sheetId="2" r:id="rId2"/>
    <sheet name="Daily ARTG01 Utilisasi" sheetId="3" r:id="rId3"/>
    <sheet name="Daily ARTG02 Utilisasi" sheetId="4" r:id="rId4"/>
    <sheet name="Daily ARTG03 Utilisasi " sheetId="40" r:id="rId5"/>
    <sheet name="Daily ARTG04 Utilisasi" sheetId="41" r:id="rId6"/>
    <sheet name="Daily ARTG05 Utilisasi" sheetId="42" r:id="rId7"/>
    <sheet name="Daily ARTG06 Utilisasi" sheetId="43" r:id="rId8"/>
    <sheet name="Daily ARTG07 Utilisasi" sheetId="44" r:id="rId9"/>
    <sheet name="Daily ARTG08 Utilisasi" sheetId="45" r:id="rId10"/>
    <sheet name="Daily ARTG09 Utilisasi" sheetId="46" r:id="rId11"/>
    <sheet name="Daily ARTG10 Utilisasi" sheetId="47" r:id="rId12"/>
    <sheet name="Daily ARTG11 Utilisasi" sheetId="48" r:id="rId13"/>
    <sheet name="Daily ARTG12 Utilisasi" sheetId="49" r:id="rId14"/>
  </sheets>
  <definedNames>
    <definedName name="_xlnm.Print_Area" localSheetId="2">'Daily ARTG01 Utilisasi'!$A$1:$R$45</definedName>
    <definedName name="_xlnm.Print_Area" localSheetId="3">'Daily ARTG02 Utilisasi'!$A$1:$T$45</definedName>
    <definedName name="_xlnm.Print_Area" localSheetId="4">'Daily ARTG03 Utilisasi '!$A$1:$T$45</definedName>
    <definedName name="_xlnm.Print_Area" localSheetId="5">'Daily ARTG04 Utilisasi'!$A$1:$T$45</definedName>
    <definedName name="_xlnm.Print_Area" localSheetId="6">'Daily ARTG05 Utilisasi'!$A$1:$T$45</definedName>
    <definedName name="_xlnm.Print_Area" localSheetId="7">'Daily ARTG06 Utilisasi'!$A$1:$T$45</definedName>
    <definedName name="_xlnm.Print_Area" localSheetId="8">'Daily ARTG07 Utilisasi'!$A$1:$T$45</definedName>
    <definedName name="_xlnm.Print_Area" localSheetId="9">'Daily ARTG08 Utilisasi'!$A$1:$T$45</definedName>
    <definedName name="_xlnm.Print_Area" localSheetId="10">'Daily ARTG09 Utilisasi'!$A$1:$T$45</definedName>
    <definedName name="_xlnm.Print_Area" localSheetId="11">'Daily ARTG10 Utilisasi'!$A$1:$T$45</definedName>
    <definedName name="_xlnm.Print_Area" localSheetId="12">'Daily ARTG11 Utilisasi'!$A$1:$T$45</definedName>
    <definedName name="_xlnm.Print_Area" localSheetId="13">'Daily ARTG12 Utilisasi'!$A$1:$T$45</definedName>
    <definedName name="_xlnm.Print_Area" localSheetId="1">'UTILISASI PRIMA TPK'!$A$1:$R$38</definedName>
  </definedNames>
  <calcPr calcId="152511"/>
</workbook>
</file>

<file path=xl/calcChain.xml><?xml version="1.0" encoding="utf-8"?>
<calcChain xmlns="http://schemas.openxmlformats.org/spreadsheetml/2006/main">
  <c r="H21" i="39" l="1"/>
  <c r="F44" i="48"/>
  <c r="G22" i="39" s="1"/>
  <c r="G44" i="48"/>
  <c r="H22" i="39" s="1"/>
  <c r="F45" i="48"/>
  <c r="G45" i="48"/>
  <c r="F44" i="46"/>
  <c r="G44" i="46"/>
  <c r="H20" i="39" s="1"/>
  <c r="F45" i="46"/>
  <c r="G45" i="46"/>
  <c r="F44" i="44"/>
  <c r="G44" i="44"/>
  <c r="F45" i="44"/>
  <c r="G45" i="44"/>
  <c r="F44" i="42"/>
  <c r="G44" i="42"/>
  <c r="F45" i="42"/>
  <c r="G45" i="42"/>
  <c r="F44" i="3"/>
  <c r="G44" i="3"/>
  <c r="I12" i="39" s="1"/>
  <c r="F45" i="3"/>
  <c r="G45" i="3"/>
  <c r="I13" i="39" s="1"/>
  <c r="H23" i="39"/>
  <c r="H19" i="39"/>
  <c r="H18" i="39"/>
  <c r="H17" i="39"/>
  <c r="H16" i="39"/>
  <c r="H15" i="39"/>
  <c r="H14" i="39"/>
  <c r="H13" i="39"/>
  <c r="G23" i="39"/>
  <c r="G21" i="39"/>
  <c r="G20" i="39"/>
  <c r="G19" i="39"/>
  <c r="G18" i="39"/>
  <c r="G17" i="39"/>
  <c r="G16" i="39"/>
  <c r="G15" i="39"/>
  <c r="G14" i="39"/>
  <c r="G13" i="39"/>
  <c r="G12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O14" i="49"/>
  <c r="O15" i="49"/>
  <c r="O16" i="49"/>
  <c r="O17" i="49"/>
  <c r="O18" i="49"/>
  <c r="O19" i="49"/>
  <c r="O20" i="49"/>
  <c r="O21" i="49"/>
  <c r="O22" i="49"/>
  <c r="O23" i="49"/>
  <c r="O24" i="49"/>
  <c r="O25" i="49"/>
  <c r="O26" i="49"/>
  <c r="O27" i="49"/>
  <c r="O28" i="49"/>
  <c r="O29" i="49"/>
  <c r="O30" i="49"/>
  <c r="O31" i="49"/>
  <c r="O32" i="49"/>
  <c r="O33" i="49"/>
  <c r="O34" i="49"/>
  <c r="O35" i="49"/>
  <c r="O36" i="49"/>
  <c r="O37" i="49"/>
  <c r="O38" i="49"/>
  <c r="O39" i="49"/>
  <c r="O40" i="49"/>
  <c r="O41" i="49"/>
  <c r="O42" i="49"/>
  <c r="O43" i="49"/>
  <c r="O13" i="49"/>
  <c r="O14" i="48"/>
  <c r="O15" i="48"/>
  <c r="O16" i="48"/>
  <c r="O17" i="48"/>
  <c r="O18" i="48"/>
  <c r="O19" i="48"/>
  <c r="O20" i="48"/>
  <c r="O21" i="48"/>
  <c r="O22" i="48"/>
  <c r="O23" i="48"/>
  <c r="O24" i="48"/>
  <c r="O25" i="48"/>
  <c r="O26" i="48"/>
  <c r="O27" i="48"/>
  <c r="O28" i="48"/>
  <c r="O29" i="48"/>
  <c r="O30" i="48"/>
  <c r="O31" i="48"/>
  <c r="O32" i="48"/>
  <c r="O33" i="48"/>
  <c r="O34" i="48"/>
  <c r="O35" i="48"/>
  <c r="O36" i="48"/>
  <c r="O37" i="48"/>
  <c r="O38" i="48"/>
  <c r="O39" i="48"/>
  <c r="O40" i="48"/>
  <c r="O41" i="48"/>
  <c r="O42" i="48"/>
  <c r="O43" i="48"/>
  <c r="O13" i="48"/>
  <c r="H14" i="47"/>
  <c r="H15" i="47"/>
  <c r="H16" i="47"/>
  <c r="H17" i="47"/>
  <c r="H18" i="47"/>
  <c r="H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13" i="47"/>
  <c r="F44" i="47"/>
  <c r="F45" i="47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13" i="46"/>
  <c r="O14" i="45"/>
  <c r="O15" i="45"/>
  <c r="O16" i="45"/>
  <c r="O17" i="45"/>
  <c r="O18" i="45"/>
  <c r="O19" i="45"/>
  <c r="O20" i="45"/>
  <c r="O21" i="45"/>
  <c r="O22" i="45"/>
  <c r="O23" i="45"/>
  <c r="O24" i="45"/>
  <c r="O25" i="45"/>
  <c r="O26" i="45"/>
  <c r="O27" i="45"/>
  <c r="O28" i="45"/>
  <c r="O29" i="45"/>
  <c r="O30" i="45"/>
  <c r="O31" i="45"/>
  <c r="O32" i="45"/>
  <c r="O33" i="45"/>
  <c r="O34" i="45"/>
  <c r="O35" i="45"/>
  <c r="O36" i="45"/>
  <c r="O37" i="45"/>
  <c r="O38" i="45"/>
  <c r="O39" i="45"/>
  <c r="O40" i="45"/>
  <c r="O41" i="45"/>
  <c r="O42" i="45"/>
  <c r="O43" i="45"/>
  <c r="O13" i="45"/>
  <c r="O45" i="45" s="1"/>
  <c r="H14" i="44"/>
  <c r="H15" i="44"/>
  <c r="H16" i="44"/>
  <c r="H17" i="44"/>
  <c r="H18" i="44"/>
  <c r="H19" i="44"/>
  <c r="H20" i="44"/>
  <c r="H21" i="44"/>
  <c r="H22" i="44"/>
  <c r="H23" i="44"/>
  <c r="H24" i="44"/>
  <c r="H25" i="44"/>
  <c r="H26" i="44"/>
  <c r="H27" i="44"/>
  <c r="H28" i="44"/>
  <c r="H29" i="44"/>
  <c r="H30" i="44"/>
  <c r="H31" i="44"/>
  <c r="H32" i="44"/>
  <c r="H33" i="44"/>
  <c r="H34" i="44"/>
  <c r="H35" i="44"/>
  <c r="H36" i="44"/>
  <c r="H37" i="44"/>
  <c r="H38" i="44"/>
  <c r="H39" i="44"/>
  <c r="H40" i="44"/>
  <c r="H41" i="44"/>
  <c r="H42" i="44"/>
  <c r="H43" i="44"/>
  <c r="H13" i="44"/>
  <c r="N44" i="43"/>
  <c r="N45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13" i="43"/>
  <c r="F44" i="43"/>
  <c r="G44" i="43"/>
  <c r="F45" i="43"/>
  <c r="G45" i="43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13" i="41"/>
  <c r="F44" i="41"/>
  <c r="G44" i="41"/>
  <c r="F45" i="41"/>
  <c r="G45" i="41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13" i="40"/>
  <c r="F44" i="40"/>
  <c r="G44" i="40"/>
  <c r="F45" i="40"/>
  <c r="G45" i="40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13" i="4"/>
  <c r="F44" i="4"/>
  <c r="G44" i="4"/>
  <c r="F45" i="4"/>
  <c r="G45" i="4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13" i="3"/>
  <c r="F45" i="49"/>
  <c r="G45" i="49"/>
  <c r="F44" i="49"/>
  <c r="G44" i="49"/>
  <c r="I23" i="39" s="1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13" i="42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30" i="48"/>
  <c r="H31" i="48"/>
  <c r="H32" i="48"/>
  <c r="H33" i="48"/>
  <c r="H34" i="48"/>
  <c r="H35" i="48"/>
  <c r="H36" i="48"/>
  <c r="H37" i="48"/>
  <c r="H38" i="48"/>
  <c r="H39" i="48"/>
  <c r="H40" i="48"/>
  <c r="H41" i="48"/>
  <c r="H42" i="48"/>
  <c r="H43" i="48"/>
  <c r="H13" i="48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13" i="45"/>
  <c r="F45" i="45"/>
  <c r="G45" i="45"/>
  <c r="F44" i="45"/>
  <c r="G44" i="45"/>
  <c r="S12" i="39"/>
  <c r="S13" i="39"/>
  <c r="S14" i="39"/>
  <c r="S15" i="39"/>
  <c r="S16" i="39"/>
  <c r="S17" i="39"/>
  <c r="S18" i="39"/>
  <c r="S19" i="39"/>
  <c r="S20" i="39"/>
  <c r="S22" i="39"/>
  <c r="S23" i="39"/>
  <c r="N14" i="49"/>
  <c r="N15" i="49"/>
  <c r="N16" i="49"/>
  <c r="N17" i="49"/>
  <c r="N18" i="49"/>
  <c r="N19" i="49"/>
  <c r="N20" i="49"/>
  <c r="N21" i="49"/>
  <c r="N22" i="49"/>
  <c r="N23" i="49"/>
  <c r="N24" i="49"/>
  <c r="N25" i="49"/>
  <c r="N26" i="49"/>
  <c r="N27" i="49"/>
  <c r="N28" i="49"/>
  <c r="N29" i="49"/>
  <c r="N30" i="49"/>
  <c r="N31" i="49"/>
  <c r="N32" i="49"/>
  <c r="N33" i="49"/>
  <c r="N34" i="49"/>
  <c r="N35" i="49"/>
  <c r="N36" i="49"/>
  <c r="N37" i="49"/>
  <c r="N38" i="49"/>
  <c r="N39" i="49"/>
  <c r="N40" i="49"/>
  <c r="N41" i="49"/>
  <c r="N42" i="49"/>
  <c r="N43" i="49"/>
  <c r="N13" i="49"/>
  <c r="M45" i="49"/>
  <c r="M44" i="49"/>
  <c r="K23" i="39" s="1"/>
  <c r="I21" i="39"/>
  <c r="G45" i="47"/>
  <c r="G44" i="47"/>
  <c r="I20" i="39"/>
  <c r="I19" i="39"/>
  <c r="I18" i="39"/>
  <c r="I17" i="39"/>
  <c r="I16" i="39"/>
  <c r="I15" i="39"/>
  <c r="I14" i="39"/>
  <c r="J14" i="47"/>
  <c r="J15" i="47"/>
  <c r="J16" i="47"/>
  <c r="J17" i="47"/>
  <c r="J18" i="47"/>
  <c r="J19" i="47"/>
  <c r="J20" i="47"/>
  <c r="J21" i="47"/>
  <c r="J22" i="47"/>
  <c r="J23" i="47"/>
  <c r="J24" i="47"/>
  <c r="J25" i="47"/>
  <c r="J26" i="47"/>
  <c r="J27" i="47"/>
  <c r="J28" i="47"/>
  <c r="J29" i="47"/>
  <c r="J30" i="47"/>
  <c r="J31" i="47"/>
  <c r="J32" i="47"/>
  <c r="J33" i="47"/>
  <c r="J34" i="47"/>
  <c r="J35" i="47"/>
  <c r="J36" i="47"/>
  <c r="J37" i="47"/>
  <c r="J38" i="47"/>
  <c r="J39" i="47"/>
  <c r="J40" i="47"/>
  <c r="J41" i="47"/>
  <c r="J42" i="47"/>
  <c r="J43" i="47"/>
  <c r="J13" i="47"/>
  <c r="K17" i="39"/>
  <c r="K13" i="39"/>
  <c r="K12" i="39"/>
  <c r="N14" i="48"/>
  <c r="N15" i="48"/>
  <c r="N16" i="48"/>
  <c r="N17" i="48"/>
  <c r="N18" i="48"/>
  <c r="N19" i="48"/>
  <c r="N20" i="48"/>
  <c r="N21" i="48"/>
  <c r="N22" i="48"/>
  <c r="N23" i="48"/>
  <c r="N24" i="48"/>
  <c r="N25" i="48"/>
  <c r="N26" i="48"/>
  <c r="N27" i="48"/>
  <c r="N28" i="48"/>
  <c r="N29" i="48"/>
  <c r="N30" i="48"/>
  <c r="N31" i="48"/>
  <c r="N32" i="48"/>
  <c r="N33" i="48"/>
  <c r="N34" i="48"/>
  <c r="N35" i="48"/>
  <c r="N36" i="48"/>
  <c r="N37" i="48"/>
  <c r="N38" i="48"/>
  <c r="N39" i="48"/>
  <c r="N40" i="48"/>
  <c r="N41" i="48"/>
  <c r="N42" i="48"/>
  <c r="N43" i="48"/>
  <c r="N13" i="48"/>
  <c r="M45" i="48"/>
  <c r="M44" i="48"/>
  <c r="N43" i="46"/>
  <c r="N42" i="46"/>
  <c r="N41" i="46"/>
  <c r="N40" i="46"/>
  <c r="N39" i="46"/>
  <c r="N38" i="46"/>
  <c r="N37" i="46"/>
  <c r="N36" i="46"/>
  <c r="N35" i="46"/>
  <c r="N34" i="46"/>
  <c r="N33" i="46"/>
  <c r="N32" i="46"/>
  <c r="N31" i="46"/>
  <c r="N30" i="46"/>
  <c r="N29" i="46"/>
  <c r="N28" i="46"/>
  <c r="N27" i="46"/>
  <c r="N26" i="46"/>
  <c r="N25" i="46"/>
  <c r="N24" i="46"/>
  <c r="N23" i="46"/>
  <c r="N22" i="46"/>
  <c r="N21" i="46"/>
  <c r="N20" i="46"/>
  <c r="N19" i="46"/>
  <c r="N18" i="46"/>
  <c r="N17" i="46"/>
  <c r="N16" i="46"/>
  <c r="N15" i="46"/>
  <c r="N14" i="46"/>
  <c r="N13" i="46"/>
  <c r="M45" i="46"/>
  <c r="M44" i="46"/>
  <c r="N43" i="47"/>
  <c r="N42" i="47"/>
  <c r="N41" i="47"/>
  <c r="N40" i="47"/>
  <c r="N39" i="47"/>
  <c r="N38" i="47"/>
  <c r="N37" i="47"/>
  <c r="N36" i="47"/>
  <c r="N35" i="47"/>
  <c r="N34" i="47"/>
  <c r="N33" i="47"/>
  <c r="N32" i="47"/>
  <c r="N31" i="47"/>
  <c r="N30" i="47"/>
  <c r="N29" i="47"/>
  <c r="N28" i="47"/>
  <c r="N27" i="47"/>
  <c r="N26" i="47"/>
  <c r="N25" i="47"/>
  <c r="N24" i="47"/>
  <c r="N23" i="47"/>
  <c r="N22" i="47"/>
  <c r="N21" i="47"/>
  <c r="N20" i="47"/>
  <c r="N19" i="47"/>
  <c r="N18" i="47"/>
  <c r="N17" i="47"/>
  <c r="N16" i="47"/>
  <c r="N44" i="47" s="1"/>
  <c r="K21" i="39" s="1"/>
  <c r="N15" i="47"/>
  <c r="N14" i="47"/>
  <c r="N13" i="47"/>
  <c r="N45" i="47" s="1"/>
  <c r="M45" i="47"/>
  <c r="M44" i="47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0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13" i="45"/>
  <c r="M45" i="45"/>
  <c r="M44" i="45"/>
  <c r="N14" i="44"/>
  <c r="N15" i="44"/>
  <c r="N16" i="44"/>
  <c r="N17" i="44"/>
  <c r="N18" i="44"/>
  <c r="N19" i="44"/>
  <c r="N20" i="44"/>
  <c r="N21" i="44"/>
  <c r="N22" i="44"/>
  <c r="N23" i="44"/>
  <c r="N24" i="44"/>
  <c r="N25" i="44"/>
  <c r="N26" i="44"/>
  <c r="N27" i="44"/>
  <c r="N28" i="44"/>
  <c r="N29" i="44"/>
  <c r="N30" i="44"/>
  <c r="N31" i="44"/>
  <c r="N32" i="44"/>
  <c r="N33" i="44"/>
  <c r="N34" i="44"/>
  <c r="N35" i="44"/>
  <c r="N36" i="44"/>
  <c r="N37" i="44"/>
  <c r="N38" i="44"/>
  <c r="N39" i="44"/>
  <c r="N40" i="44"/>
  <c r="N41" i="44"/>
  <c r="N42" i="44"/>
  <c r="N43" i="44"/>
  <c r="N13" i="44"/>
  <c r="M45" i="44"/>
  <c r="M44" i="44"/>
  <c r="I22" i="39" l="1"/>
  <c r="H12" i="39"/>
  <c r="N45" i="44"/>
  <c r="N44" i="44"/>
  <c r="K18" i="39" s="1"/>
  <c r="N45" i="49"/>
  <c r="N45" i="48"/>
  <c r="N44" i="48"/>
  <c r="K22" i="39" s="1"/>
  <c r="N45" i="45"/>
  <c r="N44" i="45"/>
  <c r="K19" i="39" s="1"/>
  <c r="N44" i="49"/>
  <c r="N45" i="46"/>
  <c r="N44" i="46"/>
  <c r="K20" i="39" s="1"/>
  <c r="O18" i="41" l="1"/>
  <c r="O26" i="41"/>
  <c r="O27" i="41"/>
  <c r="O34" i="41"/>
  <c r="O35" i="41"/>
  <c r="O42" i="41"/>
  <c r="O43" i="41"/>
  <c r="O13" i="41"/>
  <c r="O20" i="40"/>
  <c r="O28" i="40"/>
  <c r="O36" i="40"/>
  <c r="O15" i="42"/>
  <c r="O23" i="42"/>
  <c r="O31" i="42"/>
  <c r="O39" i="42"/>
  <c r="M45" i="43"/>
  <c r="M44" i="43"/>
  <c r="N26" i="42"/>
  <c r="N43" i="42"/>
  <c r="N42" i="42"/>
  <c r="N41" i="42"/>
  <c r="N40" i="42"/>
  <c r="N39" i="42"/>
  <c r="N38" i="42"/>
  <c r="N37" i="42"/>
  <c r="N36" i="42"/>
  <c r="N35" i="42"/>
  <c r="N34" i="42"/>
  <c r="N33" i="42"/>
  <c r="N32" i="42"/>
  <c r="N31" i="42"/>
  <c r="N30" i="42"/>
  <c r="N29" i="42"/>
  <c r="N28" i="42"/>
  <c r="N27" i="42"/>
  <c r="N25" i="42"/>
  <c r="N24" i="42"/>
  <c r="N23" i="42"/>
  <c r="N22" i="42"/>
  <c r="N21" i="42"/>
  <c r="N20" i="42"/>
  <c r="N19" i="42"/>
  <c r="N18" i="42"/>
  <c r="N17" i="42"/>
  <c r="N16" i="42"/>
  <c r="N15" i="42"/>
  <c r="N14" i="42"/>
  <c r="N13" i="42"/>
  <c r="M45" i="42"/>
  <c r="M44" i="42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45" i="3" s="1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43" i="40"/>
  <c r="N42" i="40"/>
  <c r="N41" i="40"/>
  <c r="N40" i="40"/>
  <c r="N39" i="40"/>
  <c r="N38" i="40"/>
  <c r="N37" i="40"/>
  <c r="N36" i="40"/>
  <c r="N35" i="40"/>
  <c r="N34" i="40"/>
  <c r="N33" i="40"/>
  <c r="N32" i="40"/>
  <c r="N31" i="40"/>
  <c r="N30" i="40"/>
  <c r="N29" i="40"/>
  <c r="N28" i="40"/>
  <c r="N27" i="40"/>
  <c r="N26" i="40"/>
  <c r="N25" i="40"/>
  <c r="N24" i="40"/>
  <c r="N23" i="40"/>
  <c r="N22" i="40"/>
  <c r="N21" i="40"/>
  <c r="N20" i="40"/>
  <c r="N19" i="40"/>
  <c r="N18" i="40"/>
  <c r="N17" i="40"/>
  <c r="N16" i="40"/>
  <c r="N45" i="40" s="1"/>
  <c r="N15" i="40"/>
  <c r="N14" i="40"/>
  <c r="N13" i="40"/>
  <c r="N43" i="41"/>
  <c r="N42" i="41"/>
  <c r="N41" i="41"/>
  <c r="N40" i="41"/>
  <c r="N39" i="41"/>
  <c r="N38" i="41"/>
  <c r="N37" i="41"/>
  <c r="N36" i="41"/>
  <c r="N35" i="41"/>
  <c r="N34" i="41"/>
  <c r="N33" i="41"/>
  <c r="N32" i="41"/>
  <c r="N31" i="41"/>
  <c r="N30" i="41"/>
  <c r="N29" i="41"/>
  <c r="N28" i="41"/>
  <c r="N27" i="41"/>
  <c r="N26" i="41"/>
  <c r="N25" i="41"/>
  <c r="N24" i="41"/>
  <c r="N23" i="41"/>
  <c r="N22" i="41"/>
  <c r="N21" i="41"/>
  <c r="N20" i="41"/>
  <c r="N19" i="41"/>
  <c r="N18" i="41"/>
  <c r="N17" i="41"/>
  <c r="N16" i="41"/>
  <c r="N15" i="41"/>
  <c r="N14" i="41"/>
  <c r="N13" i="41"/>
  <c r="N45" i="41" s="1"/>
  <c r="M45" i="41"/>
  <c r="M44" i="41"/>
  <c r="M45" i="40"/>
  <c r="M44" i="40"/>
  <c r="M44" i="3"/>
  <c r="M45" i="4"/>
  <c r="M44" i="4"/>
  <c r="M45" i="3"/>
  <c r="E19" i="39"/>
  <c r="E20" i="39"/>
  <c r="E21" i="39"/>
  <c r="E22" i="39"/>
  <c r="E23" i="39"/>
  <c r="E18" i="39"/>
  <c r="E17" i="39"/>
  <c r="E16" i="39"/>
  <c r="E15" i="39"/>
  <c r="E14" i="39"/>
  <c r="V53" i="49"/>
  <c r="V52" i="49"/>
  <c r="V51" i="49"/>
  <c r="V50" i="49"/>
  <c r="V49" i="49"/>
  <c r="V48" i="49"/>
  <c r="V47" i="49"/>
  <c r="V46" i="49"/>
  <c r="V45" i="49"/>
  <c r="L45" i="49"/>
  <c r="I45" i="49"/>
  <c r="E45" i="49"/>
  <c r="D45" i="49"/>
  <c r="C45" i="49"/>
  <c r="V44" i="49"/>
  <c r="L44" i="49"/>
  <c r="I44" i="49"/>
  <c r="E44" i="49"/>
  <c r="D44" i="49"/>
  <c r="C44" i="49"/>
  <c r="H43" i="49"/>
  <c r="J43" i="49" s="1"/>
  <c r="H42" i="49"/>
  <c r="J42" i="49" s="1"/>
  <c r="H41" i="49"/>
  <c r="J41" i="49" s="1"/>
  <c r="H40" i="49"/>
  <c r="J40" i="49" s="1"/>
  <c r="H39" i="49"/>
  <c r="J39" i="49" s="1"/>
  <c r="H38" i="49"/>
  <c r="J38" i="49" s="1"/>
  <c r="H37" i="49"/>
  <c r="J37" i="49" s="1"/>
  <c r="H36" i="49"/>
  <c r="J36" i="49" s="1"/>
  <c r="H35" i="49"/>
  <c r="J35" i="49" s="1"/>
  <c r="H34" i="49"/>
  <c r="J34" i="49" s="1"/>
  <c r="H33" i="49"/>
  <c r="J33" i="49" s="1"/>
  <c r="X32" i="49"/>
  <c r="J32" i="49"/>
  <c r="K32" i="49" s="1"/>
  <c r="H32" i="49"/>
  <c r="X31" i="49"/>
  <c r="H31" i="49"/>
  <c r="J31" i="49" s="1"/>
  <c r="X30" i="49"/>
  <c r="H30" i="49"/>
  <c r="J30" i="49" s="1"/>
  <c r="X29" i="49"/>
  <c r="H29" i="49"/>
  <c r="J29" i="49" s="1"/>
  <c r="X28" i="49"/>
  <c r="H28" i="49"/>
  <c r="J28" i="49" s="1"/>
  <c r="X27" i="49"/>
  <c r="J27" i="49"/>
  <c r="H27" i="49"/>
  <c r="X26" i="49"/>
  <c r="J26" i="49"/>
  <c r="H26" i="49"/>
  <c r="X25" i="49"/>
  <c r="H25" i="49"/>
  <c r="J25" i="49" s="1"/>
  <c r="X24" i="49"/>
  <c r="H24" i="49"/>
  <c r="J24" i="49" s="1"/>
  <c r="X23" i="49"/>
  <c r="H23" i="49"/>
  <c r="J23" i="49" s="1"/>
  <c r="X22" i="49"/>
  <c r="J22" i="49"/>
  <c r="K22" i="49" s="1"/>
  <c r="H22" i="49"/>
  <c r="X21" i="49"/>
  <c r="H21" i="49"/>
  <c r="J21" i="49" s="1"/>
  <c r="X20" i="49"/>
  <c r="J20" i="49"/>
  <c r="H20" i="49"/>
  <c r="X19" i="49"/>
  <c r="H19" i="49"/>
  <c r="J19" i="49" s="1"/>
  <c r="X18" i="49"/>
  <c r="H18" i="49"/>
  <c r="J18" i="49" s="1"/>
  <c r="X17" i="49"/>
  <c r="H17" i="49"/>
  <c r="J17" i="49" s="1"/>
  <c r="X16" i="49"/>
  <c r="H16" i="49"/>
  <c r="J16" i="49" s="1"/>
  <c r="X15" i="49"/>
  <c r="H15" i="49"/>
  <c r="J15" i="49" s="1"/>
  <c r="X14" i="49"/>
  <c r="H14" i="49"/>
  <c r="J14" i="49" s="1"/>
  <c r="X13" i="49"/>
  <c r="H13" i="49"/>
  <c r="J13" i="49" s="1"/>
  <c r="W11" i="49"/>
  <c r="V53" i="48"/>
  <c r="V52" i="48"/>
  <c r="V51" i="48"/>
  <c r="V50" i="48"/>
  <c r="V49" i="48"/>
  <c r="V48" i="48"/>
  <c r="V47" i="48"/>
  <c r="V46" i="48"/>
  <c r="V45" i="48"/>
  <c r="L45" i="48"/>
  <c r="I45" i="48"/>
  <c r="E45" i="48"/>
  <c r="D45" i="48"/>
  <c r="C45" i="48"/>
  <c r="V44" i="48"/>
  <c r="L44" i="48"/>
  <c r="I44" i="48"/>
  <c r="E44" i="48"/>
  <c r="D44" i="48"/>
  <c r="C44" i="48"/>
  <c r="J43" i="48"/>
  <c r="J42" i="48"/>
  <c r="J41" i="48"/>
  <c r="J40" i="48"/>
  <c r="J39" i="48"/>
  <c r="J38" i="48"/>
  <c r="J37" i="48"/>
  <c r="J36" i="48"/>
  <c r="J35" i="48"/>
  <c r="J34" i="48"/>
  <c r="J33" i="48"/>
  <c r="X32" i="48"/>
  <c r="J32" i="48"/>
  <c r="X31" i="48"/>
  <c r="J31" i="48"/>
  <c r="X30" i="48"/>
  <c r="J30" i="48"/>
  <c r="X29" i="48"/>
  <c r="J29" i="48"/>
  <c r="X28" i="48"/>
  <c r="J28" i="48"/>
  <c r="X27" i="48"/>
  <c r="J27" i="48"/>
  <c r="X26" i="48"/>
  <c r="J26" i="48"/>
  <c r="X25" i="48"/>
  <c r="J25" i="48"/>
  <c r="X24" i="48"/>
  <c r="J24" i="48"/>
  <c r="K24" i="48" s="1"/>
  <c r="X23" i="48"/>
  <c r="J23" i="48"/>
  <c r="X22" i="48"/>
  <c r="J22" i="48"/>
  <c r="X21" i="48"/>
  <c r="J21" i="48"/>
  <c r="X20" i="48"/>
  <c r="J20" i="48"/>
  <c r="X19" i="48"/>
  <c r="J19" i="48"/>
  <c r="X18" i="48"/>
  <c r="J18" i="48"/>
  <c r="X17" i="48"/>
  <c r="J17" i="48"/>
  <c r="X16" i="48"/>
  <c r="J16" i="48"/>
  <c r="X15" i="48"/>
  <c r="J15" i="48"/>
  <c r="X14" i="48"/>
  <c r="J14" i="48"/>
  <c r="X13" i="48"/>
  <c r="J13" i="48"/>
  <c r="W11" i="48"/>
  <c r="V53" i="47"/>
  <c r="V52" i="47"/>
  <c r="V51" i="47"/>
  <c r="V50" i="47"/>
  <c r="V49" i="47"/>
  <c r="V48" i="47"/>
  <c r="V47" i="47"/>
  <c r="V46" i="47"/>
  <c r="V45" i="47"/>
  <c r="L45" i="47"/>
  <c r="I45" i="47"/>
  <c r="E45" i="47"/>
  <c r="D45" i="47"/>
  <c r="C45" i="47"/>
  <c r="V44" i="47"/>
  <c r="L44" i="47"/>
  <c r="I44" i="47"/>
  <c r="E44" i="47"/>
  <c r="D44" i="47"/>
  <c r="C44" i="47"/>
  <c r="X32" i="47"/>
  <c r="K32" i="47"/>
  <c r="X31" i="47"/>
  <c r="X30" i="47"/>
  <c r="X29" i="47"/>
  <c r="X28" i="47"/>
  <c r="X27" i="47"/>
  <c r="X26" i="47"/>
  <c r="X25" i="47"/>
  <c r="X24" i="47"/>
  <c r="X23" i="47"/>
  <c r="X22" i="47"/>
  <c r="X21" i="47"/>
  <c r="X20" i="47"/>
  <c r="X19" i="47"/>
  <c r="X18" i="47"/>
  <c r="X17" i="47"/>
  <c r="X16" i="47"/>
  <c r="K16" i="47"/>
  <c r="X15" i="47"/>
  <c r="X14" i="47"/>
  <c r="X13" i="47"/>
  <c r="W11" i="47"/>
  <c r="L44" i="46"/>
  <c r="L45" i="46"/>
  <c r="V53" i="46"/>
  <c r="V52" i="46"/>
  <c r="V51" i="46"/>
  <c r="V50" i="46"/>
  <c r="V49" i="46"/>
  <c r="V48" i="46"/>
  <c r="V47" i="46"/>
  <c r="V46" i="46"/>
  <c r="V45" i="46"/>
  <c r="I45" i="46"/>
  <c r="E45" i="46"/>
  <c r="D45" i="46"/>
  <c r="C45" i="46"/>
  <c r="V44" i="46"/>
  <c r="I44" i="46"/>
  <c r="E44" i="46"/>
  <c r="D44" i="46"/>
  <c r="C44" i="46"/>
  <c r="J43" i="46"/>
  <c r="O43" i="46" s="1"/>
  <c r="J42" i="46"/>
  <c r="O42" i="46" s="1"/>
  <c r="J41" i="46"/>
  <c r="O41" i="46" s="1"/>
  <c r="J40" i="46"/>
  <c r="O40" i="46" s="1"/>
  <c r="J39" i="46"/>
  <c r="O39" i="46" s="1"/>
  <c r="J38" i="46"/>
  <c r="O38" i="46" s="1"/>
  <c r="J37" i="46"/>
  <c r="O37" i="46" s="1"/>
  <c r="J36" i="46"/>
  <c r="O36" i="46" s="1"/>
  <c r="J35" i="46"/>
  <c r="O35" i="46" s="1"/>
  <c r="J34" i="46"/>
  <c r="O34" i="46" s="1"/>
  <c r="J33" i="46"/>
  <c r="O33" i="46" s="1"/>
  <c r="X32" i="46"/>
  <c r="J32" i="46"/>
  <c r="O32" i="46" s="1"/>
  <c r="X31" i="46"/>
  <c r="J31" i="46"/>
  <c r="O31" i="46" s="1"/>
  <c r="X30" i="46"/>
  <c r="J30" i="46"/>
  <c r="O30" i="46" s="1"/>
  <c r="X29" i="46"/>
  <c r="J29" i="46"/>
  <c r="O29" i="46" s="1"/>
  <c r="X28" i="46"/>
  <c r="J28" i="46"/>
  <c r="O28" i="46" s="1"/>
  <c r="X27" i="46"/>
  <c r="J27" i="46"/>
  <c r="O27" i="46" s="1"/>
  <c r="X26" i="46"/>
  <c r="J26" i="46"/>
  <c r="O26" i="46" s="1"/>
  <c r="X25" i="46"/>
  <c r="J25" i="46"/>
  <c r="O25" i="46" s="1"/>
  <c r="X24" i="46"/>
  <c r="J24" i="46"/>
  <c r="X23" i="46"/>
  <c r="J23" i="46"/>
  <c r="O23" i="46" s="1"/>
  <c r="X22" i="46"/>
  <c r="J22" i="46"/>
  <c r="X21" i="46"/>
  <c r="J21" i="46"/>
  <c r="O21" i="46" s="1"/>
  <c r="X20" i="46"/>
  <c r="J20" i="46"/>
  <c r="O20" i="46" s="1"/>
  <c r="X19" i="46"/>
  <c r="J19" i="46"/>
  <c r="O19" i="46" s="1"/>
  <c r="X18" i="46"/>
  <c r="J18" i="46"/>
  <c r="O18" i="46" s="1"/>
  <c r="X17" i="46"/>
  <c r="J17" i="46"/>
  <c r="O17" i="46" s="1"/>
  <c r="X16" i="46"/>
  <c r="J16" i="46"/>
  <c r="O16" i="46" s="1"/>
  <c r="X15" i="46"/>
  <c r="J15" i="46"/>
  <c r="O15" i="46" s="1"/>
  <c r="X14" i="46"/>
  <c r="J14" i="46"/>
  <c r="X13" i="46"/>
  <c r="W11" i="46"/>
  <c r="V53" i="45"/>
  <c r="V52" i="45"/>
  <c r="V51" i="45"/>
  <c r="V50" i="45"/>
  <c r="V49" i="45"/>
  <c r="V48" i="45"/>
  <c r="V47" i="45"/>
  <c r="V46" i="45"/>
  <c r="V45" i="45"/>
  <c r="L45" i="45"/>
  <c r="I45" i="45"/>
  <c r="E45" i="45"/>
  <c r="D45" i="45"/>
  <c r="C45" i="45"/>
  <c r="V44" i="45"/>
  <c r="L44" i="45"/>
  <c r="I44" i="45"/>
  <c r="E44" i="45"/>
  <c r="D44" i="45"/>
  <c r="C44" i="45"/>
  <c r="J43" i="45"/>
  <c r="J42" i="45"/>
  <c r="J41" i="45"/>
  <c r="J40" i="45"/>
  <c r="J39" i="45"/>
  <c r="J38" i="45"/>
  <c r="J37" i="45"/>
  <c r="J36" i="45"/>
  <c r="J35" i="45"/>
  <c r="J34" i="45"/>
  <c r="J33" i="45"/>
  <c r="X32" i="45"/>
  <c r="J32" i="45"/>
  <c r="K32" i="45" s="1"/>
  <c r="X31" i="45"/>
  <c r="J31" i="45"/>
  <c r="X30" i="45"/>
  <c r="J30" i="45"/>
  <c r="X29" i="45"/>
  <c r="J29" i="45"/>
  <c r="X28" i="45"/>
  <c r="J28" i="45"/>
  <c r="X27" i="45"/>
  <c r="J27" i="45"/>
  <c r="X26" i="45"/>
  <c r="J26" i="45"/>
  <c r="X25" i="45"/>
  <c r="J25" i="45"/>
  <c r="X24" i="45"/>
  <c r="J24" i="45"/>
  <c r="K24" i="45" s="1"/>
  <c r="X23" i="45"/>
  <c r="J23" i="45"/>
  <c r="X22" i="45"/>
  <c r="J22" i="45"/>
  <c r="K22" i="45" s="1"/>
  <c r="X21" i="45"/>
  <c r="J21" i="45"/>
  <c r="X20" i="45"/>
  <c r="J20" i="45"/>
  <c r="X19" i="45"/>
  <c r="J19" i="45"/>
  <c r="X18" i="45"/>
  <c r="J18" i="45"/>
  <c r="X17" i="45"/>
  <c r="J17" i="45"/>
  <c r="X16" i="45"/>
  <c r="J16" i="45"/>
  <c r="K16" i="45" s="1"/>
  <c r="X15" i="45"/>
  <c r="J15" i="45"/>
  <c r="X14" i="45"/>
  <c r="J14" i="45"/>
  <c r="X13" i="45"/>
  <c r="J13" i="45"/>
  <c r="W11" i="45"/>
  <c r="V53" i="44"/>
  <c r="V52" i="44"/>
  <c r="V51" i="44"/>
  <c r="V50" i="44"/>
  <c r="V49" i="44"/>
  <c r="V48" i="44"/>
  <c r="V47" i="44"/>
  <c r="V46" i="44"/>
  <c r="V45" i="44"/>
  <c r="L45" i="44"/>
  <c r="I45" i="44"/>
  <c r="E45" i="44"/>
  <c r="D45" i="44"/>
  <c r="C45" i="44"/>
  <c r="V44" i="44"/>
  <c r="L44" i="44"/>
  <c r="I44" i="44"/>
  <c r="E44" i="44"/>
  <c r="D44" i="44"/>
  <c r="C44" i="44"/>
  <c r="J43" i="44"/>
  <c r="O43" i="44" s="1"/>
  <c r="J42" i="44"/>
  <c r="O42" i="44" s="1"/>
  <c r="J41" i="44"/>
  <c r="O41" i="44" s="1"/>
  <c r="J40" i="44"/>
  <c r="O40" i="44" s="1"/>
  <c r="J39" i="44"/>
  <c r="O39" i="44" s="1"/>
  <c r="J38" i="44"/>
  <c r="O38" i="44" s="1"/>
  <c r="J37" i="44"/>
  <c r="O37" i="44" s="1"/>
  <c r="J36" i="44"/>
  <c r="O36" i="44" s="1"/>
  <c r="J35" i="44"/>
  <c r="O35" i="44" s="1"/>
  <c r="J34" i="44"/>
  <c r="O34" i="44" s="1"/>
  <c r="J33" i="44"/>
  <c r="O33" i="44" s="1"/>
  <c r="X32" i="44"/>
  <c r="J32" i="44"/>
  <c r="X31" i="44"/>
  <c r="J31" i="44"/>
  <c r="O31" i="44" s="1"/>
  <c r="X30" i="44"/>
  <c r="J30" i="44"/>
  <c r="O30" i="44" s="1"/>
  <c r="X29" i="44"/>
  <c r="J29" i="44"/>
  <c r="O29" i="44" s="1"/>
  <c r="X28" i="44"/>
  <c r="J28" i="44"/>
  <c r="X27" i="44"/>
  <c r="J27" i="44"/>
  <c r="O27" i="44" s="1"/>
  <c r="X26" i="44"/>
  <c r="J26" i="44"/>
  <c r="O26" i="44" s="1"/>
  <c r="X25" i="44"/>
  <c r="J25" i="44"/>
  <c r="O25" i="44" s="1"/>
  <c r="X24" i="44"/>
  <c r="J24" i="44"/>
  <c r="X23" i="44"/>
  <c r="J23" i="44"/>
  <c r="O23" i="44" s="1"/>
  <c r="X22" i="44"/>
  <c r="J22" i="44"/>
  <c r="O22" i="44" s="1"/>
  <c r="X21" i="44"/>
  <c r="J21" i="44"/>
  <c r="O21" i="44" s="1"/>
  <c r="X20" i="44"/>
  <c r="J20" i="44"/>
  <c r="O20" i="44" s="1"/>
  <c r="X19" i="44"/>
  <c r="J19" i="44"/>
  <c r="O19" i="44" s="1"/>
  <c r="X18" i="44"/>
  <c r="J18" i="44"/>
  <c r="O18" i="44" s="1"/>
  <c r="X17" i="44"/>
  <c r="J17" i="44"/>
  <c r="O17" i="44" s="1"/>
  <c r="X16" i="44"/>
  <c r="J16" i="44"/>
  <c r="O16" i="44" s="1"/>
  <c r="X15" i="44"/>
  <c r="J15" i="44"/>
  <c r="O15" i="44" s="1"/>
  <c r="X14" i="44"/>
  <c r="J14" i="44"/>
  <c r="O14" i="44" s="1"/>
  <c r="X13" i="44"/>
  <c r="W11" i="44"/>
  <c r="V53" i="43"/>
  <c r="V52" i="43"/>
  <c r="V51" i="43"/>
  <c r="V50" i="43"/>
  <c r="V49" i="43"/>
  <c r="V48" i="43"/>
  <c r="V47" i="43"/>
  <c r="V46" i="43"/>
  <c r="V45" i="43"/>
  <c r="L45" i="43"/>
  <c r="I45" i="43"/>
  <c r="E45" i="43"/>
  <c r="D45" i="43"/>
  <c r="C45" i="43"/>
  <c r="V44" i="43"/>
  <c r="L44" i="43"/>
  <c r="I44" i="43"/>
  <c r="E44" i="43"/>
  <c r="D44" i="43"/>
  <c r="C44" i="43"/>
  <c r="J43" i="43"/>
  <c r="O43" i="43" s="1"/>
  <c r="J42" i="43"/>
  <c r="O42" i="43" s="1"/>
  <c r="J41" i="43"/>
  <c r="O41" i="43" s="1"/>
  <c r="J40" i="43"/>
  <c r="O40" i="43" s="1"/>
  <c r="J39" i="43"/>
  <c r="O39" i="43" s="1"/>
  <c r="J38" i="43"/>
  <c r="K38" i="43" s="1"/>
  <c r="J37" i="43"/>
  <c r="O37" i="43" s="1"/>
  <c r="J36" i="43"/>
  <c r="O36" i="43" s="1"/>
  <c r="J35" i="43"/>
  <c r="O35" i="43" s="1"/>
  <c r="J34" i="43"/>
  <c r="O34" i="43" s="1"/>
  <c r="J33" i="43"/>
  <c r="O33" i="43" s="1"/>
  <c r="X32" i="43"/>
  <c r="J32" i="43"/>
  <c r="O32" i="43" s="1"/>
  <c r="X31" i="43"/>
  <c r="J31" i="43"/>
  <c r="O31" i="43" s="1"/>
  <c r="X30" i="43"/>
  <c r="J30" i="43"/>
  <c r="O30" i="43" s="1"/>
  <c r="X29" i="43"/>
  <c r="J29" i="43"/>
  <c r="O29" i="43" s="1"/>
  <c r="X28" i="43"/>
  <c r="J28" i="43"/>
  <c r="O28" i="43" s="1"/>
  <c r="X27" i="43"/>
  <c r="J27" i="43"/>
  <c r="O27" i="43" s="1"/>
  <c r="X26" i="43"/>
  <c r="J26" i="43"/>
  <c r="O26" i="43" s="1"/>
  <c r="X25" i="43"/>
  <c r="J25" i="43"/>
  <c r="O25" i="43" s="1"/>
  <c r="X24" i="43"/>
  <c r="J24" i="43"/>
  <c r="O24" i="43" s="1"/>
  <c r="X23" i="43"/>
  <c r="J23" i="43"/>
  <c r="O23" i="43" s="1"/>
  <c r="X22" i="43"/>
  <c r="J22" i="43"/>
  <c r="O22" i="43" s="1"/>
  <c r="X21" i="43"/>
  <c r="J21" i="43"/>
  <c r="O21" i="43" s="1"/>
  <c r="X20" i="43"/>
  <c r="J20" i="43"/>
  <c r="O20" i="43" s="1"/>
  <c r="X19" i="43"/>
  <c r="J19" i="43"/>
  <c r="O19" i="43" s="1"/>
  <c r="X18" i="43"/>
  <c r="J18" i="43"/>
  <c r="K18" i="43" s="1"/>
  <c r="X17" i="43"/>
  <c r="J17" i="43"/>
  <c r="O17" i="43" s="1"/>
  <c r="X16" i="43"/>
  <c r="J16" i="43"/>
  <c r="O16" i="43" s="1"/>
  <c r="X15" i="43"/>
  <c r="X14" i="43"/>
  <c r="J14" i="43"/>
  <c r="O14" i="43" s="1"/>
  <c r="X13" i="43"/>
  <c r="J13" i="43"/>
  <c r="O13" i="43" s="1"/>
  <c r="W11" i="43"/>
  <c r="V53" i="42"/>
  <c r="V52" i="42"/>
  <c r="V51" i="42"/>
  <c r="V50" i="42"/>
  <c r="V49" i="42"/>
  <c r="V48" i="42"/>
  <c r="V47" i="42"/>
  <c r="V46" i="42"/>
  <c r="V45" i="42"/>
  <c r="L45" i="42"/>
  <c r="I45" i="42"/>
  <c r="E45" i="42"/>
  <c r="D45" i="42"/>
  <c r="C45" i="42"/>
  <c r="V44" i="42"/>
  <c r="L44" i="42"/>
  <c r="I44" i="42"/>
  <c r="E44" i="42"/>
  <c r="D44" i="42"/>
  <c r="C44" i="42"/>
  <c r="J43" i="42"/>
  <c r="O43" i="42" s="1"/>
  <c r="J42" i="42"/>
  <c r="O42" i="42" s="1"/>
  <c r="J41" i="42"/>
  <c r="O41" i="42" s="1"/>
  <c r="J40" i="42"/>
  <c r="O40" i="42" s="1"/>
  <c r="J39" i="42"/>
  <c r="J38" i="42"/>
  <c r="O38" i="42" s="1"/>
  <c r="J37" i="42"/>
  <c r="O37" i="42" s="1"/>
  <c r="J36" i="42"/>
  <c r="O36" i="42" s="1"/>
  <c r="J35" i="42"/>
  <c r="O35" i="42" s="1"/>
  <c r="J34" i="42"/>
  <c r="O34" i="42" s="1"/>
  <c r="J33" i="42"/>
  <c r="O33" i="42" s="1"/>
  <c r="X32" i="42"/>
  <c r="J32" i="42"/>
  <c r="K32" i="42" s="1"/>
  <c r="X31" i="42"/>
  <c r="J31" i="42"/>
  <c r="X30" i="42"/>
  <c r="J30" i="42"/>
  <c r="O30" i="42" s="1"/>
  <c r="X29" i="42"/>
  <c r="J29" i="42"/>
  <c r="O29" i="42" s="1"/>
  <c r="X28" i="42"/>
  <c r="J28" i="42"/>
  <c r="O28" i="42" s="1"/>
  <c r="X27" i="42"/>
  <c r="J27" i="42"/>
  <c r="O27" i="42" s="1"/>
  <c r="X26" i="42"/>
  <c r="J26" i="42"/>
  <c r="O26" i="42" s="1"/>
  <c r="X25" i="42"/>
  <c r="J25" i="42"/>
  <c r="O25" i="42" s="1"/>
  <c r="X24" i="42"/>
  <c r="J24" i="42"/>
  <c r="O24" i="42" s="1"/>
  <c r="X23" i="42"/>
  <c r="J23" i="42"/>
  <c r="X22" i="42"/>
  <c r="J22" i="42"/>
  <c r="K22" i="42" s="1"/>
  <c r="X21" i="42"/>
  <c r="J21" i="42"/>
  <c r="O21" i="42" s="1"/>
  <c r="X20" i="42"/>
  <c r="J20" i="42"/>
  <c r="O20" i="42" s="1"/>
  <c r="X19" i="42"/>
  <c r="J19" i="42"/>
  <c r="O19" i="42" s="1"/>
  <c r="X18" i="42"/>
  <c r="J18" i="42"/>
  <c r="O18" i="42" s="1"/>
  <c r="X17" i="42"/>
  <c r="J17" i="42"/>
  <c r="O17" i="42" s="1"/>
  <c r="X16" i="42"/>
  <c r="J16" i="42"/>
  <c r="O16" i="42" s="1"/>
  <c r="X15" i="42"/>
  <c r="J15" i="42"/>
  <c r="X14" i="42"/>
  <c r="J14" i="42"/>
  <c r="O14" i="42" s="1"/>
  <c r="X13" i="42"/>
  <c r="J13" i="42"/>
  <c r="O13" i="42" s="1"/>
  <c r="W11" i="42"/>
  <c r="V53" i="41"/>
  <c r="V52" i="41"/>
  <c r="V51" i="41"/>
  <c r="V50" i="41"/>
  <c r="V49" i="41"/>
  <c r="V48" i="41"/>
  <c r="V47" i="41"/>
  <c r="V46" i="41"/>
  <c r="V45" i="41"/>
  <c r="L45" i="41"/>
  <c r="I45" i="41"/>
  <c r="E45" i="41"/>
  <c r="D45" i="41"/>
  <c r="C45" i="41"/>
  <c r="V44" i="41"/>
  <c r="L44" i="41"/>
  <c r="I44" i="41"/>
  <c r="E44" i="41"/>
  <c r="D44" i="41"/>
  <c r="C44" i="41"/>
  <c r="J43" i="41"/>
  <c r="J42" i="41"/>
  <c r="J41" i="41"/>
  <c r="O41" i="41" s="1"/>
  <c r="J40" i="41"/>
  <c r="O40" i="41" s="1"/>
  <c r="J39" i="41"/>
  <c r="O39" i="41" s="1"/>
  <c r="J38" i="41"/>
  <c r="O38" i="41" s="1"/>
  <c r="J37" i="41"/>
  <c r="O37" i="41" s="1"/>
  <c r="J36" i="41"/>
  <c r="O36" i="41" s="1"/>
  <c r="J35" i="41"/>
  <c r="J34" i="41"/>
  <c r="J33" i="41"/>
  <c r="O33" i="41" s="1"/>
  <c r="X32" i="41"/>
  <c r="J32" i="41"/>
  <c r="K32" i="41" s="1"/>
  <c r="X31" i="41"/>
  <c r="J31" i="41"/>
  <c r="O31" i="41" s="1"/>
  <c r="X30" i="41"/>
  <c r="J30" i="41"/>
  <c r="O30" i="41" s="1"/>
  <c r="X29" i="41"/>
  <c r="J29" i="41"/>
  <c r="O29" i="41" s="1"/>
  <c r="X28" i="41"/>
  <c r="J28" i="41"/>
  <c r="O28" i="41" s="1"/>
  <c r="X27" i="41"/>
  <c r="J27" i="41"/>
  <c r="X26" i="41"/>
  <c r="J26" i="41"/>
  <c r="X25" i="41"/>
  <c r="J25" i="41"/>
  <c r="O25" i="41" s="1"/>
  <c r="X24" i="41"/>
  <c r="J24" i="41"/>
  <c r="K24" i="41" s="1"/>
  <c r="X23" i="41"/>
  <c r="J23" i="41"/>
  <c r="O23" i="41" s="1"/>
  <c r="X22" i="41"/>
  <c r="J22" i="41"/>
  <c r="O22" i="41" s="1"/>
  <c r="X21" i="41"/>
  <c r="J21" i="41"/>
  <c r="O21" i="41" s="1"/>
  <c r="X20" i="41"/>
  <c r="X19" i="41"/>
  <c r="J19" i="41"/>
  <c r="O19" i="41" s="1"/>
  <c r="X18" i="41"/>
  <c r="J18" i="41"/>
  <c r="X17" i="41"/>
  <c r="J17" i="41"/>
  <c r="O17" i="41" s="1"/>
  <c r="X16" i="41"/>
  <c r="J16" i="41"/>
  <c r="K16" i="41" s="1"/>
  <c r="X15" i="41"/>
  <c r="J15" i="41"/>
  <c r="O15" i="41" s="1"/>
  <c r="X14" i="41"/>
  <c r="J14" i="41"/>
  <c r="O14" i="41" s="1"/>
  <c r="X13" i="41"/>
  <c r="J13" i="41"/>
  <c r="W11" i="41"/>
  <c r="V53" i="40"/>
  <c r="V52" i="40"/>
  <c r="V51" i="40"/>
  <c r="V50" i="40"/>
  <c r="V49" i="40"/>
  <c r="V48" i="40"/>
  <c r="V47" i="40"/>
  <c r="V46" i="40"/>
  <c r="V45" i="40"/>
  <c r="L45" i="40"/>
  <c r="I45" i="40"/>
  <c r="E45" i="40"/>
  <c r="D45" i="40"/>
  <c r="C45" i="40"/>
  <c r="V44" i="40"/>
  <c r="L44" i="40"/>
  <c r="I44" i="40"/>
  <c r="E44" i="40"/>
  <c r="D44" i="40"/>
  <c r="C44" i="40"/>
  <c r="J43" i="40"/>
  <c r="O43" i="40" s="1"/>
  <c r="J42" i="40"/>
  <c r="O42" i="40" s="1"/>
  <c r="J41" i="40"/>
  <c r="O41" i="40" s="1"/>
  <c r="J40" i="40"/>
  <c r="O40" i="40" s="1"/>
  <c r="J39" i="40"/>
  <c r="O39" i="40" s="1"/>
  <c r="J38" i="40"/>
  <c r="O38" i="40" s="1"/>
  <c r="J37" i="40"/>
  <c r="O37" i="40" s="1"/>
  <c r="J36" i="40"/>
  <c r="J35" i="40"/>
  <c r="O35" i="40" s="1"/>
  <c r="J34" i="40"/>
  <c r="O34" i="40" s="1"/>
  <c r="J33" i="40"/>
  <c r="O33" i="40" s="1"/>
  <c r="X32" i="40"/>
  <c r="J32" i="40"/>
  <c r="O32" i="40" s="1"/>
  <c r="X31" i="40"/>
  <c r="J31" i="40"/>
  <c r="O31" i="40" s="1"/>
  <c r="X30" i="40"/>
  <c r="J30" i="40"/>
  <c r="K30" i="40" s="1"/>
  <c r="X29" i="40"/>
  <c r="J29" i="40"/>
  <c r="O29" i="40" s="1"/>
  <c r="X28" i="40"/>
  <c r="J28" i="40"/>
  <c r="X27" i="40"/>
  <c r="J27" i="40"/>
  <c r="O27" i="40" s="1"/>
  <c r="X26" i="40"/>
  <c r="J26" i="40"/>
  <c r="O26" i="40" s="1"/>
  <c r="X25" i="40"/>
  <c r="J25" i="40"/>
  <c r="O25" i="40" s="1"/>
  <c r="X24" i="40"/>
  <c r="J24" i="40"/>
  <c r="O24" i="40" s="1"/>
  <c r="X23" i="40"/>
  <c r="J23" i="40"/>
  <c r="O23" i="40" s="1"/>
  <c r="X22" i="40"/>
  <c r="J22" i="40"/>
  <c r="O22" i="40" s="1"/>
  <c r="X21" i="40"/>
  <c r="J21" i="40"/>
  <c r="O21" i="40" s="1"/>
  <c r="X20" i="40"/>
  <c r="J20" i="40"/>
  <c r="X19" i="40"/>
  <c r="J19" i="40"/>
  <c r="O19" i="40" s="1"/>
  <c r="X18" i="40"/>
  <c r="J18" i="40"/>
  <c r="O18" i="40" s="1"/>
  <c r="X17" i="40"/>
  <c r="J17" i="40"/>
  <c r="O17" i="40" s="1"/>
  <c r="X16" i="40"/>
  <c r="J16" i="40"/>
  <c r="O16" i="40" s="1"/>
  <c r="X15" i="40"/>
  <c r="J15" i="40"/>
  <c r="O15" i="40" s="1"/>
  <c r="X14" i="40"/>
  <c r="J14" i="40"/>
  <c r="K14" i="40" s="1"/>
  <c r="X13" i="40"/>
  <c r="W11" i="40"/>
  <c r="K24" i="46" l="1"/>
  <c r="O24" i="46"/>
  <c r="K25" i="46"/>
  <c r="K14" i="46"/>
  <c r="O14" i="46"/>
  <c r="K22" i="46"/>
  <c r="O22" i="46"/>
  <c r="K24" i="44"/>
  <c r="O24" i="44"/>
  <c r="K28" i="44"/>
  <c r="O28" i="44"/>
  <c r="K32" i="44"/>
  <c r="O32" i="44"/>
  <c r="O18" i="43"/>
  <c r="O38" i="43"/>
  <c r="O32" i="41"/>
  <c r="O24" i="41"/>
  <c r="O16" i="41"/>
  <c r="N44" i="41"/>
  <c r="K15" i="39" s="1"/>
  <c r="O30" i="40"/>
  <c r="O14" i="40"/>
  <c r="N44" i="4"/>
  <c r="N45" i="4"/>
  <c r="N44" i="3"/>
  <c r="H45" i="44"/>
  <c r="N45" i="42"/>
  <c r="O32" i="42"/>
  <c r="O22" i="42"/>
  <c r="N44" i="42"/>
  <c r="K16" i="39" s="1"/>
  <c r="O45" i="46"/>
  <c r="N44" i="40"/>
  <c r="K14" i="39" s="1"/>
  <c r="K14" i="49"/>
  <c r="K19" i="49"/>
  <c r="K16" i="49"/>
  <c r="K30" i="49"/>
  <c r="K24" i="49"/>
  <c r="K27" i="49"/>
  <c r="K38" i="49"/>
  <c r="K17" i="49"/>
  <c r="K39" i="49"/>
  <c r="K25" i="49"/>
  <c r="K40" i="49"/>
  <c r="J45" i="49"/>
  <c r="J44" i="49"/>
  <c r="L23" i="39" s="1"/>
  <c r="K13" i="49"/>
  <c r="K35" i="49"/>
  <c r="K29" i="49"/>
  <c r="K36" i="49"/>
  <c r="K15" i="49"/>
  <c r="K33" i="49"/>
  <c r="K41" i="49"/>
  <c r="K23" i="49"/>
  <c r="K34" i="49"/>
  <c r="K42" i="49"/>
  <c r="K21" i="49"/>
  <c r="K31" i="49"/>
  <c r="K43" i="49"/>
  <c r="K37" i="49"/>
  <c r="K18" i="49"/>
  <c r="K26" i="49"/>
  <c r="H44" i="49"/>
  <c r="H45" i="49"/>
  <c r="K20" i="49"/>
  <c r="K28" i="49"/>
  <c r="K32" i="48"/>
  <c r="K16" i="48"/>
  <c r="K22" i="48"/>
  <c r="K27" i="48"/>
  <c r="K30" i="48"/>
  <c r="K19" i="48"/>
  <c r="K14" i="48"/>
  <c r="K25" i="48"/>
  <c r="K40" i="48"/>
  <c r="K34" i="48"/>
  <c r="K42" i="48"/>
  <c r="K41" i="48"/>
  <c r="K21" i="48"/>
  <c r="K31" i="48"/>
  <c r="K35" i="48"/>
  <c r="K43" i="48"/>
  <c r="K33" i="48"/>
  <c r="K23" i="48"/>
  <c r="K29" i="48"/>
  <c r="K36" i="48"/>
  <c r="K15" i="48"/>
  <c r="K13" i="48"/>
  <c r="J45" i="48"/>
  <c r="J44" i="48"/>
  <c r="L22" i="39" s="1"/>
  <c r="K37" i="48"/>
  <c r="K38" i="48"/>
  <c r="K17" i="48"/>
  <c r="K39" i="48"/>
  <c r="K18" i="48"/>
  <c r="K26" i="48"/>
  <c r="H44" i="48"/>
  <c r="H45" i="48"/>
  <c r="K20" i="48"/>
  <c r="K28" i="48"/>
  <c r="K24" i="47"/>
  <c r="K19" i="47"/>
  <c r="K38" i="47"/>
  <c r="K13" i="47"/>
  <c r="J45" i="47"/>
  <c r="J44" i="47"/>
  <c r="L21" i="39" s="1"/>
  <c r="R21" i="39" s="1"/>
  <c r="K23" i="47"/>
  <c r="K29" i="47"/>
  <c r="K39" i="47"/>
  <c r="K40" i="47"/>
  <c r="K22" i="47"/>
  <c r="K37" i="47"/>
  <c r="K14" i="47"/>
  <c r="K30" i="47"/>
  <c r="K41" i="47"/>
  <c r="K27" i="47"/>
  <c r="K34" i="47"/>
  <c r="K15" i="47"/>
  <c r="K21" i="47"/>
  <c r="K31" i="47"/>
  <c r="K35" i="47"/>
  <c r="K43" i="47"/>
  <c r="K25" i="47"/>
  <c r="K17" i="47"/>
  <c r="K33" i="47"/>
  <c r="K42" i="47"/>
  <c r="K36" i="47"/>
  <c r="K18" i="47"/>
  <c r="K26" i="47"/>
  <c r="H44" i="47"/>
  <c r="H45" i="47"/>
  <c r="K20" i="47"/>
  <c r="K28" i="47"/>
  <c r="K35" i="46"/>
  <c r="K43" i="46"/>
  <c r="K17" i="46"/>
  <c r="K30" i="46"/>
  <c r="K39" i="46"/>
  <c r="H45" i="46"/>
  <c r="K33" i="46"/>
  <c r="K37" i="46"/>
  <c r="K41" i="46"/>
  <c r="K19" i="46"/>
  <c r="K28" i="46"/>
  <c r="K34" i="46"/>
  <c r="K38" i="46"/>
  <c r="K42" i="46"/>
  <c r="K20" i="46"/>
  <c r="K29" i="46"/>
  <c r="K21" i="46"/>
  <c r="K26" i="46"/>
  <c r="K36" i="46"/>
  <c r="K40" i="46"/>
  <c r="K18" i="46"/>
  <c r="K27" i="46"/>
  <c r="J13" i="46"/>
  <c r="O13" i="46" s="1"/>
  <c r="K16" i="46"/>
  <c r="K32" i="46"/>
  <c r="H44" i="46"/>
  <c r="K15" i="46"/>
  <c r="K23" i="46"/>
  <c r="K31" i="46"/>
  <c r="K28" i="45"/>
  <c r="K20" i="45"/>
  <c r="K30" i="45"/>
  <c r="K39" i="45"/>
  <c r="K14" i="45"/>
  <c r="K35" i="45"/>
  <c r="K43" i="45"/>
  <c r="K41" i="45"/>
  <c r="K25" i="45"/>
  <c r="K37" i="45"/>
  <c r="K17" i="45"/>
  <c r="K33" i="45"/>
  <c r="J45" i="45"/>
  <c r="J44" i="45"/>
  <c r="L19" i="39" s="1"/>
  <c r="K13" i="45"/>
  <c r="K31" i="45"/>
  <c r="K34" i="45"/>
  <c r="K38" i="45"/>
  <c r="K42" i="45"/>
  <c r="K29" i="45"/>
  <c r="K27" i="45"/>
  <c r="K21" i="45"/>
  <c r="K36" i="45"/>
  <c r="K40" i="45"/>
  <c r="K19" i="45"/>
  <c r="K15" i="45"/>
  <c r="K23" i="45"/>
  <c r="K18" i="45"/>
  <c r="K26" i="45"/>
  <c r="H44" i="45"/>
  <c r="H45" i="45"/>
  <c r="K19" i="44"/>
  <c r="K37" i="44"/>
  <c r="K21" i="44"/>
  <c r="K38" i="44"/>
  <c r="K25" i="44"/>
  <c r="K39" i="44"/>
  <c r="K22" i="44"/>
  <c r="K29" i="44"/>
  <c r="K40" i="44"/>
  <c r="K15" i="44"/>
  <c r="K33" i="44"/>
  <c r="K23" i="44"/>
  <c r="K30" i="44"/>
  <c r="K42" i="44"/>
  <c r="K14" i="44"/>
  <c r="K27" i="44"/>
  <c r="K35" i="44"/>
  <c r="K43" i="44"/>
  <c r="K26" i="44"/>
  <c r="K41" i="44"/>
  <c r="K17" i="44"/>
  <c r="K34" i="44"/>
  <c r="K18" i="44"/>
  <c r="K31" i="44"/>
  <c r="K36" i="44"/>
  <c r="J13" i="44"/>
  <c r="O13" i="44" s="1"/>
  <c r="K16" i="44"/>
  <c r="H44" i="44"/>
  <c r="K20" i="44"/>
  <c r="K36" i="43"/>
  <c r="K21" i="43"/>
  <c r="K13" i="43"/>
  <c r="K34" i="43"/>
  <c r="K40" i="43"/>
  <c r="K29" i="43"/>
  <c r="K42" i="43"/>
  <c r="H45" i="43"/>
  <c r="K31" i="43"/>
  <c r="K22" i="43"/>
  <c r="K35" i="43"/>
  <c r="K17" i="43"/>
  <c r="K20" i="43"/>
  <c r="K32" i="43"/>
  <c r="K41" i="43"/>
  <c r="K39" i="43"/>
  <c r="K14" i="43"/>
  <c r="K24" i="43"/>
  <c r="K43" i="43"/>
  <c r="K16" i="43"/>
  <c r="K23" i="43"/>
  <c r="K33" i="43"/>
  <c r="K30" i="43"/>
  <c r="K37" i="43"/>
  <c r="K25" i="43"/>
  <c r="K28" i="43"/>
  <c r="K26" i="43"/>
  <c r="J15" i="43"/>
  <c r="H44" i="43"/>
  <c r="K19" i="43"/>
  <c r="K27" i="43"/>
  <c r="K14" i="42"/>
  <c r="K30" i="42"/>
  <c r="K24" i="42"/>
  <c r="K16" i="42"/>
  <c r="K20" i="42"/>
  <c r="K28" i="42"/>
  <c r="K41" i="42"/>
  <c r="K40" i="42"/>
  <c r="K33" i="42"/>
  <c r="K34" i="42"/>
  <c r="K42" i="42"/>
  <c r="K17" i="42"/>
  <c r="K31" i="42"/>
  <c r="K35" i="42"/>
  <c r="K43" i="42"/>
  <c r="K19" i="42"/>
  <c r="K25" i="42"/>
  <c r="K15" i="42"/>
  <c r="K29" i="42"/>
  <c r="K37" i="42"/>
  <c r="K23" i="42"/>
  <c r="K36" i="42"/>
  <c r="K21" i="42"/>
  <c r="K38" i="42"/>
  <c r="K13" i="42"/>
  <c r="J45" i="42"/>
  <c r="J44" i="42"/>
  <c r="L16" i="39" s="1"/>
  <c r="K27" i="42"/>
  <c r="K39" i="42"/>
  <c r="K18" i="42"/>
  <c r="K26" i="42"/>
  <c r="H44" i="42"/>
  <c r="H45" i="42"/>
  <c r="K30" i="41"/>
  <c r="K35" i="41"/>
  <c r="K43" i="41"/>
  <c r="K17" i="41"/>
  <c r="K39" i="41"/>
  <c r="K25" i="41"/>
  <c r="H44" i="41"/>
  <c r="K33" i="41"/>
  <c r="K37" i="41"/>
  <c r="K41" i="41"/>
  <c r="K13" i="41"/>
  <c r="K28" i="41"/>
  <c r="K19" i="41"/>
  <c r="K34" i="41"/>
  <c r="K38" i="41"/>
  <c r="K42" i="41"/>
  <c r="K18" i="41"/>
  <c r="K29" i="41"/>
  <c r="K26" i="41"/>
  <c r="K21" i="41"/>
  <c r="K36" i="41"/>
  <c r="K40" i="41"/>
  <c r="K27" i="41"/>
  <c r="K15" i="41"/>
  <c r="J20" i="41"/>
  <c r="K23" i="41"/>
  <c r="K31" i="41"/>
  <c r="H45" i="41"/>
  <c r="K14" i="41"/>
  <c r="K22" i="41"/>
  <c r="K22" i="40"/>
  <c r="H45" i="40"/>
  <c r="K20" i="40"/>
  <c r="K26" i="40"/>
  <c r="K39" i="40"/>
  <c r="K40" i="40"/>
  <c r="K38" i="40"/>
  <c r="K17" i="40"/>
  <c r="K33" i="40"/>
  <c r="K41" i="40"/>
  <c r="K42" i="40"/>
  <c r="K18" i="40"/>
  <c r="K28" i="40"/>
  <c r="K35" i="40"/>
  <c r="K43" i="40"/>
  <c r="K21" i="40"/>
  <c r="K27" i="40"/>
  <c r="K34" i="40"/>
  <c r="K36" i="40"/>
  <c r="K19" i="40"/>
  <c r="K25" i="40"/>
  <c r="K29" i="40"/>
  <c r="K37" i="40"/>
  <c r="J13" i="40"/>
  <c r="O13" i="40" s="1"/>
  <c r="K16" i="40"/>
  <c r="K24" i="40"/>
  <c r="K32" i="40"/>
  <c r="H44" i="40"/>
  <c r="K15" i="40"/>
  <c r="K23" i="40"/>
  <c r="K31" i="40"/>
  <c r="M23" i="39"/>
  <c r="M22" i="39"/>
  <c r="N22" i="39" s="1"/>
  <c r="M21" i="39"/>
  <c r="M20" i="39"/>
  <c r="M19" i="39"/>
  <c r="N19" i="39" s="1"/>
  <c r="M18" i="39"/>
  <c r="M17" i="39"/>
  <c r="M16" i="39"/>
  <c r="M15" i="39"/>
  <c r="M14" i="39"/>
  <c r="E13" i="39"/>
  <c r="M13" i="39" s="1"/>
  <c r="E12" i="39"/>
  <c r="M12" i="39" s="1"/>
  <c r="R23" i="39"/>
  <c r="Q23" i="39"/>
  <c r="P23" i="39"/>
  <c r="O23" i="39"/>
  <c r="R22" i="39"/>
  <c r="Q22" i="39"/>
  <c r="P22" i="39"/>
  <c r="O22" i="39"/>
  <c r="Q21" i="39"/>
  <c r="P21" i="39"/>
  <c r="O21" i="39"/>
  <c r="Q20" i="39"/>
  <c r="P20" i="39"/>
  <c r="O20" i="39"/>
  <c r="R19" i="39"/>
  <c r="Q19" i="39"/>
  <c r="P19" i="39"/>
  <c r="O19" i="39"/>
  <c r="Q18" i="39"/>
  <c r="P18" i="39"/>
  <c r="O18" i="39"/>
  <c r="Q17" i="39"/>
  <c r="P17" i="39"/>
  <c r="O17" i="39"/>
  <c r="Q16" i="39"/>
  <c r="P16" i="39"/>
  <c r="Q15" i="39"/>
  <c r="P15" i="39"/>
  <c r="O15" i="39"/>
  <c r="Q14" i="39"/>
  <c r="P14" i="39"/>
  <c r="O14" i="39"/>
  <c r="Q13" i="39"/>
  <c r="P13" i="39"/>
  <c r="O13" i="39"/>
  <c r="Q12" i="39"/>
  <c r="P12" i="39"/>
  <c r="O12" i="39"/>
  <c r="N21" i="39" l="1"/>
  <c r="J45" i="43"/>
  <c r="O15" i="43"/>
  <c r="J44" i="41"/>
  <c r="L15" i="39" s="1"/>
  <c r="R15" i="39" s="1"/>
  <c r="O20" i="41"/>
  <c r="N15" i="39"/>
  <c r="N23" i="39"/>
  <c r="R16" i="39"/>
  <c r="O16" i="39"/>
  <c r="N16" i="39"/>
  <c r="K45" i="49"/>
  <c r="O45" i="49"/>
  <c r="O45" i="48"/>
  <c r="K45" i="48"/>
  <c r="O45" i="47"/>
  <c r="K45" i="47"/>
  <c r="J45" i="46"/>
  <c r="J44" i="46"/>
  <c r="L20" i="39" s="1"/>
  <c r="R20" i="39" s="1"/>
  <c r="K13" i="46"/>
  <c r="K45" i="46" s="1"/>
  <c r="K45" i="45"/>
  <c r="J44" i="44"/>
  <c r="L18" i="39" s="1"/>
  <c r="R18" i="39" s="1"/>
  <c r="J45" i="44"/>
  <c r="O45" i="44"/>
  <c r="K13" i="44"/>
  <c r="K45" i="44" s="1"/>
  <c r="J44" i="43"/>
  <c r="L17" i="39" s="1"/>
  <c r="R17" i="39" s="1"/>
  <c r="K15" i="43"/>
  <c r="K45" i="43" s="1"/>
  <c r="O45" i="43"/>
  <c r="O45" i="42"/>
  <c r="K45" i="42"/>
  <c r="O45" i="41"/>
  <c r="K20" i="41"/>
  <c r="K45" i="41" s="1"/>
  <c r="J45" i="41"/>
  <c r="O45" i="40"/>
  <c r="J45" i="40"/>
  <c r="J44" i="40"/>
  <c r="L14" i="39" s="1"/>
  <c r="R14" i="39" s="1"/>
  <c r="K13" i="40"/>
  <c r="K45" i="40" s="1"/>
  <c r="N17" i="39" l="1"/>
  <c r="N14" i="39"/>
  <c r="N18" i="39"/>
  <c r="N20" i="39"/>
  <c r="L45" i="4"/>
  <c r="L44" i="4"/>
  <c r="L45" i="3"/>
  <c r="L44" i="3"/>
  <c r="N24" i="2" l="1"/>
  <c r="N23" i="2"/>
  <c r="N22" i="2"/>
  <c r="N21" i="2"/>
  <c r="N20" i="2"/>
  <c r="N19" i="2"/>
  <c r="N18" i="2"/>
  <c r="N17" i="2"/>
  <c r="N16" i="2"/>
  <c r="N15" i="2"/>
  <c r="N14" i="2"/>
  <c r="N25" i="2" s="1"/>
  <c r="N13" i="2"/>
  <c r="K15" i="2"/>
  <c r="K14" i="2"/>
  <c r="K13" i="2"/>
  <c r="G25" i="2"/>
  <c r="J25" i="2"/>
  <c r="D21" i="2" l="1"/>
  <c r="E21" i="2"/>
  <c r="E17" i="2"/>
  <c r="D17" i="2"/>
  <c r="D16" i="2"/>
  <c r="C16" i="2"/>
  <c r="E23" i="2"/>
  <c r="D23" i="2"/>
  <c r="C21" i="2"/>
  <c r="C18" i="2"/>
  <c r="F18" i="2" s="1"/>
  <c r="H18" i="2" s="1"/>
  <c r="F15" i="2"/>
  <c r="F14" i="2"/>
  <c r="J32" i="4"/>
  <c r="O32" i="4" s="1"/>
  <c r="F16" i="2" l="1"/>
  <c r="H16" i="2" s="1"/>
  <c r="I16" i="2" s="1"/>
  <c r="K18" i="2"/>
  <c r="I18" i="2"/>
  <c r="K32" i="4"/>
  <c r="F13" i="2"/>
  <c r="J19" i="3"/>
  <c r="K19" i="3" l="1"/>
  <c r="O19" i="3"/>
  <c r="C19" i="2"/>
  <c r="F19" i="2" s="1"/>
  <c r="H19" i="2" s="1"/>
  <c r="C20" i="2"/>
  <c r="F20" i="2" s="1"/>
  <c r="H20" i="2" s="1"/>
  <c r="C22" i="2"/>
  <c r="F22" i="2" s="1"/>
  <c r="C23" i="2"/>
  <c r="C24" i="2"/>
  <c r="F24" i="2" s="1"/>
  <c r="H24" i="2" s="1"/>
  <c r="K24" i="2" l="1"/>
  <c r="I24" i="2"/>
  <c r="K20" i="2"/>
  <c r="I20" i="2"/>
  <c r="I19" i="2"/>
  <c r="K19" i="2"/>
  <c r="H22" i="2"/>
  <c r="M25" i="2"/>
  <c r="L25" i="2"/>
  <c r="I22" i="2" l="1"/>
  <c r="K22" i="2"/>
  <c r="Q25" i="2"/>
  <c r="O25" i="2"/>
  <c r="P25" i="2"/>
  <c r="C44" i="4" l="1"/>
  <c r="C17" i="2"/>
  <c r="E44" i="4"/>
  <c r="D44" i="4"/>
  <c r="E44" i="3"/>
  <c r="D44" i="3"/>
  <c r="C44" i="3"/>
  <c r="I44" i="4"/>
  <c r="I44" i="3"/>
  <c r="E45" i="4"/>
  <c r="C45" i="4"/>
  <c r="D45" i="4"/>
  <c r="I45" i="4"/>
  <c r="F23" i="2" l="1"/>
  <c r="H23" i="2" s="1"/>
  <c r="J28" i="4"/>
  <c r="O28" i="4" s="1"/>
  <c r="J24" i="4"/>
  <c r="O24" i="4" s="1"/>
  <c r="J43" i="4"/>
  <c r="O43" i="4" s="1"/>
  <c r="C45" i="3"/>
  <c r="D45" i="3"/>
  <c r="E45" i="3"/>
  <c r="J22" i="3"/>
  <c r="O22" i="3" s="1"/>
  <c r="J17" i="3"/>
  <c r="O17" i="3" s="1"/>
  <c r="J25" i="3"/>
  <c r="J43" i="3"/>
  <c r="O43" i="3" s="1"/>
  <c r="K25" i="3" l="1"/>
  <c r="O25" i="3"/>
  <c r="I23" i="2"/>
  <c r="K23" i="2"/>
  <c r="K22" i="3"/>
  <c r="K28" i="4"/>
  <c r="K24" i="4"/>
  <c r="H44" i="3"/>
  <c r="K43" i="4"/>
  <c r="K17" i="3"/>
  <c r="K43" i="3"/>
  <c r="H45" i="3"/>
  <c r="I45" i="3" l="1"/>
  <c r="J42" i="4" l="1"/>
  <c r="O42" i="4" s="1"/>
  <c r="J41" i="4"/>
  <c r="O41" i="4" s="1"/>
  <c r="J40" i="4"/>
  <c r="O40" i="4" s="1"/>
  <c r="J39" i="4"/>
  <c r="O39" i="4" s="1"/>
  <c r="J38" i="4"/>
  <c r="O38" i="4" s="1"/>
  <c r="J37" i="4"/>
  <c r="O37" i="4" s="1"/>
  <c r="J36" i="4"/>
  <c r="O36" i="4" s="1"/>
  <c r="J35" i="4"/>
  <c r="O35" i="4" s="1"/>
  <c r="J34" i="4"/>
  <c r="O34" i="4" s="1"/>
  <c r="J33" i="4"/>
  <c r="O33" i="4" s="1"/>
  <c r="J42" i="3"/>
  <c r="O42" i="3" s="1"/>
  <c r="J41" i="3"/>
  <c r="O41" i="3" s="1"/>
  <c r="J40" i="3"/>
  <c r="O40" i="3" s="1"/>
  <c r="J39" i="3"/>
  <c r="O39" i="3" s="1"/>
  <c r="J38" i="3"/>
  <c r="O38" i="3" s="1"/>
  <c r="J37" i="3"/>
  <c r="O37" i="3" s="1"/>
  <c r="J36" i="3"/>
  <c r="O36" i="3" s="1"/>
  <c r="J35" i="3"/>
  <c r="O35" i="3" s="1"/>
  <c r="J34" i="3"/>
  <c r="O34" i="3" s="1"/>
  <c r="J33" i="3"/>
  <c r="O33" i="3" s="1"/>
  <c r="F21" i="2" l="1"/>
  <c r="H21" i="2" s="1"/>
  <c r="K41" i="4"/>
  <c r="K38" i="4"/>
  <c r="K42" i="4"/>
  <c r="K35" i="4"/>
  <c r="K33" i="4"/>
  <c r="K34" i="4"/>
  <c r="K39" i="4"/>
  <c r="K36" i="4"/>
  <c r="K40" i="4"/>
  <c r="K37" i="4"/>
  <c r="K37" i="3"/>
  <c r="K42" i="3"/>
  <c r="K36" i="3"/>
  <c r="K40" i="3"/>
  <c r="K34" i="3"/>
  <c r="K35" i="3"/>
  <c r="K38" i="3"/>
  <c r="K39" i="3"/>
  <c r="K33" i="3"/>
  <c r="K41" i="3"/>
  <c r="I21" i="2" l="1"/>
  <c r="K21" i="2"/>
  <c r="J32" i="3"/>
  <c r="O32" i="3" s="1"/>
  <c r="J31" i="3"/>
  <c r="O31" i="3" s="1"/>
  <c r="J30" i="3"/>
  <c r="O30" i="3" s="1"/>
  <c r="J29" i="3"/>
  <c r="O29" i="3" s="1"/>
  <c r="J28" i="3"/>
  <c r="O28" i="3" s="1"/>
  <c r="J27" i="3"/>
  <c r="O27" i="3" s="1"/>
  <c r="J26" i="3"/>
  <c r="O26" i="3" s="1"/>
  <c r="J24" i="3"/>
  <c r="O24" i="3" s="1"/>
  <c r="J23" i="3"/>
  <c r="O23" i="3" s="1"/>
  <c r="J21" i="3"/>
  <c r="O21" i="3" s="1"/>
  <c r="J20" i="3"/>
  <c r="O20" i="3" s="1"/>
  <c r="J18" i="3"/>
  <c r="O18" i="3" s="1"/>
  <c r="J16" i="3"/>
  <c r="O16" i="3" s="1"/>
  <c r="J15" i="3"/>
  <c r="O15" i="3" s="1"/>
  <c r="J14" i="3"/>
  <c r="O14" i="3" s="1"/>
  <c r="J29" i="4"/>
  <c r="O29" i="4" s="1"/>
  <c r="J30" i="4"/>
  <c r="O30" i="4" s="1"/>
  <c r="J31" i="4"/>
  <c r="O31" i="4" s="1"/>
  <c r="J25" i="4"/>
  <c r="O25" i="4" s="1"/>
  <c r="J26" i="4"/>
  <c r="O26" i="4" s="1"/>
  <c r="J27" i="4"/>
  <c r="O27" i="4" s="1"/>
  <c r="K29" i="4" l="1"/>
  <c r="K27" i="4"/>
  <c r="K26" i="4"/>
  <c r="K25" i="4"/>
  <c r="K30" i="4"/>
  <c r="K31" i="4"/>
  <c r="H13" i="2"/>
  <c r="I13" i="2" s="1"/>
  <c r="J13" i="3"/>
  <c r="O13" i="3" s="1"/>
  <c r="O45" i="3" s="1"/>
  <c r="F17" i="2" l="1"/>
  <c r="J45" i="3"/>
  <c r="J44" i="3"/>
  <c r="L12" i="39" s="1"/>
  <c r="R12" i="39" l="1"/>
  <c r="N12" i="39"/>
  <c r="H17" i="2"/>
  <c r="F25" i="2"/>
  <c r="V53" i="4"/>
  <c r="V52" i="4"/>
  <c r="V51" i="4"/>
  <c r="V50" i="4"/>
  <c r="V49" i="4"/>
  <c r="V48" i="4"/>
  <c r="V47" i="4"/>
  <c r="V46" i="4"/>
  <c r="V45" i="4"/>
  <c r="V44" i="4"/>
  <c r="X32" i="4"/>
  <c r="X31" i="4"/>
  <c r="X30" i="4"/>
  <c r="X29" i="4"/>
  <c r="X28" i="4"/>
  <c r="X27" i="4"/>
  <c r="X26" i="4"/>
  <c r="X25" i="4"/>
  <c r="X24" i="4"/>
  <c r="X23" i="4"/>
  <c r="J23" i="4"/>
  <c r="O23" i="4" s="1"/>
  <c r="X22" i="4"/>
  <c r="J22" i="4"/>
  <c r="O22" i="4" s="1"/>
  <c r="X21" i="4"/>
  <c r="J21" i="4"/>
  <c r="O21" i="4" s="1"/>
  <c r="X20" i="4"/>
  <c r="J20" i="4"/>
  <c r="O20" i="4" s="1"/>
  <c r="X19" i="4"/>
  <c r="J19" i="4"/>
  <c r="O19" i="4" s="1"/>
  <c r="X18" i="4"/>
  <c r="J18" i="4"/>
  <c r="O18" i="4" s="1"/>
  <c r="X17" i="4"/>
  <c r="J17" i="4"/>
  <c r="O17" i="4" s="1"/>
  <c r="X16" i="4"/>
  <c r="J16" i="4"/>
  <c r="X15" i="4"/>
  <c r="J15" i="4"/>
  <c r="O15" i="4" s="1"/>
  <c r="X14" i="4"/>
  <c r="J14" i="4"/>
  <c r="O14" i="4" s="1"/>
  <c r="X13" i="4"/>
  <c r="W11" i="4"/>
  <c r="T53" i="3"/>
  <c r="T52" i="3"/>
  <c r="T51" i="3"/>
  <c r="T50" i="3"/>
  <c r="T49" i="3"/>
  <c r="T48" i="3"/>
  <c r="T47" i="3"/>
  <c r="T46" i="3"/>
  <c r="T45" i="3"/>
  <c r="T44" i="3"/>
  <c r="V32" i="3"/>
  <c r="V31" i="3"/>
  <c r="K31" i="3"/>
  <c r="V30" i="3"/>
  <c r="K30" i="3"/>
  <c r="V29" i="3"/>
  <c r="V28" i="3"/>
  <c r="V27" i="3"/>
  <c r="K27" i="3"/>
  <c r="V26" i="3"/>
  <c r="V25" i="3"/>
  <c r="V24" i="3"/>
  <c r="K24" i="3"/>
  <c r="V23" i="3"/>
  <c r="V22" i="3"/>
  <c r="V21" i="3"/>
  <c r="V20" i="3"/>
  <c r="V19" i="3"/>
  <c r="V18" i="3"/>
  <c r="V17" i="3"/>
  <c r="V16" i="3"/>
  <c r="V15" i="3"/>
  <c r="K15" i="3"/>
  <c r="V14" i="3"/>
  <c r="K14" i="3"/>
  <c r="V13" i="3"/>
  <c r="U11" i="3"/>
  <c r="T48" i="2"/>
  <c r="T47" i="2"/>
  <c r="T46" i="2"/>
  <c r="T45" i="2"/>
  <c r="T44" i="2"/>
  <c r="J44" i="2"/>
  <c r="T43" i="2"/>
  <c r="T42" i="2"/>
  <c r="T41" i="2"/>
  <c r="T40" i="2"/>
  <c r="T39" i="2"/>
  <c r="T38" i="2"/>
  <c r="T36" i="2"/>
  <c r="T35" i="2"/>
  <c r="T34" i="2"/>
  <c r="T33" i="2"/>
  <c r="T32" i="2"/>
  <c r="T31" i="2"/>
  <c r="T30" i="2"/>
  <c r="T29" i="2"/>
  <c r="T28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U10" i="2"/>
  <c r="K16" i="4" l="1"/>
  <c r="O16" i="4"/>
  <c r="I17" i="2"/>
  <c r="I25" i="2" s="1"/>
  <c r="K17" i="2"/>
  <c r="K25" i="2" s="1"/>
  <c r="H45" i="4"/>
  <c r="H44" i="4"/>
  <c r="H15" i="2"/>
  <c r="I15" i="2" s="1"/>
  <c r="K17" i="4"/>
  <c r="K22" i="4"/>
  <c r="K14" i="4"/>
  <c r="K18" i="4"/>
  <c r="K15" i="4"/>
  <c r="K19" i="4"/>
  <c r="K23" i="4"/>
  <c r="K21" i="4"/>
  <c r="K20" i="4"/>
  <c r="K18" i="3"/>
  <c r="K26" i="3"/>
  <c r="K21" i="3"/>
  <c r="K23" i="3"/>
  <c r="K20" i="3"/>
  <c r="K13" i="3"/>
  <c r="K28" i="3"/>
  <c r="J13" i="4"/>
  <c r="O13" i="4" s="1"/>
  <c r="O45" i="4" s="1"/>
  <c r="K32" i="3"/>
  <c r="K29" i="3"/>
  <c r="K16" i="3"/>
  <c r="J45" i="4" l="1"/>
  <c r="J44" i="4"/>
  <c r="L13" i="39" s="1"/>
  <c r="K45" i="3"/>
  <c r="H14" i="2"/>
  <c r="H25" i="2" s="1"/>
  <c r="K13" i="4"/>
  <c r="K45" i="4" s="1"/>
  <c r="R13" i="39" l="1"/>
  <c r="N13" i="39"/>
  <c r="I14" i="2"/>
</calcChain>
</file>

<file path=xl/sharedStrings.xml><?xml version="1.0" encoding="utf-8"?>
<sst xmlns="http://schemas.openxmlformats.org/spreadsheetml/2006/main" count="1095" uniqueCount="132">
  <si>
    <t>NO.</t>
  </si>
  <si>
    <t xml:space="preserve">JENIS ALAT </t>
  </si>
  <si>
    <t>DOWN TIME</t>
  </si>
  <si>
    <t>WAKTU MUNGKIN OPERASI 24JAM/HARI</t>
  </si>
  <si>
    <t>KESIAPAN ALAT</t>
  </si>
  <si>
    <t>UTILISASI</t>
  </si>
  <si>
    <t>PRODUKSI</t>
  </si>
  <si>
    <t>TARIF</t>
  </si>
  <si>
    <t>PENDAPATAN</t>
  </si>
  <si>
    <t>FREQ.  RUSAK</t>
  </si>
  <si>
    <t>KETERANGAN</t>
  </si>
  <si>
    <t>(16x17)</t>
  </si>
  <si>
    <t>%</t>
  </si>
  <si>
    <t>JAM</t>
  </si>
  <si>
    <t>TON/BOX</t>
  </si>
  <si>
    <t>RP</t>
  </si>
  <si>
    <t>KALI</t>
  </si>
  <si>
    <t>LAPORAN BULANAN KESIAPAN ALAT BONGKAR MUAT PRIMA TERMINAL PETIKEMAS</t>
  </si>
  <si>
    <t>Kamis</t>
  </si>
  <si>
    <t>Jumat</t>
  </si>
  <si>
    <t>Sabtu</t>
  </si>
  <si>
    <t xml:space="preserve">Minggu </t>
  </si>
  <si>
    <t>Senin</t>
  </si>
  <si>
    <t>Selasa</t>
  </si>
  <si>
    <t xml:space="preserve">Rabu </t>
  </si>
  <si>
    <t>ARTG 12</t>
  </si>
  <si>
    <t>A-RTG 01</t>
  </si>
  <si>
    <t>A-RTG 02</t>
  </si>
  <si>
    <t>A-RTG 03</t>
  </si>
  <si>
    <t>A-RTG 04</t>
  </si>
  <si>
    <t>A-RTG 05</t>
  </si>
  <si>
    <t>A-RTG 06</t>
  </si>
  <si>
    <t>A-RTG 07</t>
  </si>
  <si>
    <t>A-RTG 08</t>
  </si>
  <si>
    <t>A-RTG 09</t>
  </si>
  <si>
    <t>A-RTG 10</t>
  </si>
  <si>
    <t>A-RTG 11</t>
  </si>
  <si>
    <t>A-RTG 12</t>
  </si>
  <si>
    <t>Automatic Rubber Tyred Gantry Crane</t>
  </si>
  <si>
    <t>ARTG 01</t>
  </si>
  <si>
    <t>WAKTU OPERASI</t>
  </si>
  <si>
    <t>ARTG 03</t>
  </si>
  <si>
    <t>ARTG 02</t>
  </si>
  <si>
    <t>ARTG 04</t>
  </si>
  <si>
    <t>ARTG 05</t>
  </si>
  <si>
    <t>ARTG 11</t>
  </si>
  <si>
    <t>ARTG 10</t>
  </si>
  <si>
    <t>ARTG 09</t>
  </si>
  <si>
    <t>ARTG 08</t>
  </si>
  <si>
    <t>ARTG 07</t>
  </si>
  <si>
    <t>ARTG 06</t>
  </si>
  <si>
    <t>Jumlah</t>
  </si>
  <si>
    <t>SUPERVISI ABM LAPANGAN</t>
  </si>
  <si>
    <t>AUGUSTO DWIFA DANIEL</t>
  </si>
  <si>
    <t>ASST. MANAJER PERALATAN</t>
  </si>
  <si>
    <t>IFSAN ROSADY</t>
  </si>
  <si>
    <t>Perawatan</t>
  </si>
  <si>
    <t>Perbaikan</t>
  </si>
  <si>
    <t>Rusak</t>
  </si>
  <si>
    <t>TOTAL</t>
  </si>
  <si>
    <t>6 (3+4+5)</t>
  </si>
  <si>
    <t>8 (7-6)</t>
  </si>
  <si>
    <t>9 (8/7)</t>
  </si>
  <si>
    <t>11 (10/8)</t>
  </si>
  <si>
    <t>Avr</t>
  </si>
  <si>
    <t>DATE</t>
  </si>
  <si>
    <t>DAY</t>
  </si>
  <si>
    <t>5 (2+3+4)</t>
  </si>
  <si>
    <t>7 (6-5)</t>
  </si>
  <si>
    <t>8 (7/6)</t>
  </si>
  <si>
    <t>10 (9/7)</t>
  </si>
  <si>
    <t>Avr.</t>
  </si>
  <si>
    <t>20 ft</t>
  </si>
  <si>
    <t>40 ft</t>
  </si>
  <si>
    <t xml:space="preserve">Senin </t>
  </si>
  <si>
    <t>Box</t>
  </si>
  <si>
    <t>Inverter Hoist Fault (IGBT Temperature &amp; Overcccurrent)</t>
  </si>
  <si>
    <t>IRMS PC SIRA Fault (No Communication to ARTG)</t>
  </si>
  <si>
    <t>Belawan,     Agustus 2021</t>
  </si>
  <si>
    <t>BULAN : Oktober 2021</t>
  </si>
  <si>
    <t>BULAN : OKTOBER 2021</t>
  </si>
  <si>
    <t>Oktober 2021</t>
  </si>
  <si>
    <t xml:space="preserve">Sabtu </t>
  </si>
  <si>
    <t xml:space="preserve">Selasa </t>
  </si>
  <si>
    <t>Rabu</t>
  </si>
  <si>
    <t>BULAN :OKTOBER 2021</t>
  </si>
  <si>
    <t>OKTOBER 2021</t>
  </si>
  <si>
    <t>PM 250, Penggantian Oli Gearbox Hoist &amp; Hidrolik Brake</t>
  </si>
  <si>
    <t>PM 250, Pengisian Automatic Grease Spreader</t>
  </si>
  <si>
    <t>PM 250, Penggantian Oli Gearbox dan Oli Hidrolik</t>
  </si>
  <si>
    <t>PM 250, Penggantian Oli Gearbox dan Oli hidrolik</t>
  </si>
  <si>
    <t xml:space="preserve">                    PT. PRIMA TERMINAL PETIKEMAS</t>
  </si>
  <si>
    <t xml:space="preserve">                    TERMINAL PETIKEMAS BELAWAN FASE 2</t>
  </si>
  <si>
    <t>LAPORAN BULANAN UTILISASI DAN KESIAPAN ALAT BONGKAR MUAT PT PRIMA TERMINAL PETIKEMAS</t>
  </si>
  <si>
    <t>NO</t>
  </si>
  <si>
    <t>EQUIPMENT GROUP</t>
  </si>
  <si>
    <t>EQUIPMENT NUMBER</t>
  </si>
  <si>
    <t>EQUIPMENT DESCRIPTION</t>
  </si>
  <si>
    <t>DOWNTIME</t>
  </si>
  <si>
    <t>NUMBER OF BREAKDOWN</t>
  </si>
  <si>
    <t>OPERATION TIME</t>
  </si>
  <si>
    <t>AVAILABLE TIME</t>
  </si>
  <si>
    <t>NON AVAILABLE TIME</t>
  </si>
  <si>
    <t>AVAILABILITY</t>
  </si>
  <si>
    <t>MTBF</t>
  </si>
  <si>
    <t>MTTRc</t>
  </si>
  <si>
    <t>MTTRp</t>
  </si>
  <si>
    <t>UTILISATION</t>
  </si>
  <si>
    <t>REMARK</t>
  </si>
  <si>
    <t>PREVENTIVE MAINTENANCE</t>
  </si>
  <si>
    <t>CORRECTIVE MAINTENANCE</t>
  </si>
  <si>
    <t>ACCIDENT</t>
  </si>
  <si>
    <t>BREAKDOWN</t>
  </si>
  <si>
    <t>TOTAL BREAKDOWN</t>
  </si>
  <si>
    <t>13 (5+6+7+9)</t>
  </si>
  <si>
    <t>14 ((12-13)/12)</t>
  </si>
  <si>
    <t>15 (11/10)</t>
  </si>
  <si>
    <t>16 (8/10)</t>
  </si>
  <si>
    <t>17 (9/10)</t>
  </si>
  <si>
    <t>18 (11/12)</t>
  </si>
  <si>
    <t>ARTG</t>
  </si>
  <si>
    <t>AUTOMATIC RUBBER TYRED GANTRY</t>
  </si>
  <si>
    <t>WAKTU EKEFTIF
OPERASI</t>
  </si>
  <si>
    <t>IDLE TIME</t>
  </si>
  <si>
    <t>12 (9/7)</t>
  </si>
  <si>
    <t>PM 250</t>
  </si>
  <si>
    <t>Total Breakdown</t>
  </si>
  <si>
    <t>Accident</t>
  </si>
  <si>
    <t>7 (2+3+4+5)</t>
  </si>
  <si>
    <t>9 (6-5)</t>
  </si>
  <si>
    <t>10 (9/8)</t>
  </si>
  <si>
    <t>7 (2+3+4+5+6)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</si>
</sst>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_);_(* \(#,##0\);_(* &quot;-&quot;_);_(@_)"/>
    <numFmt numFmtId="165" formatCode="h:mm:ss;@"/>
    <numFmt numFmtId="166" formatCode="_(* #,##0.00_);_(* \(#,##0.00\);_(* &quot;-&quot;_);_(@_)"/>
    <numFmt numFmtId="167" formatCode="[$-F400]h:mm:ss\ AM/PM"/>
    <numFmt numFmtId="168" formatCode="[h]:mm:ss;@"/>
    <numFmt numFmtId="169" formatCode="0.0%"/>
  </numFmts>
  <fonts count="35">
    <font>
      <sz val="12"/>
      <name val="Times New Roman"/>
      <charset val="134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9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color theme="1"/>
      <name val="Arial"/>
    </font>
    <font>
      <sz val="10"/>
      <color theme="1"/>
      <name val="Arial"/>
    </font>
    <font>
      <i/>
      <sz val="8"/>
      <color theme="1"/>
      <name val="Times New Roman"/>
    </font>
    <font>
      <sz val="8"/>
      <color theme="1"/>
      <name val="Times New Roman"/>
    </font>
    <font>
      <sz val="12"/>
      <color theme="1"/>
      <name val="Arial"/>
    </font>
    <font>
      <b/>
      <sz val="13"/>
      <color theme="1"/>
      <name val="Calibri"/>
    </font>
    <font>
      <b/>
      <sz val="9"/>
      <color theme="1"/>
      <name val="Times New Roman"/>
    </font>
    <font>
      <sz val="11"/>
      <name val="Arial"/>
    </font>
    <font>
      <b/>
      <sz val="12"/>
      <color theme="1"/>
      <name val="Calibri"/>
    </font>
    <font>
      <b/>
      <sz val="11"/>
      <color theme="1"/>
      <name val="Calibri"/>
    </font>
    <font>
      <b/>
      <sz val="10"/>
      <color theme="1"/>
      <name val="Arial"/>
    </font>
    <font>
      <sz val="9"/>
      <color theme="1"/>
      <name val="Arial"/>
    </font>
    <font>
      <sz val="11"/>
      <color theme="1"/>
      <name val="Calibri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FB8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1A1CB"/>
        <bgColor rgb="FF41A1CB"/>
      </patternFill>
    </fill>
    <fill>
      <patternFill patternType="solid">
        <fgColor rgb="FF7F7F7F"/>
        <bgColor rgb="FF7F7F7F"/>
      </patternFill>
    </fill>
  </fills>
  <borders count="5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rgb="FF000000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164" fontId="12" fillId="0" borderId="0" applyFont="0" applyFill="0" applyBorder="0" applyAlignment="0" applyProtection="0"/>
    <xf numFmtId="0" fontId="13" fillId="0" borderId="0">
      <alignment vertical="center"/>
    </xf>
    <xf numFmtId="0" fontId="21" fillId="0" borderId="0"/>
  </cellStyleXfs>
  <cellXfs count="227">
    <xf numFmtId="0" fontId="0" fillId="0" borderId="0" xfId="0">
      <alignment vertical="center"/>
    </xf>
    <xf numFmtId="0" fontId="1" fillId="0" borderId="0" xfId="3" applyAlignment="1"/>
    <xf numFmtId="0" fontId="2" fillId="2" borderId="0" xfId="3" applyFont="1" applyFill="1" applyAlignment="1"/>
    <xf numFmtId="0" fontId="2" fillId="0" borderId="0" xfId="3" applyFont="1" applyFill="1" applyAlignment="1"/>
    <xf numFmtId="0" fontId="2" fillId="0" borderId="0" xfId="3" applyFont="1" applyAlignment="1"/>
    <xf numFmtId="0" fontId="1" fillId="0" borderId="0" xfId="3" applyFill="1" applyAlignment="1"/>
    <xf numFmtId="0" fontId="1" fillId="0" borderId="0" xfId="3" applyFill="1" applyAlignment="1">
      <alignment horizontal="center"/>
    </xf>
    <xf numFmtId="1" fontId="1" fillId="0" borderId="0" xfId="3" applyNumberFormat="1" applyAlignment="1"/>
    <xf numFmtId="2" fontId="1" fillId="0" borderId="0" xfId="3" applyNumberFormat="1" applyAlignment="1"/>
    <xf numFmtId="0" fontId="3" fillId="0" borderId="0" xfId="3" applyFont="1" applyFill="1" applyAlignment="1"/>
    <xf numFmtId="0" fontId="4" fillId="0" borderId="0" xfId="3" applyFont="1" applyFill="1" applyAlignment="1"/>
    <xf numFmtId="0" fontId="5" fillId="0" borderId="0" xfId="3" applyFont="1" applyFill="1" applyAlignment="1">
      <alignment horizontal="left"/>
    </xf>
    <xf numFmtId="0" fontId="7" fillId="0" borderId="5" xfId="3" applyFont="1" applyFill="1" applyBorder="1" applyAlignment="1">
      <alignment horizontal="center" vertical="center"/>
    </xf>
    <xf numFmtId="0" fontId="7" fillId="0" borderId="5" xfId="3" applyFont="1" applyFill="1" applyBorder="1" applyAlignment="1">
      <alignment horizontal="left" vertical="center"/>
    </xf>
    <xf numFmtId="0" fontId="7" fillId="0" borderId="7" xfId="3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left"/>
    </xf>
    <xf numFmtId="2" fontId="7" fillId="0" borderId="0" xfId="3" applyNumberFormat="1" applyFont="1" applyFill="1" applyBorder="1" applyAlignment="1">
      <alignment horizontal="center"/>
    </xf>
    <xf numFmtId="0" fontId="7" fillId="0" borderId="0" xfId="3" applyFont="1" applyFill="1" applyAlignment="1"/>
    <xf numFmtId="0" fontId="8" fillId="0" borderId="0" xfId="3" applyFont="1" applyFill="1" applyAlignment="1"/>
    <xf numFmtId="0" fontId="0" fillId="0" borderId="0" xfId="3" applyFont="1" applyFill="1" applyAlignment="1"/>
    <xf numFmtId="0" fontId="0" fillId="0" borderId="0" xfId="3" applyFont="1" applyFill="1" applyAlignment="1">
      <alignment horizontal="center"/>
    </xf>
    <xf numFmtId="10" fontId="3" fillId="0" borderId="0" xfId="3" applyNumberFormat="1" applyFont="1" applyFill="1" applyAlignment="1"/>
    <xf numFmtId="165" fontId="4" fillId="0" borderId="0" xfId="3" applyNumberFormat="1" applyFont="1" applyFill="1" applyAlignment="1"/>
    <xf numFmtId="46" fontId="3" fillId="0" borderId="0" xfId="3" applyNumberFormat="1" applyFont="1" applyFill="1" applyAlignment="1">
      <alignment horizontal="center"/>
    </xf>
    <xf numFmtId="0" fontId="3" fillId="0" borderId="0" xfId="3" applyFont="1" applyFill="1" applyAlignment="1">
      <alignment horizontal="center"/>
    </xf>
    <xf numFmtId="46" fontId="3" fillId="0" borderId="0" xfId="3" applyNumberFormat="1" applyFont="1" applyFill="1" applyAlignment="1"/>
    <xf numFmtId="20" fontId="3" fillId="0" borderId="0" xfId="3" applyNumberFormat="1" applyFont="1" applyFill="1" applyAlignment="1"/>
    <xf numFmtId="9" fontId="7" fillId="0" borderId="5" xfId="1" applyFont="1" applyFill="1" applyBorder="1" applyAlignment="1" applyProtection="1">
      <alignment horizontal="center" vertical="center"/>
    </xf>
    <xf numFmtId="46" fontId="7" fillId="0" borderId="0" xfId="3" applyNumberFormat="1" applyFont="1" applyFill="1" applyBorder="1" applyAlignment="1">
      <alignment horizontal="center"/>
    </xf>
    <xf numFmtId="46" fontId="7" fillId="0" borderId="0" xfId="5" applyNumberFormat="1" applyFont="1" applyFill="1" applyBorder="1" applyAlignment="1">
      <alignment horizontal="center"/>
    </xf>
    <xf numFmtId="2" fontId="7" fillId="0" borderId="0" xfId="5" applyNumberFormat="1" applyFont="1" applyFill="1" applyBorder="1" applyAlignment="1">
      <alignment horizontal="center"/>
    </xf>
    <xf numFmtId="0" fontId="7" fillId="0" borderId="0" xfId="3" applyFont="1" applyAlignment="1"/>
    <xf numFmtId="0" fontId="8" fillId="0" borderId="0" xfId="3" applyFont="1" applyAlignment="1"/>
    <xf numFmtId="2" fontId="1" fillId="0" borderId="0" xfId="3" applyNumberFormat="1" applyFill="1" applyAlignment="1">
      <alignment horizontal="center"/>
    </xf>
    <xf numFmtId="2" fontId="0" fillId="0" borderId="0" xfId="3" applyNumberFormat="1" applyFont="1" applyFill="1" applyAlignment="1"/>
    <xf numFmtId="3" fontId="0" fillId="0" borderId="0" xfId="3" applyNumberFormat="1" applyFont="1" applyFill="1" applyAlignment="1"/>
    <xf numFmtId="2" fontId="3" fillId="0" borderId="0" xfId="3" applyNumberFormat="1" applyFont="1" applyFill="1" applyAlignment="1"/>
    <xf numFmtId="3" fontId="3" fillId="0" borderId="0" xfId="3" applyNumberFormat="1" applyFont="1" applyFill="1" applyAlignment="1"/>
    <xf numFmtId="0" fontId="3" fillId="0" borderId="0" xfId="3" applyNumberFormat="1" applyFont="1" applyFill="1" applyAlignment="1"/>
    <xf numFmtId="1" fontId="6" fillId="3" borderId="13" xfId="3" applyNumberFormat="1" applyFont="1" applyFill="1" applyBorder="1" applyAlignment="1">
      <alignment horizontal="center" vertical="center" wrapText="1"/>
    </xf>
    <xf numFmtId="1" fontId="6" fillId="4" borderId="17" xfId="3" applyNumberFormat="1" applyFont="1" applyFill="1" applyBorder="1" applyAlignment="1">
      <alignment horizontal="center" vertical="center"/>
    </xf>
    <xf numFmtId="0" fontId="6" fillId="4" borderId="17" xfId="3" applyFont="1" applyFill="1" applyBorder="1" applyAlignment="1">
      <alignment horizontal="center" vertical="center"/>
    </xf>
    <xf numFmtId="0" fontId="6" fillId="4" borderId="14" xfId="3" applyFont="1" applyFill="1" applyBorder="1" applyAlignment="1">
      <alignment horizontal="center" vertical="center"/>
    </xf>
    <xf numFmtId="1" fontId="9" fillId="0" borderId="18" xfId="5" applyNumberFormat="1" applyFont="1" applyFill="1" applyBorder="1" applyAlignment="1" applyProtection="1">
      <alignment horizontal="center" vertical="center"/>
    </xf>
    <xf numFmtId="2" fontId="9" fillId="0" borderId="18" xfId="5" applyNumberFormat="1" applyFont="1" applyFill="1" applyBorder="1" applyAlignment="1" applyProtection="1">
      <alignment horizontal="center" vertical="center"/>
    </xf>
    <xf numFmtId="1" fontId="7" fillId="0" borderId="18" xfId="3" applyNumberFormat="1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left" vertical="center" wrapText="1"/>
    </xf>
    <xf numFmtId="1" fontId="9" fillId="0" borderId="5" xfId="5" applyNumberFormat="1" applyFont="1" applyFill="1" applyBorder="1" applyAlignment="1" applyProtection="1">
      <alignment horizontal="center" vertical="center"/>
    </xf>
    <xf numFmtId="2" fontId="9" fillId="0" borderId="5" xfId="5" applyNumberFormat="1" applyFont="1" applyFill="1" applyBorder="1" applyAlignment="1" applyProtection="1">
      <alignment horizontal="center" vertical="center"/>
    </xf>
    <xf numFmtId="1" fontId="7" fillId="0" borderId="5" xfId="3" applyNumberFormat="1" applyFont="1" applyFill="1" applyBorder="1" applyAlignment="1">
      <alignment horizontal="center" vertical="center"/>
    </xf>
    <xf numFmtId="0" fontId="4" fillId="0" borderId="19" xfId="3" applyFont="1" applyFill="1" applyBorder="1" applyAlignment="1">
      <alignment horizontal="left" vertical="center" wrapText="1"/>
    </xf>
    <xf numFmtId="0" fontId="4" fillId="0" borderId="20" xfId="0" applyFont="1" applyFill="1" applyBorder="1" applyAlignment="1">
      <alignment vertical="center" wrapText="1"/>
    </xf>
    <xf numFmtId="0" fontId="4" fillId="0" borderId="6" xfId="3" applyFont="1" applyFill="1" applyBorder="1" applyAlignment="1">
      <alignment horizontal="left" vertical="center" wrapText="1"/>
    </xf>
    <xf numFmtId="0" fontId="4" fillId="0" borderId="12" xfId="3" applyFont="1" applyFill="1" applyBorder="1" applyAlignment="1">
      <alignment horizontal="left" vertical="center" wrapText="1"/>
    </xf>
    <xf numFmtId="1" fontId="9" fillId="0" borderId="0" xfId="5" applyNumberFormat="1" applyFont="1" applyFill="1" applyBorder="1" applyAlignment="1" applyProtection="1">
      <alignment horizontal="center"/>
    </xf>
    <xf numFmtId="2" fontId="9" fillId="0" borderId="0" xfId="5" applyNumberFormat="1" applyFont="1" applyFill="1" applyBorder="1" applyAlignment="1" applyProtection="1">
      <alignment horizontal="center"/>
    </xf>
    <xf numFmtId="1" fontId="7" fillId="0" borderId="0" xfId="3" applyNumberFormat="1" applyFont="1" applyFill="1" applyBorder="1" applyAlignment="1">
      <alignment horizontal="center"/>
    </xf>
    <xf numFmtId="0" fontId="7" fillId="0" borderId="0" xfId="3" applyFont="1" applyFill="1" applyAlignment="1">
      <alignment horizontal="center"/>
    </xf>
    <xf numFmtId="1" fontId="7" fillId="0" borderId="0" xfId="3" applyNumberFormat="1" applyFont="1" applyAlignment="1"/>
    <xf numFmtId="1" fontId="8" fillId="0" borderId="0" xfId="3" applyNumberFormat="1" applyFont="1" applyAlignment="1"/>
    <xf numFmtId="0" fontId="2" fillId="0" borderId="21" xfId="3" applyFont="1" applyFill="1" applyBorder="1" applyAlignment="1"/>
    <xf numFmtId="0" fontId="2" fillId="2" borderId="21" xfId="3" applyFont="1" applyFill="1" applyBorder="1" applyAlignment="1"/>
    <xf numFmtId="166" fontId="2" fillId="2" borderId="0" xfId="3" applyNumberFormat="1" applyFont="1" applyFill="1" applyAlignment="1"/>
    <xf numFmtId="46" fontId="2" fillId="2" borderId="0" xfId="3" applyNumberFormat="1" applyFont="1" applyFill="1" applyAlignment="1"/>
    <xf numFmtId="46" fontId="2" fillId="0" borderId="0" xfId="3" applyNumberFormat="1" applyFont="1" applyAlignment="1">
      <alignment horizontal="right"/>
    </xf>
    <xf numFmtId="0" fontId="10" fillId="0" borderId="0" xfId="0" applyFont="1" applyFill="1" applyAlignment="1"/>
    <xf numFmtId="166" fontId="2" fillId="0" borderId="0" xfId="3" applyNumberFormat="1" applyFont="1" applyFill="1" applyAlignment="1"/>
    <xf numFmtId="0" fontId="11" fillId="5" borderId="22" xfId="0" applyFont="1" applyFill="1" applyBorder="1" applyAlignment="1"/>
    <xf numFmtId="0" fontId="2" fillId="0" borderId="21" xfId="3" applyFont="1" applyBorder="1" applyAlignment="1"/>
    <xf numFmtId="0" fontId="5" fillId="0" borderId="8" xfId="3" applyFont="1" applyFill="1" applyBorder="1" applyAlignment="1">
      <alignment vertical="center"/>
    </xf>
    <xf numFmtId="0" fontId="7" fillId="0" borderId="0" xfId="3" applyFont="1" applyFill="1" applyBorder="1" applyAlignment="1"/>
    <xf numFmtId="0" fontId="7" fillId="0" borderId="0" xfId="3" applyFont="1" applyFill="1" applyBorder="1" applyAlignment="1">
      <alignment horizontal="right"/>
    </xf>
    <xf numFmtId="0" fontId="5" fillId="0" borderId="9" xfId="3" applyFont="1" applyFill="1" applyBorder="1" applyAlignment="1">
      <alignment vertical="center"/>
    </xf>
    <xf numFmtId="2" fontId="5" fillId="0" borderId="2" xfId="5" applyNumberFormat="1" applyFont="1" applyFill="1" applyBorder="1" applyAlignment="1">
      <alignment horizontal="center" vertical="center"/>
    </xf>
    <xf numFmtId="46" fontId="7" fillId="3" borderId="12" xfId="3" applyNumberFormat="1" applyFont="1" applyFill="1" applyBorder="1" applyAlignment="1">
      <alignment horizontal="center" vertical="center"/>
    </xf>
    <xf numFmtId="46" fontId="7" fillId="0" borderId="5" xfId="3" applyNumberFormat="1" applyFont="1" applyFill="1" applyBorder="1" applyAlignment="1">
      <alignment horizontal="center" vertical="center"/>
    </xf>
    <xf numFmtId="46" fontId="7" fillId="0" borderId="5" xfId="5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center"/>
    </xf>
    <xf numFmtId="2" fontId="7" fillId="0" borderId="0" xfId="3" applyNumberFormat="1" applyFont="1" applyFill="1" applyAlignment="1">
      <alignment horizontal="center"/>
    </xf>
    <xf numFmtId="0" fontId="8" fillId="0" borderId="0" xfId="3" applyFont="1" applyFill="1" applyAlignment="1">
      <alignment horizontal="center"/>
    </xf>
    <xf numFmtId="3" fontId="5" fillId="0" borderId="13" xfId="5" applyNumberFormat="1" applyFont="1" applyFill="1" applyBorder="1" applyAlignment="1">
      <alignment horizontal="center" vertical="center"/>
    </xf>
    <xf numFmtId="2" fontId="5" fillId="0" borderId="13" xfId="5" applyNumberFormat="1" applyFont="1" applyFill="1" applyBorder="1" applyAlignment="1">
      <alignment horizontal="center" vertical="center"/>
    </xf>
    <xf numFmtId="1" fontId="5" fillId="0" borderId="13" xfId="3" applyNumberFormat="1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left" vertical="center" wrapText="1"/>
    </xf>
    <xf numFmtId="1" fontId="6" fillId="3" borderId="13" xfId="3" quotePrefix="1" applyNumberFormat="1" applyFont="1" applyFill="1" applyBorder="1" applyAlignment="1">
      <alignment horizontal="center" vertical="center" wrapText="1"/>
    </xf>
    <xf numFmtId="0" fontId="15" fillId="0" borderId="5" xfId="3" applyFont="1" applyFill="1" applyBorder="1" applyAlignment="1">
      <alignment horizontal="left" vertical="center" wrapText="1"/>
    </xf>
    <xf numFmtId="0" fontId="15" fillId="0" borderId="12" xfId="3" applyFont="1" applyFill="1" applyBorder="1" applyAlignment="1">
      <alignment horizontal="left" vertical="center" wrapText="1"/>
    </xf>
    <xf numFmtId="0" fontId="16" fillId="0" borderId="5" xfId="3" applyFont="1" applyFill="1" applyBorder="1" applyAlignment="1">
      <alignment horizontal="left" vertical="center"/>
    </xf>
    <xf numFmtId="0" fontId="17" fillId="0" borderId="13" xfId="3" applyFont="1" applyFill="1" applyBorder="1" applyAlignment="1">
      <alignment vertical="center"/>
    </xf>
    <xf numFmtId="167" fontId="7" fillId="0" borderId="5" xfId="5" applyNumberFormat="1" applyFont="1" applyFill="1" applyBorder="1" applyAlignment="1">
      <alignment horizontal="center" vertical="center"/>
    </xf>
    <xf numFmtId="167" fontId="7" fillId="3" borderId="5" xfId="3" applyNumberFormat="1" applyFont="1" applyFill="1" applyBorder="1" applyAlignment="1">
      <alignment horizontal="center" vertical="center"/>
    </xf>
    <xf numFmtId="9" fontId="9" fillId="0" borderId="5" xfId="1" applyNumberFormat="1" applyFont="1" applyFill="1" applyBorder="1" applyAlignment="1" applyProtection="1">
      <alignment horizontal="center" vertical="center"/>
    </xf>
    <xf numFmtId="168" fontId="7" fillId="3" borderId="5" xfId="3" applyNumberFormat="1" applyFont="1" applyFill="1" applyBorder="1" applyAlignment="1">
      <alignment horizontal="center" vertical="center"/>
    </xf>
    <xf numFmtId="168" fontId="7" fillId="0" borderId="5" xfId="3" applyNumberFormat="1" applyFont="1" applyFill="1" applyBorder="1" applyAlignment="1">
      <alignment horizontal="center" vertical="center"/>
    </xf>
    <xf numFmtId="168" fontId="7" fillId="0" borderId="5" xfId="5" applyNumberFormat="1" applyFont="1" applyFill="1" applyBorder="1" applyAlignment="1">
      <alignment horizontal="center" vertical="center"/>
    </xf>
    <xf numFmtId="0" fontId="18" fillId="0" borderId="0" xfId="3" applyFont="1" applyAlignment="1"/>
    <xf numFmtId="1" fontId="18" fillId="0" borderId="0" xfId="3" applyNumberFormat="1" applyFont="1" applyAlignment="1"/>
    <xf numFmtId="0" fontId="18" fillId="0" borderId="0" xfId="3" applyFont="1" applyFill="1" applyAlignment="1"/>
    <xf numFmtId="9" fontId="7" fillId="2" borderId="5" xfId="5" applyNumberFormat="1" applyFont="1" applyFill="1" applyBorder="1" applyAlignment="1">
      <alignment horizontal="center" vertical="center"/>
    </xf>
    <xf numFmtId="0" fontId="16" fillId="0" borderId="0" xfId="3" applyFont="1" applyFill="1" applyAlignment="1">
      <alignment horizontal="center"/>
    </xf>
    <xf numFmtId="1" fontId="19" fillId="3" borderId="10" xfId="5" applyNumberFormat="1" applyFont="1" applyFill="1" applyBorder="1" applyAlignment="1">
      <alignment horizontal="center" vertical="center" wrapText="1"/>
    </xf>
    <xf numFmtId="1" fontId="19" fillId="3" borderId="4" xfId="5" applyNumberFormat="1" applyFont="1" applyFill="1" applyBorder="1" applyAlignment="1">
      <alignment horizontal="center" vertical="center" wrapText="1"/>
    </xf>
    <xf numFmtId="1" fontId="19" fillId="3" borderId="9" xfId="5" applyNumberFormat="1" applyFont="1" applyFill="1" applyBorder="1" applyAlignment="1">
      <alignment horizontal="center" vertical="center" wrapText="1"/>
    </xf>
    <xf numFmtId="1" fontId="19" fillId="3" borderId="2" xfId="5" applyNumberFormat="1" applyFont="1" applyFill="1" applyBorder="1" applyAlignment="1">
      <alignment horizontal="center" vertical="center" wrapText="1"/>
    </xf>
    <xf numFmtId="1" fontId="19" fillId="3" borderId="2" xfId="3" applyNumberFormat="1" applyFont="1" applyFill="1" applyBorder="1" applyAlignment="1">
      <alignment horizontal="center" vertical="center" wrapText="1"/>
    </xf>
    <xf numFmtId="1" fontId="19" fillId="3" borderId="2" xfId="3" quotePrefix="1" applyNumberFormat="1" applyFont="1" applyFill="1" applyBorder="1" applyAlignment="1">
      <alignment horizontal="center" vertical="center" wrapText="1"/>
    </xf>
    <xf numFmtId="0" fontId="19" fillId="4" borderId="1" xfId="3" applyFont="1" applyFill="1" applyBorder="1" applyAlignment="1">
      <alignment horizontal="center" vertical="center"/>
    </xf>
    <xf numFmtId="0" fontId="19" fillId="4" borderId="11" xfId="3" applyFont="1" applyFill="1" applyBorder="1" applyAlignment="1">
      <alignment horizontal="center" vertical="center"/>
    </xf>
    <xf numFmtId="46" fontId="19" fillId="6" borderId="22" xfId="3" applyNumberFormat="1" applyFont="1" applyFill="1" applyBorder="1" applyAlignment="1">
      <alignment horizontal="center" vertical="center"/>
    </xf>
    <xf numFmtId="169" fontId="19" fillId="6" borderId="22" xfId="1" applyNumberFormat="1" applyFont="1" applyFill="1" applyBorder="1" applyAlignment="1">
      <alignment horizontal="center" vertical="center"/>
    </xf>
    <xf numFmtId="0" fontId="5" fillId="0" borderId="31" xfId="3" applyFont="1" applyFill="1" applyBorder="1" applyAlignment="1">
      <alignment horizontal="left" vertical="center" wrapText="1"/>
    </xf>
    <xf numFmtId="1" fontId="19" fillId="3" borderId="4" xfId="3" applyNumberFormat="1" applyFont="1" applyFill="1" applyBorder="1" applyAlignment="1">
      <alignment horizontal="center" vertical="center" wrapText="1"/>
    </xf>
    <xf numFmtId="168" fontId="19" fillId="0" borderId="34" xfId="3" applyNumberFormat="1" applyFont="1" applyFill="1" applyBorder="1" applyAlignment="1">
      <alignment horizontal="center"/>
    </xf>
    <xf numFmtId="0" fontId="19" fillId="0" borderId="34" xfId="3" applyFont="1" applyBorder="1" applyAlignment="1"/>
    <xf numFmtId="168" fontId="20" fillId="0" borderId="34" xfId="3" applyNumberFormat="1" applyFont="1" applyFill="1" applyBorder="1" applyAlignment="1">
      <alignment horizontal="center"/>
    </xf>
    <xf numFmtId="0" fontId="2" fillId="2" borderId="0" xfId="3" applyFont="1" applyFill="1" applyBorder="1" applyAlignment="1"/>
    <xf numFmtId="0" fontId="11" fillId="5" borderId="0" xfId="0" applyFont="1" applyFill="1" applyBorder="1" applyAlignment="1"/>
    <xf numFmtId="9" fontId="20" fillId="7" borderId="34" xfId="1" applyNumberFormat="1" applyFont="1" applyFill="1" applyBorder="1" applyAlignment="1">
      <alignment horizontal="center"/>
    </xf>
    <xf numFmtId="9" fontId="20" fillId="8" borderId="34" xfId="1" applyNumberFormat="1" applyFont="1" applyFill="1" applyBorder="1" applyAlignment="1">
      <alignment horizontal="center"/>
    </xf>
    <xf numFmtId="1" fontId="19" fillId="3" borderId="13" xfId="3" quotePrefix="1" applyNumberFormat="1" applyFont="1" applyFill="1" applyBorder="1" applyAlignment="1">
      <alignment horizontal="center" vertical="center" wrapText="1"/>
    </xf>
    <xf numFmtId="0" fontId="19" fillId="4" borderId="17" xfId="3" applyFont="1" applyFill="1" applyBorder="1" applyAlignment="1">
      <alignment horizontal="center" vertical="center"/>
    </xf>
    <xf numFmtId="1" fontId="19" fillId="6" borderId="22" xfId="1" applyNumberFormat="1" applyFont="1" applyFill="1" applyBorder="1" applyAlignment="1">
      <alignment horizontal="center" vertical="center"/>
    </xf>
    <xf numFmtId="9" fontId="7" fillId="0" borderId="5" xfId="3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 wrapText="1"/>
    </xf>
    <xf numFmtId="0" fontId="7" fillId="0" borderId="0" xfId="3" applyFont="1" applyFill="1" applyBorder="1" applyAlignment="1">
      <alignment horizontal="left" vertical="center"/>
    </xf>
    <xf numFmtId="0" fontId="7" fillId="0" borderId="38" xfId="3" applyFont="1" applyFill="1" applyBorder="1" applyAlignment="1">
      <alignment horizontal="center" vertical="center"/>
    </xf>
    <xf numFmtId="0" fontId="4" fillId="0" borderId="31" xfId="3" applyFont="1" applyFill="1" applyBorder="1" applyAlignment="1">
      <alignment horizontal="left" vertical="center" wrapText="1"/>
    </xf>
    <xf numFmtId="21" fontId="7" fillId="3" borderId="12" xfId="3" applyNumberFormat="1" applyFont="1" applyFill="1" applyBorder="1" applyAlignment="1">
      <alignment horizontal="center" vertical="center"/>
    </xf>
    <xf numFmtId="1" fontId="9" fillId="0" borderId="41" xfId="5" applyNumberFormat="1" applyFont="1" applyFill="1" applyBorder="1" applyAlignment="1" applyProtection="1">
      <alignment horizontal="center" vertical="center"/>
    </xf>
    <xf numFmtId="10" fontId="7" fillId="2" borderId="5" xfId="5" applyNumberFormat="1" applyFont="1" applyFill="1" applyBorder="1" applyAlignment="1">
      <alignment horizontal="center" vertical="center"/>
    </xf>
    <xf numFmtId="46" fontId="7" fillId="3" borderId="5" xfId="3" applyNumberFormat="1" applyFont="1" applyFill="1" applyBorder="1" applyAlignment="1">
      <alignment horizontal="center" vertical="center"/>
    </xf>
    <xf numFmtId="46" fontId="7" fillId="9" borderId="12" xfId="3" applyNumberFormat="1" applyFont="1" applyFill="1" applyBorder="1" applyAlignment="1">
      <alignment horizontal="center" vertical="center"/>
    </xf>
    <xf numFmtId="9" fontId="19" fillId="6" borderId="22" xfId="1" applyNumberFormat="1" applyFont="1" applyFill="1" applyBorder="1" applyAlignment="1">
      <alignment horizontal="center" vertical="center"/>
    </xf>
    <xf numFmtId="1" fontId="19" fillId="3" borderId="26" xfId="3" applyNumberFormat="1" applyFont="1" applyFill="1" applyBorder="1" applyAlignment="1">
      <alignment horizontal="center" vertical="center" wrapText="1"/>
    </xf>
    <xf numFmtId="0" fontId="5" fillId="0" borderId="0" xfId="3" applyFont="1" applyFill="1" applyAlignment="1">
      <alignment horizontal="left"/>
    </xf>
    <xf numFmtId="1" fontId="19" fillId="3" borderId="34" xfId="3" applyNumberFormat="1" applyFont="1" applyFill="1" applyBorder="1" applyAlignment="1">
      <alignment horizontal="center" vertical="center" wrapText="1"/>
    </xf>
    <xf numFmtId="17" fontId="5" fillId="0" borderId="0" xfId="3" quotePrefix="1" applyNumberFormat="1" applyFont="1" applyFill="1" applyAlignment="1">
      <alignment horizontal="left"/>
    </xf>
    <xf numFmtId="1" fontId="6" fillId="3" borderId="13" xfId="3" applyNumberFormat="1" applyFont="1" applyFill="1" applyBorder="1" applyAlignment="1">
      <alignment horizontal="center" vertical="center" wrapText="1"/>
    </xf>
    <xf numFmtId="1" fontId="19" fillId="3" borderId="2" xfId="3" applyNumberFormat="1" applyFont="1" applyFill="1" applyBorder="1" applyAlignment="1">
      <alignment horizontal="center" vertical="center" wrapText="1"/>
    </xf>
    <xf numFmtId="1" fontId="19" fillId="3" borderId="4" xfId="3" applyNumberFormat="1" applyFont="1" applyFill="1" applyBorder="1" applyAlignment="1">
      <alignment horizontal="center" vertical="center" wrapText="1"/>
    </xf>
    <xf numFmtId="0" fontId="5" fillId="0" borderId="0" xfId="3" applyFont="1" applyFill="1" applyAlignment="1">
      <alignment horizontal="left"/>
    </xf>
    <xf numFmtId="1" fontId="19" fillId="3" borderId="34" xfId="3" applyNumberFormat="1" applyFont="1" applyFill="1" applyBorder="1" applyAlignment="1">
      <alignment horizontal="center" vertical="center" wrapText="1"/>
    </xf>
    <xf numFmtId="0" fontId="22" fillId="0" borderId="0" xfId="6" applyFont="1"/>
    <xf numFmtId="0" fontId="23" fillId="0" borderId="0" xfId="6" quotePrefix="1" applyFont="1"/>
    <xf numFmtId="0" fontId="24" fillId="0" borderId="0" xfId="6" applyFont="1"/>
    <xf numFmtId="0" fontId="21" fillId="0" borderId="0" xfId="6" applyFont="1" applyAlignment="1"/>
    <xf numFmtId="0" fontId="25" fillId="0" borderId="0" xfId="6" applyFont="1"/>
    <xf numFmtId="0" fontId="24" fillId="0" borderId="0" xfId="6" quotePrefix="1" applyFont="1"/>
    <xf numFmtId="0" fontId="27" fillId="0" borderId="0" xfId="6" applyFont="1"/>
    <xf numFmtId="0" fontId="29" fillId="0" borderId="0" xfId="6" applyFont="1" applyAlignment="1">
      <alignment horizontal="center"/>
    </xf>
    <xf numFmtId="0" fontId="29" fillId="0" borderId="42" xfId="6" applyFont="1" applyBorder="1" applyAlignment="1">
      <alignment horizontal="center"/>
    </xf>
    <xf numFmtId="0" fontId="30" fillId="10" borderId="48" xfId="6" applyFont="1" applyFill="1" applyBorder="1" applyAlignment="1">
      <alignment horizontal="center" vertical="center" wrapText="1"/>
    </xf>
    <xf numFmtId="0" fontId="31" fillId="0" borderId="0" xfId="6" applyFont="1" applyAlignment="1">
      <alignment horizontal="center" vertical="center" wrapText="1"/>
    </xf>
    <xf numFmtId="0" fontId="32" fillId="0" borderId="0" xfId="6" applyFont="1" applyAlignment="1">
      <alignment horizontal="center" vertical="top" wrapText="1"/>
    </xf>
    <xf numFmtId="0" fontId="30" fillId="11" borderId="48" xfId="6" applyFont="1" applyFill="1" applyBorder="1" applyAlignment="1">
      <alignment horizontal="center" vertical="center" wrapText="1"/>
    </xf>
    <xf numFmtId="0" fontId="33" fillId="0" borderId="49" xfId="6" applyFont="1" applyBorder="1" applyAlignment="1">
      <alignment horizontal="center" vertical="top"/>
    </xf>
    <xf numFmtId="0" fontId="33" fillId="0" borderId="49" xfId="6" applyFont="1" applyBorder="1" applyAlignment="1">
      <alignment horizontal="left" vertical="top"/>
    </xf>
    <xf numFmtId="21" fontId="33" fillId="0" borderId="49" xfId="6" applyNumberFormat="1" applyFont="1" applyBorder="1" applyAlignment="1">
      <alignment horizontal="right" vertical="top"/>
    </xf>
    <xf numFmtId="10" fontId="33" fillId="0" borderId="49" xfId="6" applyNumberFormat="1" applyFont="1" applyBorder="1" applyAlignment="1">
      <alignment horizontal="right" vertical="top"/>
    </xf>
    <xf numFmtId="0" fontId="33" fillId="0" borderId="0" xfId="6" applyFont="1" applyAlignment="1">
      <alignment vertical="top"/>
    </xf>
    <xf numFmtId="21" fontId="33" fillId="0" borderId="48" xfId="6" applyNumberFormat="1" applyFont="1" applyBorder="1" applyAlignment="1">
      <alignment horizontal="right" vertical="top"/>
    </xf>
    <xf numFmtId="0" fontId="33" fillId="0" borderId="48" xfId="6" applyFont="1" applyBorder="1" applyAlignment="1">
      <alignment vertical="top"/>
    </xf>
    <xf numFmtId="2" fontId="33" fillId="0" borderId="48" xfId="6" applyNumberFormat="1" applyFont="1" applyBorder="1" applyAlignment="1">
      <alignment horizontal="right" vertical="top"/>
    </xf>
    <xf numFmtId="0" fontId="33" fillId="0" borderId="48" xfId="6" applyFont="1" applyBorder="1" applyAlignment="1">
      <alignment horizontal="right" vertical="top"/>
    </xf>
    <xf numFmtId="10" fontId="33" fillId="0" borderId="48" xfId="6" applyNumberFormat="1" applyFont="1" applyBorder="1" applyAlignment="1">
      <alignment horizontal="right" vertical="top"/>
    </xf>
    <xf numFmtId="2" fontId="33" fillId="0" borderId="49" xfId="6" applyNumberFormat="1" applyFont="1" applyBorder="1" applyAlignment="1">
      <alignment horizontal="right" vertical="top"/>
    </xf>
    <xf numFmtId="0" fontId="33" fillId="0" borderId="48" xfId="6" applyFont="1" applyBorder="1" applyAlignment="1">
      <alignment horizontal="center" vertical="top"/>
    </xf>
    <xf numFmtId="0" fontId="33" fillId="0" borderId="48" xfId="6" applyFont="1" applyBorder="1" applyAlignment="1">
      <alignment horizontal="left" vertical="top"/>
    </xf>
    <xf numFmtId="1" fontId="19" fillId="3" borderId="9" xfId="3" quotePrefix="1" applyNumberFormat="1" applyFont="1" applyFill="1" applyBorder="1" applyAlignment="1">
      <alignment horizontal="center" vertical="center" wrapText="1"/>
    </xf>
    <xf numFmtId="0" fontId="19" fillId="4" borderId="3" xfId="3" applyFont="1" applyFill="1" applyBorder="1" applyAlignment="1">
      <alignment horizontal="center" vertical="center"/>
    </xf>
    <xf numFmtId="0" fontId="30" fillId="10" borderId="43" xfId="6" applyFont="1" applyFill="1" applyBorder="1" applyAlignment="1">
      <alignment horizontal="center" vertical="center" wrapText="1"/>
    </xf>
    <xf numFmtId="0" fontId="28" fillId="0" borderId="47" xfId="6" applyFont="1" applyBorder="1"/>
    <xf numFmtId="0" fontId="28" fillId="0" borderId="49" xfId="6" applyFont="1" applyBorder="1"/>
    <xf numFmtId="0" fontId="26" fillId="0" borderId="0" xfId="6" applyFont="1" applyAlignment="1">
      <alignment horizontal="center"/>
    </xf>
    <xf numFmtId="0" fontId="21" fillId="0" borderId="0" xfId="6" applyFont="1" applyAlignment="1"/>
    <xf numFmtId="0" fontId="26" fillId="0" borderId="42" xfId="6" applyFont="1" applyBorder="1" applyAlignment="1">
      <alignment horizontal="center"/>
    </xf>
    <xf numFmtId="0" fontId="28" fillId="0" borderId="42" xfId="6" applyFont="1" applyBorder="1"/>
    <xf numFmtId="0" fontId="30" fillId="10" borderId="44" xfId="6" applyFont="1" applyFill="1" applyBorder="1" applyAlignment="1">
      <alignment horizontal="center" vertical="center" wrapText="1"/>
    </xf>
    <xf numFmtId="0" fontId="28" fillId="0" borderId="45" xfId="6" applyFont="1" applyBorder="1"/>
    <xf numFmtId="0" fontId="28" fillId="0" borderId="46" xfId="6" applyFont="1" applyBorder="1"/>
    <xf numFmtId="0" fontId="19" fillId="6" borderId="28" xfId="3" applyFont="1" applyFill="1" applyBorder="1" applyAlignment="1">
      <alignment horizontal="center" vertical="center"/>
    </xf>
    <xf numFmtId="0" fontId="19" fillId="6" borderId="29" xfId="3" applyFont="1" applyFill="1" applyBorder="1" applyAlignment="1">
      <alignment horizontal="center" vertical="center"/>
    </xf>
    <xf numFmtId="0" fontId="19" fillId="6" borderId="30" xfId="3" applyFont="1" applyFill="1" applyBorder="1" applyAlignment="1">
      <alignment horizontal="center" vertical="center"/>
    </xf>
    <xf numFmtId="1" fontId="6" fillId="3" borderId="13" xfId="3" applyNumberFormat="1" applyFont="1" applyFill="1" applyBorder="1" applyAlignment="1">
      <alignment horizontal="center" vertical="center" wrapText="1"/>
    </xf>
    <xf numFmtId="0" fontId="6" fillId="3" borderId="14" xfId="3" applyFont="1" applyFill="1" applyBorder="1" applyAlignment="1">
      <alignment horizontal="center" vertical="center"/>
    </xf>
    <xf numFmtId="0" fontId="6" fillId="3" borderId="15" xfId="3" applyFont="1" applyFill="1" applyBorder="1" applyAlignment="1">
      <alignment horizontal="center" vertical="center"/>
    </xf>
    <xf numFmtId="0" fontId="6" fillId="3" borderId="16" xfId="3" applyFont="1" applyFill="1" applyBorder="1" applyAlignment="1">
      <alignment horizontal="center" vertical="center"/>
    </xf>
    <xf numFmtId="0" fontId="5" fillId="0" borderId="0" xfId="3" applyFont="1" applyFill="1" applyAlignment="1">
      <alignment horizontal="center"/>
    </xf>
    <xf numFmtId="1" fontId="19" fillId="3" borderId="8" xfId="3" applyNumberFormat="1" applyFont="1" applyFill="1" applyBorder="1" applyAlignment="1">
      <alignment horizontal="center" vertical="center" wrapText="1"/>
    </xf>
    <xf numFmtId="1" fontId="19" fillId="3" borderId="9" xfId="3" applyNumberFormat="1" applyFont="1" applyFill="1" applyBorder="1" applyAlignment="1">
      <alignment horizontal="center" vertical="center" wrapText="1"/>
    </xf>
    <xf numFmtId="0" fontId="19" fillId="3" borderId="1" xfId="3" applyFont="1" applyFill="1" applyBorder="1" applyAlignment="1">
      <alignment horizontal="center" vertical="center"/>
    </xf>
    <xf numFmtId="0" fontId="19" fillId="3" borderId="3" xfId="3" applyFont="1" applyFill="1" applyBorder="1" applyAlignment="1">
      <alignment horizontal="center" vertical="center"/>
    </xf>
    <xf numFmtId="0" fontId="19" fillId="3" borderId="4" xfId="3" applyFont="1" applyFill="1" applyBorder="1" applyAlignment="1">
      <alignment horizontal="center" vertical="center"/>
    </xf>
    <xf numFmtId="1" fontId="19" fillId="3" borderId="2" xfId="3" applyNumberFormat="1" applyFont="1" applyFill="1" applyBorder="1" applyAlignment="1">
      <alignment horizontal="center" vertical="center" wrapText="1"/>
    </xf>
    <xf numFmtId="1" fontId="6" fillId="3" borderId="1" xfId="3" applyNumberFormat="1" applyFont="1" applyFill="1" applyBorder="1" applyAlignment="1">
      <alignment horizontal="center" vertical="center" wrapText="1"/>
    </xf>
    <xf numFmtId="1" fontId="6" fillId="3" borderId="4" xfId="3" applyNumberFormat="1" applyFont="1" applyFill="1" applyBorder="1" applyAlignment="1">
      <alignment horizontal="center" vertical="center" wrapText="1"/>
    </xf>
    <xf numFmtId="1" fontId="19" fillId="3" borderId="1" xfId="3" applyNumberFormat="1" applyFont="1" applyFill="1" applyBorder="1" applyAlignment="1">
      <alignment horizontal="center" vertical="center" wrapText="1"/>
    </xf>
    <xf numFmtId="1" fontId="19" fillId="3" borderId="4" xfId="3" applyNumberFormat="1" applyFont="1" applyFill="1" applyBorder="1" applyAlignment="1">
      <alignment horizontal="center" vertical="center" wrapText="1"/>
    </xf>
    <xf numFmtId="1" fontId="19" fillId="3" borderId="17" xfId="3" applyNumberFormat="1" applyFont="1" applyFill="1" applyBorder="1" applyAlignment="1">
      <alignment horizontal="center" vertical="center" wrapText="1"/>
    </xf>
    <xf numFmtId="1" fontId="19" fillId="3" borderId="11" xfId="3" applyNumberFormat="1" applyFont="1" applyFill="1" applyBorder="1" applyAlignment="1">
      <alignment horizontal="center" vertical="center" wrapText="1"/>
    </xf>
    <xf numFmtId="1" fontId="19" fillId="3" borderId="26" xfId="3" applyNumberFormat="1" applyFont="1" applyFill="1" applyBorder="1" applyAlignment="1">
      <alignment horizontal="center" vertical="center" wrapText="1"/>
    </xf>
    <xf numFmtId="1" fontId="19" fillId="3" borderId="10" xfId="3" applyNumberFormat="1" applyFont="1" applyFill="1" applyBorder="1" applyAlignment="1">
      <alignment horizontal="center" vertical="center" wrapText="1"/>
    </xf>
    <xf numFmtId="1" fontId="19" fillId="3" borderId="27" xfId="3" applyNumberFormat="1" applyFont="1" applyFill="1" applyBorder="1" applyAlignment="1">
      <alignment horizontal="center" vertical="center" wrapText="1"/>
    </xf>
    <xf numFmtId="1" fontId="6" fillId="3" borderId="17" xfId="3" applyNumberFormat="1" applyFont="1" applyFill="1" applyBorder="1" applyAlignment="1">
      <alignment horizontal="center" vertical="center" wrapText="1"/>
    </xf>
    <xf numFmtId="1" fontId="6" fillId="3" borderId="39" xfId="3" applyNumberFormat="1" applyFont="1" applyFill="1" applyBorder="1" applyAlignment="1">
      <alignment horizontal="center" vertical="center" wrapText="1"/>
    </xf>
    <xf numFmtId="1" fontId="6" fillId="3" borderId="11" xfId="3" applyNumberFormat="1" applyFont="1" applyFill="1" applyBorder="1" applyAlignment="1">
      <alignment horizontal="center" vertical="center" wrapText="1"/>
    </xf>
    <xf numFmtId="1" fontId="6" fillId="3" borderId="26" xfId="3" applyNumberFormat="1" applyFont="1" applyFill="1" applyBorder="1" applyAlignment="1">
      <alignment horizontal="center" vertical="center" wrapText="1"/>
    </xf>
    <xf numFmtId="1" fontId="6" fillId="3" borderId="40" xfId="3" applyNumberFormat="1" applyFont="1" applyFill="1" applyBorder="1" applyAlignment="1">
      <alignment horizontal="center" vertical="center" wrapText="1"/>
    </xf>
    <xf numFmtId="1" fontId="6" fillId="3" borderId="10" xfId="3" applyNumberFormat="1" applyFont="1" applyFill="1" applyBorder="1" applyAlignment="1">
      <alignment horizontal="center" vertical="center" wrapText="1"/>
    </xf>
    <xf numFmtId="1" fontId="19" fillId="3" borderId="34" xfId="3" applyNumberFormat="1" applyFont="1" applyFill="1" applyBorder="1" applyAlignment="1">
      <alignment horizontal="center" vertical="center" wrapText="1"/>
    </xf>
    <xf numFmtId="0" fontId="20" fillId="0" borderId="34" xfId="3" applyFont="1" applyFill="1" applyBorder="1" applyAlignment="1">
      <alignment horizontal="center"/>
    </xf>
    <xf numFmtId="0" fontId="19" fillId="0" borderId="34" xfId="3" applyFont="1" applyFill="1" applyBorder="1" applyAlignment="1">
      <alignment horizontal="center"/>
    </xf>
    <xf numFmtId="0" fontId="17" fillId="0" borderId="0" xfId="3" applyFont="1" applyFill="1" applyAlignment="1">
      <alignment horizontal="left"/>
    </xf>
    <xf numFmtId="0" fontId="5" fillId="0" borderId="0" xfId="3" applyFont="1" applyFill="1" applyAlignment="1">
      <alignment horizontal="left"/>
    </xf>
    <xf numFmtId="1" fontId="19" fillId="3" borderId="32" xfId="3" applyNumberFormat="1" applyFont="1" applyFill="1" applyBorder="1" applyAlignment="1">
      <alignment horizontal="center" vertical="center" wrapText="1"/>
    </xf>
    <xf numFmtId="0" fontId="19" fillId="3" borderId="23" xfId="3" applyFont="1" applyFill="1" applyBorder="1" applyAlignment="1">
      <alignment horizontal="center" vertical="center"/>
    </xf>
    <xf numFmtId="0" fontId="19" fillId="3" borderId="24" xfId="3" applyFont="1" applyFill="1" applyBorder="1" applyAlignment="1">
      <alignment horizontal="center" vertical="center"/>
    </xf>
    <xf numFmtId="0" fontId="19" fillId="3" borderId="25" xfId="3" applyFont="1" applyFill="1" applyBorder="1" applyAlignment="1">
      <alignment horizontal="center" vertical="center"/>
    </xf>
    <xf numFmtId="1" fontId="19" fillId="3" borderId="50" xfId="3" applyNumberFormat="1" applyFont="1" applyFill="1" applyBorder="1" applyAlignment="1">
      <alignment horizontal="center" vertical="center" wrapText="1"/>
    </xf>
    <xf numFmtId="1" fontId="19" fillId="3" borderId="33" xfId="3" applyNumberFormat="1" applyFont="1" applyFill="1" applyBorder="1" applyAlignment="1">
      <alignment horizontal="center" vertical="center" wrapText="1"/>
    </xf>
    <xf numFmtId="1" fontId="19" fillId="3" borderId="36" xfId="3" applyNumberFormat="1" applyFont="1" applyFill="1" applyBorder="1" applyAlignment="1">
      <alignment horizontal="center" vertical="center" wrapText="1"/>
    </xf>
    <xf numFmtId="1" fontId="19" fillId="3" borderId="35" xfId="3" applyNumberFormat="1" applyFont="1" applyFill="1" applyBorder="1" applyAlignment="1">
      <alignment horizontal="center" vertical="center" wrapText="1"/>
    </xf>
    <xf numFmtId="1" fontId="19" fillId="3" borderId="37" xfId="3" applyNumberFormat="1" applyFont="1" applyFill="1" applyBorder="1" applyAlignment="1">
      <alignment horizontal="center" vertical="center" wrapText="1"/>
    </xf>
    <xf numFmtId="168" fontId="33" fillId="0" borderId="48" xfId="6" applyNumberFormat="1" applyFont="1" applyBorder="1" applyAlignment="1">
      <alignment horizontal="right" vertical="top"/>
    </xf>
    <xf numFmtId="0" fontId="33" fillId="0" borderId="49" xfId="6" applyNumberFormat="1" applyFont="1" applyBorder="1" applyAlignment="1">
      <alignment horizontal="right" vertical="top"/>
    </xf>
    <xf numFmtId="0" fontId="34" fillId="0" borderId="49" xfId="6" applyNumberFormat="1" applyFont="1" applyBorder="1" applyAlignment="1">
      <alignment horizontal="right" vertical="top"/>
    </xf>
    <xf numFmtId="1" fontId="33" fillId="0" borderId="48" xfId="6" applyNumberFormat="1" applyFont="1" applyBorder="1" applyAlignment="1">
      <alignment horizontal="right" vertical="top"/>
    </xf>
  </cellXfs>
  <cellStyles count="7">
    <cellStyle name="Comma [0] 5" xfId="4"/>
    <cellStyle name="Normal" xfId="0" builtinId="0"/>
    <cellStyle name="Normal 2" xfId="6"/>
    <cellStyle name="Normal 3" xfId="3"/>
    <cellStyle name="Normal 3 2" xfId="5"/>
    <cellStyle name="Normal 5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0</xdr:rowOff>
    </xdr:from>
    <xdr:ext cx="1638300" cy="561975"/>
    <xdr:pic>
      <xdr:nvPicPr>
        <xdr:cNvPr id="2" name="image1.png" descr="PPTP warna_00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0"/>
          <a:ext cx="1638300" cy="56197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2</xdr:col>
      <xdr:colOff>716280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2</xdr:col>
      <xdr:colOff>716280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2</xdr:col>
      <xdr:colOff>716280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2</xdr:col>
      <xdr:colOff>716280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2</xdr:col>
      <xdr:colOff>716280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1583055</xdr:colOff>
      <xdr:row>3</xdr:row>
      <xdr:rowOff>75565</xdr:rowOff>
    </xdr:to>
    <xdr:pic>
      <xdr:nvPicPr>
        <xdr:cNvPr id="3" name="Picture 2" descr="PPTP warna_00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2</xdr:col>
      <xdr:colOff>716280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2</xdr:col>
      <xdr:colOff>716280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65935" cy="5994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2</xdr:col>
      <xdr:colOff>716280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2</xdr:col>
      <xdr:colOff>716280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2</xdr:col>
      <xdr:colOff>716280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2</xdr:col>
      <xdr:colOff>716280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2</xdr:col>
      <xdr:colOff>716280</xdr:colOff>
      <xdr:row>3</xdr:row>
      <xdr:rowOff>75565</xdr:rowOff>
    </xdr:to>
    <xdr:pic>
      <xdr:nvPicPr>
        <xdr:cNvPr id="2" name="Picture 1" descr="PPTP warna_00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9819" b="32337"/>
        <a:stretch>
          <a:fillRect/>
        </a:stretch>
      </xdr:blipFill>
      <xdr:spPr>
        <a:xfrm>
          <a:off x="85725" y="9525"/>
          <a:ext cx="1773555" cy="589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975"/>
  <sheetViews>
    <sheetView tabSelected="1" view="pageBreakPreview" topLeftCell="B1" zoomScaleNormal="100" zoomScaleSheetLayoutView="100" workbookViewId="0">
      <selection activeCell="P16" sqref="P16"/>
    </sheetView>
  </sheetViews>
  <sheetFormatPr defaultColWidth="12.625" defaultRowHeight="15" customHeight="1" outlineLevelRow="1"/>
  <cols>
    <col min="1" max="1" width="4.625" style="145" customWidth="1"/>
    <col min="2" max="2" width="10.875" style="145" customWidth="1"/>
    <col min="3" max="3" width="11.875" style="145" customWidth="1"/>
    <col min="4" max="4" width="28.75" style="145" customWidth="1"/>
    <col min="5" max="5" width="13.375" style="145" customWidth="1"/>
    <col min="6" max="6" width="12.5" style="145" customWidth="1"/>
    <col min="7" max="7" width="11.125" style="145" customWidth="1"/>
    <col min="8" max="8" width="12.625" style="145"/>
    <col min="9" max="9" width="12.5" style="145" customWidth="1"/>
    <col min="10" max="10" width="12.375" style="145" customWidth="1"/>
    <col min="11" max="12" width="10" style="145" customWidth="1"/>
    <col min="13" max="13" width="10.75" style="145" customWidth="1"/>
    <col min="14" max="14" width="13.125" style="145" customWidth="1"/>
    <col min="15" max="15" width="10.125" style="145" customWidth="1"/>
    <col min="16" max="17" width="7.625" style="145" customWidth="1"/>
    <col min="18" max="19" width="10.875" style="145" customWidth="1"/>
    <col min="20" max="20" width="28.375" style="145" customWidth="1"/>
    <col min="21" max="26" width="7.625" style="145" customWidth="1"/>
    <col min="27" max="16384" width="12.625" style="145"/>
  </cols>
  <sheetData>
    <row r="2" spans="1:28" ht="14.25">
      <c r="A2" s="142"/>
      <c r="B2" s="142"/>
      <c r="C2" s="143" t="s">
        <v>91</v>
      </c>
      <c r="D2" s="144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 spans="1:28">
      <c r="A3" s="146"/>
      <c r="B3" s="146"/>
      <c r="C3" s="147" t="s">
        <v>92</v>
      </c>
      <c r="D3" s="144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 spans="1:28" ht="21" customHeight="1">
      <c r="A4" s="173" t="s">
        <v>93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48"/>
      <c r="V4" s="148"/>
      <c r="W4" s="148"/>
      <c r="X4" s="148"/>
      <c r="Y4" s="148"/>
      <c r="Z4" s="148"/>
      <c r="AA4" s="148"/>
      <c r="AB4" s="148"/>
    </row>
    <row r="5" spans="1:28" ht="17.25">
      <c r="A5" s="175" t="s">
        <v>80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48"/>
      <c r="V5" s="148"/>
      <c r="W5" s="148"/>
      <c r="X5" s="148"/>
      <c r="Y5" s="148"/>
      <c r="Z5" s="148"/>
      <c r="AA5" s="148"/>
      <c r="AB5" s="148"/>
    </row>
    <row r="6" spans="1:28" ht="15.75">
      <c r="A6" s="149"/>
      <c r="B6" s="149"/>
      <c r="C6" s="149"/>
      <c r="D6" s="149"/>
      <c r="E6" s="150"/>
      <c r="F6" s="150"/>
      <c r="G6" s="150"/>
      <c r="H6" s="150"/>
      <c r="I6" s="150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8"/>
      <c r="V6" s="148"/>
      <c r="W6" s="148"/>
      <c r="X6" s="148"/>
      <c r="Y6" s="148"/>
      <c r="Z6" s="148"/>
      <c r="AA6" s="148"/>
      <c r="AB6" s="148"/>
    </row>
    <row r="7" spans="1:28" ht="19.5" customHeight="1">
      <c r="A7" s="170" t="s">
        <v>94</v>
      </c>
      <c r="B7" s="170" t="s">
        <v>95</v>
      </c>
      <c r="C7" s="170" t="s">
        <v>96</v>
      </c>
      <c r="D7" s="170" t="s">
        <v>97</v>
      </c>
      <c r="E7" s="177" t="s">
        <v>98</v>
      </c>
      <c r="F7" s="178"/>
      <c r="G7" s="178"/>
      <c r="H7" s="178"/>
      <c r="I7" s="179"/>
      <c r="J7" s="170" t="s">
        <v>99</v>
      </c>
      <c r="K7" s="170" t="s">
        <v>100</v>
      </c>
      <c r="L7" s="170" t="s">
        <v>101</v>
      </c>
      <c r="M7" s="170" t="s">
        <v>102</v>
      </c>
      <c r="N7" s="170" t="s">
        <v>103</v>
      </c>
      <c r="O7" s="170" t="s">
        <v>104</v>
      </c>
      <c r="P7" s="170" t="s">
        <v>105</v>
      </c>
      <c r="Q7" s="170" t="s">
        <v>106</v>
      </c>
      <c r="R7" s="170" t="s">
        <v>107</v>
      </c>
      <c r="S7" s="170" t="s">
        <v>6</v>
      </c>
      <c r="T7" s="170" t="s">
        <v>108</v>
      </c>
      <c r="U7" s="142"/>
      <c r="V7" s="142"/>
      <c r="W7" s="142"/>
      <c r="X7" s="142"/>
      <c r="Y7" s="142"/>
      <c r="Z7" s="142"/>
    </row>
    <row r="8" spans="1:28" ht="31.5" customHeight="1">
      <c r="A8" s="171"/>
      <c r="B8" s="171"/>
      <c r="C8" s="171"/>
      <c r="D8" s="171"/>
      <c r="E8" s="151" t="s">
        <v>109</v>
      </c>
      <c r="F8" s="151" t="s">
        <v>110</v>
      </c>
      <c r="G8" s="151" t="s">
        <v>111</v>
      </c>
      <c r="H8" s="151" t="s">
        <v>112</v>
      </c>
      <c r="I8" s="151" t="s">
        <v>113</v>
      </c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52"/>
      <c r="V8" s="152"/>
      <c r="W8" s="152"/>
      <c r="X8" s="152"/>
      <c r="Y8" s="152"/>
      <c r="Z8" s="152"/>
    </row>
    <row r="9" spans="1:28" ht="17.25" customHeight="1" outlineLevel="1">
      <c r="A9" s="172"/>
      <c r="B9" s="172"/>
      <c r="C9" s="172"/>
      <c r="D9" s="172"/>
      <c r="E9" s="151" t="s">
        <v>13</v>
      </c>
      <c r="F9" s="151" t="s">
        <v>13</v>
      </c>
      <c r="G9" s="151" t="s">
        <v>13</v>
      </c>
      <c r="H9" s="151" t="s">
        <v>13</v>
      </c>
      <c r="I9" s="151" t="s">
        <v>13</v>
      </c>
      <c r="J9" s="151" t="s">
        <v>16</v>
      </c>
      <c r="K9" s="151" t="s">
        <v>13</v>
      </c>
      <c r="L9" s="151" t="s">
        <v>13</v>
      </c>
      <c r="M9" s="151" t="s">
        <v>13</v>
      </c>
      <c r="N9" s="151" t="s">
        <v>12</v>
      </c>
      <c r="O9" s="151" t="s">
        <v>13</v>
      </c>
      <c r="P9" s="151" t="s">
        <v>13</v>
      </c>
      <c r="Q9" s="151" t="s">
        <v>13</v>
      </c>
      <c r="R9" s="151" t="s">
        <v>12</v>
      </c>
      <c r="S9" s="151" t="s">
        <v>14</v>
      </c>
      <c r="T9" s="172"/>
      <c r="U9" s="153"/>
      <c r="V9" s="153"/>
      <c r="W9" s="153"/>
      <c r="X9" s="153"/>
      <c r="Y9" s="153"/>
      <c r="Z9" s="153"/>
    </row>
    <row r="10" spans="1:28" ht="18" customHeight="1">
      <c r="A10" s="154">
        <v>1</v>
      </c>
      <c r="B10" s="154">
        <v>2</v>
      </c>
      <c r="C10" s="154">
        <v>3</v>
      </c>
      <c r="D10" s="154">
        <v>4</v>
      </c>
      <c r="E10" s="154">
        <v>5</v>
      </c>
      <c r="F10" s="154">
        <v>6</v>
      </c>
      <c r="G10" s="154">
        <v>7</v>
      </c>
      <c r="H10" s="154">
        <v>8</v>
      </c>
      <c r="I10" s="154">
        <v>9</v>
      </c>
      <c r="J10" s="154">
        <v>10</v>
      </c>
      <c r="K10" s="154">
        <v>11</v>
      </c>
      <c r="L10" s="154">
        <v>12</v>
      </c>
      <c r="M10" s="154" t="s">
        <v>114</v>
      </c>
      <c r="N10" s="154" t="s">
        <v>115</v>
      </c>
      <c r="O10" s="154" t="s">
        <v>116</v>
      </c>
      <c r="P10" s="154" t="s">
        <v>117</v>
      </c>
      <c r="Q10" s="154" t="s">
        <v>118</v>
      </c>
      <c r="R10" s="154" t="s">
        <v>119</v>
      </c>
      <c r="S10" s="154">
        <v>19</v>
      </c>
      <c r="T10" s="154">
        <v>20</v>
      </c>
      <c r="U10" s="152"/>
      <c r="V10" s="152"/>
      <c r="W10" s="152"/>
      <c r="X10" s="152"/>
      <c r="Y10" s="152"/>
      <c r="Z10" s="152"/>
    </row>
    <row r="11" spans="1:28" ht="11.25" customHeight="1">
      <c r="A11" s="155"/>
      <c r="B11" s="155"/>
      <c r="C11" s="155"/>
      <c r="D11" s="156"/>
      <c r="E11" s="162"/>
      <c r="F11" s="162"/>
      <c r="G11" s="162"/>
      <c r="H11" s="162"/>
      <c r="I11" s="162"/>
      <c r="J11" s="163"/>
      <c r="K11" s="162"/>
      <c r="L11" s="162"/>
      <c r="M11" s="162"/>
      <c r="N11" s="164"/>
      <c r="O11" s="163"/>
      <c r="P11" s="162"/>
      <c r="Q11" s="165"/>
      <c r="R11" s="158"/>
      <c r="S11" s="158"/>
      <c r="T11" s="161"/>
      <c r="U11" s="159"/>
      <c r="V11" s="159"/>
      <c r="W11" s="159"/>
      <c r="X11" s="159"/>
      <c r="Y11" s="159"/>
      <c r="Z11" s="159"/>
    </row>
    <row r="12" spans="1:28">
      <c r="A12" s="166">
        <v>1</v>
      </c>
      <c r="B12" s="166" t="s">
        <v>120</v>
      </c>
      <c r="C12" s="166" t="s">
        <v>39</v>
      </c>
      <c r="D12" s="167" t="s">
        <v>121</v>
      </c>
      <c r="E12" s="223">
        <f>'Daily ARTG01 Utilisasi'!C44</f>
        <v>0</v>
      </c>
      <c r="F12" s="223">
        <f>'Daily ARTG01 Utilisasi'!E44</f>
        <v>6.25E-2</v>
      </c>
      <c r="G12" s="223">
        <f>'Daily ARTG01 Utilisasi'!F44</f>
        <v>0</v>
      </c>
      <c r="H12" s="223">
        <f>'Daily ARTG01 Utilisasi'!G44</f>
        <v>0</v>
      </c>
      <c r="I12" s="223">
        <f>'Daily ARTG01 Utilisasi'!G44</f>
        <v>0</v>
      </c>
      <c r="J12" s="226">
        <v>1</v>
      </c>
      <c r="K12" s="223">
        <f>'Daily ARTG01 Utilisasi'!M44</f>
        <v>23.687500000000004</v>
      </c>
      <c r="L12" s="223">
        <f>'Daily ARTG01 Utilisasi'!J44</f>
        <v>29.958333333333332</v>
      </c>
      <c r="M12" s="157">
        <f t="shared" ref="M12:M23" si="0">+E12+F12+G12+I12</f>
        <v>6.25E-2</v>
      </c>
      <c r="N12" s="158">
        <f t="shared" ref="N12:N23" si="1">(L12-M12)/L12</f>
        <v>0.99791376912378305</v>
      </c>
      <c r="O12" s="157">
        <f t="shared" ref="O12:O23" si="2">K12/J12</f>
        <v>23.687500000000004</v>
      </c>
      <c r="P12" s="157">
        <f t="shared" ref="P12:P23" si="3">H12/J12</f>
        <v>0</v>
      </c>
      <c r="Q12" s="157">
        <f t="shared" ref="Q12:Q23" si="4">I12/J12</f>
        <v>0</v>
      </c>
      <c r="R12" s="158">
        <f t="shared" ref="R12:R23" si="5">K12/L12</f>
        <v>0.790681502086231</v>
      </c>
      <c r="S12" s="224">
        <f>961+969</f>
        <v>1930</v>
      </c>
      <c r="T12" s="161"/>
      <c r="U12" s="159"/>
      <c r="V12" s="159"/>
      <c r="W12" s="159"/>
      <c r="X12" s="159"/>
      <c r="Y12" s="159"/>
      <c r="Z12" s="159"/>
    </row>
    <row r="13" spans="1:28">
      <c r="A13" s="166">
        <v>2</v>
      </c>
      <c r="B13" s="166" t="s">
        <v>120</v>
      </c>
      <c r="C13" s="166" t="s">
        <v>42</v>
      </c>
      <c r="D13" s="167" t="s">
        <v>121</v>
      </c>
      <c r="E13" s="223">
        <f>'Daily ARTG02 Utilisasi'!C44</f>
        <v>0.25</v>
      </c>
      <c r="F13" s="223">
        <f>'Daily ARTG02 Utilisasi'!E44</f>
        <v>0</v>
      </c>
      <c r="G13" s="223">
        <f>'Daily ARTG02 Utilisasi'!F44</f>
        <v>0</v>
      </c>
      <c r="H13" s="223">
        <f>'Daily ARTG02 Utilisasi'!G44</f>
        <v>0</v>
      </c>
      <c r="I13" s="223">
        <f>'Daily ARTG01 Utilisasi'!G45</f>
        <v>0</v>
      </c>
      <c r="J13" s="226">
        <v>0</v>
      </c>
      <c r="K13" s="223">
        <f>'Daily ARTG02 Utilisasi'!M44</f>
        <v>24.166666666666668</v>
      </c>
      <c r="L13" s="223">
        <f>'Daily ARTG02 Utilisasi'!J44</f>
        <v>30.75</v>
      </c>
      <c r="M13" s="157">
        <f t="shared" si="0"/>
        <v>0.25</v>
      </c>
      <c r="N13" s="158">
        <f t="shared" si="1"/>
        <v>0.99186991869918695</v>
      </c>
      <c r="O13" s="157" t="e">
        <f t="shared" si="2"/>
        <v>#DIV/0!</v>
      </c>
      <c r="P13" s="157" t="e">
        <f t="shared" si="3"/>
        <v>#DIV/0!</v>
      </c>
      <c r="Q13" s="157" t="e">
        <f t="shared" si="4"/>
        <v>#DIV/0!</v>
      </c>
      <c r="R13" s="158">
        <f t="shared" si="5"/>
        <v>0.78590785907859084</v>
      </c>
      <c r="S13" s="224">
        <f>775+872</f>
        <v>1647</v>
      </c>
      <c r="T13" s="161"/>
      <c r="U13" s="159"/>
      <c r="V13" s="159"/>
      <c r="W13" s="159"/>
      <c r="X13" s="159"/>
      <c r="Y13" s="159"/>
      <c r="Z13" s="159"/>
    </row>
    <row r="14" spans="1:28">
      <c r="A14" s="166">
        <v>3</v>
      </c>
      <c r="B14" s="166" t="s">
        <v>120</v>
      </c>
      <c r="C14" s="166" t="s">
        <v>41</v>
      </c>
      <c r="D14" s="167" t="s">
        <v>121</v>
      </c>
      <c r="E14" s="223">
        <f>'Daily ARTG03 Utilisasi '!C44</f>
        <v>0.25</v>
      </c>
      <c r="F14" s="223">
        <f>'Daily ARTG03 Utilisasi '!E44</f>
        <v>0</v>
      </c>
      <c r="G14" s="223">
        <f>'Daily ARTG03 Utilisasi '!F44</f>
        <v>0</v>
      </c>
      <c r="H14" s="223">
        <f>'Daily ARTG03 Utilisasi '!G44</f>
        <v>0</v>
      </c>
      <c r="I14" s="223">
        <f>'Daily ARTG01 Utilisasi'!G46</f>
        <v>0</v>
      </c>
      <c r="J14" s="226">
        <v>0</v>
      </c>
      <c r="K14" s="223">
        <f>'Daily ARTG03 Utilisasi '!N44</f>
        <v>21.155555555555555</v>
      </c>
      <c r="L14" s="223">
        <f>'Daily ARTG03 Utilisasi '!J44</f>
        <v>30.75</v>
      </c>
      <c r="M14" s="157">
        <f t="shared" si="0"/>
        <v>0.25</v>
      </c>
      <c r="N14" s="158">
        <f t="shared" si="1"/>
        <v>0.99186991869918695</v>
      </c>
      <c r="O14" s="157" t="e">
        <f t="shared" si="2"/>
        <v>#DIV/0!</v>
      </c>
      <c r="P14" s="157" t="e">
        <f t="shared" si="3"/>
        <v>#DIV/0!</v>
      </c>
      <c r="Q14" s="157" t="e">
        <f t="shared" si="4"/>
        <v>#DIV/0!</v>
      </c>
      <c r="R14" s="158">
        <f t="shared" si="5"/>
        <v>0.68798554652213184</v>
      </c>
      <c r="S14" s="224">
        <f>865+809</f>
        <v>1674</v>
      </c>
      <c r="T14" s="161"/>
      <c r="U14" s="159"/>
      <c r="V14" s="159"/>
      <c r="W14" s="159"/>
      <c r="X14" s="159"/>
      <c r="Y14" s="159"/>
      <c r="Z14" s="159"/>
    </row>
    <row r="15" spans="1:28">
      <c r="A15" s="166">
        <v>4</v>
      </c>
      <c r="B15" s="166" t="s">
        <v>120</v>
      </c>
      <c r="C15" s="166" t="s">
        <v>43</v>
      </c>
      <c r="D15" s="167" t="s">
        <v>121</v>
      </c>
      <c r="E15" s="223">
        <f>'Daily ARTG04 Utilisasi'!C44</f>
        <v>0.20833333333333334</v>
      </c>
      <c r="F15" s="223">
        <f>'Daily ARTG04 Utilisasi'!E44</f>
        <v>0</v>
      </c>
      <c r="G15" s="223">
        <f>'Daily ARTG04 Utilisasi'!F44</f>
        <v>0</v>
      </c>
      <c r="H15" s="223">
        <f>'Daily ARTG04 Utilisasi'!G44</f>
        <v>0</v>
      </c>
      <c r="I15" s="223">
        <f>'Daily ARTG01 Utilisasi'!G47</f>
        <v>0</v>
      </c>
      <c r="J15" s="226">
        <v>0</v>
      </c>
      <c r="K15" s="223">
        <f>'Daily ARTG04 Utilisasi'!N44</f>
        <v>21.733333333333334</v>
      </c>
      <c r="L15" s="223">
        <f>'Daily ARTG04 Utilisasi'!J44</f>
        <v>30.791666666666668</v>
      </c>
      <c r="M15" s="157">
        <f t="shared" si="0"/>
        <v>0.20833333333333334</v>
      </c>
      <c r="N15" s="158">
        <f t="shared" si="1"/>
        <v>0.99323410013531799</v>
      </c>
      <c r="O15" s="157" t="e">
        <f t="shared" si="2"/>
        <v>#DIV/0!</v>
      </c>
      <c r="P15" s="157" t="e">
        <f t="shared" si="3"/>
        <v>#DIV/0!</v>
      </c>
      <c r="Q15" s="157" t="e">
        <f t="shared" si="4"/>
        <v>#DIV/0!</v>
      </c>
      <c r="R15" s="158">
        <f t="shared" si="5"/>
        <v>0.70581867388362651</v>
      </c>
      <c r="S15" s="224">
        <f>765+786</f>
        <v>1551</v>
      </c>
      <c r="T15" s="161"/>
      <c r="U15" s="159"/>
      <c r="V15" s="159"/>
      <c r="W15" s="159"/>
      <c r="X15" s="159"/>
      <c r="Y15" s="159"/>
      <c r="Z15" s="159"/>
    </row>
    <row r="16" spans="1:28">
      <c r="A16" s="166">
        <v>5</v>
      </c>
      <c r="B16" s="166" t="s">
        <v>120</v>
      </c>
      <c r="C16" s="166" t="s">
        <v>44</v>
      </c>
      <c r="D16" s="167" t="s">
        <v>121</v>
      </c>
      <c r="E16" s="223">
        <f>'Daily ARTG05 Utilisasi'!C44</f>
        <v>0.25</v>
      </c>
      <c r="F16" s="223">
        <f>'Daily ARTG05 Utilisasi'!E44</f>
        <v>0</v>
      </c>
      <c r="G16" s="223">
        <f>'Daily ARTG05 Utilisasi'!F44</f>
        <v>8.6805555555555566E-2</v>
      </c>
      <c r="H16" s="223">
        <f>'Daily ARTG05 Utilisasi'!G44</f>
        <v>0</v>
      </c>
      <c r="I16" s="223">
        <f>'Daily ARTG01 Utilisasi'!G48</f>
        <v>0</v>
      </c>
      <c r="J16" s="226">
        <v>1</v>
      </c>
      <c r="K16" s="223">
        <f>'Daily ARTG05 Utilisasi'!N44</f>
        <v>22.350694444444443</v>
      </c>
      <c r="L16" s="223">
        <f>'Daily ARTG05 Utilisasi'!J44</f>
        <v>30.588194444444444</v>
      </c>
      <c r="M16" s="157">
        <f t="shared" si="0"/>
        <v>0.33680555555555558</v>
      </c>
      <c r="N16" s="158">
        <f t="shared" si="1"/>
        <v>0.98898903444048403</v>
      </c>
      <c r="O16" s="157">
        <f t="shared" si="2"/>
        <v>22.350694444444443</v>
      </c>
      <c r="P16" s="157">
        <f t="shared" si="3"/>
        <v>0</v>
      </c>
      <c r="Q16" s="157">
        <f t="shared" si="4"/>
        <v>0</v>
      </c>
      <c r="R16" s="158">
        <f t="shared" si="5"/>
        <v>0.73069675573818871</v>
      </c>
      <c r="S16" s="224">
        <f>744+727</f>
        <v>1471</v>
      </c>
      <c r="T16" s="161"/>
      <c r="U16" s="159"/>
      <c r="V16" s="159"/>
      <c r="W16" s="159"/>
      <c r="X16" s="159"/>
      <c r="Y16" s="159"/>
      <c r="Z16" s="159"/>
    </row>
    <row r="17" spans="1:26" ht="15.75" customHeight="1">
      <c r="A17" s="166">
        <v>6</v>
      </c>
      <c r="B17" s="166" t="s">
        <v>120</v>
      </c>
      <c r="C17" s="166" t="s">
        <v>50</v>
      </c>
      <c r="D17" s="167" t="s">
        <v>121</v>
      </c>
      <c r="E17" s="223">
        <f>'Daily ARTG06 Utilisasi'!C44</f>
        <v>0.16666666666666666</v>
      </c>
      <c r="F17" s="223">
        <f>'Daily ARTG06 Utilisasi'!E44</f>
        <v>0</v>
      </c>
      <c r="G17" s="223">
        <f>'Daily ARTG06 Utilisasi'!F44</f>
        <v>0</v>
      </c>
      <c r="H17" s="223">
        <f>'Daily ARTG06 Utilisasi'!G44</f>
        <v>0</v>
      </c>
      <c r="I17" s="223">
        <f>'Daily ARTG01 Utilisasi'!G49</f>
        <v>0</v>
      </c>
      <c r="J17" s="226">
        <v>0</v>
      </c>
      <c r="K17" s="223">
        <f>'Daily ARTG06 Utilisasi'!M44</f>
        <v>24.691666666666666</v>
      </c>
      <c r="L17" s="223">
        <f>'Daily ARTG06 Utilisasi'!J44</f>
        <v>30.833333333333336</v>
      </c>
      <c r="M17" s="157">
        <f t="shared" si="0"/>
        <v>0.16666666666666666</v>
      </c>
      <c r="N17" s="158">
        <f t="shared" si="1"/>
        <v>0.99459459459459454</v>
      </c>
      <c r="O17" s="157" t="e">
        <f t="shared" si="2"/>
        <v>#DIV/0!</v>
      </c>
      <c r="P17" s="157" t="e">
        <f t="shared" si="3"/>
        <v>#DIV/0!</v>
      </c>
      <c r="Q17" s="157" t="e">
        <f t="shared" si="4"/>
        <v>#DIV/0!</v>
      </c>
      <c r="R17" s="158">
        <f t="shared" si="5"/>
        <v>0.80081081081081074</v>
      </c>
      <c r="S17" s="224">
        <f>616+565</f>
        <v>1181</v>
      </c>
      <c r="T17" s="161"/>
      <c r="U17" s="159"/>
      <c r="V17" s="159"/>
      <c r="W17" s="159"/>
      <c r="X17" s="159"/>
      <c r="Y17" s="159"/>
      <c r="Z17" s="159"/>
    </row>
    <row r="18" spans="1:26" ht="15.75" customHeight="1">
      <c r="A18" s="166">
        <v>7</v>
      </c>
      <c r="B18" s="166" t="s">
        <v>120</v>
      </c>
      <c r="C18" s="166" t="s">
        <v>49</v>
      </c>
      <c r="D18" s="167" t="s">
        <v>121</v>
      </c>
      <c r="E18" s="223">
        <f>'Daily ARTG07 Utilisasi'!C44</f>
        <v>0.25</v>
      </c>
      <c r="F18" s="223">
        <f>'Daily ARTG07 Utilisasi'!E44</f>
        <v>0.33333333333333331</v>
      </c>
      <c r="G18" s="223">
        <f>'Daily ARTG07 Utilisasi'!F44</f>
        <v>4.8611111111111112E-2</v>
      </c>
      <c r="H18" s="223">
        <f>'Daily ARTG07 Utilisasi'!G44</f>
        <v>0</v>
      </c>
      <c r="I18" s="223">
        <f>'Daily ARTG01 Utilisasi'!G50</f>
        <v>0</v>
      </c>
      <c r="J18" s="226">
        <v>2</v>
      </c>
      <c r="K18" s="223">
        <f>'Daily ARTG07 Utilisasi'!N44</f>
        <v>23.69305555555556</v>
      </c>
      <c r="L18" s="223">
        <f>'Daily ARTG07 Utilisasi'!J44</f>
        <v>30.555555555555557</v>
      </c>
      <c r="M18" s="157">
        <f t="shared" si="0"/>
        <v>0.63194444444444442</v>
      </c>
      <c r="N18" s="158">
        <f t="shared" si="1"/>
        <v>0.97931818181818187</v>
      </c>
      <c r="O18" s="157">
        <f t="shared" si="2"/>
        <v>11.84652777777778</v>
      </c>
      <c r="P18" s="157">
        <f t="shared" si="3"/>
        <v>0</v>
      </c>
      <c r="Q18" s="157">
        <f t="shared" si="4"/>
        <v>0</v>
      </c>
      <c r="R18" s="158">
        <f t="shared" si="5"/>
        <v>0.77540909090909105</v>
      </c>
      <c r="S18" s="224">
        <f>830+867</f>
        <v>1697</v>
      </c>
      <c r="T18" s="161"/>
      <c r="U18" s="159"/>
      <c r="V18" s="159"/>
      <c r="W18" s="159"/>
      <c r="X18" s="159"/>
      <c r="Y18" s="159"/>
      <c r="Z18" s="159"/>
    </row>
    <row r="19" spans="1:26" ht="15.75" customHeight="1">
      <c r="A19" s="166">
        <v>8</v>
      </c>
      <c r="B19" s="166" t="s">
        <v>120</v>
      </c>
      <c r="C19" s="166" t="s">
        <v>48</v>
      </c>
      <c r="D19" s="167" t="s">
        <v>121</v>
      </c>
      <c r="E19" s="223">
        <f>'Daily ARTG08 Utilisasi'!C44</f>
        <v>0.25</v>
      </c>
      <c r="F19" s="223">
        <f>'Daily ARTG08 Utilisasi'!E44</f>
        <v>0.95833333333333337</v>
      </c>
      <c r="G19" s="223">
        <f>'Daily ARTG08 Utilisasi'!F44</f>
        <v>0</v>
      </c>
      <c r="H19" s="223">
        <f>'Daily ARTG08 Utilisasi'!G44</f>
        <v>0</v>
      </c>
      <c r="I19" s="223">
        <f>'Daily ARTG01 Utilisasi'!G51</f>
        <v>0</v>
      </c>
      <c r="J19" s="226">
        <v>1</v>
      </c>
      <c r="K19" s="223">
        <f>'Daily ARTG08 Utilisasi'!N44</f>
        <v>20.486111111111114</v>
      </c>
      <c r="L19" s="223">
        <f>'Daily ARTG08 Utilisasi'!J44</f>
        <v>30.702777777777779</v>
      </c>
      <c r="M19" s="157">
        <f t="shared" si="0"/>
        <v>1.2083333333333335</v>
      </c>
      <c r="N19" s="158">
        <f t="shared" si="1"/>
        <v>0.96064416900389038</v>
      </c>
      <c r="O19" s="157">
        <f t="shared" si="2"/>
        <v>20.486111111111114</v>
      </c>
      <c r="P19" s="157">
        <f t="shared" si="3"/>
        <v>0</v>
      </c>
      <c r="Q19" s="157">
        <f t="shared" si="4"/>
        <v>0</v>
      </c>
      <c r="R19" s="158">
        <f t="shared" si="5"/>
        <v>0.66723966343979013</v>
      </c>
      <c r="S19" s="224">
        <f>1333+1353</f>
        <v>2686</v>
      </c>
      <c r="T19" s="161"/>
      <c r="U19" s="159"/>
      <c r="V19" s="159"/>
      <c r="W19" s="159"/>
      <c r="X19" s="159"/>
      <c r="Y19" s="159"/>
      <c r="Z19" s="159"/>
    </row>
    <row r="20" spans="1:26" ht="15.75" customHeight="1">
      <c r="A20" s="166">
        <v>9</v>
      </c>
      <c r="B20" s="166" t="s">
        <v>120</v>
      </c>
      <c r="C20" s="166" t="s">
        <v>47</v>
      </c>
      <c r="D20" s="167" t="s">
        <v>121</v>
      </c>
      <c r="E20" s="223">
        <f>'Daily ARTG09 Utilisasi'!C44</f>
        <v>0.25</v>
      </c>
      <c r="F20" s="223">
        <f>'Daily ARTG09 Utilisasi'!E44</f>
        <v>0.33402777777777776</v>
      </c>
      <c r="G20" s="223">
        <f>'Daily ARTG09 Utilisasi'!F44</f>
        <v>4.1666666666666664E-2</v>
      </c>
      <c r="H20" s="223">
        <f>'Daily ARTG09 Utilisasi'!G44</f>
        <v>0</v>
      </c>
      <c r="I20" s="223">
        <f>'Daily ARTG01 Utilisasi'!G52</f>
        <v>0</v>
      </c>
      <c r="J20" s="226">
        <v>7</v>
      </c>
      <c r="K20" s="223">
        <f>'Daily ARTG09 Utilisasi'!N44</f>
        <v>20.587500000000002</v>
      </c>
      <c r="L20" s="223">
        <f>'Daily ARTG09 Utilisasi'!J44</f>
        <v>30.274305555555554</v>
      </c>
      <c r="M20" s="157">
        <f t="shared" si="0"/>
        <v>0.62569444444444444</v>
      </c>
      <c r="N20" s="158">
        <f t="shared" si="1"/>
        <v>0.97933249225828645</v>
      </c>
      <c r="O20" s="157">
        <f t="shared" si="2"/>
        <v>2.941071428571429</v>
      </c>
      <c r="P20" s="157">
        <f t="shared" si="3"/>
        <v>0</v>
      </c>
      <c r="Q20" s="157">
        <f t="shared" si="4"/>
        <v>0</v>
      </c>
      <c r="R20" s="158">
        <f t="shared" si="5"/>
        <v>0.68003211377451556</v>
      </c>
      <c r="S20" s="225">
        <f>1438+1485</f>
        <v>2923</v>
      </c>
      <c r="T20" s="161"/>
      <c r="U20" s="159"/>
      <c r="V20" s="159"/>
      <c r="W20" s="159"/>
      <c r="X20" s="159"/>
      <c r="Y20" s="159"/>
      <c r="Z20" s="159"/>
    </row>
    <row r="21" spans="1:26" ht="15.75" customHeight="1">
      <c r="A21" s="166">
        <v>10</v>
      </c>
      <c r="B21" s="166" t="s">
        <v>120</v>
      </c>
      <c r="C21" s="166" t="s">
        <v>46</v>
      </c>
      <c r="D21" s="167" t="s">
        <v>121</v>
      </c>
      <c r="E21" s="223">
        <f>'Daily ARTG10 Utilisasi'!C44</f>
        <v>0</v>
      </c>
      <c r="F21" s="223">
        <f>'Daily ARTG10 Utilisasi'!E44</f>
        <v>0</v>
      </c>
      <c r="G21" s="223">
        <f>'Daily ARTG10 Utilisasi'!F44</f>
        <v>0</v>
      </c>
      <c r="H21" s="223">
        <f>'Daily ARTG10 Utilisasi'!E44</f>
        <v>0</v>
      </c>
      <c r="I21" s="223">
        <f>'Daily ARTG10 Utilisasi'!G44</f>
        <v>31</v>
      </c>
      <c r="J21" s="226">
        <v>1</v>
      </c>
      <c r="K21" s="223">
        <f>'Daily ARTG10 Utilisasi'!N44</f>
        <v>0</v>
      </c>
      <c r="L21" s="223">
        <f>'Daily ARTG10 Utilisasi'!J44</f>
        <v>0</v>
      </c>
      <c r="M21" s="157">
        <f t="shared" si="0"/>
        <v>31</v>
      </c>
      <c r="N21" s="158" t="e">
        <f t="shared" si="1"/>
        <v>#DIV/0!</v>
      </c>
      <c r="O21" s="157">
        <f t="shared" si="2"/>
        <v>0</v>
      </c>
      <c r="P21" s="157">
        <f t="shared" si="3"/>
        <v>0</v>
      </c>
      <c r="Q21" s="157">
        <f t="shared" si="4"/>
        <v>31</v>
      </c>
      <c r="R21" s="158" t="e">
        <f t="shared" si="5"/>
        <v>#DIV/0!</v>
      </c>
      <c r="S21" s="224">
        <v>0</v>
      </c>
      <c r="T21" s="161"/>
      <c r="U21" s="159"/>
      <c r="V21" s="159"/>
      <c r="W21" s="159"/>
      <c r="X21" s="159"/>
      <c r="Y21" s="159"/>
      <c r="Z21" s="159"/>
    </row>
    <row r="22" spans="1:26" ht="15.75" customHeight="1">
      <c r="A22" s="166">
        <v>11</v>
      </c>
      <c r="B22" s="166" t="s">
        <v>120</v>
      </c>
      <c r="C22" s="166" t="s">
        <v>45</v>
      </c>
      <c r="D22" s="167" t="s">
        <v>121</v>
      </c>
      <c r="E22" s="223">
        <f>'Daily ARTG11 Utilisasi'!C44</f>
        <v>0.20833333333333334</v>
      </c>
      <c r="F22" s="223">
        <f>'Daily ARTG11 Utilisasi'!E44</f>
        <v>3.472222222222222E-3</v>
      </c>
      <c r="G22" s="223">
        <f>'Daily ARTG11 Utilisasi'!F44</f>
        <v>0</v>
      </c>
      <c r="H22" s="160">
        <f>'Daily ARTG11 Utilisasi'!G44</f>
        <v>0</v>
      </c>
      <c r="I22" s="223">
        <f>'Daily ARTG11 Utilisasi'!G44</f>
        <v>0</v>
      </c>
      <c r="J22" s="226">
        <v>2</v>
      </c>
      <c r="K22" s="223">
        <f>'Daily ARTG11 Utilisasi'!N44</f>
        <v>26.742361111111116</v>
      </c>
      <c r="L22" s="223">
        <f>'Daily ARTG11 Utilisasi'!J44</f>
        <v>30.720833333333335</v>
      </c>
      <c r="M22" s="157">
        <f t="shared" si="0"/>
        <v>0.21180555555555555</v>
      </c>
      <c r="N22" s="158">
        <f t="shared" si="1"/>
        <v>0.99310547493105472</v>
      </c>
      <c r="O22" s="157">
        <f t="shared" si="2"/>
        <v>13.371180555555558</v>
      </c>
      <c r="P22" s="157">
        <f t="shared" si="3"/>
        <v>0</v>
      </c>
      <c r="Q22" s="157">
        <f t="shared" si="4"/>
        <v>0</v>
      </c>
      <c r="R22" s="158">
        <f t="shared" si="5"/>
        <v>0.87049595370495969</v>
      </c>
      <c r="S22" s="224">
        <f>1500+1559</f>
        <v>3059</v>
      </c>
      <c r="T22" s="161"/>
      <c r="U22" s="159"/>
      <c r="V22" s="159"/>
      <c r="W22" s="159"/>
      <c r="X22" s="159"/>
      <c r="Y22" s="159"/>
      <c r="Z22" s="159"/>
    </row>
    <row r="23" spans="1:26" ht="15.75" customHeight="1">
      <c r="A23" s="166">
        <v>12</v>
      </c>
      <c r="B23" s="166" t="s">
        <v>120</v>
      </c>
      <c r="C23" s="166" t="s">
        <v>25</v>
      </c>
      <c r="D23" s="167" t="s">
        <v>121</v>
      </c>
      <c r="E23" s="223">
        <f>'Daily ARTG12 Utilisasi'!C44</f>
        <v>0.16666666666666666</v>
      </c>
      <c r="F23" s="223">
        <f>'Daily ARTG12 Utilisasi'!E44</f>
        <v>3.8194444444444448E-2</v>
      </c>
      <c r="G23" s="223">
        <f>'Daily ARTG12 Utilisasi'!F44</f>
        <v>0</v>
      </c>
      <c r="H23" s="160">
        <f>'Daily ARTG12 Utilisasi'!G44</f>
        <v>0</v>
      </c>
      <c r="I23" s="223">
        <f>'Daily ARTG12 Utilisasi'!G44</f>
        <v>0</v>
      </c>
      <c r="J23" s="226">
        <v>3</v>
      </c>
      <c r="K23" s="223">
        <f>'Daily ARTG12 Utilisasi'!M44</f>
        <v>30.375000000000004</v>
      </c>
      <c r="L23" s="223">
        <f>'Daily ARTG12 Utilisasi'!J44</f>
        <v>30.652777777777775</v>
      </c>
      <c r="M23" s="157">
        <f t="shared" si="0"/>
        <v>0.2048611111111111</v>
      </c>
      <c r="N23" s="158">
        <f t="shared" si="1"/>
        <v>0.9933167195287721</v>
      </c>
      <c r="O23" s="157">
        <f t="shared" si="2"/>
        <v>10.125000000000002</v>
      </c>
      <c r="P23" s="157">
        <f t="shared" si="3"/>
        <v>0</v>
      </c>
      <c r="Q23" s="157">
        <f t="shared" si="4"/>
        <v>0</v>
      </c>
      <c r="R23" s="158">
        <f t="shared" si="5"/>
        <v>0.99093792478477594</v>
      </c>
      <c r="S23" s="224">
        <f>1435+1472</f>
        <v>2907</v>
      </c>
      <c r="T23" s="161"/>
      <c r="U23" s="159"/>
      <c r="V23" s="159"/>
      <c r="W23" s="159"/>
      <c r="X23" s="159"/>
      <c r="Y23" s="159"/>
      <c r="Z23" s="159"/>
    </row>
    <row r="24" spans="1:26" ht="15.75" customHeight="1"/>
    <row r="25" spans="1:26" ht="15.75" customHeight="1"/>
    <row r="26" spans="1:26" ht="15.75" customHeight="1"/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18">
    <mergeCell ref="A4:T4"/>
    <mergeCell ref="A5:T5"/>
    <mergeCell ref="A7:A9"/>
    <mergeCell ref="B7:B9"/>
    <mergeCell ref="C7:C9"/>
    <mergeCell ref="D7:D9"/>
    <mergeCell ref="E7:I7"/>
    <mergeCell ref="J7:J8"/>
    <mergeCell ref="K7:K8"/>
    <mergeCell ref="L7:L8"/>
    <mergeCell ref="S7:S8"/>
    <mergeCell ref="T7:T9"/>
    <mergeCell ref="M7:M8"/>
    <mergeCell ref="N7:N8"/>
    <mergeCell ref="O7:O8"/>
    <mergeCell ref="P7:P8"/>
    <mergeCell ref="Q7:Q8"/>
    <mergeCell ref="R7:R8"/>
  </mergeCells>
  <printOptions horizontalCentered="1"/>
  <pageMargins left="0.19685039370078741" right="0.19685039370078741" top="0.19685039370078741" bottom="0.19685039370078741" header="0.19685039370078741" footer="0.19685039370078741"/>
  <pageSetup paperSize="8" scale="7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4"/>
  <sheetViews>
    <sheetView topLeftCell="A10" workbookViewId="0">
      <selection activeCell="O32" sqref="O32"/>
    </sheetView>
  </sheetViews>
  <sheetFormatPr defaultColWidth="7.875" defaultRowHeight="12.75"/>
  <cols>
    <col min="1" max="1" width="5.75" style="5" customWidth="1"/>
    <col min="2" max="2" width="9.25" style="5" customWidth="1"/>
    <col min="3" max="3" width="12" style="6" customWidth="1"/>
    <col min="4" max="4" width="9.875" style="6" customWidth="1"/>
    <col min="5" max="6" width="7.625" style="6" customWidth="1"/>
    <col min="7" max="7" width="8.625" style="6" bestFit="1" customWidth="1"/>
    <col min="8" max="8" width="7.625" style="6" customWidth="1"/>
    <col min="9" max="9" width="12.375" style="5" customWidth="1"/>
    <col min="10" max="10" width="10.75" style="5" customWidth="1"/>
    <col min="11" max="11" width="9.5" style="1" customWidth="1"/>
    <col min="12" max="12" width="10.375" style="1" customWidth="1"/>
    <col min="13" max="14" width="11.125" style="1" customWidth="1"/>
    <col min="15" max="15" width="10.75" style="1" customWidth="1"/>
    <col min="16" max="16" width="9.5" style="7" hidden="1" customWidth="1"/>
    <col min="17" max="18" width="9.5" style="1" hidden="1" customWidth="1"/>
    <col min="19" max="19" width="7.875" style="5" hidden="1" customWidth="1"/>
    <col min="20" max="20" width="62.875" style="5" customWidth="1"/>
    <col min="21" max="21" width="10.75" style="1" customWidth="1"/>
    <col min="22" max="22" width="11.25" style="1" customWidth="1"/>
    <col min="23" max="23" width="8.875" style="1" customWidth="1"/>
    <col min="24" max="24" width="11.25" style="1" customWidth="1"/>
    <col min="25" max="25" width="7.875" style="1"/>
    <col min="26" max="27" width="13.5" style="1" customWidth="1"/>
    <col min="28" max="28" width="7.875" style="1"/>
    <col min="29" max="29" width="9" style="1" customWidth="1"/>
    <col min="30" max="16384" width="7.875" style="1"/>
  </cols>
  <sheetData>
    <row r="1" spans="1:26" ht="15.75">
      <c r="A1" s="9"/>
      <c r="B1" s="1"/>
      <c r="C1" s="20"/>
      <c r="D1" s="20"/>
      <c r="E1" s="20"/>
      <c r="F1" s="20"/>
      <c r="G1" s="20"/>
      <c r="H1" s="20"/>
      <c r="I1" s="21"/>
      <c r="J1" s="22"/>
      <c r="K1" s="19"/>
      <c r="L1" s="19"/>
      <c r="M1" s="19"/>
      <c r="N1" s="19"/>
      <c r="O1" s="34"/>
      <c r="P1" s="35"/>
      <c r="Q1" s="34"/>
      <c r="R1" s="34"/>
      <c r="S1" s="34"/>
      <c r="T1" s="36"/>
    </row>
    <row r="2" spans="1:26">
      <c r="A2" s="9"/>
      <c r="B2" s="1"/>
      <c r="C2" s="23"/>
      <c r="D2" s="24"/>
      <c r="E2" s="24"/>
      <c r="F2" s="24"/>
      <c r="G2" s="24"/>
      <c r="H2" s="24"/>
      <c r="I2" s="25"/>
      <c r="J2" s="25"/>
      <c r="K2" s="26"/>
      <c r="L2" s="26"/>
      <c r="M2" s="26"/>
      <c r="N2" s="26"/>
      <c r="O2" s="25"/>
      <c r="P2" s="37"/>
      <c r="Q2" s="25"/>
      <c r="R2" s="38"/>
      <c r="S2" s="9"/>
      <c r="T2" s="9"/>
    </row>
    <row r="3" spans="1:26">
      <c r="A3" s="9"/>
      <c r="B3" s="10"/>
      <c r="C3" s="23"/>
      <c r="D3" s="24"/>
      <c r="E3" s="24"/>
      <c r="F3" s="24"/>
      <c r="G3" s="24"/>
      <c r="H3" s="24"/>
      <c r="I3" s="25"/>
      <c r="J3" s="25"/>
      <c r="K3" s="26"/>
      <c r="L3" s="26"/>
      <c r="M3" s="26"/>
      <c r="N3" s="26"/>
      <c r="O3" s="25"/>
      <c r="P3" s="37"/>
      <c r="Q3" s="25"/>
      <c r="R3" s="38"/>
      <c r="S3" s="9"/>
      <c r="T3" s="9"/>
    </row>
    <row r="4" spans="1:26">
      <c r="A4" s="9"/>
      <c r="B4" s="10"/>
      <c r="C4" s="23"/>
      <c r="D4" s="24"/>
      <c r="E4" s="24"/>
      <c r="F4" s="24"/>
      <c r="G4" s="24"/>
      <c r="H4" s="24"/>
      <c r="I4" s="25"/>
      <c r="J4" s="25"/>
      <c r="K4" s="26"/>
      <c r="L4" s="26"/>
      <c r="M4" s="26"/>
      <c r="N4" s="26"/>
      <c r="O4" s="25"/>
      <c r="P4" s="37"/>
      <c r="Q4" s="25"/>
      <c r="R4" s="38"/>
      <c r="S4" s="9"/>
      <c r="T4" s="9"/>
    </row>
    <row r="5" spans="1:26">
      <c r="A5" s="187" t="s">
        <v>17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6">
      <c r="A6" s="187" t="s">
        <v>85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6">
      <c r="A7" s="212" t="s">
        <v>42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</row>
    <row r="8" spans="1:26">
      <c r="A8" s="140" t="s">
        <v>86</v>
      </c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</row>
    <row r="9" spans="1:26" ht="21" customHeight="1">
      <c r="A9" s="190" t="s">
        <v>65</v>
      </c>
      <c r="B9" s="215" t="s">
        <v>66</v>
      </c>
      <c r="C9" s="214" t="s">
        <v>2</v>
      </c>
      <c r="D9" s="188"/>
      <c r="E9" s="188"/>
      <c r="F9" s="188"/>
      <c r="G9" s="188"/>
      <c r="H9" s="189"/>
      <c r="I9" s="193" t="s">
        <v>3</v>
      </c>
      <c r="J9" s="198" t="s">
        <v>4</v>
      </c>
      <c r="K9" s="219"/>
      <c r="L9" s="209" t="s">
        <v>122</v>
      </c>
      <c r="M9" s="209" t="s">
        <v>40</v>
      </c>
      <c r="N9" s="209" t="s">
        <v>123</v>
      </c>
      <c r="O9" s="221" t="s">
        <v>5</v>
      </c>
      <c r="P9" s="194" t="s">
        <v>6</v>
      </c>
      <c r="Q9" s="194" t="s">
        <v>7</v>
      </c>
      <c r="R9" s="137" t="s">
        <v>8</v>
      </c>
      <c r="S9" s="183" t="s">
        <v>9</v>
      </c>
      <c r="T9" s="184" t="s">
        <v>10</v>
      </c>
      <c r="U9" s="60"/>
    </row>
    <row r="10" spans="1:26" ht="27" customHeight="1">
      <c r="A10" s="191"/>
      <c r="B10" s="216"/>
      <c r="C10" s="100" t="s">
        <v>56</v>
      </c>
      <c r="D10" s="101" t="s">
        <v>57</v>
      </c>
      <c r="E10" s="101" t="s">
        <v>58</v>
      </c>
      <c r="F10" s="101" t="s">
        <v>127</v>
      </c>
      <c r="G10" s="101" t="s">
        <v>126</v>
      </c>
      <c r="H10" s="101" t="s">
        <v>59</v>
      </c>
      <c r="I10" s="193"/>
      <c r="J10" s="200"/>
      <c r="K10" s="220"/>
      <c r="L10" s="209"/>
      <c r="M10" s="209"/>
      <c r="N10" s="209"/>
      <c r="O10" s="222"/>
      <c r="P10" s="195"/>
      <c r="Q10" s="195"/>
      <c r="R10" s="84" t="s">
        <v>11</v>
      </c>
      <c r="S10" s="183"/>
      <c r="T10" s="185"/>
      <c r="U10" s="60"/>
    </row>
    <row r="11" spans="1:26">
      <c r="A11" s="192"/>
      <c r="B11" s="217"/>
      <c r="C11" s="102" t="s">
        <v>13</v>
      </c>
      <c r="D11" s="103" t="s">
        <v>13</v>
      </c>
      <c r="E11" s="103" t="s">
        <v>13</v>
      </c>
      <c r="F11" s="103" t="s">
        <v>13</v>
      </c>
      <c r="G11" s="103" t="s">
        <v>13</v>
      </c>
      <c r="H11" s="103" t="s">
        <v>13</v>
      </c>
      <c r="I11" s="103" t="s">
        <v>13</v>
      </c>
      <c r="J11" s="138" t="s">
        <v>13</v>
      </c>
      <c r="K11" s="105" t="s">
        <v>12</v>
      </c>
      <c r="L11" s="139" t="s">
        <v>13</v>
      </c>
      <c r="M11" s="141" t="s">
        <v>13</v>
      </c>
      <c r="N11" s="141" t="s">
        <v>13</v>
      </c>
      <c r="O11" s="105" t="s">
        <v>12</v>
      </c>
      <c r="P11" s="84" t="s">
        <v>14</v>
      </c>
      <c r="Q11" s="84" t="s">
        <v>15</v>
      </c>
      <c r="R11" s="84" t="s">
        <v>15</v>
      </c>
      <c r="S11" s="137" t="s">
        <v>16</v>
      </c>
      <c r="T11" s="186"/>
      <c r="U11" s="60"/>
      <c r="W11" s="1">
        <f>2113/6</f>
        <v>352.16666666666669</v>
      </c>
    </row>
    <row r="12" spans="1:26">
      <c r="A12" s="106"/>
      <c r="B12" s="106">
        <v>1</v>
      </c>
      <c r="C12" s="107">
        <v>2</v>
      </c>
      <c r="D12" s="106">
        <v>3</v>
      </c>
      <c r="E12" s="106">
        <v>4</v>
      </c>
      <c r="F12" s="106">
        <v>5</v>
      </c>
      <c r="G12" s="106">
        <v>6</v>
      </c>
      <c r="H12" s="106" t="s">
        <v>67</v>
      </c>
      <c r="I12" s="106">
        <v>6</v>
      </c>
      <c r="J12" s="106" t="s">
        <v>68</v>
      </c>
      <c r="K12" s="106" t="s">
        <v>69</v>
      </c>
      <c r="L12" s="106">
        <v>9</v>
      </c>
      <c r="M12" s="169">
        <v>10</v>
      </c>
      <c r="N12" s="169">
        <v>11</v>
      </c>
      <c r="O12" s="106" t="s">
        <v>70</v>
      </c>
      <c r="P12" s="40">
        <v>11</v>
      </c>
      <c r="Q12" s="41">
        <v>17</v>
      </c>
      <c r="R12" s="41">
        <v>18</v>
      </c>
      <c r="S12" s="41">
        <v>12</v>
      </c>
      <c r="T12" s="42">
        <v>11</v>
      </c>
      <c r="U12" s="60"/>
    </row>
    <row r="13" spans="1:26" s="2" customFormat="1" ht="13.5" customHeight="1">
      <c r="A13" s="12">
        <v>1</v>
      </c>
      <c r="B13" s="13" t="s">
        <v>19</v>
      </c>
      <c r="C13" s="92">
        <v>0</v>
      </c>
      <c r="D13" s="92">
        <v>0</v>
      </c>
      <c r="E13" s="93">
        <v>0</v>
      </c>
      <c r="F13" s="93">
        <v>0</v>
      </c>
      <c r="G13" s="93">
        <v>0</v>
      </c>
      <c r="H13" s="89">
        <f>C13+D13+F13+G13</f>
        <v>0</v>
      </c>
      <c r="I13" s="93">
        <v>1</v>
      </c>
      <c r="J13" s="94">
        <f t="shared" ref="J13:J31" si="0">I13-H13</f>
        <v>1</v>
      </c>
      <c r="K13" s="27">
        <f t="shared" ref="K13:K31" si="1">J13/I13</f>
        <v>1</v>
      </c>
      <c r="L13" s="94">
        <v>0.17500000000000002</v>
      </c>
      <c r="M13" s="94">
        <v>1</v>
      </c>
      <c r="N13" s="94">
        <f>M13-L13-C13-D13-E13-F13</f>
        <v>0.82499999999999996</v>
      </c>
      <c r="O13" s="91">
        <f>M13/J13</f>
        <v>1</v>
      </c>
      <c r="P13" s="43"/>
      <c r="Q13" s="44"/>
      <c r="R13" s="44"/>
      <c r="S13" s="45"/>
      <c r="T13" s="46"/>
      <c r="U13" s="61"/>
      <c r="V13" s="62">
        <v>414</v>
      </c>
      <c r="W13" s="63">
        <v>4.1666666666666699E-2</v>
      </c>
      <c r="X13" s="64">
        <f t="shared" ref="X13:X32" si="2">+W13*V13</f>
        <v>17.250000000000014</v>
      </c>
      <c r="Z13" s="65">
        <v>69</v>
      </c>
    </row>
    <row r="14" spans="1:26" s="3" customFormat="1" ht="13.5" customHeight="1">
      <c r="A14" s="12">
        <v>2</v>
      </c>
      <c r="B14" s="13" t="s">
        <v>82</v>
      </c>
      <c r="C14" s="92">
        <v>0</v>
      </c>
      <c r="D14" s="92">
        <v>0</v>
      </c>
      <c r="E14" s="93">
        <v>0</v>
      </c>
      <c r="F14" s="93">
        <v>0</v>
      </c>
      <c r="G14" s="93">
        <v>0</v>
      </c>
      <c r="H14" s="89">
        <f t="shared" ref="H14:H43" si="3">C14+D14+F14+G14</f>
        <v>0</v>
      </c>
      <c r="I14" s="93">
        <v>1</v>
      </c>
      <c r="J14" s="94">
        <f t="shared" si="0"/>
        <v>1</v>
      </c>
      <c r="K14" s="27">
        <f t="shared" si="1"/>
        <v>1</v>
      </c>
      <c r="L14" s="94">
        <v>9.1666666666666674E-2</v>
      </c>
      <c r="M14" s="94">
        <v>1</v>
      </c>
      <c r="N14" s="94">
        <f t="shared" ref="N14:N43" si="4">M14-L14-C14-D14-E14-F14</f>
        <v>0.90833333333333333</v>
      </c>
      <c r="O14" s="91">
        <f t="shared" ref="O14:O43" si="5">M14/J14</f>
        <v>1</v>
      </c>
      <c r="P14" s="47"/>
      <c r="Q14" s="48"/>
      <c r="R14" s="48"/>
      <c r="S14" s="49"/>
      <c r="T14" s="46"/>
      <c r="U14" s="60"/>
      <c r="V14" s="66">
        <v>419</v>
      </c>
      <c r="W14" s="63">
        <v>4.1666666666666699E-2</v>
      </c>
      <c r="X14" s="64">
        <f t="shared" si="2"/>
        <v>17.458333333333346</v>
      </c>
      <c r="Z14" s="67">
        <v>94</v>
      </c>
    </row>
    <row r="15" spans="1:26" s="4" customFormat="1" ht="13.5" customHeight="1">
      <c r="A15" s="12">
        <v>3</v>
      </c>
      <c r="B15" s="13" t="s">
        <v>21</v>
      </c>
      <c r="C15" s="92">
        <v>0</v>
      </c>
      <c r="D15" s="92">
        <v>0</v>
      </c>
      <c r="E15" s="93">
        <v>0</v>
      </c>
      <c r="F15" s="93">
        <v>0</v>
      </c>
      <c r="G15" s="93">
        <v>0</v>
      </c>
      <c r="H15" s="89">
        <f t="shared" si="3"/>
        <v>0</v>
      </c>
      <c r="I15" s="93">
        <v>1</v>
      </c>
      <c r="J15" s="94">
        <f t="shared" si="0"/>
        <v>1</v>
      </c>
      <c r="K15" s="27">
        <f t="shared" si="1"/>
        <v>1</v>
      </c>
      <c r="L15" s="94">
        <v>0.21666666666666667</v>
      </c>
      <c r="M15" s="94">
        <v>0.98749999999999993</v>
      </c>
      <c r="N15" s="94">
        <f t="shared" si="4"/>
        <v>0.77083333333333326</v>
      </c>
      <c r="O15" s="91">
        <f t="shared" si="5"/>
        <v>0.98749999999999993</v>
      </c>
      <c r="P15" s="43"/>
      <c r="Q15" s="44"/>
      <c r="R15" s="44"/>
      <c r="S15" s="45"/>
      <c r="T15" s="46"/>
      <c r="U15" s="68"/>
      <c r="V15" s="62">
        <v>354</v>
      </c>
      <c r="W15" s="63">
        <v>4.1666666666666699E-2</v>
      </c>
      <c r="X15" s="64">
        <f t="shared" si="2"/>
        <v>14.750000000000011</v>
      </c>
      <c r="Z15" s="67">
        <v>88</v>
      </c>
    </row>
    <row r="16" spans="1:26" s="4" customFormat="1" ht="13.5" customHeight="1">
      <c r="A16" s="12">
        <v>4</v>
      </c>
      <c r="B16" s="13" t="s">
        <v>22</v>
      </c>
      <c r="C16" s="92">
        <v>0</v>
      </c>
      <c r="D16" s="92">
        <v>0</v>
      </c>
      <c r="E16" s="93">
        <v>0</v>
      </c>
      <c r="F16" s="93">
        <v>0</v>
      </c>
      <c r="G16" s="93">
        <v>0</v>
      </c>
      <c r="H16" s="89">
        <f t="shared" si="3"/>
        <v>0</v>
      </c>
      <c r="I16" s="93">
        <v>1</v>
      </c>
      <c r="J16" s="94">
        <f t="shared" si="0"/>
        <v>1</v>
      </c>
      <c r="K16" s="27">
        <f t="shared" si="1"/>
        <v>1</v>
      </c>
      <c r="L16" s="94">
        <v>0.61249999999999993</v>
      </c>
      <c r="M16" s="94">
        <v>0.9916666666666667</v>
      </c>
      <c r="N16" s="94">
        <f t="shared" si="4"/>
        <v>0.37916666666666676</v>
      </c>
      <c r="O16" s="91">
        <f t="shared" si="5"/>
        <v>0.9916666666666667</v>
      </c>
      <c r="P16" s="47"/>
      <c r="Q16" s="48"/>
      <c r="R16" s="48"/>
      <c r="S16" s="49"/>
      <c r="T16" s="46"/>
      <c r="U16" s="68"/>
      <c r="V16" s="66">
        <v>368</v>
      </c>
      <c r="W16" s="63">
        <v>4.1666666666666699E-2</v>
      </c>
      <c r="X16" s="64">
        <f t="shared" si="2"/>
        <v>15.333333333333345</v>
      </c>
      <c r="Z16" s="67">
        <v>53</v>
      </c>
    </row>
    <row r="17" spans="1:26" s="2" customFormat="1" ht="13.5" customHeight="1">
      <c r="A17" s="12">
        <v>5</v>
      </c>
      <c r="B17" s="13" t="s">
        <v>83</v>
      </c>
      <c r="C17" s="92">
        <v>0</v>
      </c>
      <c r="D17" s="92">
        <v>0</v>
      </c>
      <c r="E17" s="93">
        <v>0</v>
      </c>
      <c r="F17" s="93">
        <v>0</v>
      </c>
      <c r="G17" s="93">
        <v>0</v>
      </c>
      <c r="H17" s="89">
        <f t="shared" si="3"/>
        <v>0</v>
      </c>
      <c r="I17" s="93">
        <v>1</v>
      </c>
      <c r="J17" s="94">
        <f t="shared" si="0"/>
        <v>1</v>
      </c>
      <c r="K17" s="27">
        <f t="shared" si="1"/>
        <v>1</v>
      </c>
      <c r="L17" s="94">
        <v>0.21249999999999999</v>
      </c>
      <c r="M17" s="94">
        <v>0.99583333333333324</v>
      </c>
      <c r="N17" s="94">
        <f t="shared" si="4"/>
        <v>0.78333333333333321</v>
      </c>
      <c r="O17" s="91">
        <f t="shared" si="5"/>
        <v>0.99583333333333324</v>
      </c>
      <c r="P17" s="43"/>
      <c r="Q17" s="44"/>
      <c r="R17" s="44"/>
      <c r="S17" s="45"/>
      <c r="T17" s="46"/>
      <c r="U17" s="61"/>
      <c r="V17" s="62">
        <v>361</v>
      </c>
      <c r="W17" s="63">
        <v>4.1666666666666699E-2</v>
      </c>
      <c r="X17" s="64">
        <f t="shared" si="2"/>
        <v>15.041666666666679</v>
      </c>
      <c r="Z17" s="67">
        <v>82</v>
      </c>
    </row>
    <row r="18" spans="1:26" s="2" customFormat="1" ht="13.5" customHeight="1">
      <c r="A18" s="12">
        <v>6</v>
      </c>
      <c r="B18" s="13" t="s">
        <v>84</v>
      </c>
      <c r="C18" s="92">
        <v>0</v>
      </c>
      <c r="D18" s="92">
        <v>0</v>
      </c>
      <c r="E18" s="93">
        <v>0</v>
      </c>
      <c r="F18" s="93">
        <v>0</v>
      </c>
      <c r="G18" s="93">
        <v>0</v>
      </c>
      <c r="H18" s="89">
        <f t="shared" si="3"/>
        <v>0</v>
      </c>
      <c r="I18" s="93">
        <v>1</v>
      </c>
      <c r="J18" s="94">
        <f t="shared" si="0"/>
        <v>1</v>
      </c>
      <c r="K18" s="27">
        <f t="shared" si="1"/>
        <v>1</v>
      </c>
      <c r="L18" s="94">
        <v>0.65416666666666667</v>
      </c>
      <c r="M18" s="94">
        <v>1</v>
      </c>
      <c r="N18" s="94">
        <f t="shared" si="4"/>
        <v>0.34583333333333333</v>
      </c>
      <c r="O18" s="91">
        <f t="shared" si="5"/>
        <v>1</v>
      </c>
      <c r="P18" s="47"/>
      <c r="Q18" s="48"/>
      <c r="R18" s="48"/>
      <c r="S18" s="49"/>
      <c r="T18" s="46"/>
      <c r="U18" s="61"/>
      <c r="V18" s="66">
        <v>214</v>
      </c>
      <c r="W18" s="63">
        <v>4.1666666666666699E-2</v>
      </c>
      <c r="X18" s="64">
        <f t="shared" si="2"/>
        <v>8.9166666666666732</v>
      </c>
      <c r="Z18" s="67">
        <v>42</v>
      </c>
    </row>
    <row r="19" spans="1:26" s="2" customFormat="1" ht="13.5" customHeight="1">
      <c r="A19" s="12">
        <v>7</v>
      </c>
      <c r="B19" s="13" t="s">
        <v>18</v>
      </c>
      <c r="C19" s="92">
        <v>0</v>
      </c>
      <c r="D19" s="92">
        <v>0</v>
      </c>
      <c r="E19" s="93">
        <v>0</v>
      </c>
      <c r="F19" s="93">
        <v>0</v>
      </c>
      <c r="G19" s="93">
        <v>0</v>
      </c>
      <c r="H19" s="89">
        <f t="shared" si="3"/>
        <v>0</v>
      </c>
      <c r="I19" s="93">
        <v>1</v>
      </c>
      <c r="J19" s="94">
        <f t="shared" si="0"/>
        <v>1</v>
      </c>
      <c r="K19" s="27">
        <f t="shared" si="1"/>
        <v>1</v>
      </c>
      <c r="L19" s="94">
        <v>0.32916666666666666</v>
      </c>
      <c r="M19" s="94">
        <v>0.9</v>
      </c>
      <c r="N19" s="94">
        <f t="shared" si="4"/>
        <v>0.5708333333333333</v>
      </c>
      <c r="O19" s="91">
        <f t="shared" si="5"/>
        <v>0.9</v>
      </c>
      <c r="P19" s="43"/>
      <c r="Q19" s="44"/>
      <c r="R19" s="44"/>
      <c r="S19" s="45"/>
      <c r="T19" s="50"/>
      <c r="U19" s="61"/>
      <c r="V19" s="62">
        <v>90</v>
      </c>
      <c r="W19" s="63">
        <v>4.1666666666666699E-2</v>
      </c>
      <c r="X19" s="64">
        <f t="shared" si="2"/>
        <v>3.7500000000000031</v>
      </c>
      <c r="Z19" s="67">
        <v>40</v>
      </c>
    </row>
    <row r="20" spans="1:26" s="2" customFormat="1" ht="13.5" customHeight="1">
      <c r="A20" s="12">
        <v>8</v>
      </c>
      <c r="B20" s="13" t="s">
        <v>19</v>
      </c>
      <c r="C20" s="92">
        <v>0</v>
      </c>
      <c r="D20" s="92">
        <v>0</v>
      </c>
      <c r="E20" s="93">
        <v>0</v>
      </c>
      <c r="F20" s="93">
        <v>0</v>
      </c>
      <c r="G20" s="93">
        <v>0</v>
      </c>
      <c r="H20" s="89">
        <f t="shared" si="3"/>
        <v>0</v>
      </c>
      <c r="I20" s="93">
        <v>1</v>
      </c>
      <c r="J20" s="94">
        <f t="shared" si="0"/>
        <v>1</v>
      </c>
      <c r="K20" s="27">
        <f t="shared" si="1"/>
        <v>1</v>
      </c>
      <c r="L20" s="94">
        <v>0.21666666666666667</v>
      </c>
      <c r="M20" s="94">
        <v>1</v>
      </c>
      <c r="N20" s="94">
        <f t="shared" si="4"/>
        <v>0.78333333333333333</v>
      </c>
      <c r="O20" s="91">
        <f t="shared" si="5"/>
        <v>1</v>
      </c>
      <c r="P20" s="47"/>
      <c r="Q20" s="48"/>
      <c r="R20" s="48"/>
      <c r="S20" s="49"/>
      <c r="T20" s="51"/>
      <c r="U20" s="61"/>
      <c r="V20" s="66">
        <v>380</v>
      </c>
      <c r="W20" s="63">
        <v>4.1666666666666699E-2</v>
      </c>
      <c r="X20" s="64">
        <f t="shared" si="2"/>
        <v>15.833333333333346</v>
      </c>
      <c r="Z20" s="67">
        <v>58</v>
      </c>
    </row>
    <row r="21" spans="1:26" s="2" customFormat="1" ht="13.5" customHeight="1">
      <c r="A21" s="12">
        <v>9</v>
      </c>
      <c r="B21" s="13" t="s">
        <v>82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89">
        <f t="shared" si="3"/>
        <v>0</v>
      </c>
      <c r="I21" s="93">
        <v>1</v>
      </c>
      <c r="J21" s="94">
        <f t="shared" si="0"/>
        <v>1</v>
      </c>
      <c r="K21" s="27">
        <f t="shared" si="1"/>
        <v>1</v>
      </c>
      <c r="L21" s="94">
        <v>0.3</v>
      </c>
      <c r="M21" s="94">
        <v>0.90833333333333333</v>
      </c>
      <c r="N21" s="94">
        <f t="shared" si="4"/>
        <v>0.60833333333333339</v>
      </c>
      <c r="O21" s="91">
        <f t="shared" si="5"/>
        <v>0.90833333333333333</v>
      </c>
      <c r="P21" s="43"/>
      <c r="Q21" s="44"/>
      <c r="R21" s="44"/>
      <c r="S21" s="45"/>
      <c r="T21" s="52"/>
      <c r="U21" s="61"/>
      <c r="V21" s="62">
        <v>299</v>
      </c>
      <c r="W21" s="63">
        <v>4.1666666666666699E-2</v>
      </c>
      <c r="X21" s="64">
        <f t="shared" si="2"/>
        <v>12.458333333333343</v>
      </c>
      <c r="Z21" s="67">
        <v>94</v>
      </c>
    </row>
    <row r="22" spans="1:26" s="2" customFormat="1" ht="13.5" customHeight="1">
      <c r="A22" s="12">
        <v>10</v>
      </c>
      <c r="B22" s="13" t="s">
        <v>21</v>
      </c>
      <c r="C22" s="92">
        <v>0</v>
      </c>
      <c r="D22" s="92">
        <v>0</v>
      </c>
      <c r="E22" s="93">
        <v>0</v>
      </c>
      <c r="F22" s="93">
        <v>0</v>
      </c>
      <c r="G22" s="93">
        <v>0</v>
      </c>
      <c r="H22" s="89">
        <f t="shared" si="3"/>
        <v>0</v>
      </c>
      <c r="I22" s="93">
        <v>1</v>
      </c>
      <c r="J22" s="94">
        <f t="shared" si="0"/>
        <v>1</v>
      </c>
      <c r="K22" s="27">
        <f t="shared" si="1"/>
        <v>1</v>
      </c>
      <c r="L22" s="94">
        <v>0.18333333333333335</v>
      </c>
      <c r="M22" s="94">
        <v>0.98333333333333339</v>
      </c>
      <c r="N22" s="94">
        <f t="shared" si="4"/>
        <v>0.8</v>
      </c>
      <c r="O22" s="91">
        <f t="shared" si="5"/>
        <v>0.98333333333333339</v>
      </c>
      <c r="P22" s="43"/>
      <c r="Q22" s="44"/>
      <c r="R22" s="44"/>
      <c r="S22" s="45"/>
      <c r="T22" s="46"/>
      <c r="U22" s="61"/>
      <c r="V22" s="66">
        <v>387</v>
      </c>
      <c r="W22" s="63">
        <v>4.1666666666666699E-2</v>
      </c>
      <c r="X22" s="64">
        <f t="shared" si="2"/>
        <v>16.125000000000014</v>
      </c>
      <c r="Z22" s="67">
        <v>68</v>
      </c>
    </row>
    <row r="23" spans="1:26" s="2" customFormat="1" ht="13.5" customHeight="1">
      <c r="A23" s="12">
        <v>11</v>
      </c>
      <c r="B23" s="13" t="s">
        <v>22</v>
      </c>
      <c r="C23" s="92">
        <v>0</v>
      </c>
      <c r="D23" s="92">
        <v>0</v>
      </c>
      <c r="E23" s="93">
        <v>0</v>
      </c>
      <c r="F23" s="93">
        <v>0</v>
      </c>
      <c r="G23" s="93">
        <v>0</v>
      </c>
      <c r="H23" s="89">
        <f t="shared" si="3"/>
        <v>0</v>
      </c>
      <c r="I23" s="93">
        <v>1</v>
      </c>
      <c r="J23" s="94">
        <f t="shared" si="0"/>
        <v>1</v>
      </c>
      <c r="K23" s="27">
        <f t="shared" si="1"/>
        <v>1</v>
      </c>
      <c r="L23" s="94">
        <v>9.9999999999999992E-2</v>
      </c>
      <c r="M23" s="94">
        <v>0.97083333333333333</v>
      </c>
      <c r="N23" s="94">
        <f t="shared" si="4"/>
        <v>0.87083333333333335</v>
      </c>
      <c r="O23" s="91">
        <f t="shared" si="5"/>
        <v>0.97083333333333333</v>
      </c>
      <c r="P23" s="43"/>
      <c r="Q23" s="44"/>
      <c r="R23" s="44"/>
      <c r="S23" s="45"/>
      <c r="T23" s="46"/>
      <c r="U23" s="61"/>
      <c r="V23" s="62">
        <v>412</v>
      </c>
      <c r="W23" s="63">
        <v>4.1666666666666699E-2</v>
      </c>
      <c r="X23" s="64">
        <f t="shared" si="2"/>
        <v>17.166666666666679</v>
      </c>
      <c r="Z23" s="67">
        <v>66</v>
      </c>
    </row>
    <row r="24" spans="1:26" s="2" customFormat="1" ht="13.5" customHeight="1">
      <c r="A24" s="12">
        <v>12</v>
      </c>
      <c r="B24" s="13" t="s">
        <v>83</v>
      </c>
      <c r="C24" s="92">
        <v>0.25</v>
      </c>
      <c r="D24" s="92">
        <v>0</v>
      </c>
      <c r="E24" s="93">
        <v>0</v>
      </c>
      <c r="F24" s="93">
        <v>0</v>
      </c>
      <c r="G24" s="93">
        <v>0</v>
      </c>
      <c r="H24" s="89">
        <f t="shared" si="3"/>
        <v>0.25</v>
      </c>
      <c r="I24" s="93">
        <v>1</v>
      </c>
      <c r="J24" s="94">
        <f>I24-H24</f>
        <v>0.75</v>
      </c>
      <c r="K24" s="27">
        <f>J24/I24</f>
        <v>0.75</v>
      </c>
      <c r="L24" s="94">
        <v>4.5833333333333337E-2</v>
      </c>
      <c r="M24" s="94">
        <v>0.875</v>
      </c>
      <c r="N24" s="94">
        <f t="shared" si="4"/>
        <v>0.57916666666666661</v>
      </c>
      <c r="O24" s="91">
        <f t="shared" si="5"/>
        <v>1.1666666666666667</v>
      </c>
      <c r="P24" s="47"/>
      <c r="Q24" s="48"/>
      <c r="R24" s="48"/>
      <c r="S24" s="49"/>
      <c r="T24" s="46" t="s">
        <v>89</v>
      </c>
      <c r="U24" s="61"/>
      <c r="V24" s="66">
        <v>339</v>
      </c>
      <c r="W24" s="63">
        <v>4.1666666666666699E-2</v>
      </c>
      <c r="X24" s="64">
        <f t="shared" si="2"/>
        <v>14.125000000000011</v>
      </c>
      <c r="Z24" s="67">
        <v>49</v>
      </c>
    </row>
    <row r="25" spans="1:26" s="2" customFormat="1" ht="13.5" customHeight="1">
      <c r="A25" s="12">
        <v>13</v>
      </c>
      <c r="B25" s="13" t="s">
        <v>84</v>
      </c>
      <c r="C25" s="92">
        <v>0</v>
      </c>
      <c r="D25" s="92">
        <v>0</v>
      </c>
      <c r="E25" s="93">
        <v>0</v>
      </c>
      <c r="F25" s="93">
        <v>0</v>
      </c>
      <c r="G25" s="93">
        <v>0</v>
      </c>
      <c r="H25" s="89">
        <f t="shared" si="3"/>
        <v>0</v>
      </c>
      <c r="I25" s="93">
        <v>1</v>
      </c>
      <c r="J25" s="94">
        <f t="shared" si="0"/>
        <v>1</v>
      </c>
      <c r="K25" s="27">
        <f t="shared" si="1"/>
        <v>1</v>
      </c>
      <c r="L25" s="94">
        <v>0.12916666666666668</v>
      </c>
      <c r="M25" s="94">
        <v>0.9916666666666667</v>
      </c>
      <c r="N25" s="94">
        <f t="shared" si="4"/>
        <v>0.86250000000000004</v>
      </c>
      <c r="O25" s="91">
        <f t="shared" si="5"/>
        <v>0.9916666666666667</v>
      </c>
      <c r="P25" s="43"/>
      <c r="Q25" s="44"/>
      <c r="R25" s="44"/>
      <c r="S25" s="45"/>
      <c r="T25" s="46"/>
      <c r="U25" s="61"/>
      <c r="V25" s="62">
        <v>187</v>
      </c>
      <c r="W25" s="63">
        <v>4.1666666666666699E-2</v>
      </c>
      <c r="X25" s="64">
        <f t="shared" si="2"/>
        <v>7.7916666666666723</v>
      </c>
      <c r="Z25" s="67">
        <v>55</v>
      </c>
    </row>
    <row r="26" spans="1:26" s="2" customFormat="1" ht="13.5" customHeight="1">
      <c r="A26" s="12">
        <v>14</v>
      </c>
      <c r="B26" s="13" t="s">
        <v>18</v>
      </c>
      <c r="C26" s="92">
        <v>0</v>
      </c>
      <c r="D26" s="92">
        <v>0</v>
      </c>
      <c r="E26" s="93">
        <v>0</v>
      </c>
      <c r="F26" s="93">
        <v>0</v>
      </c>
      <c r="G26" s="93">
        <v>0</v>
      </c>
      <c r="H26" s="89">
        <f t="shared" si="3"/>
        <v>0</v>
      </c>
      <c r="I26" s="93">
        <v>1</v>
      </c>
      <c r="J26" s="94">
        <f t="shared" si="0"/>
        <v>1</v>
      </c>
      <c r="K26" s="27">
        <f t="shared" si="1"/>
        <v>1</v>
      </c>
      <c r="L26" s="94">
        <v>1.2499999999999999E-2</v>
      </c>
      <c r="M26" s="94">
        <v>0.99583333333333324</v>
      </c>
      <c r="N26" s="94">
        <f t="shared" si="4"/>
        <v>0.98333333333333328</v>
      </c>
      <c r="O26" s="91">
        <f t="shared" si="5"/>
        <v>0.99583333333333324</v>
      </c>
      <c r="P26" s="47"/>
      <c r="Q26" s="48"/>
      <c r="R26" s="48"/>
      <c r="S26" s="49"/>
      <c r="T26" s="46"/>
      <c r="U26" s="61"/>
      <c r="V26" s="66">
        <v>400</v>
      </c>
      <c r="W26" s="63">
        <v>4.1666666666666699E-2</v>
      </c>
      <c r="X26" s="64">
        <f t="shared" si="2"/>
        <v>16.666666666666679</v>
      </c>
      <c r="Z26" s="67">
        <v>47</v>
      </c>
    </row>
    <row r="27" spans="1:26" s="2" customFormat="1" ht="13.5" customHeight="1">
      <c r="A27" s="12">
        <v>15</v>
      </c>
      <c r="B27" s="13" t="s">
        <v>19</v>
      </c>
      <c r="C27" s="92">
        <v>0</v>
      </c>
      <c r="D27" s="92">
        <v>0</v>
      </c>
      <c r="E27" s="93">
        <v>0</v>
      </c>
      <c r="F27" s="93">
        <v>0</v>
      </c>
      <c r="G27" s="93">
        <v>0</v>
      </c>
      <c r="H27" s="89">
        <f t="shared" si="3"/>
        <v>0</v>
      </c>
      <c r="I27" s="93">
        <v>1</v>
      </c>
      <c r="J27" s="94">
        <f t="shared" si="0"/>
        <v>1</v>
      </c>
      <c r="K27" s="27">
        <f t="shared" si="1"/>
        <v>1</v>
      </c>
      <c r="L27" s="94">
        <v>2.9166666666666664E-2</v>
      </c>
      <c r="M27" s="94">
        <v>0.97499999999999998</v>
      </c>
      <c r="N27" s="94">
        <f t="shared" si="4"/>
        <v>0.9458333333333333</v>
      </c>
      <c r="O27" s="91">
        <f t="shared" si="5"/>
        <v>0.97499999999999998</v>
      </c>
      <c r="P27" s="43"/>
      <c r="Q27" s="44"/>
      <c r="R27" s="44"/>
      <c r="S27" s="45"/>
      <c r="T27" s="46"/>
      <c r="U27" s="61"/>
      <c r="V27" s="62">
        <v>409</v>
      </c>
      <c r="W27" s="63">
        <v>4.1666666666666699E-2</v>
      </c>
      <c r="X27" s="64">
        <f t="shared" si="2"/>
        <v>17.041666666666679</v>
      </c>
      <c r="Z27" s="67">
        <v>35</v>
      </c>
    </row>
    <row r="28" spans="1:26" s="2" customFormat="1" ht="13.5" customHeight="1">
      <c r="A28" s="12">
        <v>16</v>
      </c>
      <c r="B28" s="13" t="s">
        <v>82</v>
      </c>
      <c r="C28" s="92">
        <v>0</v>
      </c>
      <c r="D28" s="92">
        <v>0</v>
      </c>
      <c r="E28" s="93">
        <v>0</v>
      </c>
      <c r="F28" s="93">
        <v>0</v>
      </c>
      <c r="G28" s="93">
        <v>0</v>
      </c>
      <c r="H28" s="89">
        <f t="shared" si="3"/>
        <v>0</v>
      </c>
      <c r="I28" s="93">
        <v>1</v>
      </c>
      <c r="J28" s="94">
        <f>I28-H28</f>
        <v>1</v>
      </c>
      <c r="K28" s="27">
        <f>J28/I28</f>
        <v>1</v>
      </c>
      <c r="L28" s="94">
        <v>1.2499999999999999E-2</v>
      </c>
      <c r="M28" s="94">
        <v>0.96666666666666667</v>
      </c>
      <c r="N28" s="94">
        <f t="shared" si="4"/>
        <v>0.95416666666666672</v>
      </c>
      <c r="O28" s="91">
        <f t="shared" si="5"/>
        <v>0.96666666666666667</v>
      </c>
      <c r="P28" s="47"/>
      <c r="Q28" s="48"/>
      <c r="R28" s="48"/>
      <c r="S28" s="49">
        <v>1</v>
      </c>
      <c r="T28" s="85"/>
      <c r="U28" s="61"/>
      <c r="V28" s="66">
        <v>388</v>
      </c>
      <c r="W28" s="63">
        <v>4.1666666666666699E-2</v>
      </c>
      <c r="X28" s="64">
        <f t="shared" si="2"/>
        <v>16.166666666666679</v>
      </c>
      <c r="Z28" s="67">
        <v>64</v>
      </c>
    </row>
    <row r="29" spans="1:26" s="2" customFormat="1" ht="13.5" customHeight="1">
      <c r="A29" s="12">
        <v>17</v>
      </c>
      <c r="B29" s="13" t="s">
        <v>21</v>
      </c>
      <c r="C29" s="92">
        <v>0</v>
      </c>
      <c r="D29" s="92">
        <v>0</v>
      </c>
      <c r="E29" s="93">
        <v>0</v>
      </c>
      <c r="F29" s="93">
        <v>0</v>
      </c>
      <c r="G29" s="93">
        <v>0</v>
      </c>
      <c r="H29" s="89">
        <f t="shared" si="3"/>
        <v>0</v>
      </c>
      <c r="I29" s="93">
        <v>1</v>
      </c>
      <c r="J29" s="94">
        <f t="shared" si="0"/>
        <v>1</v>
      </c>
      <c r="K29" s="27">
        <f t="shared" si="1"/>
        <v>1</v>
      </c>
      <c r="L29" s="94">
        <v>8.3333333333333332E-3</v>
      </c>
      <c r="M29" s="94">
        <v>0.96666666666666667</v>
      </c>
      <c r="N29" s="94">
        <f t="shared" si="4"/>
        <v>0.95833333333333337</v>
      </c>
      <c r="O29" s="91">
        <f t="shared" si="5"/>
        <v>0.96666666666666667</v>
      </c>
      <c r="P29" s="47"/>
      <c r="Q29" s="48"/>
      <c r="R29" s="48"/>
      <c r="S29" s="49"/>
      <c r="T29" s="53"/>
      <c r="U29" s="61"/>
      <c r="V29" s="62">
        <v>246</v>
      </c>
      <c r="W29" s="63">
        <v>4.1666666666666699E-2</v>
      </c>
      <c r="X29" s="64">
        <f t="shared" si="2"/>
        <v>10.250000000000007</v>
      </c>
      <c r="Z29" s="67">
        <v>46</v>
      </c>
    </row>
    <row r="30" spans="1:26" s="2" customFormat="1" ht="13.5" customHeight="1">
      <c r="A30" s="12">
        <v>18</v>
      </c>
      <c r="B30" s="13" t="s">
        <v>22</v>
      </c>
      <c r="C30" s="92">
        <v>0</v>
      </c>
      <c r="D30" s="92">
        <v>0</v>
      </c>
      <c r="E30" s="93">
        <v>0</v>
      </c>
      <c r="F30" s="93">
        <v>0</v>
      </c>
      <c r="G30" s="93">
        <v>0</v>
      </c>
      <c r="H30" s="89">
        <f t="shared" si="3"/>
        <v>0</v>
      </c>
      <c r="I30" s="93">
        <v>1</v>
      </c>
      <c r="J30" s="94">
        <f t="shared" si="0"/>
        <v>1</v>
      </c>
      <c r="K30" s="27">
        <f t="shared" si="1"/>
        <v>1</v>
      </c>
      <c r="L30" s="94">
        <v>0.33333333333333331</v>
      </c>
      <c r="M30" s="94">
        <v>1</v>
      </c>
      <c r="N30" s="94">
        <f t="shared" si="4"/>
        <v>0.66666666666666674</v>
      </c>
      <c r="O30" s="91">
        <f t="shared" si="5"/>
        <v>1</v>
      </c>
      <c r="P30" s="47"/>
      <c r="Q30" s="48"/>
      <c r="R30" s="48"/>
      <c r="S30" s="49"/>
      <c r="T30" s="53"/>
      <c r="U30" s="61"/>
      <c r="V30" s="62">
        <v>376</v>
      </c>
      <c r="W30" s="63">
        <v>4.1666666666666699E-2</v>
      </c>
      <c r="X30" s="64">
        <f t="shared" si="2"/>
        <v>15.666666666666679</v>
      </c>
      <c r="Z30" s="67">
        <v>86</v>
      </c>
    </row>
    <row r="31" spans="1:26" s="2" customFormat="1" ht="13.5" customHeight="1">
      <c r="A31" s="12">
        <v>19</v>
      </c>
      <c r="B31" s="13" t="s">
        <v>83</v>
      </c>
      <c r="C31" s="92">
        <v>0</v>
      </c>
      <c r="D31" s="92">
        <v>0</v>
      </c>
      <c r="E31" s="93">
        <v>0</v>
      </c>
      <c r="F31" s="93">
        <v>0</v>
      </c>
      <c r="G31" s="93">
        <v>0</v>
      </c>
      <c r="H31" s="89">
        <f t="shared" si="3"/>
        <v>0</v>
      </c>
      <c r="I31" s="93">
        <v>1</v>
      </c>
      <c r="J31" s="94">
        <f t="shared" si="0"/>
        <v>1</v>
      </c>
      <c r="K31" s="27">
        <f t="shared" si="1"/>
        <v>1</v>
      </c>
      <c r="L31" s="94">
        <v>0.65833333333333333</v>
      </c>
      <c r="M31" s="94">
        <v>1</v>
      </c>
      <c r="N31" s="94">
        <f t="shared" si="4"/>
        <v>0.34166666666666667</v>
      </c>
      <c r="O31" s="91">
        <f t="shared" si="5"/>
        <v>1</v>
      </c>
      <c r="P31" s="47"/>
      <c r="Q31" s="48"/>
      <c r="R31" s="48"/>
      <c r="S31" s="49"/>
      <c r="T31" s="53"/>
      <c r="U31" s="61"/>
      <c r="V31" s="62">
        <v>347</v>
      </c>
      <c r="W31" s="63">
        <v>4.1666666666666699E-2</v>
      </c>
      <c r="X31" s="64">
        <f t="shared" si="2"/>
        <v>14.458333333333345</v>
      </c>
      <c r="Z31" s="67">
        <v>33</v>
      </c>
    </row>
    <row r="32" spans="1:26" s="2" customFormat="1" ht="13.5" customHeight="1">
      <c r="A32" s="14">
        <v>20</v>
      </c>
      <c r="B32" s="13" t="s">
        <v>84</v>
      </c>
      <c r="C32" s="92">
        <v>0</v>
      </c>
      <c r="D32" s="92">
        <v>0</v>
      </c>
      <c r="E32" s="93">
        <v>0</v>
      </c>
      <c r="F32" s="93">
        <v>0</v>
      </c>
      <c r="G32" s="93">
        <v>0</v>
      </c>
      <c r="H32" s="89">
        <f t="shared" si="3"/>
        <v>0</v>
      </c>
      <c r="I32" s="93">
        <v>1</v>
      </c>
      <c r="J32" s="94">
        <f>I32-H32</f>
        <v>1</v>
      </c>
      <c r="K32" s="27">
        <f>J32/I32</f>
        <v>1</v>
      </c>
      <c r="L32" s="94">
        <v>0.6958333333333333</v>
      </c>
      <c r="M32" s="94">
        <v>0.95000000000000007</v>
      </c>
      <c r="N32" s="94">
        <f t="shared" si="4"/>
        <v>0.25416666666666676</v>
      </c>
      <c r="O32" s="91">
        <f t="shared" si="5"/>
        <v>0.95000000000000007</v>
      </c>
      <c r="P32" s="47"/>
      <c r="Q32" s="48"/>
      <c r="R32" s="48"/>
      <c r="S32" s="49"/>
      <c r="T32" s="53"/>
      <c r="U32" s="61"/>
      <c r="V32" s="66">
        <v>386</v>
      </c>
      <c r="W32" s="63">
        <v>4.1666666666666699E-2</v>
      </c>
      <c r="X32" s="64">
        <f t="shared" si="2"/>
        <v>16.083333333333346</v>
      </c>
      <c r="Z32" s="67">
        <v>28</v>
      </c>
    </row>
    <row r="33" spans="1:26" s="2" customFormat="1" ht="13.5" customHeight="1">
      <c r="A33" s="12">
        <v>21</v>
      </c>
      <c r="B33" s="13" t="s">
        <v>18</v>
      </c>
      <c r="C33" s="90">
        <v>0</v>
      </c>
      <c r="D33" s="92">
        <v>0</v>
      </c>
      <c r="E33" s="93">
        <v>0</v>
      </c>
      <c r="F33" s="93">
        <v>0</v>
      </c>
      <c r="G33" s="93">
        <v>0</v>
      </c>
      <c r="H33" s="89">
        <f t="shared" si="3"/>
        <v>0</v>
      </c>
      <c r="I33" s="93">
        <v>1</v>
      </c>
      <c r="J33" s="94">
        <f t="shared" ref="J33:J43" si="6">I33-H33</f>
        <v>1</v>
      </c>
      <c r="K33" s="27">
        <f t="shared" ref="K33:K43" si="7">J33/I33</f>
        <v>1</v>
      </c>
      <c r="L33" s="89">
        <v>0.49583333333333335</v>
      </c>
      <c r="M33" s="94">
        <v>0.99583333333333324</v>
      </c>
      <c r="N33" s="94">
        <f t="shared" si="4"/>
        <v>0.49999999999999989</v>
      </c>
      <c r="O33" s="91">
        <f t="shared" si="5"/>
        <v>0.99583333333333324</v>
      </c>
      <c r="P33" s="47"/>
      <c r="Q33" s="48"/>
      <c r="R33" s="48"/>
      <c r="S33" s="49"/>
      <c r="T33" s="53"/>
      <c r="U33" s="115"/>
      <c r="V33" s="66"/>
      <c r="W33" s="63"/>
      <c r="X33" s="64"/>
      <c r="Z33" s="116"/>
    </row>
    <row r="34" spans="1:26" s="2" customFormat="1" ht="13.5" customHeight="1">
      <c r="A34" s="14">
        <v>22</v>
      </c>
      <c r="B34" s="13" t="s">
        <v>19</v>
      </c>
      <c r="C34" s="90">
        <v>0</v>
      </c>
      <c r="D34" s="92">
        <v>0</v>
      </c>
      <c r="E34" s="93">
        <v>0</v>
      </c>
      <c r="F34" s="93">
        <v>0</v>
      </c>
      <c r="G34" s="93">
        <v>0</v>
      </c>
      <c r="H34" s="89">
        <f t="shared" si="3"/>
        <v>0</v>
      </c>
      <c r="I34" s="93">
        <v>1</v>
      </c>
      <c r="J34" s="94">
        <f t="shared" si="6"/>
        <v>1</v>
      </c>
      <c r="K34" s="27">
        <f t="shared" si="7"/>
        <v>1</v>
      </c>
      <c r="L34" s="89">
        <v>0.66666666666666663</v>
      </c>
      <c r="M34" s="94">
        <v>0.95416666666666661</v>
      </c>
      <c r="N34" s="94">
        <f t="shared" si="4"/>
        <v>0.28749999999999998</v>
      </c>
      <c r="O34" s="91">
        <f t="shared" si="5"/>
        <v>0.95416666666666661</v>
      </c>
      <c r="P34" s="47"/>
      <c r="Q34" s="48"/>
      <c r="R34" s="48"/>
      <c r="S34" s="49"/>
      <c r="T34" s="53"/>
      <c r="U34" s="115"/>
      <c r="V34" s="66"/>
      <c r="W34" s="63"/>
      <c r="X34" s="64"/>
      <c r="Z34" s="116"/>
    </row>
    <row r="35" spans="1:26" s="2" customFormat="1" ht="13.5" customHeight="1">
      <c r="A35" s="12">
        <v>23</v>
      </c>
      <c r="B35" s="13" t="s">
        <v>82</v>
      </c>
      <c r="C35" s="90">
        <v>0</v>
      </c>
      <c r="D35" s="92">
        <v>0</v>
      </c>
      <c r="E35" s="93">
        <v>0</v>
      </c>
      <c r="F35" s="93">
        <v>0</v>
      </c>
      <c r="G35" s="93">
        <v>0</v>
      </c>
      <c r="H35" s="89">
        <f t="shared" si="3"/>
        <v>0</v>
      </c>
      <c r="I35" s="93">
        <v>1</v>
      </c>
      <c r="J35" s="94">
        <f t="shared" si="6"/>
        <v>1</v>
      </c>
      <c r="K35" s="27">
        <f t="shared" si="7"/>
        <v>1</v>
      </c>
      <c r="L35" s="89">
        <v>0.29583333333333334</v>
      </c>
      <c r="M35" s="94">
        <v>1</v>
      </c>
      <c r="N35" s="94">
        <f t="shared" si="4"/>
        <v>0.70416666666666661</v>
      </c>
      <c r="O35" s="91">
        <f t="shared" si="5"/>
        <v>1</v>
      </c>
      <c r="P35" s="47"/>
      <c r="Q35" s="48"/>
      <c r="R35" s="48"/>
      <c r="S35" s="49"/>
      <c r="T35" s="53"/>
      <c r="U35" s="115"/>
      <c r="V35" s="66"/>
      <c r="W35" s="63"/>
      <c r="X35" s="64"/>
      <c r="Z35" s="116"/>
    </row>
    <row r="36" spans="1:26" s="2" customFormat="1" ht="13.5" customHeight="1">
      <c r="A36" s="14">
        <v>24</v>
      </c>
      <c r="B36" s="13" t="s">
        <v>21</v>
      </c>
      <c r="C36" s="90">
        <v>0</v>
      </c>
      <c r="D36" s="92">
        <v>0</v>
      </c>
      <c r="E36" s="93">
        <v>0.52777777777777779</v>
      </c>
      <c r="F36" s="93">
        <v>0</v>
      </c>
      <c r="G36" s="93">
        <v>0</v>
      </c>
      <c r="H36" s="89">
        <f t="shared" si="3"/>
        <v>0</v>
      </c>
      <c r="I36" s="93">
        <v>1</v>
      </c>
      <c r="J36" s="94">
        <f t="shared" si="6"/>
        <v>1</v>
      </c>
      <c r="K36" s="27">
        <f t="shared" si="7"/>
        <v>1</v>
      </c>
      <c r="L36" s="89">
        <v>8.3333333333333329E-2</v>
      </c>
      <c r="M36" s="94">
        <v>0.7583333333333333</v>
      </c>
      <c r="N36" s="94">
        <f t="shared" si="4"/>
        <v>0.14722222222222214</v>
      </c>
      <c r="O36" s="91">
        <f t="shared" si="5"/>
        <v>0.7583333333333333</v>
      </c>
      <c r="P36" s="47"/>
      <c r="Q36" s="48"/>
      <c r="R36" s="48"/>
      <c r="S36" s="49"/>
      <c r="T36" s="53"/>
      <c r="U36" s="115"/>
      <c r="V36" s="66"/>
      <c r="W36" s="63"/>
      <c r="X36" s="64"/>
      <c r="Z36" s="116"/>
    </row>
    <row r="37" spans="1:26" s="2" customFormat="1" ht="13.5" customHeight="1">
      <c r="A37" s="12">
        <v>25</v>
      </c>
      <c r="B37" s="13" t="s">
        <v>22</v>
      </c>
      <c r="C37" s="90">
        <v>0</v>
      </c>
      <c r="D37" s="92">
        <v>4.7222222222222221E-2</v>
      </c>
      <c r="E37" s="93">
        <v>0.43055555555555558</v>
      </c>
      <c r="F37" s="93">
        <v>0</v>
      </c>
      <c r="G37" s="93">
        <v>0</v>
      </c>
      <c r="H37" s="89">
        <f t="shared" si="3"/>
        <v>4.7222222222222221E-2</v>
      </c>
      <c r="I37" s="93">
        <v>1</v>
      </c>
      <c r="J37" s="94">
        <f t="shared" si="6"/>
        <v>0.95277777777777772</v>
      </c>
      <c r="K37" s="27">
        <f t="shared" si="7"/>
        <v>0.95277777777777772</v>
      </c>
      <c r="L37" s="89">
        <v>0.23750000000000002</v>
      </c>
      <c r="M37" s="94">
        <v>1</v>
      </c>
      <c r="N37" s="94">
        <f t="shared" si="4"/>
        <v>0.2847222222222221</v>
      </c>
      <c r="O37" s="91">
        <f t="shared" si="5"/>
        <v>1.0495626822157436</v>
      </c>
      <c r="P37" s="47"/>
      <c r="Q37" s="48"/>
      <c r="R37" s="48"/>
      <c r="S37" s="49"/>
      <c r="T37" s="53"/>
      <c r="U37" s="115"/>
      <c r="V37" s="66"/>
      <c r="W37" s="63"/>
      <c r="X37" s="64"/>
      <c r="Z37" s="116"/>
    </row>
    <row r="38" spans="1:26" s="2" customFormat="1" ht="13.5" customHeight="1">
      <c r="A38" s="14">
        <v>26</v>
      </c>
      <c r="B38" s="13" t="s">
        <v>83</v>
      </c>
      <c r="C38" s="90">
        <v>0</v>
      </c>
      <c r="D38" s="92">
        <v>0</v>
      </c>
      <c r="E38" s="93">
        <v>0</v>
      </c>
      <c r="F38" s="93">
        <v>0</v>
      </c>
      <c r="G38" s="93">
        <v>0</v>
      </c>
      <c r="H38" s="89">
        <f t="shared" si="3"/>
        <v>0</v>
      </c>
      <c r="I38" s="93">
        <v>1</v>
      </c>
      <c r="J38" s="94">
        <f t="shared" si="6"/>
        <v>1</v>
      </c>
      <c r="K38" s="27">
        <f t="shared" si="7"/>
        <v>1</v>
      </c>
      <c r="L38" s="89">
        <v>0.37916666666666665</v>
      </c>
      <c r="M38" s="94">
        <v>0.9916666666666667</v>
      </c>
      <c r="N38" s="94">
        <f t="shared" si="4"/>
        <v>0.61250000000000004</v>
      </c>
      <c r="O38" s="91">
        <f t="shared" si="5"/>
        <v>0.9916666666666667</v>
      </c>
      <c r="P38" s="47"/>
      <c r="Q38" s="48"/>
      <c r="R38" s="48"/>
      <c r="S38" s="49"/>
      <c r="T38" s="53"/>
      <c r="U38" s="115"/>
      <c r="V38" s="66"/>
      <c r="W38" s="63"/>
      <c r="X38" s="64"/>
      <c r="Z38" s="116"/>
    </row>
    <row r="39" spans="1:26" s="2" customFormat="1" ht="13.5" customHeight="1">
      <c r="A39" s="12">
        <v>27</v>
      </c>
      <c r="B39" s="13" t="s">
        <v>84</v>
      </c>
      <c r="C39" s="90">
        <v>0</v>
      </c>
      <c r="D39" s="92">
        <v>0</v>
      </c>
      <c r="E39" s="93">
        <v>0</v>
      </c>
      <c r="F39" s="93">
        <v>0</v>
      </c>
      <c r="G39" s="93">
        <v>0</v>
      </c>
      <c r="H39" s="89">
        <f t="shared" si="3"/>
        <v>0</v>
      </c>
      <c r="I39" s="93">
        <v>1</v>
      </c>
      <c r="J39" s="94">
        <f t="shared" si="6"/>
        <v>1</v>
      </c>
      <c r="K39" s="27">
        <f t="shared" si="7"/>
        <v>1</v>
      </c>
      <c r="L39" s="89">
        <v>0.48749999999999999</v>
      </c>
      <c r="M39" s="94">
        <v>0.97083333333333333</v>
      </c>
      <c r="N39" s="94">
        <f t="shared" si="4"/>
        <v>0.48333333333333334</v>
      </c>
      <c r="O39" s="91">
        <f t="shared" si="5"/>
        <v>0.97083333333333333</v>
      </c>
      <c r="P39" s="47"/>
      <c r="Q39" s="48"/>
      <c r="R39" s="48"/>
      <c r="S39" s="49"/>
      <c r="T39" s="53"/>
      <c r="U39" s="115"/>
      <c r="V39" s="66"/>
      <c r="W39" s="63"/>
      <c r="X39" s="64"/>
      <c r="Z39" s="116"/>
    </row>
    <row r="40" spans="1:26" s="2" customFormat="1" ht="13.5" customHeight="1">
      <c r="A40" s="14">
        <v>28</v>
      </c>
      <c r="B40" s="13" t="s">
        <v>18</v>
      </c>
      <c r="C40" s="90">
        <v>0</v>
      </c>
      <c r="D40" s="92">
        <v>0</v>
      </c>
      <c r="E40" s="93">
        <v>0</v>
      </c>
      <c r="F40" s="93">
        <v>0</v>
      </c>
      <c r="G40" s="93">
        <v>0</v>
      </c>
      <c r="H40" s="89">
        <f t="shared" si="3"/>
        <v>0</v>
      </c>
      <c r="I40" s="93">
        <v>1</v>
      </c>
      <c r="J40" s="94">
        <f t="shared" si="6"/>
        <v>1</v>
      </c>
      <c r="K40" s="27">
        <f t="shared" si="7"/>
        <v>1</v>
      </c>
      <c r="L40" s="89">
        <v>0.30416666666666664</v>
      </c>
      <c r="M40" s="94">
        <v>0.99583333333333324</v>
      </c>
      <c r="N40" s="94">
        <f t="shared" si="4"/>
        <v>0.69166666666666665</v>
      </c>
      <c r="O40" s="91">
        <f t="shared" si="5"/>
        <v>0.99583333333333324</v>
      </c>
      <c r="P40" s="47"/>
      <c r="Q40" s="48"/>
      <c r="R40" s="48"/>
      <c r="S40" s="49"/>
      <c r="T40" s="53"/>
      <c r="U40" s="115"/>
      <c r="V40" s="66"/>
      <c r="W40" s="63"/>
      <c r="X40" s="64"/>
      <c r="Z40" s="116"/>
    </row>
    <row r="41" spans="1:26" s="2" customFormat="1" ht="13.5" customHeight="1">
      <c r="A41" s="12">
        <v>29</v>
      </c>
      <c r="B41" s="13" t="s">
        <v>19</v>
      </c>
      <c r="C41" s="90">
        <v>0</v>
      </c>
      <c r="D41" s="92">
        <v>0</v>
      </c>
      <c r="E41" s="93">
        <v>0</v>
      </c>
      <c r="F41" s="93">
        <v>0</v>
      </c>
      <c r="G41" s="93">
        <v>0</v>
      </c>
      <c r="H41" s="89">
        <f t="shared" si="3"/>
        <v>0</v>
      </c>
      <c r="I41" s="93">
        <v>1</v>
      </c>
      <c r="J41" s="94">
        <f t="shared" si="6"/>
        <v>1</v>
      </c>
      <c r="K41" s="27">
        <f t="shared" si="7"/>
        <v>1</v>
      </c>
      <c r="L41" s="89">
        <v>0.14583333333333334</v>
      </c>
      <c r="M41" s="94">
        <v>1</v>
      </c>
      <c r="N41" s="94">
        <f t="shared" si="4"/>
        <v>0.85416666666666663</v>
      </c>
      <c r="O41" s="91">
        <f t="shared" si="5"/>
        <v>1</v>
      </c>
      <c r="P41" s="47"/>
      <c r="Q41" s="48"/>
      <c r="R41" s="48"/>
      <c r="S41" s="49"/>
      <c r="T41" s="53"/>
      <c r="U41" s="115"/>
      <c r="V41" s="66"/>
      <c r="W41" s="63"/>
      <c r="X41" s="64"/>
      <c r="Z41" s="116"/>
    </row>
    <row r="42" spans="1:26" s="2" customFormat="1" ht="13.5" customHeight="1">
      <c r="A42" s="14">
        <v>30</v>
      </c>
      <c r="B42" s="13" t="s">
        <v>82</v>
      </c>
      <c r="C42" s="90">
        <v>0</v>
      </c>
      <c r="D42" s="92">
        <v>0</v>
      </c>
      <c r="E42" s="93">
        <v>0</v>
      </c>
      <c r="F42" s="93">
        <v>0</v>
      </c>
      <c r="G42" s="93">
        <v>0</v>
      </c>
      <c r="H42" s="89">
        <f t="shared" si="3"/>
        <v>0</v>
      </c>
      <c r="I42" s="93">
        <v>1</v>
      </c>
      <c r="J42" s="94">
        <f t="shared" si="6"/>
        <v>1</v>
      </c>
      <c r="K42" s="27">
        <f t="shared" si="7"/>
        <v>1</v>
      </c>
      <c r="L42" s="89">
        <v>0</v>
      </c>
      <c r="M42" s="94">
        <v>0.9916666666666667</v>
      </c>
      <c r="N42" s="94">
        <f t="shared" si="4"/>
        <v>0.9916666666666667</v>
      </c>
      <c r="O42" s="91">
        <f t="shared" si="5"/>
        <v>0.9916666666666667</v>
      </c>
      <c r="P42" s="47"/>
      <c r="Q42" s="48"/>
      <c r="R42" s="48"/>
      <c r="S42" s="49"/>
      <c r="T42" s="53"/>
      <c r="U42" s="115"/>
      <c r="V42" s="66"/>
      <c r="W42" s="63"/>
      <c r="X42" s="64"/>
      <c r="Z42" s="116"/>
    </row>
    <row r="43" spans="1:26" s="2" customFormat="1" ht="13.5" customHeight="1">
      <c r="A43" s="14">
        <v>31</v>
      </c>
      <c r="B43" s="124" t="s">
        <v>21</v>
      </c>
      <c r="C43" s="92">
        <v>0</v>
      </c>
      <c r="D43" s="92">
        <v>0</v>
      </c>
      <c r="E43" s="93">
        <v>0</v>
      </c>
      <c r="F43" s="93">
        <v>0</v>
      </c>
      <c r="G43" s="93">
        <v>0</v>
      </c>
      <c r="H43" s="89">
        <f t="shared" si="3"/>
        <v>0</v>
      </c>
      <c r="I43" s="93">
        <v>1</v>
      </c>
      <c r="J43" s="94">
        <f t="shared" si="6"/>
        <v>1</v>
      </c>
      <c r="K43" s="27">
        <f t="shared" si="7"/>
        <v>1</v>
      </c>
      <c r="L43" s="94">
        <v>0.26250000000000001</v>
      </c>
      <c r="M43" s="94">
        <v>1</v>
      </c>
      <c r="N43" s="94">
        <f t="shared" si="4"/>
        <v>0.73750000000000004</v>
      </c>
      <c r="O43" s="91">
        <f t="shared" si="5"/>
        <v>1</v>
      </c>
      <c r="P43" s="47"/>
      <c r="Q43" s="48"/>
      <c r="R43" s="48"/>
      <c r="S43" s="49"/>
      <c r="T43" s="53"/>
      <c r="U43" s="115"/>
      <c r="V43" s="66"/>
      <c r="W43" s="63"/>
      <c r="X43" s="64"/>
      <c r="Z43" s="116"/>
    </row>
    <row r="44" spans="1:26">
      <c r="A44" s="211" t="s">
        <v>51</v>
      </c>
      <c r="B44" s="211"/>
      <c r="C44" s="112">
        <f>SUM(C13:C43)</f>
        <v>0.25</v>
      </c>
      <c r="D44" s="112">
        <f>SUM(D13:D43)</f>
        <v>4.7222222222222221E-2</v>
      </c>
      <c r="E44" s="112">
        <f>SUM(E13:E43)</f>
        <v>0.95833333333333337</v>
      </c>
      <c r="F44" s="112">
        <f t="shared" ref="F44:G44" si="8">SUM(F13:F43)</f>
        <v>0</v>
      </c>
      <c r="G44" s="112">
        <f t="shared" si="8"/>
        <v>0</v>
      </c>
      <c r="H44" s="112">
        <f>SUM(H13:H43)</f>
        <v>0.29722222222222222</v>
      </c>
      <c r="I44" s="112">
        <f>SUM(I13:I43)</f>
        <v>31</v>
      </c>
      <c r="J44" s="112">
        <f>SUM(J2:J43)</f>
        <v>30.702777777777779</v>
      </c>
      <c r="K44" s="113"/>
      <c r="L44" s="112">
        <f>SUM(L13:L43)</f>
        <v>8.375</v>
      </c>
      <c r="M44" s="112">
        <f>SUM(M13:M43)</f>
        <v>30.116666666666667</v>
      </c>
      <c r="N44" s="112">
        <f>SUM(N13:N43)</f>
        <v>20.486111111111114</v>
      </c>
      <c r="O44" s="113"/>
      <c r="P44" s="96"/>
      <c r="Q44" s="95"/>
      <c r="R44" s="95"/>
      <c r="S44" s="97"/>
      <c r="T44" s="1"/>
      <c r="V44" s="64">
        <f t="shared" ref="V44:V53" si="9">+U44*T45</f>
        <v>0</v>
      </c>
    </row>
    <row r="45" spans="1:26">
      <c r="A45" s="210" t="s">
        <v>71</v>
      </c>
      <c r="B45" s="210"/>
      <c r="C45" s="114">
        <f>AVERAGE(C13:C43)</f>
        <v>8.0645161290322578E-3</v>
      </c>
      <c r="D45" s="114">
        <f>AVERAGE(D13:D43)</f>
        <v>1.5232974910394264E-3</v>
      </c>
      <c r="E45" s="114">
        <f>AVERAGE(E13:E43)</f>
        <v>3.0913978494623656E-2</v>
      </c>
      <c r="F45" s="114">
        <f t="shared" ref="F45:G45" si="10">AVERAGE(F13:F43)</f>
        <v>0</v>
      </c>
      <c r="G45" s="114">
        <f t="shared" si="10"/>
        <v>0</v>
      </c>
      <c r="H45" s="114">
        <f>AVERAGE(H2:H43)</f>
        <v>9.5878136200716838E-3</v>
      </c>
      <c r="I45" s="114">
        <f>AVERAGE(I2:I43)</f>
        <v>1.15625</v>
      </c>
      <c r="J45" s="114">
        <f>AVERAGE(J2:J43)</f>
        <v>0.99041218637992834</v>
      </c>
      <c r="K45" s="117">
        <f>AVERAGE(K13:K43)</f>
        <v>0.99041218637992834</v>
      </c>
      <c r="L45" s="114">
        <f>AVERAGE(L13:L42)</f>
        <v>0.27041666666666669</v>
      </c>
      <c r="M45" s="114">
        <f>AVERAGE(M13:M43)</f>
        <v>0.97150537634408607</v>
      </c>
      <c r="N45" s="114">
        <f>AVERAGE(N13:N43)</f>
        <v>0.66084229390681015</v>
      </c>
      <c r="O45" s="118">
        <f>AVERAGE(O13:O43)</f>
        <v>0.98251277469513143</v>
      </c>
      <c r="V45" s="64">
        <f t="shared" si="9"/>
        <v>0</v>
      </c>
    </row>
    <row r="46" spans="1:26">
      <c r="V46" s="64">
        <f t="shared" si="9"/>
        <v>0</v>
      </c>
    </row>
    <row r="47" spans="1:26">
      <c r="H47" s="33"/>
      <c r="V47" s="64">
        <f t="shared" si="9"/>
        <v>0</v>
      </c>
    </row>
    <row r="48" spans="1:26">
      <c r="V48" s="64">
        <f t="shared" si="9"/>
        <v>0</v>
      </c>
    </row>
    <row r="49" spans="5:22">
      <c r="E49" s="33"/>
      <c r="F49" s="33"/>
      <c r="G49" s="33"/>
      <c r="V49" s="64">
        <f t="shared" si="9"/>
        <v>0</v>
      </c>
    </row>
    <row r="50" spans="5:22">
      <c r="V50" s="64">
        <f t="shared" si="9"/>
        <v>0</v>
      </c>
    </row>
    <row r="51" spans="5:22">
      <c r="V51" s="64">
        <f t="shared" si="9"/>
        <v>0</v>
      </c>
    </row>
    <row r="52" spans="5:22">
      <c r="V52" s="64">
        <f t="shared" si="9"/>
        <v>0</v>
      </c>
    </row>
    <row r="53" spans="5:22">
      <c r="H53" s="33"/>
      <c r="V53" s="64">
        <f t="shared" si="9"/>
        <v>0</v>
      </c>
    </row>
    <row r="54" spans="5:22">
      <c r="O54" s="8"/>
      <c r="Q54" s="8"/>
      <c r="R54" s="8"/>
    </row>
  </sheetData>
  <mergeCells count="18">
    <mergeCell ref="A44:B44"/>
    <mergeCell ref="A45:B45"/>
    <mergeCell ref="N9:N10"/>
    <mergeCell ref="O9:O10"/>
    <mergeCell ref="P9:P10"/>
    <mergeCell ref="Q9:Q10"/>
    <mergeCell ref="S9:S10"/>
    <mergeCell ref="T9:T11"/>
    <mergeCell ref="A5:T5"/>
    <mergeCell ref="A6:T6"/>
    <mergeCell ref="A7:T7"/>
    <mergeCell ref="A9:A11"/>
    <mergeCell ref="B9:B11"/>
    <mergeCell ref="C9:H9"/>
    <mergeCell ref="I9:I10"/>
    <mergeCell ref="J9:K10"/>
    <mergeCell ref="L9:L10"/>
    <mergeCell ref="M9:M10"/>
  </mergeCells>
  <pageMargins left="0.75" right="0.75" top="1" bottom="1" header="0.5" footer="0.5"/>
  <pageSetup paperSize="9" scale="72" fitToHeight="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4"/>
  <sheetViews>
    <sheetView topLeftCell="A7" workbookViewId="0">
      <selection activeCell="E44" sqref="E44:G45"/>
    </sheetView>
  </sheetViews>
  <sheetFormatPr defaultColWidth="7.875" defaultRowHeight="12.75"/>
  <cols>
    <col min="1" max="1" width="5.75" style="5" customWidth="1"/>
    <col min="2" max="2" width="9.25" style="5" customWidth="1"/>
    <col min="3" max="3" width="12" style="6" customWidth="1"/>
    <col min="4" max="4" width="9.875" style="6" customWidth="1"/>
    <col min="5" max="6" width="7.625" style="6" customWidth="1"/>
    <col min="7" max="7" width="8.625" style="6" bestFit="1" customWidth="1"/>
    <col min="8" max="8" width="7.625" style="6" customWidth="1"/>
    <col min="9" max="9" width="12.375" style="5" customWidth="1"/>
    <col min="10" max="10" width="10.75" style="5" customWidth="1"/>
    <col min="11" max="11" width="9.5" style="1" customWidth="1"/>
    <col min="12" max="12" width="10.375" style="1" customWidth="1"/>
    <col min="13" max="14" width="11.125" style="1" customWidth="1"/>
    <col min="15" max="15" width="10.75" style="1" customWidth="1"/>
    <col min="16" max="16" width="9.5" style="7" hidden="1" customWidth="1"/>
    <col min="17" max="18" width="9.5" style="1" hidden="1" customWidth="1"/>
    <col min="19" max="19" width="7.875" style="5" hidden="1" customWidth="1"/>
    <col min="20" max="20" width="62.875" style="5" customWidth="1"/>
    <col min="21" max="21" width="10.75" style="1" customWidth="1"/>
    <col min="22" max="22" width="11.25" style="1" customWidth="1"/>
    <col min="23" max="23" width="8.875" style="1" customWidth="1"/>
    <col min="24" max="24" width="11.25" style="1" customWidth="1"/>
    <col min="25" max="25" width="7.875" style="1"/>
    <col min="26" max="27" width="13.5" style="1" customWidth="1"/>
    <col min="28" max="28" width="7.875" style="1"/>
    <col min="29" max="29" width="9" style="1" customWidth="1"/>
    <col min="30" max="16384" width="7.875" style="1"/>
  </cols>
  <sheetData>
    <row r="1" spans="1:26" ht="15.75">
      <c r="A1" s="9"/>
      <c r="B1" s="1"/>
      <c r="C1" s="20"/>
      <c r="D1" s="20"/>
      <c r="E1" s="20"/>
      <c r="F1" s="20"/>
      <c r="G1" s="20"/>
      <c r="H1" s="20"/>
      <c r="I1" s="21"/>
      <c r="J1" s="22"/>
      <c r="K1" s="19"/>
      <c r="L1" s="19"/>
      <c r="M1" s="19"/>
      <c r="N1" s="19"/>
      <c r="O1" s="34"/>
      <c r="P1" s="35"/>
      <c r="Q1" s="34"/>
      <c r="R1" s="34"/>
      <c r="S1" s="34"/>
      <c r="T1" s="36"/>
    </row>
    <row r="2" spans="1:26">
      <c r="A2" s="9"/>
      <c r="B2" s="1"/>
      <c r="C2" s="23"/>
      <c r="D2" s="24"/>
      <c r="E2" s="24"/>
      <c r="F2" s="24"/>
      <c r="G2" s="24"/>
      <c r="H2" s="24"/>
      <c r="I2" s="25"/>
      <c r="J2" s="25"/>
      <c r="K2" s="26"/>
      <c r="L2" s="26"/>
      <c r="M2" s="26"/>
      <c r="N2" s="26"/>
      <c r="O2" s="25"/>
      <c r="P2" s="37"/>
      <c r="Q2" s="25"/>
      <c r="R2" s="38"/>
      <c r="S2" s="9"/>
      <c r="T2" s="9"/>
    </row>
    <row r="3" spans="1:26">
      <c r="A3" s="9"/>
      <c r="B3" s="10"/>
      <c r="C3" s="23"/>
      <c r="D3" s="24"/>
      <c r="E3" s="24"/>
      <c r="F3" s="24"/>
      <c r="G3" s="24"/>
      <c r="H3" s="24"/>
      <c r="I3" s="25"/>
      <c r="J3" s="25"/>
      <c r="K3" s="26"/>
      <c r="L3" s="26"/>
      <c r="M3" s="26"/>
      <c r="N3" s="26"/>
      <c r="O3" s="25"/>
      <c r="P3" s="37"/>
      <c r="Q3" s="25"/>
      <c r="R3" s="38"/>
      <c r="S3" s="9"/>
      <c r="T3" s="9"/>
    </row>
    <row r="4" spans="1:26">
      <c r="A4" s="9"/>
      <c r="B4" s="10"/>
      <c r="C4" s="23"/>
      <c r="D4" s="24"/>
      <c r="E4" s="24"/>
      <c r="F4" s="24"/>
      <c r="G4" s="24"/>
      <c r="H4" s="24"/>
      <c r="I4" s="25"/>
      <c r="J4" s="25"/>
      <c r="K4" s="26"/>
      <c r="L4" s="26"/>
      <c r="M4" s="26"/>
      <c r="N4" s="26"/>
      <c r="O4" s="25"/>
      <c r="P4" s="37"/>
      <c r="Q4" s="25"/>
      <c r="R4" s="38"/>
      <c r="S4" s="9"/>
      <c r="T4" s="9"/>
    </row>
    <row r="5" spans="1:26">
      <c r="A5" s="187" t="s">
        <v>17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6">
      <c r="A6" s="187" t="s">
        <v>85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6">
      <c r="A7" s="213" t="s">
        <v>47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</row>
    <row r="8" spans="1:26">
      <c r="A8" s="140" t="s">
        <v>86</v>
      </c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</row>
    <row r="9" spans="1:26" ht="21" customHeight="1">
      <c r="A9" s="190" t="s">
        <v>65</v>
      </c>
      <c r="B9" s="215" t="s">
        <v>66</v>
      </c>
      <c r="C9" s="214" t="s">
        <v>2</v>
      </c>
      <c r="D9" s="188"/>
      <c r="E9" s="188"/>
      <c r="F9" s="188"/>
      <c r="G9" s="188"/>
      <c r="H9" s="189"/>
      <c r="I9" s="193" t="s">
        <v>3</v>
      </c>
      <c r="J9" s="198" t="s">
        <v>4</v>
      </c>
      <c r="K9" s="219"/>
      <c r="L9" s="209" t="s">
        <v>122</v>
      </c>
      <c r="M9" s="209" t="s">
        <v>40</v>
      </c>
      <c r="N9" s="209" t="s">
        <v>123</v>
      </c>
      <c r="O9" s="221" t="s">
        <v>5</v>
      </c>
      <c r="P9" s="194" t="s">
        <v>6</v>
      </c>
      <c r="Q9" s="194" t="s">
        <v>7</v>
      </c>
      <c r="R9" s="137" t="s">
        <v>8</v>
      </c>
      <c r="S9" s="183" t="s">
        <v>9</v>
      </c>
      <c r="T9" s="184" t="s">
        <v>10</v>
      </c>
      <c r="U9" s="60"/>
    </row>
    <row r="10" spans="1:26" ht="27" customHeight="1">
      <c r="A10" s="191"/>
      <c r="B10" s="216"/>
      <c r="C10" s="100" t="s">
        <v>56</v>
      </c>
      <c r="D10" s="101" t="s">
        <v>57</v>
      </c>
      <c r="E10" s="101" t="s">
        <v>58</v>
      </c>
      <c r="F10" s="101" t="s">
        <v>127</v>
      </c>
      <c r="G10" s="101" t="s">
        <v>126</v>
      </c>
      <c r="H10" s="101" t="s">
        <v>59</v>
      </c>
      <c r="I10" s="193"/>
      <c r="J10" s="200"/>
      <c r="K10" s="220"/>
      <c r="L10" s="209"/>
      <c r="M10" s="209"/>
      <c r="N10" s="209"/>
      <c r="O10" s="222"/>
      <c r="P10" s="195"/>
      <c r="Q10" s="195"/>
      <c r="R10" s="84" t="s">
        <v>11</v>
      </c>
      <c r="S10" s="183"/>
      <c r="T10" s="185"/>
      <c r="U10" s="60"/>
    </row>
    <row r="11" spans="1:26">
      <c r="A11" s="192"/>
      <c r="B11" s="217"/>
      <c r="C11" s="102" t="s">
        <v>13</v>
      </c>
      <c r="D11" s="103" t="s">
        <v>13</v>
      </c>
      <c r="E11" s="103" t="s">
        <v>13</v>
      </c>
      <c r="F11" s="103" t="s">
        <v>13</v>
      </c>
      <c r="G11" s="103" t="s">
        <v>13</v>
      </c>
      <c r="H11" s="103" t="s">
        <v>13</v>
      </c>
      <c r="I11" s="103" t="s">
        <v>13</v>
      </c>
      <c r="J11" s="138" t="s">
        <v>13</v>
      </c>
      <c r="K11" s="105" t="s">
        <v>12</v>
      </c>
      <c r="L11" s="139" t="s">
        <v>13</v>
      </c>
      <c r="M11" s="141" t="s">
        <v>13</v>
      </c>
      <c r="N11" s="141" t="s">
        <v>13</v>
      </c>
      <c r="O11" s="105" t="s">
        <v>12</v>
      </c>
      <c r="P11" s="84" t="s">
        <v>14</v>
      </c>
      <c r="Q11" s="84" t="s">
        <v>15</v>
      </c>
      <c r="R11" s="84" t="s">
        <v>15</v>
      </c>
      <c r="S11" s="137" t="s">
        <v>16</v>
      </c>
      <c r="T11" s="186"/>
      <c r="U11" s="60"/>
      <c r="W11" s="1">
        <f>2113/6</f>
        <v>352.16666666666669</v>
      </c>
    </row>
    <row r="12" spans="1:26">
      <c r="A12" s="106"/>
      <c r="B12" s="106">
        <v>1</v>
      </c>
      <c r="C12" s="107">
        <v>2</v>
      </c>
      <c r="D12" s="106">
        <v>3</v>
      </c>
      <c r="E12" s="106">
        <v>4</v>
      </c>
      <c r="F12" s="106">
        <v>5</v>
      </c>
      <c r="G12" s="106">
        <v>6</v>
      </c>
      <c r="H12" s="106" t="s">
        <v>67</v>
      </c>
      <c r="I12" s="106">
        <v>6</v>
      </c>
      <c r="J12" s="106" t="s">
        <v>68</v>
      </c>
      <c r="K12" s="106" t="s">
        <v>69</v>
      </c>
      <c r="L12" s="106">
        <v>9</v>
      </c>
      <c r="M12" s="169">
        <v>10</v>
      </c>
      <c r="N12" s="169">
        <v>11</v>
      </c>
      <c r="O12" s="106" t="s">
        <v>70</v>
      </c>
      <c r="P12" s="40">
        <v>11</v>
      </c>
      <c r="Q12" s="41">
        <v>17</v>
      </c>
      <c r="R12" s="41">
        <v>18</v>
      </c>
      <c r="S12" s="41">
        <v>12</v>
      </c>
      <c r="T12" s="42">
        <v>11</v>
      </c>
      <c r="U12" s="60"/>
    </row>
    <row r="13" spans="1:26" s="2" customFormat="1" ht="13.5" customHeight="1">
      <c r="A13" s="12">
        <v>1</v>
      </c>
      <c r="B13" s="13" t="s">
        <v>19</v>
      </c>
      <c r="C13" s="92">
        <v>0</v>
      </c>
      <c r="D13" s="92">
        <v>0</v>
      </c>
      <c r="E13" s="93">
        <v>0</v>
      </c>
      <c r="F13" s="93">
        <v>0</v>
      </c>
      <c r="G13" s="93">
        <v>0</v>
      </c>
      <c r="H13" s="89">
        <f>C13+D13+F13+G13</f>
        <v>0</v>
      </c>
      <c r="I13" s="93">
        <v>1</v>
      </c>
      <c r="J13" s="94">
        <f t="shared" ref="J13:J31" si="0">I13-H13</f>
        <v>1</v>
      </c>
      <c r="K13" s="27">
        <f t="shared" ref="K13:K31" si="1">J13/I13</f>
        <v>1</v>
      </c>
      <c r="L13" s="94">
        <v>0.1875</v>
      </c>
      <c r="M13" s="94">
        <v>0.99583333333333324</v>
      </c>
      <c r="N13" s="94">
        <f>M13-L13-C13-D13-E13-F13</f>
        <v>0.80833333333333324</v>
      </c>
      <c r="O13" s="91">
        <f>M13/J13</f>
        <v>0.99583333333333324</v>
      </c>
      <c r="P13" s="43"/>
      <c r="Q13" s="44"/>
      <c r="R13" s="44"/>
      <c r="S13" s="45"/>
      <c r="T13" s="46"/>
      <c r="U13" s="61"/>
      <c r="V13" s="62">
        <v>414</v>
      </c>
      <c r="W13" s="63">
        <v>4.1666666666666699E-2</v>
      </c>
      <c r="X13" s="64">
        <f t="shared" ref="X13:X32" si="2">+W13*V13</f>
        <v>17.250000000000014</v>
      </c>
      <c r="Z13" s="65">
        <v>69</v>
      </c>
    </row>
    <row r="14" spans="1:26" s="3" customFormat="1" ht="13.5" customHeight="1">
      <c r="A14" s="12">
        <v>2</v>
      </c>
      <c r="B14" s="13" t="s">
        <v>82</v>
      </c>
      <c r="C14" s="92">
        <v>0</v>
      </c>
      <c r="D14" s="92">
        <v>0</v>
      </c>
      <c r="E14" s="93">
        <v>0</v>
      </c>
      <c r="F14" s="93">
        <v>0</v>
      </c>
      <c r="G14" s="93">
        <v>0</v>
      </c>
      <c r="H14" s="89">
        <f t="shared" ref="H14:H43" si="3">C14+D14+F14+G14</f>
        <v>0</v>
      </c>
      <c r="I14" s="93">
        <v>1</v>
      </c>
      <c r="J14" s="94">
        <f t="shared" si="0"/>
        <v>1</v>
      </c>
      <c r="K14" s="27">
        <f t="shared" si="1"/>
        <v>1</v>
      </c>
      <c r="L14" s="94">
        <v>0.10277777777777779</v>
      </c>
      <c r="M14" s="94">
        <v>0.97083333333333333</v>
      </c>
      <c r="N14" s="94">
        <f t="shared" ref="N14:N43" si="4">M14-L14-C14-D14-E14-F14</f>
        <v>0.86805555555555558</v>
      </c>
      <c r="O14" s="91">
        <f t="shared" ref="O14:O43" si="5">M14/J14</f>
        <v>0.97083333333333333</v>
      </c>
      <c r="P14" s="47"/>
      <c r="Q14" s="48"/>
      <c r="R14" s="48"/>
      <c r="S14" s="49"/>
      <c r="T14" s="46"/>
      <c r="U14" s="60"/>
      <c r="V14" s="66">
        <v>419</v>
      </c>
      <c r="W14" s="63">
        <v>4.1666666666666699E-2</v>
      </c>
      <c r="X14" s="64">
        <f t="shared" si="2"/>
        <v>17.458333333333346</v>
      </c>
      <c r="Z14" s="67">
        <v>94</v>
      </c>
    </row>
    <row r="15" spans="1:26" s="4" customFormat="1" ht="13.5" customHeight="1">
      <c r="A15" s="12">
        <v>3</v>
      </c>
      <c r="B15" s="13" t="s">
        <v>21</v>
      </c>
      <c r="C15" s="92">
        <v>0</v>
      </c>
      <c r="D15" s="92">
        <v>6.9444444444444441E-3</v>
      </c>
      <c r="E15" s="93">
        <v>6.9444444444444441E-3</v>
      </c>
      <c r="F15" s="93">
        <v>0</v>
      </c>
      <c r="G15" s="93">
        <v>0</v>
      </c>
      <c r="H15" s="89">
        <f t="shared" si="3"/>
        <v>6.9444444444444441E-3</v>
      </c>
      <c r="I15" s="93">
        <v>1</v>
      </c>
      <c r="J15" s="94">
        <f t="shared" si="0"/>
        <v>0.99305555555555558</v>
      </c>
      <c r="K15" s="27">
        <f t="shared" si="1"/>
        <v>0.99305555555555558</v>
      </c>
      <c r="L15" s="94">
        <v>0.21666666666666667</v>
      </c>
      <c r="M15" s="94">
        <v>0.77083333333333337</v>
      </c>
      <c r="N15" s="94">
        <f t="shared" si="4"/>
        <v>0.54027777777777786</v>
      </c>
      <c r="O15" s="91">
        <f t="shared" si="5"/>
        <v>0.77622377622377625</v>
      </c>
      <c r="P15" s="43"/>
      <c r="Q15" s="44"/>
      <c r="R15" s="44"/>
      <c r="S15" s="45"/>
      <c r="T15" s="46"/>
      <c r="U15" s="68"/>
      <c r="V15" s="62">
        <v>354</v>
      </c>
      <c r="W15" s="63">
        <v>4.1666666666666699E-2</v>
      </c>
      <c r="X15" s="64">
        <f t="shared" si="2"/>
        <v>14.750000000000011</v>
      </c>
      <c r="Z15" s="67">
        <v>88</v>
      </c>
    </row>
    <row r="16" spans="1:26" s="4" customFormat="1" ht="13.5" customHeight="1">
      <c r="A16" s="12">
        <v>4</v>
      </c>
      <c r="B16" s="13" t="s">
        <v>22</v>
      </c>
      <c r="C16" s="92">
        <v>0</v>
      </c>
      <c r="D16" s="92">
        <v>0</v>
      </c>
      <c r="E16" s="93">
        <v>6.6666666666666666E-2</v>
      </c>
      <c r="F16" s="93">
        <v>0</v>
      </c>
      <c r="G16" s="93">
        <v>0</v>
      </c>
      <c r="H16" s="89">
        <f t="shared" si="3"/>
        <v>0</v>
      </c>
      <c r="I16" s="93">
        <v>1</v>
      </c>
      <c r="J16" s="94">
        <f t="shared" si="0"/>
        <v>1</v>
      </c>
      <c r="K16" s="27">
        <f t="shared" si="1"/>
        <v>1</v>
      </c>
      <c r="L16" s="94">
        <v>0.67083333333333339</v>
      </c>
      <c r="M16" s="94">
        <v>0.92083333333333339</v>
      </c>
      <c r="N16" s="94">
        <f t="shared" si="4"/>
        <v>0.18333333333333335</v>
      </c>
      <c r="O16" s="91">
        <f t="shared" si="5"/>
        <v>0.92083333333333339</v>
      </c>
      <c r="P16" s="47"/>
      <c r="Q16" s="48"/>
      <c r="R16" s="48"/>
      <c r="S16" s="49"/>
      <c r="T16" s="85"/>
      <c r="U16" s="68"/>
      <c r="V16" s="66">
        <v>368</v>
      </c>
      <c r="W16" s="63">
        <v>4.1666666666666699E-2</v>
      </c>
      <c r="X16" s="64">
        <f t="shared" si="2"/>
        <v>15.333333333333345</v>
      </c>
      <c r="Z16" s="67">
        <v>53</v>
      </c>
    </row>
    <row r="17" spans="1:26" s="2" customFormat="1" ht="13.5" customHeight="1">
      <c r="A17" s="12">
        <v>5</v>
      </c>
      <c r="B17" s="13" t="s">
        <v>83</v>
      </c>
      <c r="C17" s="92">
        <v>0</v>
      </c>
      <c r="D17" s="92">
        <v>0</v>
      </c>
      <c r="E17" s="93">
        <v>0</v>
      </c>
      <c r="F17" s="93">
        <v>0</v>
      </c>
      <c r="G17" s="93">
        <v>0</v>
      </c>
      <c r="H17" s="89">
        <f t="shared" si="3"/>
        <v>0</v>
      </c>
      <c r="I17" s="93">
        <v>1</v>
      </c>
      <c r="J17" s="94">
        <f t="shared" si="0"/>
        <v>1</v>
      </c>
      <c r="K17" s="27">
        <f t="shared" si="1"/>
        <v>1</v>
      </c>
      <c r="L17" s="94">
        <v>0.21249999999999999</v>
      </c>
      <c r="M17" s="94">
        <v>0.9916666666666667</v>
      </c>
      <c r="N17" s="94">
        <f t="shared" si="4"/>
        <v>0.77916666666666667</v>
      </c>
      <c r="O17" s="91">
        <f t="shared" si="5"/>
        <v>0.9916666666666667</v>
      </c>
      <c r="P17" s="43"/>
      <c r="Q17" s="44"/>
      <c r="R17" s="44"/>
      <c r="S17" s="45"/>
      <c r="T17" s="46"/>
      <c r="U17" s="61"/>
      <c r="V17" s="62">
        <v>361</v>
      </c>
      <c r="W17" s="63">
        <v>4.1666666666666699E-2</v>
      </c>
      <c r="X17" s="64">
        <f t="shared" si="2"/>
        <v>15.041666666666679</v>
      </c>
      <c r="Z17" s="67">
        <v>82</v>
      </c>
    </row>
    <row r="18" spans="1:26" s="2" customFormat="1" ht="13.5" customHeight="1">
      <c r="A18" s="12">
        <v>6</v>
      </c>
      <c r="B18" s="13" t="s">
        <v>84</v>
      </c>
      <c r="C18" s="92">
        <v>0</v>
      </c>
      <c r="D18" s="92">
        <v>0</v>
      </c>
      <c r="E18" s="93">
        <v>0</v>
      </c>
      <c r="F18" s="93">
        <v>0</v>
      </c>
      <c r="G18" s="93">
        <v>0</v>
      </c>
      <c r="H18" s="89">
        <f t="shared" si="3"/>
        <v>0</v>
      </c>
      <c r="I18" s="93">
        <v>1</v>
      </c>
      <c r="J18" s="94">
        <f t="shared" si="0"/>
        <v>1</v>
      </c>
      <c r="K18" s="27">
        <f t="shared" si="1"/>
        <v>1</v>
      </c>
      <c r="L18" s="94">
        <v>0.5625</v>
      </c>
      <c r="M18" s="94">
        <v>0.95416666666666661</v>
      </c>
      <c r="N18" s="94">
        <f t="shared" si="4"/>
        <v>0.39166666666666661</v>
      </c>
      <c r="O18" s="91">
        <f t="shared" si="5"/>
        <v>0.95416666666666661</v>
      </c>
      <c r="P18" s="47"/>
      <c r="Q18" s="48"/>
      <c r="R18" s="48"/>
      <c r="S18" s="49"/>
      <c r="T18" s="46"/>
      <c r="U18" s="61"/>
      <c r="V18" s="66">
        <v>214</v>
      </c>
      <c r="W18" s="63">
        <v>4.1666666666666699E-2</v>
      </c>
      <c r="X18" s="64">
        <f t="shared" si="2"/>
        <v>8.9166666666666732</v>
      </c>
      <c r="Z18" s="67">
        <v>42</v>
      </c>
    </row>
    <row r="19" spans="1:26" s="2" customFormat="1" ht="13.5" customHeight="1">
      <c r="A19" s="12">
        <v>7</v>
      </c>
      <c r="B19" s="13" t="s">
        <v>18</v>
      </c>
      <c r="C19" s="92">
        <v>0</v>
      </c>
      <c r="D19" s="92">
        <v>0</v>
      </c>
      <c r="E19" s="93">
        <v>0</v>
      </c>
      <c r="F19" s="93">
        <v>0</v>
      </c>
      <c r="G19" s="93">
        <v>0</v>
      </c>
      <c r="H19" s="89">
        <f t="shared" si="3"/>
        <v>0</v>
      </c>
      <c r="I19" s="93">
        <v>1</v>
      </c>
      <c r="J19" s="94">
        <f t="shared" si="0"/>
        <v>1</v>
      </c>
      <c r="K19" s="27">
        <f t="shared" si="1"/>
        <v>1</v>
      </c>
      <c r="L19" s="94">
        <v>0.28333333333333333</v>
      </c>
      <c r="M19" s="94">
        <v>0.90416666666666667</v>
      </c>
      <c r="N19" s="94">
        <f t="shared" si="4"/>
        <v>0.62083333333333335</v>
      </c>
      <c r="O19" s="91">
        <f t="shared" si="5"/>
        <v>0.90416666666666667</v>
      </c>
      <c r="P19" s="43"/>
      <c r="Q19" s="44"/>
      <c r="R19" s="44"/>
      <c r="S19" s="45"/>
      <c r="T19" s="50"/>
      <c r="U19" s="61"/>
      <c r="V19" s="62">
        <v>90</v>
      </c>
      <c r="W19" s="63">
        <v>4.1666666666666699E-2</v>
      </c>
      <c r="X19" s="64">
        <f t="shared" si="2"/>
        <v>3.7500000000000031</v>
      </c>
      <c r="Z19" s="67">
        <v>40</v>
      </c>
    </row>
    <row r="20" spans="1:26" s="2" customFormat="1" ht="13.5" customHeight="1">
      <c r="A20" s="12">
        <v>8</v>
      </c>
      <c r="B20" s="13" t="s">
        <v>19</v>
      </c>
      <c r="C20" s="92">
        <v>0</v>
      </c>
      <c r="D20" s="92">
        <v>0.11458333333333333</v>
      </c>
      <c r="E20" s="93">
        <v>1.0416666666666666E-2</v>
      </c>
      <c r="F20" s="93">
        <v>0</v>
      </c>
      <c r="G20" s="93">
        <v>0</v>
      </c>
      <c r="H20" s="89">
        <f t="shared" si="3"/>
        <v>0.11458333333333333</v>
      </c>
      <c r="I20" s="93">
        <v>1</v>
      </c>
      <c r="J20" s="94">
        <f t="shared" si="0"/>
        <v>0.88541666666666663</v>
      </c>
      <c r="K20" s="27">
        <f t="shared" si="1"/>
        <v>0.88541666666666663</v>
      </c>
      <c r="L20" s="94">
        <v>0.19999999999999998</v>
      </c>
      <c r="M20" s="94">
        <v>0.98749999999999993</v>
      </c>
      <c r="N20" s="94">
        <f t="shared" si="4"/>
        <v>0.66249999999999998</v>
      </c>
      <c r="O20" s="91">
        <f t="shared" si="5"/>
        <v>1.1152941176470588</v>
      </c>
      <c r="P20" s="47"/>
      <c r="Q20" s="48"/>
      <c r="R20" s="48"/>
      <c r="S20" s="49"/>
      <c r="T20" s="51"/>
      <c r="U20" s="61"/>
      <c r="V20" s="66">
        <v>380</v>
      </c>
      <c r="W20" s="63">
        <v>4.1666666666666699E-2</v>
      </c>
      <c r="X20" s="64">
        <f t="shared" si="2"/>
        <v>15.833333333333346</v>
      </c>
      <c r="Z20" s="67">
        <v>58</v>
      </c>
    </row>
    <row r="21" spans="1:26" s="2" customFormat="1" ht="13.5" customHeight="1">
      <c r="A21" s="12">
        <v>9</v>
      </c>
      <c r="B21" s="13" t="s">
        <v>82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89">
        <f t="shared" si="3"/>
        <v>0</v>
      </c>
      <c r="I21" s="93">
        <v>1</v>
      </c>
      <c r="J21" s="94">
        <f t="shared" si="0"/>
        <v>1</v>
      </c>
      <c r="K21" s="27">
        <f t="shared" si="1"/>
        <v>1</v>
      </c>
      <c r="L21" s="94">
        <v>0.41250000000000003</v>
      </c>
      <c r="M21" s="94">
        <v>0.9375</v>
      </c>
      <c r="N21" s="94">
        <f t="shared" si="4"/>
        <v>0.52499999999999991</v>
      </c>
      <c r="O21" s="91">
        <f t="shared" si="5"/>
        <v>0.9375</v>
      </c>
      <c r="P21" s="43"/>
      <c r="Q21" s="44"/>
      <c r="R21" s="44"/>
      <c r="S21" s="45"/>
      <c r="T21" s="52"/>
      <c r="U21" s="61"/>
      <c r="V21" s="62">
        <v>299</v>
      </c>
      <c r="W21" s="63">
        <v>4.1666666666666699E-2</v>
      </c>
      <c r="X21" s="64">
        <f t="shared" si="2"/>
        <v>12.458333333333343</v>
      </c>
      <c r="Z21" s="67">
        <v>94</v>
      </c>
    </row>
    <row r="22" spans="1:26" s="2" customFormat="1" ht="13.5" customHeight="1">
      <c r="A22" s="12">
        <v>10</v>
      </c>
      <c r="B22" s="13" t="s">
        <v>21</v>
      </c>
      <c r="C22" s="92">
        <v>0</v>
      </c>
      <c r="D22" s="92">
        <v>0</v>
      </c>
      <c r="E22" s="93">
        <v>0</v>
      </c>
      <c r="F22" s="93">
        <v>0</v>
      </c>
      <c r="G22" s="93">
        <v>0</v>
      </c>
      <c r="H22" s="89">
        <f t="shared" si="3"/>
        <v>0</v>
      </c>
      <c r="I22" s="93">
        <v>1</v>
      </c>
      <c r="J22" s="94">
        <f t="shared" si="0"/>
        <v>1</v>
      </c>
      <c r="K22" s="27">
        <f t="shared" si="1"/>
        <v>1</v>
      </c>
      <c r="L22" s="94">
        <v>0.16666666666666666</v>
      </c>
      <c r="M22" s="94">
        <v>0.97916666666666663</v>
      </c>
      <c r="N22" s="94">
        <f t="shared" si="4"/>
        <v>0.8125</v>
      </c>
      <c r="O22" s="91">
        <f t="shared" si="5"/>
        <v>0.97916666666666663</v>
      </c>
      <c r="P22" s="43"/>
      <c r="Q22" s="44"/>
      <c r="R22" s="44"/>
      <c r="S22" s="45"/>
      <c r="T22" s="46"/>
      <c r="U22" s="61"/>
      <c r="V22" s="66">
        <v>387</v>
      </c>
      <c r="W22" s="63">
        <v>4.1666666666666699E-2</v>
      </c>
      <c r="X22" s="64">
        <f t="shared" si="2"/>
        <v>16.125000000000014</v>
      </c>
      <c r="Z22" s="67">
        <v>68</v>
      </c>
    </row>
    <row r="23" spans="1:26" s="2" customFormat="1" ht="13.5" customHeight="1">
      <c r="A23" s="12">
        <v>11</v>
      </c>
      <c r="B23" s="13" t="s">
        <v>22</v>
      </c>
      <c r="C23" s="92">
        <v>0</v>
      </c>
      <c r="D23" s="92">
        <v>0</v>
      </c>
      <c r="E23" s="93">
        <v>0</v>
      </c>
      <c r="F23" s="93">
        <v>0</v>
      </c>
      <c r="G23" s="93">
        <v>0</v>
      </c>
      <c r="H23" s="89">
        <f t="shared" si="3"/>
        <v>0</v>
      </c>
      <c r="I23" s="93">
        <v>1</v>
      </c>
      <c r="J23" s="94">
        <f t="shared" si="0"/>
        <v>1</v>
      </c>
      <c r="K23" s="27">
        <f t="shared" si="1"/>
        <v>1</v>
      </c>
      <c r="L23" s="94">
        <v>0.14166666666666666</v>
      </c>
      <c r="M23" s="94">
        <v>1</v>
      </c>
      <c r="N23" s="94">
        <f t="shared" si="4"/>
        <v>0.85833333333333339</v>
      </c>
      <c r="O23" s="91">
        <f t="shared" si="5"/>
        <v>1</v>
      </c>
      <c r="P23" s="43"/>
      <c r="Q23" s="44"/>
      <c r="R23" s="44"/>
      <c r="S23" s="45"/>
      <c r="T23" s="46"/>
      <c r="U23" s="61"/>
      <c r="V23" s="62">
        <v>412</v>
      </c>
      <c r="W23" s="63">
        <v>4.1666666666666699E-2</v>
      </c>
      <c r="X23" s="64">
        <f t="shared" si="2"/>
        <v>17.166666666666679</v>
      </c>
      <c r="Z23" s="67">
        <v>66</v>
      </c>
    </row>
    <row r="24" spans="1:26" s="2" customFormat="1" ht="13.5" customHeight="1">
      <c r="A24" s="12">
        <v>12</v>
      </c>
      <c r="B24" s="13" t="s">
        <v>83</v>
      </c>
      <c r="C24" s="92">
        <v>0</v>
      </c>
      <c r="D24" s="92">
        <v>0.20833333333333334</v>
      </c>
      <c r="E24" s="93">
        <v>6.25E-2</v>
      </c>
      <c r="F24" s="93">
        <v>0</v>
      </c>
      <c r="G24" s="93">
        <v>0</v>
      </c>
      <c r="H24" s="89">
        <f t="shared" si="3"/>
        <v>0.20833333333333334</v>
      </c>
      <c r="I24" s="93">
        <v>1</v>
      </c>
      <c r="J24" s="94">
        <f>I24-H24</f>
        <v>0.79166666666666663</v>
      </c>
      <c r="K24" s="27">
        <f>J24/I24</f>
        <v>0.79166666666666663</v>
      </c>
      <c r="L24" s="94">
        <v>2.4999999999999998E-2</v>
      </c>
      <c r="M24" s="94">
        <v>0.73333333333333339</v>
      </c>
      <c r="N24" s="94">
        <f t="shared" si="4"/>
        <v>0.4375</v>
      </c>
      <c r="O24" s="91">
        <f t="shared" si="5"/>
        <v>0.92631578947368431</v>
      </c>
      <c r="P24" s="47"/>
      <c r="Q24" s="48"/>
      <c r="R24" s="48"/>
      <c r="S24" s="49"/>
      <c r="T24" s="85"/>
      <c r="U24" s="61"/>
      <c r="V24" s="66">
        <v>339</v>
      </c>
      <c r="W24" s="63">
        <v>4.1666666666666699E-2</v>
      </c>
      <c r="X24" s="64">
        <f t="shared" si="2"/>
        <v>14.125000000000011</v>
      </c>
      <c r="Z24" s="67">
        <v>49</v>
      </c>
    </row>
    <row r="25" spans="1:26" s="2" customFormat="1" ht="13.5" customHeight="1">
      <c r="A25" s="12">
        <v>13</v>
      </c>
      <c r="B25" s="13" t="s">
        <v>84</v>
      </c>
      <c r="C25" s="92">
        <v>0</v>
      </c>
      <c r="D25" s="92">
        <v>0</v>
      </c>
      <c r="E25" s="93">
        <v>0</v>
      </c>
      <c r="F25" s="93">
        <v>0</v>
      </c>
      <c r="G25" s="93">
        <v>0</v>
      </c>
      <c r="H25" s="89">
        <f t="shared" si="3"/>
        <v>0</v>
      </c>
      <c r="I25" s="93">
        <v>1</v>
      </c>
      <c r="J25" s="94">
        <f t="shared" si="0"/>
        <v>1</v>
      </c>
      <c r="K25" s="27">
        <f t="shared" si="1"/>
        <v>1</v>
      </c>
      <c r="L25" s="94">
        <v>9.9999999999999992E-2</v>
      </c>
      <c r="M25" s="94">
        <v>1</v>
      </c>
      <c r="N25" s="94">
        <f t="shared" si="4"/>
        <v>0.9</v>
      </c>
      <c r="O25" s="91">
        <f t="shared" si="5"/>
        <v>1</v>
      </c>
      <c r="P25" s="43"/>
      <c r="Q25" s="44"/>
      <c r="R25" s="44"/>
      <c r="S25" s="45"/>
      <c r="T25" s="85"/>
      <c r="U25" s="61"/>
      <c r="V25" s="62">
        <v>187</v>
      </c>
      <c r="W25" s="63">
        <v>4.1666666666666699E-2</v>
      </c>
      <c r="X25" s="64">
        <f t="shared" si="2"/>
        <v>7.7916666666666723</v>
      </c>
      <c r="Z25" s="67">
        <v>55</v>
      </c>
    </row>
    <row r="26" spans="1:26" s="2" customFormat="1" ht="13.5" customHeight="1">
      <c r="A26" s="12">
        <v>14</v>
      </c>
      <c r="B26" s="13" t="s">
        <v>18</v>
      </c>
      <c r="C26" s="92">
        <v>0</v>
      </c>
      <c r="D26" s="92">
        <v>0</v>
      </c>
      <c r="E26" s="93">
        <v>0</v>
      </c>
      <c r="F26" s="93">
        <v>0</v>
      </c>
      <c r="G26" s="93">
        <v>0</v>
      </c>
      <c r="H26" s="89">
        <f t="shared" si="3"/>
        <v>0</v>
      </c>
      <c r="I26" s="93">
        <v>1</v>
      </c>
      <c r="J26" s="94">
        <f t="shared" si="0"/>
        <v>1</v>
      </c>
      <c r="K26" s="27">
        <f t="shared" si="1"/>
        <v>1</v>
      </c>
      <c r="L26" s="94">
        <v>2.4999999999999998E-2</v>
      </c>
      <c r="M26" s="94">
        <v>1</v>
      </c>
      <c r="N26" s="94">
        <f t="shared" si="4"/>
        <v>0.97499999999999998</v>
      </c>
      <c r="O26" s="91">
        <f t="shared" si="5"/>
        <v>1</v>
      </c>
      <c r="P26" s="47"/>
      <c r="Q26" s="48"/>
      <c r="R26" s="48"/>
      <c r="S26" s="49"/>
      <c r="T26" s="46"/>
      <c r="U26" s="61"/>
      <c r="V26" s="66">
        <v>400</v>
      </c>
      <c r="W26" s="63">
        <v>4.1666666666666699E-2</v>
      </c>
      <c r="X26" s="64">
        <f t="shared" si="2"/>
        <v>16.666666666666679</v>
      </c>
      <c r="Z26" s="67">
        <v>47</v>
      </c>
    </row>
    <row r="27" spans="1:26" s="2" customFormat="1" ht="13.5" customHeight="1">
      <c r="A27" s="12">
        <v>15</v>
      </c>
      <c r="B27" s="13" t="s">
        <v>19</v>
      </c>
      <c r="C27" s="92">
        <v>0</v>
      </c>
      <c r="D27" s="92">
        <v>0</v>
      </c>
      <c r="E27" s="93">
        <v>0</v>
      </c>
      <c r="F27" s="93">
        <v>0</v>
      </c>
      <c r="G27" s="93">
        <v>0</v>
      </c>
      <c r="H27" s="89">
        <f t="shared" si="3"/>
        <v>0</v>
      </c>
      <c r="I27" s="93">
        <v>1</v>
      </c>
      <c r="J27" s="94">
        <f t="shared" si="0"/>
        <v>1</v>
      </c>
      <c r="K27" s="27">
        <f t="shared" si="1"/>
        <v>1</v>
      </c>
      <c r="L27" s="94">
        <v>2.0833333333333332E-2</v>
      </c>
      <c r="M27" s="94">
        <v>0.89583333333333337</v>
      </c>
      <c r="N27" s="94">
        <f t="shared" si="4"/>
        <v>0.875</v>
      </c>
      <c r="O27" s="91">
        <f t="shared" si="5"/>
        <v>0.89583333333333337</v>
      </c>
      <c r="P27" s="43"/>
      <c r="Q27" s="44"/>
      <c r="R27" s="44"/>
      <c r="S27" s="45"/>
      <c r="T27" s="46"/>
      <c r="U27" s="61"/>
      <c r="V27" s="62">
        <v>409</v>
      </c>
      <c r="W27" s="63">
        <v>4.1666666666666699E-2</v>
      </c>
      <c r="X27" s="64">
        <f t="shared" si="2"/>
        <v>17.041666666666679</v>
      </c>
      <c r="Z27" s="67">
        <v>35</v>
      </c>
    </row>
    <row r="28" spans="1:26" s="2" customFormat="1" ht="13.5" customHeight="1">
      <c r="A28" s="12">
        <v>16</v>
      </c>
      <c r="B28" s="13" t="s">
        <v>82</v>
      </c>
      <c r="C28" s="92">
        <v>0</v>
      </c>
      <c r="D28" s="92">
        <v>0</v>
      </c>
      <c r="E28" s="93">
        <v>0</v>
      </c>
      <c r="F28" s="93">
        <v>0</v>
      </c>
      <c r="G28" s="93">
        <v>0</v>
      </c>
      <c r="H28" s="89">
        <f t="shared" si="3"/>
        <v>0</v>
      </c>
      <c r="I28" s="93">
        <v>1</v>
      </c>
      <c r="J28" s="94">
        <f>I28-H28</f>
        <v>1</v>
      </c>
      <c r="K28" s="27">
        <f>J28/I28</f>
        <v>1</v>
      </c>
      <c r="L28" s="94">
        <v>8.3333333333333332E-3</v>
      </c>
      <c r="M28" s="94">
        <v>0.9916666666666667</v>
      </c>
      <c r="N28" s="94">
        <f t="shared" si="4"/>
        <v>0.98333333333333339</v>
      </c>
      <c r="O28" s="91">
        <f t="shared" si="5"/>
        <v>0.9916666666666667</v>
      </c>
      <c r="P28" s="47"/>
      <c r="Q28" s="48"/>
      <c r="R28" s="48"/>
      <c r="S28" s="49">
        <v>1</v>
      </c>
      <c r="T28" s="53"/>
      <c r="U28" s="61"/>
      <c r="V28" s="66">
        <v>388</v>
      </c>
      <c r="W28" s="63">
        <v>4.1666666666666699E-2</v>
      </c>
      <c r="X28" s="64">
        <f t="shared" si="2"/>
        <v>16.166666666666679</v>
      </c>
      <c r="Z28" s="67">
        <v>64</v>
      </c>
    </row>
    <row r="29" spans="1:26" s="2" customFormat="1" ht="13.5" customHeight="1">
      <c r="A29" s="12">
        <v>17</v>
      </c>
      <c r="B29" s="13" t="s">
        <v>21</v>
      </c>
      <c r="C29" s="92">
        <v>0</v>
      </c>
      <c r="D29" s="92">
        <v>0</v>
      </c>
      <c r="E29" s="93">
        <v>0</v>
      </c>
      <c r="F29" s="93">
        <v>0</v>
      </c>
      <c r="G29" s="93">
        <v>0</v>
      </c>
      <c r="H29" s="89">
        <f t="shared" si="3"/>
        <v>0</v>
      </c>
      <c r="I29" s="93">
        <v>1</v>
      </c>
      <c r="J29" s="94">
        <f t="shared" si="0"/>
        <v>1</v>
      </c>
      <c r="K29" s="27">
        <f t="shared" si="1"/>
        <v>1</v>
      </c>
      <c r="L29" s="94">
        <v>8.3333333333333332E-3</v>
      </c>
      <c r="M29" s="94">
        <v>0.98749999999999993</v>
      </c>
      <c r="N29" s="94">
        <f t="shared" si="4"/>
        <v>0.97916666666666663</v>
      </c>
      <c r="O29" s="91">
        <f t="shared" si="5"/>
        <v>0.98749999999999993</v>
      </c>
      <c r="P29" s="47"/>
      <c r="Q29" s="48"/>
      <c r="R29" s="48"/>
      <c r="S29" s="49"/>
      <c r="T29" s="53"/>
      <c r="U29" s="61"/>
      <c r="V29" s="62">
        <v>246</v>
      </c>
      <c r="W29" s="63">
        <v>4.1666666666666699E-2</v>
      </c>
      <c r="X29" s="64">
        <f t="shared" si="2"/>
        <v>10.250000000000007</v>
      </c>
      <c r="Z29" s="67">
        <v>46</v>
      </c>
    </row>
    <row r="30" spans="1:26" s="2" customFormat="1" ht="13.5" customHeight="1">
      <c r="A30" s="12">
        <v>18</v>
      </c>
      <c r="B30" s="13" t="s">
        <v>22</v>
      </c>
      <c r="C30" s="92">
        <v>0</v>
      </c>
      <c r="D30" s="92">
        <v>0</v>
      </c>
      <c r="E30" s="93">
        <v>0</v>
      </c>
      <c r="F30" s="93">
        <v>0</v>
      </c>
      <c r="G30" s="93">
        <v>0</v>
      </c>
      <c r="H30" s="89">
        <f t="shared" si="3"/>
        <v>0</v>
      </c>
      <c r="I30" s="93">
        <v>1</v>
      </c>
      <c r="J30" s="94">
        <f t="shared" si="0"/>
        <v>1</v>
      </c>
      <c r="K30" s="27">
        <f t="shared" si="1"/>
        <v>1</v>
      </c>
      <c r="L30" s="94">
        <v>0.27083333333333331</v>
      </c>
      <c r="M30" s="94">
        <v>0.95833333333333337</v>
      </c>
      <c r="N30" s="94">
        <f t="shared" si="4"/>
        <v>0.6875</v>
      </c>
      <c r="O30" s="91">
        <f t="shared" si="5"/>
        <v>0.95833333333333337</v>
      </c>
      <c r="P30" s="47"/>
      <c r="Q30" s="48"/>
      <c r="R30" s="48"/>
      <c r="S30" s="49"/>
      <c r="T30" s="53"/>
      <c r="U30" s="61"/>
      <c r="V30" s="62">
        <v>376</v>
      </c>
      <c r="W30" s="63">
        <v>4.1666666666666699E-2</v>
      </c>
      <c r="X30" s="64">
        <f t="shared" si="2"/>
        <v>15.666666666666679</v>
      </c>
      <c r="Z30" s="67">
        <v>86</v>
      </c>
    </row>
    <row r="31" spans="1:26" s="2" customFormat="1" ht="13.5" customHeight="1">
      <c r="A31" s="12">
        <v>19</v>
      </c>
      <c r="B31" s="13" t="s">
        <v>83</v>
      </c>
      <c r="C31" s="92">
        <v>0</v>
      </c>
      <c r="D31" s="92">
        <v>8.3333333333333329E-2</v>
      </c>
      <c r="E31" s="93">
        <v>0.16666666666666666</v>
      </c>
      <c r="F31" s="93">
        <v>0</v>
      </c>
      <c r="G31" s="93">
        <v>0</v>
      </c>
      <c r="H31" s="89">
        <f t="shared" si="3"/>
        <v>8.3333333333333329E-2</v>
      </c>
      <c r="I31" s="93">
        <v>1</v>
      </c>
      <c r="J31" s="94">
        <f t="shared" si="0"/>
        <v>0.91666666666666663</v>
      </c>
      <c r="K31" s="27">
        <f t="shared" si="1"/>
        <v>0.91666666666666663</v>
      </c>
      <c r="L31" s="94">
        <v>0.42499999999999999</v>
      </c>
      <c r="M31" s="94">
        <v>0.81666666666666676</v>
      </c>
      <c r="N31" s="94">
        <f t="shared" si="4"/>
        <v>0.1416666666666668</v>
      </c>
      <c r="O31" s="91">
        <f t="shared" si="5"/>
        <v>0.89090909090909109</v>
      </c>
      <c r="P31" s="47"/>
      <c r="Q31" s="48"/>
      <c r="R31" s="48"/>
      <c r="S31" s="49"/>
      <c r="T31" s="53"/>
      <c r="U31" s="61"/>
      <c r="V31" s="62">
        <v>347</v>
      </c>
      <c r="W31" s="63">
        <v>4.1666666666666699E-2</v>
      </c>
      <c r="X31" s="64">
        <f t="shared" si="2"/>
        <v>14.458333333333345</v>
      </c>
      <c r="Z31" s="67">
        <v>33</v>
      </c>
    </row>
    <row r="32" spans="1:26" s="2" customFormat="1" ht="13.5" customHeight="1">
      <c r="A32" s="14">
        <v>20</v>
      </c>
      <c r="B32" s="13" t="s">
        <v>84</v>
      </c>
      <c r="C32" s="92">
        <v>0</v>
      </c>
      <c r="D32" s="92">
        <v>0</v>
      </c>
      <c r="E32" s="93">
        <v>0</v>
      </c>
      <c r="F32" s="93">
        <v>0</v>
      </c>
      <c r="G32" s="93">
        <v>0</v>
      </c>
      <c r="H32" s="89">
        <f t="shared" si="3"/>
        <v>0</v>
      </c>
      <c r="I32" s="93">
        <v>1</v>
      </c>
      <c r="J32" s="94">
        <f>I32-H32</f>
        <v>1</v>
      </c>
      <c r="K32" s="27">
        <f>J32/I32</f>
        <v>1</v>
      </c>
      <c r="L32" s="94">
        <v>8.3333333333333329E-2</v>
      </c>
      <c r="M32" s="94">
        <v>1</v>
      </c>
      <c r="N32" s="94">
        <f t="shared" si="4"/>
        <v>0.91666666666666663</v>
      </c>
      <c r="O32" s="91">
        <f t="shared" si="5"/>
        <v>1</v>
      </c>
      <c r="P32" s="47"/>
      <c r="Q32" s="48"/>
      <c r="R32" s="48"/>
      <c r="S32" s="49"/>
      <c r="T32" s="53"/>
      <c r="U32" s="61"/>
      <c r="V32" s="66">
        <v>386</v>
      </c>
      <c r="W32" s="63">
        <v>4.1666666666666699E-2</v>
      </c>
      <c r="X32" s="64">
        <f t="shared" si="2"/>
        <v>16.083333333333346</v>
      </c>
      <c r="Z32" s="67">
        <v>28</v>
      </c>
    </row>
    <row r="33" spans="1:26" s="2" customFormat="1" ht="13.5" customHeight="1">
      <c r="A33" s="12">
        <v>21</v>
      </c>
      <c r="B33" s="13" t="s">
        <v>18</v>
      </c>
      <c r="C33" s="92">
        <v>0</v>
      </c>
      <c r="D33" s="92">
        <v>0</v>
      </c>
      <c r="E33" s="93">
        <v>0</v>
      </c>
      <c r="F33" s="93">
        <v>0</v>
      </c>
      <c r="G33" s="93">
        <v>0</v>
      </c>
      <c r="H33" s="89">
        <f t="shared" si="3"/>
        <v>0</v>
      </c>
      <c r="I33" s="93">
        <v>1</v>
      </c>
      <c r="J33" s="94">
        <f t="shared" ref="J33:J43" si="6">I33-H33</f>
        <v>1</v>
      </c>
      <c r="K33" s="27">
        <f t="shared" ref="K33:K43" si="7">J33/I33</f>
        <v>1</v>
      </c>
      <c r="L33" s="94">
        <v>0.77916666666666667</v>
      </c>
      <c r="M33" s="94">
        <v>0.97083333333333333</v>
      </c>
      <c r="N33" s="94">
        <f t="shared" si="4"/>
        <v>0.19166666666666665</v>
      </c>
      <c r="O33" s="91">
        <f t="shared" si="5"/>
        <v>0.97083333333333333</v>
      </c>
      <c r="P33" s="47"/>
      <c r="Q33" s="48"/>
      <c r="R33" s="48"/>
      <c r="S33" s="49"/>
      <c r="T33" s="53"/>
      <c r="U33" s="115"/>
      <c r="V33" s="66"/>
      <c r="W33" s="63"/>
      <c r="X33" s="64"/>
      <c r="Z33" s="116"/>
    </row>
    <row r="34" spans="1:26" s="2" customFormat="1" ht="13.5" customHeight="1">
      <c r="A34" s="14">
        <v>22</v>
      </c>
      <c r="B34" s="13" t="s">
        <v>19</v>
      </c>
      <c r="C34" s="92">
        <v>0</v>
      </c>
      <c r="D34" s="92">
        <v>0</v>
      </c>
      <c r="E34" s="93">
        <v>0</v>
      </c>
      <c r="F34" s="93">
        <v>0</v>
      </c>
      <c r="G34" s="93">
        <v>0</v>
      </c>
      <c r="H34" s="89">
        <f t="shared" si="3"/>
        <v>0</v>
      </c>
      <c r="I34" s="93">
        <v>1</v>
      </c>
      <c r="J34" s="94">
        <f t="shared" si="6"/>
        <v>1</v>
      </c>
      <c r="K34" s="27">
        <f t="shared" si="7"/>
        <v>1</v>
      </c>
      <c r="L34" s="94">
        <v>0.7583333333333333</v>
      </c>
      <c r="M34" s="94">
        <v>0.96250000000000002</v>
      </c>
      <c r="N34" s="94">
        <f t="shared" si="4"/>
        <v>0.20416666666666672</v>
      </c>
      <c r="O34" s="91">
        <f t="shared" si="5"/>
        <v>0.96250000000000002</v>
      </c>
      <c r="P34" s="47"/>
      <c r="Q34" s="48"/>
      <c r="R34" s="48"/>
      <c r="S34" s="49"/>
      <c r="T34" s="53"/>
      <c r="U34" s="115"/>
      <c r="V34" s="66"/>
      <c r="W34" s="63"/>
      <c r="X34" s="64"/>
      <c r="Z34" s="116"/>
    </row>
    <row r="35" spans="1:26" s="2" customFormat="1" ht="13.5" customHeight="1">
      <c r="A35" s="12">
        <v>23</v>
      </c>
      <c r="B35" s="13" t="s">
        <v>82</v>
      </c>
      <c r="C35" s="92">
        <v>0</v>
      </c>
      <c r="D35" s="92">
        <v>0</v>
      </c>
      <c r="E35" s="93">
        <v>0</v>
      </c>
      <c r="F35" s="93">
        <v>0</v>
      </c>
      <c r="G35" s="93">
        <v>0</v>
      </c>
      <c r="H35" s="89">
        <f t="shared" si="3"/>
        <v>0</v>
      </c>
      <c r="I35" s="93">
        <v>1</v>
      </c>
      <c r="J35" s="94">
        <f t="shared" si="6"/>
        <v>1</v>
      </c>
      <c r="K35" s="27">
        <f t="shared" si="7"/>
        <v>1</v>
      </c>
      <c r="L35" s="94">
        <v>0.39999999999999997</v>
      </c>
      <c r="M35" s="94">
        <v>0.98333333333333339</v>
      </c>
      <c r="N35" s="94">
        <f t="shared" si="4"/>
        <v>0.58333333333333348</v>
      </c>
      <c r="O35" s="91">
        <f t="shared" si="5"/>
        <v>0.98333333333333339</v>
      </c>
      <c r="P35" s="47"/>
      <c r="Q35" s="48"/>
      <c r="R35" s="48"/>
      <c r="S35" s="49"/>
      <c r="T35" s="53"/>
      <c r="U35" s="115"/>
      <c r="V35" s="66"/>
      <c r="W35" s="63"/>
      <c r="X35" s="64"/>
      <c r="Z35" s="116"/>
    </row>
    <row r="36" spans="1:26" s="2" customFormat="1" ht="13.5" customHeight="1">
      <c r="A36" s="14">
        <v>24</v>
      </c>
      <c r="B36" s="13" t="s">
        <v>21</v>
      </c>
      <c r="C36" s="92">
        <v>0</v>
      </c>
      <c r="D36" s="92">
        <v>0</v>
      </c>
      <c r="E36" s="93">
        <v>0</v>
      </c>
      <c r="F36" s="93">
        <v>0</v>
      </c>
      <c r="G36" s="93">
        <v>0</v>
      </c>
      <c r="H36" s="89">
        <f t="shared" si="3"/>
        <v>0</v>
      </c>
      <c r="I36" s="93">
        <v>1</v>
      </c>
      <c r="J36" s="94">
        <f t="shared" si="6"/>
        <v>1</v>
      </c>
      <c r="K36" s="27">
        <f t="shared" si="7"/>
        <v>1</v>
      </c>
      <c r="L36" s="94">
        <v>1.6666666666666666E-2</v>
      </c>
      <c r="M36" s="94">
        <v>1.0208333333333333</v>
      </c>
      <c r="N36" s="94">
        <f t="shared" si="4"/>
        <v>1.0041666666666667</v>
      </c>
      <c r="O36" s="91">
        <f t="shared" si="5"/>
        <v>1.0208333333333333</v>
      </c>
      <c r="P36" s="47"/>
      <c r="Q36" s="48"/>
      <c r="R36" s="48"/>
      <c r="S36" s="49"/>
      <c r="T36" s="53"/>
      <c r="U36" s="115"/>
      <c r="V36" s="66"/>
      <c r="W36" s="63"/>
      <c r="X36" s="64"/>
      <c r="Z36" s="116"/>
    </row>
    <row r="37" spans="1:26" s="2" customFormat="1" ht="13.5" customHeight="1">
      <c r="A37" s="12">
        <v>25</v>
      </c>
      <c r="B37" s="13" t="s">
        <v>22</v>
      </c>
      <c r="C37" s="92">
        <v>0</v>
      </c>
      <c r="D37" s="92">
        <v>0</v>
      </c>
      <c r="E37" s="93">
        <v>0</v>
      </c>
      <c r="F37" s="93">
        <v>0</v>
      </c>
      <c r="G37" s="93">
        <v>0</v>
      </c>
      <c r="H37" s="89">
        <f t="shared" si="3"/>
        <v>0</v>
      </c>
      <c r="I37" s="93">
        <v>1</v>
      </c>
      <c r="J37" s="94">
        <f t="shared" si="6"/>
        <v>1</v>
      </c>
      <c r="K37" s="27">
        <f t="shared" si="7"/>
        <v>1</v>
      </c>
      <c r="L37" s="94">
        <v>0.51250000000000007</v>
      </c>
      <c r="M37" s="94">
        <v>1</v>
      </c>
      <c r="N37" s="94">
        <f t="shared" si="4"/>
        <v>0.48749999999999993</v>
      </c>
      <c r="O37" s="91">
        <f t="shared" si="5"/>
        <v>1</v>
      </c>
      <c r="P37" s="47"/>
      <c r="Q37" s="48"/>
      <c r="R37" s="48"/>
      <c r="S37" s="49"/>
      <c r="T37" s="53"/>
      <c r="U37" s="115"/>
      <c r="V37" s="66"/>
      <c r="W37" s="63"/>
      <c r="X37" s="64"/>
      <c r="Z37" s="116"/>
    </row>
    <row r="38" spans="1:26" s="2" customFormat="1" ht="13.5" customHeight="1">
      <c r="A38" s="14">
        <v>26</v>
      </c>
      <c r="B38" s="13" t="s">
        <v>83</v>
      </c>
      <c r="C38" s="92">
        <v>0</v>
      </c>
      <c r="D38" s="92">
        <v>0</v>
      </c>
      <c r="E38" s="93">
        <v>0</v>
      </c>
      <c r="F38" s="93">
        <v>0</v>
      </c>
      <c r="G38" s="93">
        <v>0</v>
      </c>
      <c r="H38" s="89">
        <f t="shared" si="3"/>
        <v>0</v>
      </c>
      <c r="I38" s="93">
        <v>1</v>
      </c>
      <c r="J38" s="94">
        <f t="shared" si="6"/>
        <v>1</v>
      </c>
      <c r="K38" s="27">
        <f t="shared" si="7"/>
        <v>1</v>
      </c>
      <c r="L38" s="94">
        <v>0.42499999999999999</v>
      </c>
      <c r="M38" s="94">
        <v>1</v>
      </c>
      <c r="N38" s="94">
        <f t="shared" si="4"/>
        <v>0.57499999999999996</v>
      </c>
      <c r="O38" s="91">
        <f t="shared" si="5"/>
        <v>1</v>
      </c>
      <c r="P38" s="47"/>
      <c r="Q38" s="48"/>
      <c r="R38" s="48"/>
      <c r="S38" s="49"/>
      <c r="T38" s="53"/>
      <c r="U38" s="115"/>
      <c r="V38" s="66"/>
      <c r="W38" s="63"/>
      <c r="X38" s="64"/>
      <c r="Z38" s="116"/>
    </row>
    <row r="39" spans="1:26" s="2" customFormat="1" ht="13.5" customHeight="1">
      <c r="A39" s="12">
        <v>27</v>
      </c>
      <c r="B39" s="13" t="s">
        <v>84</v>
      </c>
      <c r="C39" s="92">
        <v>0</v>
      </c>
      <c r="D39" s="92">
        <v>2.0833333333333332E-2</v>
      </c>
      <c r="E39" s="93">
        <v>2.0833333333333332E-2</v>
      </c>
      <c r="F39" s="93">
        <v>0</v>
      </c>
      <c r="G39" s="93">
        <v>0</v>
      </c>
      <c r="H39" s="89">
        <f t="shared" si="3"/>
        <v>2.0833333333333332E-2</v>
      </c>
      <c r="I39" s="93">
        <v>1</v>
      </c>
      <c r="J39" s="94">
        <f t="shared" si="6"/>
        <v>0.97916666666666663</v>
      </c>
      <c r="K39" s="27">
        <f t="shared" si="7"/>
        <v>0.97916666666666663</v>
      </c>
      <c r="L39" s="94">
        <v>0.28750000000000003</v>
      </c>
      <c r="M39" s="94">
        <v>0.93333333333333324</v>
      </c>
      <c r="N39" s="94">
        <f t="shared" si="4"/>
        <v>0.60416666666666652</v>
      </c>
      <c r="O39" s="91">
        <f t="shared" si="5"/>
        <v>0.95319148936170206</v>
      </c>
      <c r="P39" s="47"/>
      <c r="Q39" s="48"/>
      <c r="R39" s="48"/>
      <c r="S39" s="49"/>
      <c r="T39" s="53"/>
      <c r="U39" s="115"/>
      <c r="V39" s="66"/>
      <c r="W39" s="63"/>
      <c r="X39" s="64"/>
      <c r="Z39" s="116"/>
    </row>
    <row r="40" spans="1:26" s="2" customFormat="1" ht="13.5" customHeight="1">
      <c r="A40" s="14">
        <v>28</v>
      </c>
      <c r="B40" s="13" t="s">
        <v>18</v>
      </c>
      <c r="C40" s="92">
        <v>0</v>
      </c>
      <c r="D40" s="92">
        <v>0</v>
      </c>
      <c r="E40" s="93">
        <v>0</v>
      </c>
      <c r="F40" s="93">
        <v>0</v>
      </c>
      <c r="G40" s="93">
        <v>0</v>
      </c>
      <c r="H40" s="89">
        <f t="shared" si="3"/>
        <v>0</v>
      </c>
      <c r="I40" s="93">
        <v>1</v>
      </c>
      <c r="J40" s="94">
        <f t="shared" si="6"/>
        <v>1</v>
      </c>
      <c r="K40" s="27">
        <f t="shared" si="7"/>
        <v>1</v>
      </c>
      <c r="L40" s="94">
        <v>0.26666666666666666</v>
      </c>
      <c r="M40" s="94">
        <v>0.9916666666666667</v>
      </c>
      <c r="N40" s="94">
        <f t="shared" si="4"/>
        <v>0.72500000000000009</v>
      </c>
      <c r="O40" s="91">
        <f t="shared" si="5"/>
        <v>0.9916666666666667</v>
      </c>
      <c r="P40" s="47"/>
      <c r="Q40" s="48"/>
      <c r="R40" s="48"/>
      <c r="S40" s="49"/>
      <c r="T40" s="86"/>
      <c r="U40" s="115"/>
      <c r="V40" s="66"/>
      <c r="W40" s="63"/>
      <c r="X40" s="64"/>
      <c r="Z40" s="116"/>
    </row>
    <row r="41" spans="1:26" s="2" customFormat="1" ht="13.5" customHeight="1">
      <c r="A41" s="12">
        <v>29</v>
      </c>
      <c r="B41" s="13" t="s">
        <v>19</v>
      </c>
      <c r="C41" s="92">
        <v>0.25</v>
      </c>
      <c r="D41" s="92">
        <v>0</v>
      </c>
      <c r="E41" s="93">
        <v>0</v>
      </c>
      <c r="F41" s="93">
        <v>4.1666666666666664E-2</v>
      </c>
      <c r="G41" s="93">
        <v>0</v>
      </c>
      <c r="H41" s="89">
        <f t="shared" si="3"/>
        <v>0.29166666666666669</v>
      </c>
      <c r="I41" s="93">
        <v>1</v>
      </c>
      <c r="J41" s="94">
        <f t="shared" si="6"/>
        <v>0.70833333333333326</v>
      </c>
      <c r="K41" s="27">
        <f t="shared" si="7"/>
        <v>0.70833333333333326</v>
      </c>
      <c r="L41" s="94">
        <v>2.4999999999999998E-2</v>
      </c>
      <c r="M41" s="94">
        <v>0.85416666666666663</v>
      </c>
      <c r="N41" s="94">
        <f t="shared" si="4"/>
        <v>0.53749999999999998</v>
      </c>
      <c r="O41" s="91">
        <f t="shared" si="5"/>
        <v>1.2058823529411766</v>
      </c>
      <c r="P41" s="47"/>
      <c r="Q41" s="48"/>
      <c r="R41" s="48"/>
      <c r="S41" s="49"/>
      <c r="T41" s="53" t="s">
        <v>90</v>
      </c>
      <c r="U41" s="115"/>
      <c r="V41" s="66"/>
      <c r="W41" s="63"/>
      <c r="X41" s="64"/>
      <c r="Z41" s="116"/>
    </row>
    <row r="42" spans="1:26" s="2" customFormat="1" ht="13.5" customHeight="1">
      <c r="A42" s="14">
        <v>30</v>
      </c>
      <c r="B42" s="13" t="s">
        <v>82</v>
      </c>
      <c r="C42" s="92">
        <v>0</v>
      </c>
      <c r="D42" s="92">
        <v>0</v>
      </c>
      <c r="E42" s="93">
        <v>0</v>
      </c>
      <c r="F42" s="93">
        <v>0</v>
      </c>
      <c r="G42" s="93">
        <v>0</v>
      </c>
      <c r="H42" s="89">
        <f t="shared" si="3"/>
        <v>0</v>
      </c>
      <c r="I42" s="93">
        <v>1</v>
      </c>
      <c r="J42" s="94">
        <f t="shared" si="6"/>
        <v>1</v>
      </c>
      <c r="K42" s="27">
        <f t="shared" si="7"/>
        <v>1</v>
      </c>
      <c r="L42" s="94">
        <v>0</v>
      </c>
      <c r="M42" s="94">
        <v>1</v>
      </c>
      <c r="N42" s="94">
        <f t="shared" si="4"/>
        <v>1</v>
      </c>
      <c r="O42" s="91">
        <f t="shared" si="5"/>
        <v>1</v>
      </c>
      <c r="P42" s="47"/>
      <c r="Q42" s="48"/>
      <c r="R42" s="48"/>
      <c r="S42" s="49"/>
      <c r="T42" s="53"/>
      <c r="U42" s="115"/>
      <c r="V42" s="66"/>
      <c r="W42" s="63"/>
      <c r="X42" s="64"/>
      <c r="Z42" s="116"/>
    </row>
    <row r="43" spans="1:26" s="2" customFormat="1" ht="13.5" customHeight="1">
      <c r="A43" s="14">
        <v>31</v>
      </c>
      <c r="B43" s="124" t="s">
        <v>21</v>
      </c>
      <c r="C43" s="92">
        <v>0</v>
      </c>
      <c r="D43" s="92">
        <v>0</v>
      </c>
      <c r="E43" s="93">
        <v>0</v>
      </c>
      <c r="F43" s="93">
        <v>0</v>
      </c>
      <c r="G43" s="93">
        <v>0</v>
      </c>
      <c r="H43" s="89">
        <f t="shared" si="3"/>
        <v>0</v>
      </c>
      <c r="I43" s="93">
        <v>1</v>
      </c>
      <c r="J43" s="94">
        <f t="shared" si="6"/>
        <v>1</v>
      </c>
      <c r="K43" s="27">
        <f t="shared" si="7"/>
        <v>1</v>
      </c>
      <c r="L43" s="94">
        <v>0.27083333333333331</v>
      </c>
      <c r="M43" s="94">
        <v>1</v>
      </c>
      <c r="N43" s="94">
        <f t="shared" si="4"/>
        <v>0.72916666666666674</v>
      </c>
      <c r="O43" s="91">
        <f t="shared" si="5"/>
        <v>1</v>
      </c>
      <c r="P43" s="47"/>
      <c r="Q43" s="48"/>
      <c r="R43" s="48"/>
      <c r="S43" s="49"/>
      <c r="T43" s="53"/>
      <c r="U43" s="115"/>
      <c r="V43" s="66"/>
      <c r="W43" s="63"/>
      <c r="X43" s="64"/>
      <c r="Z43" s="116"/>
    </row>
    <row r="44" spans="1:26">
      <c r="A44" s="211" t="s">
        <v>51</v>
      </c>
      <c r="B44" s="211"/>
      <c r="C44" s="112">
        <f>SUM(C13:C43)</f>
        <v>0.25</v>
      </c>
      <c r="D44" s="112">
        <f>SUM(D13:D43)</f>
        <v>0.43402777777777773</v>
      </c>
      <c r="E44" s="112">
        <f>SUM(E13:E43)</f>
        <v>0.33402777777777776</v>
      </c>
      <c r="F44" s="112">
        <f t="shared" ref="F44:G44" si="8">SUM(F13:F43)</f>
        <v>4.1666666666666664E-2</v>
      </c>
      <c r="G44" s="112">
        <f t="shared" si="8"/>
        <v>0</v>
      </c>
      <c r="H44" s="112">
        <f>SUM(H13:H43)</f>
        <v>0.72569444444444442</v>
      </c>
      <c r="I44" s="112">
        <f>SUM(I13:I43)</f>
        <v>31</v>
      </c>
      <c r="J44" s="112">
        <f>SUM(J2:J43)</f>
        <v>30.274305555555554</v>
      </c>
      <c r="K44" s="113"/>
      <c r="L44" s="112">
        <f>SUM(L13:L43)</f>
        <v>7.865277777777778</v>
      </c>
      <c r="M44" s="112">
        <f>SUM(M13:M43)</f>
        <v>29.512499999999999</v>
      </c>
      <c r="N44" s="112">
        <f>SUM(N13:N43)</f>
        <v>20.587500000000002</v>
      </c>
      <c r="O44" s="113"/>
      <c r="P44" s="96"/>
      <c r="Q44" s="95"/>
      <c r="R44" s="95"/>
      <c r="S44" s="97"/>
      <c r="T44" s="1"/>
      <c r="V44" s="64">
        <f t="shared" ref="V44:V53" si="9">+U44*T45</f>
        <v>0</v>
      </c>
    </row>
    <row r="45" spans="1:26">
      <c r="A45" s="210" t="s">
        <v>71</v>
      </c>
      <c r="B45" s="210"/>
      <c r="C45" s="114">
        <f>AVERAGE(C13:C43)</f>
        <v>8.0645161290322578E-3</v>
      </c>
      <c r="D45" s="114">
        <f>AVERAGE(D13:D43)</f>
        <v>1.4000896057347669E-2</v>
      </c>
      <c r="E45" s="114">
        <f>AVERAGE(E13:E43)</f>
        <v>1.0775089605734766E-2</v>
      </c>
      <c r="F45" s="114">
        <f t="shared" ref="F45:G45" si="10">AVERAGE(F13:F43)</f>
        <v>1.3440860215053762E-3</v>
      </c>
      <c r="G45" s="114">
        <f t="shared" si="10"/>
        <v>0</v>
      </c>
      <c r="H45" s="114">
        <f>AVERAGE(H2:H43)</f>
        <v>2.3409498207885304E-2</v>
      </c>
      <c r="I45" s="114">
        <f>AVERAGE(I2:I43)</f>
        <v>1.15625</v>
      </c>
      <c r="J45" s="114">
        <f>AVERAGE(J2:J43)</f>
        <v>0.9765905017921146</v>
      </c>
      <c r="K45" s="117">
        <f>AVERAGE(K13:K43)</f>
        <v>0.9765905017921146</v>
      </c>
      <c r="L45" s="114">
        <f>AVERAGE(L13:L42)</f>
        <v>0.25314814814814818</v>
      </c>
      <c r="M45" s="114">
        <f>AVERAGE(M13:M43)</f>
        <v>0.95201612903225807</v>
      </c>
      <c r="N45" s="114">
        <f>AVERAGE(N13:N43)</f>
        <v>0.66411290322580652</v>
      </c>
      <c r="O45" s="118">
        <f>AVERAGE(O13:O43)</f>
        <v>0.97691881558784377</v>
      </c>
      <c r="V45" s="64">
        <f t="shared" si="9"/>
        <v>0</v>
      </c>
    </row>
    <row r="46" spans="1:26">
      <c r="V46" s="64">
        <f t="shared" si="9"/>
        <v>0</v>
      </c>
    </row>
    <row r="47" spans="1:26">
      <c r="H47" s="33"/>
      <c r="V47" s="64">
        <f t="shared" si="9"/>
        <v>0</v>
      </c>
    </row>
    <row r="48" spans="1:26">
      <c r="V48" s="64">
        <f t="shared" si="9"/>
        <v>0</v>
      </c>
    </row>
    <row r="49" spans="5:22">
      <c r="E49" s="33"/>
      <c r="F49" s="33"/>
      <c r="G49" s="33"/>
      <c r="V49" s="64">
        <f t="shared" si="9"/>
        <v>0</v>
      </c>
    </row>
    <row r="50" spans="5:22">
      <c r="V50" s="64">
        <f t="shared" si="9"/>
        <v>0</v>
      </c>
    </row>
    <row r="51" spans="5:22">
      <c r="V51" s="64">
        <f t="shared" si="9"/>
        <v>0</v>
      </c>
    </row>
    <row r="52" spans="5:22">
      <c r="V52" s="64">
        <f t="shared" si="9"/>
        <v>0</v>
      </c>
    </row>
    <row r="53" spans="5:22">
      <c r="H53" s="33"/>
      <c r="V53" s="64">
        <f t="shared" si="9"/>
        <v>0</v>
      </c>
    </row>
    <row r="54" spans="5:22">
      <c r="O54" s="8"/>
      <c r="Q54" s="8"/>
      <c r="R54" s="8"/>
    </row>
  </sheetData>
  <mergeCells count="18">
    <mergeCell ref="A44:B44"/>
    <mergeCell ref="A45:B45"/>
    <mergeCell ref="N9:N10"/>
    <mergeCell ref="O9:O10"/>
    <mergeCell ref="P9:P10"/>
    <mergeCell ref="Q9:Q10"/>
    <mergeCell ref="S9:S10"/>
    <mergeCell ref="T9:T11"/>
    <mergeCell ref="A5:T5"/>
    <mergeCell ref="A6:T6"/>
    <mergeCell ref="A7:T7"/>
    <mergeCell ref="A9:A11"/>
    <mergeCell ref="B9:B11"/>
    <mergeCell ref="C9:H9"/>
    <mergeCell ref="I9:I10"/>
    <mergeCell ref="J9:K10"/>
    <mergeCell ref="L9:L10"/>
    <mergeCell ref="M9:M10"/>
  </mergeCells>
  <pageMargins left="0.75" right="0.75" top="1" bottom="1" header="0.5" footer="0.5"/>
  <pageSetup paperSize="9" scale="72" fitToHeight="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4"/>
  <sheetViews>
    <sheetView topLeftCell="A7" workbookViewId="0">
      <selection activeCell="O13" sqref="O13:O43"/>
    </sheetView>
  </sheetViews>
  <sheetFormatPr defaultColWidth="7.875" defaultRowHeight="12.75"/>
  <cols>
    <col min="1" max="1" width="5.75" style="5" customWidth="1"/>
    <col min="2" max="2" width="9.25" style="5" customWidth="1"/>
    <col min="3" max="3" width="12" style="6" customWidth="1"/>
    <col min="4" max="4" width="9.875" style="6" customWidth="1"/>
    <col min="5" max="5" width="8" style="6" bestFit="1" customWidth="1"/>
    <col min="6" max="6" width="7.625" style="6" customWidth="1"/>
    <col min="7" max="7" width="8.625" style="6" bestFit="1" customWidth="1"/>
    <col min="8" max="8" width="8" style="6" bestFit="1" customWidth="1"/>
    <col min="9" max="9" width="12.375" style="5" customWidth="1"/>
    <col min="10" max="10" width="10.75" style="5" customWidth="1"/>
    <col min="11" max="11" width="9.5" style="1" customWidth="1"/>
    <col min="12" max="12" width="10.375" style="1" customWidth="1"/>
    <col min="13" max="14" width="11.125" style="1" customWidth="1"/>
    <col min="15" max="15" width="10.75" style="1" customWidth="1"/>
    <col min="16" max="16" width="9.5" style="7" hidden="1" customWidth="1"/>
    <col min="17" max="18" width="9.5" style="1" hidden="1" customWidth="1"/>
    <col min="19" max="19" width="7.875" style="5" hidden="1" customWidth="1"/>
    <col min="20" max="20" width="62.875" style="5" customWidth="1"/>
    <col min="21" max="21" width="10.75" style="1" customWidth="1"/>
    <col min="22" max="22" width="11.25" style="1" customWidth="1"/>
    <col min="23" max="23" width="8.875" style="1" customWidth="1"/>
    <col min="24" max="24" width="11.25" style="1" customWidth="1"/>
    <col min="25" max="25" width="7.875" style="1"/>
    <col min="26" max="27" width="13.5" style="1" customWidth="1"/>
    <col min="28" max="28" width="7.875" style="1"/>
    <col min="29" max="29" width="9" style="1" customWidth="1"/>
    <col min="30" max="16384" width="7.875" style="1"/>
  </cols>
  <sheetData>
    <row r="1" spans="1:26" ht="15.75">
      <c r="A1" s="9"/>
      <c r="B1" s="1"/>
      <c r="C1" s="20"/>
      <c r="D1" s="20"/>
      <c r="E1" s="20"/>
      <c r="F1" s="20"/>
      <c r="G1" s="20"/>
      <c r="H1" s="20"/>
      <c r="I1" s="21"/>
      <c r="J1" s="22"/>
      <c r="K1" s="19"/>
      <c r="L1" s="19"/>
      <c r="M1" s="19"/>
      <c r="N1" s="19"/>
      <c r="O1" s="34"/>
      <c r="P1" s="35"/>
      <c r="Q1" s="34"/>
      <c r="R1" s="34"/>
      <c r="S1" s="34"/>
      <c r="T1" s="36"/>
    </row>
    <row r="2" spans="1:26">
      <c r="A2" s="9"/>
      <c r="B2" s="1"/>
      <c r="C2" s="23"/>
      <c r="D2" s="24"/>
      <c r="E2" s="24"/>
      <c r="F2" s="24"/>
      <c r="G2" s="24"/>
      <c r="H2" s="24"/>
      <c r="I2" s="25"/>
      <c r="J2" s="25"/>
      <c r="K2" s="26"/>
      <c r="L2" s="26"/>
      <c r="M2" s="26"/>
      <c r="N2" s="26"/>
      <c r="O2" s="25"/>
      <c r="P2" s="37"/>
      <c r="Q2" s="25"/>
      <c r="R2" s="38"/>
      <c r="S2" s="9"/>
      <c r="T2" s="9"/>
    </row>
    <row r="3" spans="1:26">
      <c r="A3" s="9"/>
      <c r="B3" s="10"/>
      <c r="C3" s="23"/>
      <c r="D3" s="24"/>
      <c r="E3" s="24"/>
      <c r="F3" s="24"/>
      <c r="G3" s="24"/>
      <c r="H3" s="24"/>
      <c r="I3" s="25"/>
      <c r="J3" s="25"/>
      <c r="K3" s="26"/>
      <c r="L3" s="26"/>
      <c r="M3" s="26"/>
      <c r="N3" s="26"/>
      <c r="O3" s="25"/>
      <c r="P3" s="37"/>
      <c r="Q3" s="25"/>
      <c r="R3" s="38"/>
      <c r="S3" s="9"/>
      <c r="T3" s="9"/>
    </row>
    <row r="4" spans="1:26">
      <c r="A4" s="9"/>
      <c r="B4" s="10"/>
      <c r="C4" s="23"/>
      <c r="D4" s="24"/>
      <c r="E4" s="24"/>
      <c r="F4" s="24"/>
      <c r="G4" s="24"/>
      <c r="H4" s="24"/>
      <c r="I4" s="25"/>
      <c r="J4" s="25"/>
      <c r="K4" s="26"/>
      <c r="L4" s="26"/>
      <c r="M4" s="26"/>
      <c r="N4" s="26"/>
      <c r="O4" s="25"/>
      <c r="P4" s="37"/>
      <c r="Q4" s="25"/>
      <c r="R4" s="38"/>
      <c r="S4" s="9"/>
      <c r="T4" s="9"/>
    </row>
    <row r="5" spans="1:26">
      <c r="A5" s="187" t="s">
        <v>17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6">
      <c r="A6" s="187" t="s">
        <v>85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6">
      <c r="A7" s="212" t="s">
        <v>42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</row>
    <row r="8" spans="1:26">
      <c r="A8" s="140" t="s">
        <v>86</v>
      </c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</row>
    <row r="9" spans="1:26" ht="21" customHeight="1">
      <c r="A9" s="190" t="s">
        <v>65</v>
      </c>
      <c r="B9" s="215" t="s">
        <v>66</v>
      </c>
      <c r="C9" s="214" t="s">
        <v>2</v>
      </c>
      <c r="D9" s="188"/>
      <c r="E9" s="188"/>
      <c r="F9" s="188"/>
      <c r="G9" s="188"/>
      <c r="H9" s="189"/>
      <c r="I9" s="193" t="s">
        <v>3</v>
      </c>
      <c r="J9" s="198" t="s">
        <v>4</v>
      </c>
      <c r="K9" s="219"/>
      <c r="L9" s="209" t="s">
        <v>122</v>
      </c>
      <c r="M9" s="209" t="s">
        <v>40</v>
      </c>
      <c r="N9" s="209" t="s">
        <v>123</v>
      </c>
      <c r="O9" s="221" t="s">
        <v>5</v>
      </c>
      <c r="P9" s="194" t="s">
        <v>6</v>
      </c>
      <c r="Q9" s="194" t="s">
        <v>7</v>
      </c>
      <c r="R9" s="137" t="s">
        <v>8</v>
      </c>
      <c r="S9" s="183" t="s">
        <v>9</v>
      </c>
      <c r="T9" s="184" t="s">
        <v>10</v>
      </c>
      <c r="U9" s="60"/>
    </row>
    <row r="10" spans="1:26" ht="24.75" customHeight="1">
      <c r="A10" s="191"/>
      <c r="B10" s="216"/>
      <c r="C10" s="100" t="s">
        <v>56</v>
      </c>
      <c r="D10" s="101" t="s">
        <v>57</v>
      </c>
      <c r="E10" s="101" t="s">
        <v>58</v>
      </c>
      <c r="F10" s="101" t="s">
        <v>127</v>
      </c>
      <c r="G10" s="101" t="s">
        <v>126</v>
      </c>
      <c r="H10" s="101" t="s">
        <v>59</v>
      </c>
      <c r="I10" s="193"/>
      <c r="J10" s="200"/>
      <c r="K10" s="220"/>
      <c r="L10" s="209"/>
      <c r="M10" s="209"/>
      <c r="N10" s="209"/>
      <c r="O10" s="222"/>
      <c r="P10" s="195"/>
      <c r="Q10" s="195"/>
      <c r="R10" s="84" t="s">
        <v>11</v>
      </c>
      <c r="S10" s="183"/>
      <c r="T10" s="185"/>
      <c r="U10" s="60"/>
    </row>
    <row r="11" spans="1:26">
      <c r="A11" s="192"/>
      <c r="B11" s="217"/>
      <c r="C11" s="102" t="s">
        <v>13</v>
      </c>
      <c r="D11" s="103" t="s">
        <v>13</v>
      </c>
      <c r="E11" s="103" t="s">
        <v>13</v>
      </c>
      <c r="F11" s="103" t="s">
        <v>13</v>
      </c>
      <c r="G11" s="103" t="s">
        <v>13</v>
      </c>
      <c r="H11" s="103" t="s">
        <v>13</v>
      </c>
      <c r="I11" s="103" t="s">
        <v>13</v>
      </c>
      <c r="J11" s="138" t="s">
        <v>13</v>
      </c>
      <c r="K11" s="105" t="s">
        <v>12</v>
      </c>
      <c r="L11" s="139" t="s">
        <v>13</v>
      </c>
      <c r="M11" s="141" t="s">
        <v>13</v>
      </c>
      <c r="N11" s="141" t="s">
        <v>13</v>
      </c>
      <c r="O11" s="105" t="s">
        <v>12</v>
      </c>
      <c r="P11" s="84" t="s">
        <v>14</v>
      </c>
      <c r="Q11" s="84" t="s">
        <v>15</v>
      </c>
      <c r="R11" s="84" t="s">
        <v>15</v>
      </c>
      <c r="S11" s="137" t="s">
        <v>16</v>
      </c>
      <c r="T11" s="186"/>
      <c r="U11" s="60"/>
      <c r="W11" s="1">
        <f>2113/6</f>
        <v>352.16666666666669</v>
      </c>
    </row>
    <row r="12" spans="1:26">
      <c r="A12" s="106"/>
      <c r="B12" s="106">
        <v>1</v>
      </c>
      <c r="C12" s="107">
        <v>2</v>
      </c>
      <c r="D12" s="106">
        <v>3</v>
      </c>
      <c r="E12" s="106">
        <v>4</v>
      </c>
      <c r="F12" s="106">
        <v>5</v>
      </c>
      <c r="G12" s="106">
        <v>6</v>
      </c>
      <c r="H12" s="106" t="s">
        <v>67</v>
      </c>
      <c r="I12" s="106">
        <v>6</v>
      </c>
      <c r="J12" s="106" t="s">
        <v>68</v>
      </c>
      <c r="K12" s="106" t="s">
        <v>69</v>
      </c>
      <c r="L12" s="106">
        <v>9</v>
      </c>
      <c r="M12" s="169">
        <v>10</v>
      </c>
      <c r="N12" s="169">
        <v>11</v>
      </c>
      <c r="O12" s="106" t="s">
        <v>70</v>
      </c>
      <c r="P12" s="40">
        <v>11</v>
      </c>
      <c r="Q12" s="41">
        <v>17</v>
      </c>
      <c r="R12" s="41">
        <v>18</v>
      </c>
      <c r="S12" s="41">
        <v>12</v>
      </c>
      <c r="T12" s="42">
        <v>11</v>
      </c>
      <c r="U12" s="60"/>
    </row>
    <row r="13" spans="1:26" s="2" customFormat="1" ht="13.5" customHeight="1">
      <c r="A13" s="12">
        <v>1</v>
      </c>
      <c r="B13" s="13" t="s">
        <v>19</v>
      </c>
      <c r="C13" s="92">
        <v>0</v>
      </c>
      <c r="D13" s="92">
        <v>0</v>
      </c>
      <c r="E13" s="94">
        <v>0</v>
      </c>
      <c r="F13" s="94">
        <v>0</v>
      </c>
      <c r="G13" s="93">
        <v>1</v>
      </c>
      <c r="H13" s="89">
        <f>C13+D13+F13+G13</f>
        <v>1</v>
      </c>
      <c r="I13" s="93">
        <v>1</v>
      </c>
      <c r="J13" s="94">
        <f>I13-C13-D13-E13-F13-G13</f>
        <v>0</v>
      </c>
      <c r="K13" s="27">
        <f t="shared" ref="K13:K31" si="0">J13/I13</f>
        <v>0</v>
      </c>
      <c r="L13" s="94">
        <v>0</v>
      </c>
      <c r="M13" s="94">
        <v>0</v>
      </c>
      <c r="N13" s="94">
        <f>M13-C13-D13-E13-F13</f>
        <v>0</v>
      </c>
      <c r="O13" s="91">
        <v>0</v>
      </c>
      <c r="P13" s="43"/>
      <c r="Q13" s="44"/>
      <c r="R13" s="44"/>
      <c r="S13" s="45"/>
      <c r="T13" s="46"/>
      <c r="U13" s="61"/>
      <c r="V13" s="62">
        <v>414</v>
      </c>
      <c r="W13" s="63">
        <v>4.1666666666666699E-2</v>
      </c>
      <c r="X13" s="64">
        <f t="shared" ref="X13:X32" si="1">+W13*V13</f>
        <v>17.250000000000014</v>
      </c>
      <c r="Z13" s="65">
        <v>69</v>
      </c>
    </row>
    <row r="14" spans="1:26" s="3" customFormat="1" ht="13.5" customHeight="1">
      <c r="A14" s="12">
        <v>2</v>
      </c>
      <c r="B14" s="13" t="s">
        <v>82</v>
      </c>
      <c r="C14" s="92">
        <v>0</v>
      </c>
      <c r="D14" s="92">
        <v>0</v>
      </c>
      <c r="E14" s="94">
        <v>0</v>
      </c>
      <c r="F14" s="94">
        <v>0</v>
      </c>
      <c r="G14" s="93">
        <v>1</v>
      </c>
      <c r="H14" s="89">
        <f t="shared" ref="H14:H43" si="2">C14+D14+F14+G14</f>
        <v>1</v>
      </c>
      <c r="I14" s="93">
        <v>1</v>
      </c>
      <c r="J14" s="94">
        <f t="shared" ref="J14:J43" si="3">I14-C14-D14-E14-F14-G14</f>
        <v>0</v>
      </c>
      <c r="K14" s="27">
        <f t="shared" si="0"/>
        <v>0</v>
      </c>
      <c r="L14" s="94">
        <v>0</v>
      </c>
      <c r="M14" s="94">
        <v>0</v>
      </c>
      <c r="N14" s="94">
        <f t="shared" ref="N14:N43" si="4">M14-C14-D14-E14-F14</f>
        <v>0</v>
      </c>
      <c r="O14" s="91">
        <v>0</v>
      </c>
      <c r="P14" s="47"/>
      <c r="Q14" s="48"/>
      <c r="R14" s="48"/>
      <c r="S14" s="49"/>
      <c r="T14" s="46"/>
      <c r="U14" s="60"/>
      <c r="V14" s="66">
        <v>419</v>
      </c>
      <c r="W14" s="63">
        <v>4.1666666666666699E-2</v>
      </c>
      <c r="X14" s="64">
        <f t="shared" si="1"/>
        <v>17.458333333333346</v>
      </c>
      <c r="Z14" s="67">
        <v>94</v>
      </c>
    </row>
    <row r="15" spans="1:26" s="4" customFormat="1" ht="13.5" customHeight="1">
      <c r="A15" s="12">
        <v>3</v>
      </c>
      <c r="B15" s="13" t="s">
        <v>21</v>
      </c>
      <c r="C15" s="92">
        <v>0</v>
      </c>
      <c r="D15" s="92">
        <v>0</v>
      </c>
      <c r="E15" s="94">
        <v>0</v>
      </c>
      <c r="F15" s="94">
        <v>0</v>
      </c>
      <c r="G15" s="93">
        <v>1</v>
      </c>
      <c r="H15" s="89">
        <f t="shared" si="2"/>
        <v>1</v>
      </c>
      <c r="I15" s="93">
        <v>1</v>
      </c>
      <c r="J15" s="94">
        <f t="shared" si="3"/>
        <v>0</v>
      </c>
      <c r="K15" s="27">
        <f t="shared" si="0"/>
        <v>0</v>
      </c>
      <c r="L15" s="94">
        <v>0</v>
      </c>
      <c r="M15" s="94">
        <v>0</v>
      </c>
      <c r="N15" s="94">
        <f t="shared" si="4"/>
        <v>0</v>
      </c>
      <c r="O15" s="91">
        <v>0</v>
      </c>
      <c r="P15" s="43"/>
      <c r="Q15" s="44"/>
      <c r="R15" s="44"/>
      <c r="S15" s="45"/>
      <c r="T15" s="46"/>
      <c r="U15" s="68"/>
      <c r="V15" s="62">
        <v>354</v>
      </c>
      <c r="W15" s="63">
        <v>4.1666666666666699E-2</v>
      </c>
      <c r="X15" s="64">
        <f t="shared" si="1"/>
        <v>14.750000000000011</v>
      </c>
      <c r="Z15" s="67">
        <v>88</v>
      </c>
    </row>
    <row r="16" spans="1:26" s="4" customFormat="1" ht="13.5" customHeight="1">
      <c r="A16" s="12">
        <v>4</v>
      </c>
      <c r="B16" s="13" t="s">
        <v>22</v>
      </c>
      <c r="C16" s="92">
        <v>0</v>
      </c>
      <c r="D16" s="92">
        <v>0</v>
      </c>
      <c r="E16" s="94">
        <v>0</v>
      </c>
      <c r="F16" s="94">
        <v>0</v>
      </c>
      <c r="G16" s="93">
        <v>1</v>
      </c>
      <c r="H16" s="89">
        <f t="shared" si="2"/>
        <v>1</v>
      </c>
      <c r="I16" s="93">
        <v>1</v>
      </c>
      <c r="J16" s="94">
        <f t="shared" si="3"/>
        <v>0</v>
      </c>
      <c r="K16" s="27">
        <f t="shared" si="0"/>
        <v>0</v>
      </c>
      <c r="L16" s="94">
        <v>0</v>
      </c>
      <c r="M16" s="94">
        <v>0</v>
      </c>
      <c r="N16" s="94">
        <f t="shared" si="4"/>
        <v>0</v>
      </c>
      <c r="O16" s="91">
        <v>0</v>
      </c>
      <c r="P16" s="47"/>
      <c r="Q16" s="48"/>
      <c r="R16" s="48"/>
      <c r="S16" s="49"/>
      <c r="T16" s="85"/>
      <c r="U16" s="68"/>
      <c r="V16" s="66">
        <v>368</v>
      </c>
      <c r="W16" s="63">
        <v>4.1666666666666699E-2</v>
      </c>
      <c r="X16" s="64">
        <f t="shared" si="1"/>
        <v>15.333333333333345</v>
      </c>
      <c r="Z16" s="67">
        <v>53</v>
      </c>
    </row>
    <row r="17" spans="1:26" s="2" customFormat="1" ht="13.5" customHeight="1">
      <c r="A17" s="12">
        <v>5</v>
      </c>
      <c r="B17" s="13" t="s">
        <v>83</v>
      </c>
      <c r="C17" s="92">
        <v>0</v>
      </c>
      <c r="D17" s="92">
        <v>0</v>
      </c>
      <c r="E17" s="94">
        <v>0</v>
      </c>
      <c r="F17" s="94">
        <v>0</v>
      </c>
      <c r="G17" s="93">
        <v>1</v>
      </c>
      <c r="H17" s="89">
        <f t="shared" si="2"/>
        <v>1</v>
      </c>
      <c r="I17" s="93">
        <v>1</v>
      </c>
      <c r="J17" s="94">
        <f t="shared" si="3"/>
        <v>0</v>
      </c>
      <c r="K17" s="27">
        <f t="shared" si="0"/>
        <v>0</v>
      </c>
      <c r="L17" s="94">
        <v>0</v>
      </c>
      <c r="M17" s="94">
        <v>0</v>
      </c>
      <c r="N17" s="94">
        <f t="shared" si="4"/>
        <v>0</v>
      </c>
      <c r="O17" s="91">
        <v>0</v>
      </c>
      <c r="P17" s="43"/>
      <c r="Q17" s="44"/>
      <c r="R17" s="44"/>
      <c r="S17" s="45"/>
      <c r="T17" s="46"/>
      <c r="U17" s="61"/>
      <c r="V17" s="62">
        <v>361</v>
      </c>
      <c r="W17" s="63">
        <v>4.1666666666666699E-2</v>
      </c>
      <c r="X17" s="64">
        <f t="shared" si="1"/>
        <v>15.041666666666679</v>
      </c>
      <c r="Z17" s="67">
        <v>82</v>
      </c>
    </row>
    <row r="18" spans="1:26" s="2" customFormat="1" ht="13.5" customHeight="1">
      <c r="A18" s="12">
        <v>6</v>
      </c>
      <c r="B18" s="13" t="s">
        <v>84</v>
      </c>
      <c r="C18" s="92">
        <v>0</v>
      </c>
      <c r="D18" s="92">
        <v>0</v>
      </c>
      <c r="E18" s="94">
        <v>0</v>
      </c>
      <c r="F18" s="94">
        <v>0</v>
      </c>
      <c r="G18" s="93">
        <v>1</v>
      </c>
      <c r="H18" s="89">
        <f t="shared" si="2"/>
        <v>1</v>
      </c>
      <c r="I18" s="93">
        <v>1</v>
      </c>
      <c r="J18" s="94">
        <f t="shared" si="3"/>
        <v>0</v>
      </c>
      <c r="K18" s="27">
        <f t="shared" si="0"/>
        <v>0</v>
      </c>
      <c r="L18" s="94">
        <v>0</v>
      </c>
      <c r="M18" s="94">
        <v>0</v>
      </c>
      <c r="N18" s="94">
        <f t="shared" si="4"/>
        <v>0</v>
      </c>
      <c r="O18" s="91">
        <v>0</v>
      </c>
      <c r="P18" s="47"/>
      <c r="Q18" s="48"/>
      <c r="R18" s="48"/>
      <c r="S18" s="49"/>
      <c r="T18" s="46"/>
      <c r="U18" s="61"/>
      <c r="V18" s="66">
        <v>214</v>
      </c>
      <c r="W18" s="63">
        <v>4.1666666666666699E-2</v>
      </c>
      <c r="X18" s="64">
        <f t="shared" si="1"/>
        <v>8.9166666666666732</v>
      </c>
      <c r="Z18" s="67">
        <v>42</v>
      </c>
    </row>
    <row r="19" spans="1:26" s="2" customFormat="1" ht="13.5" customHeight="1">
      <c r="A19" s="12">
        <v>7</v>
      </c>
      <c r="B19" s="13" t="s">
        <v>18</v>
      </c>
      <c r="C19" s="92">
        <v>0</v>
      </c>
      <c r="D19" s="92">
        <v>0</v>
      </c>
      <c r="E19" s="94">
        <v>0</v>
      </c>
      <c r="F19" s="94">
        <v>0</v>
      </c>
      <c r="G19" s="93">
        <v>1</v>
      </c>
      <c r="H19" s="89">
        <f t="shared" si="2"/>
        <v>1</v>
      </c>
      <c r="I19" s="93">
        <v>1</v>
      </c>
      <c r="J19" s="94">
        <f t="shared" si="3"/>
        <v>0</v>
      </c>
      <c r="K19" s="27">
        <f t="shared" si="0"/>
        <v>0</v>
      </c>
      <c r="L19" s="94">
        <v>0</v>
      </c>
      <c r="M19" s="94">
        <v>0</v>
      </c>
      <c r="N19" s="94">
        <f t="shared" si="4"/>
        <v>0</v>
      </c>
      <c r="O19" s="91">
        <v>0</v>
      </c>
      <c r="P19" s="43"/>
      <c r="Q19" s="44"/>
      <c r="R19" s="44"/>
      <c r="S19" s="45"/>
      <c r="T19" s="50"/>
      <c r="U19" s="61"/>
      <c r="V19" s="62">
        <v>90</v>
      </c>
      <c r="W19" s="63">
        <v>4.1666666666666699E-2</v>
      </c>
      <c r="X19" s="64">
        <f t="shared" si="1"/>
        <v>3.7500000000000031</v>
      </c>
      <c r="Z19" s="67">
        <v>40</v>
      </c>
    </row>
    <row r="20" spans="1:26" s="2" customFormat="1" ht="13.5" customHeight="1">
      <c r="A20" s="12">
        <v>8</v>
      </c>
      <c r="B20" s="13" t="s">
        <v>19</v>
      </c>
      <c r="C20" s="92">
        <v>0</v>
      </c>
      <c r="D20" s="92">
        <v>0</v>
      </c>
      <c r="E20" s="94">
        <v>0</v>
      </c>
      <c r="F20" s="94">
        <v>0</v>
      </c>
      <c r="G20" s="93">
        <v>1</v>
      </c>
      <c r="H20" s="89">
        <f t="shared" si="2"/>
        <v>1</v>
      </c>
      <c r="I20" s="93">
        <v>1</v>
      </c>
      <c r="J20" s="94">
        <f t="shared" si="3"/>
        <v>0</v>
      </c>
      <c r="K20" s="27">
        <f t="shared" si="0"/>
        <v>0</v>
      </c>
      <c r="L20" s="94">
        <v>0</v>
      </c>
      <c r="M20" s="94">
        <v>0</v>
      </c>
      <c r="N20" s="94">
        <f t="shared" si="4"/>
        <v>0</v>
      </c>
      <c r="O20" s="91">
        <v>0</v>
      </c>
      <c r="P20" s="47"/>
      <c r="Q20" s="48"/>
      <c r="R20" s="48"/>
      <c r="S20" s="49"/>
      <c r="T20" s="51"/>
      <c r="U20" s="61"/>
      <c r="V20" s="66">
        <v>380</v>
      </c>
      <c r="W20" s="63">
        <v>4.1666666666666699E-2</v>
      </c>
      <c r="X20" s="64">
        <f t="shared" si="1"/>
        <v>15.833333333333346</v>
      </c>
      <c r="Z20" s="67">
        <v>58</v>
      </c>
    </row>
    <row r="21" spans="1:26" s="2" customFormat="1" ht="13.5" customHeight="1">
      <c r="A21" s="12">
        <v>9</v>
      </c>
      <c r="B21" s="13" t="s">
        <v>82</v>
      </c>
      <c r="C21" s="92">
        <v>0</v>
      </c>
      <c r="D21" s="92">
        <v>0</v>
      </c>
      <c r="E21" s="94">
        <v>0</v>
      </c>
      <c r="F21" s="94">
        <v>0</v>
      </c>
      <c r="G21" s="93">
        <v>1</v>
      </c>
      <c r="H21" s="89">
        <f t="shared" si="2"/>
        <v>1</v>
      </c>
      <c r="I21" s="93">
        <v>1</v>
      </c>
      <c r="J21" s="94">
        <f t="shared" si="3"/>
        <v>0</v>
      </c>
      <c r="K21" s="27">
        <f t="shared" si="0"/>
        <v>0</v>
      </c>
      <c r="L21" s="94">
        <v>0</v>
      </c>
      <c r="M21" s="94">
        <v>0</v>
      </c>
      <c r="N21" s="94">
        <f t="shared" si="4"/>
        <v>0</v>
      </c>
      <c r="O21" s="91">
        <v>0</v>
      </c>
      <c r="P21" s="43"/>
      <c r="Q21" s="44"/>
      <c r="R21" s="44"/>
      <c r="S21" s="45"/>
      <c r="T21" s="52"/>
      <c r="U21" s="61"/>
      <c r="V21" s="62">
        <v>299</v>
      </c>
      <c r="W21" s="63">
        <v>4.1666666666666699E-2</v>
      </c>
      <c r="X21" s="64">
        <f t="shared" si="1"/>
        <v>12.458333333333343</v>
      </c>
      <c r="Z21" s="67">
        <v>94</v>
      </c>
    </row>
    <row r="22" spans="1:26" s="2" customFormat="1" ht="13.5" customHeight="1">
      <c r="A22" s="12">
        <v>10</v>
      </c>
      <c r="B22" s="13" t="s">
        <v>21</v>
      </c>
      <c r="C22" s="92">
        <v>0</v>
      </c>
      <c r="D22" s="92">
        <v>0</v>
      </c>
      <c r="E22" s="94">
        <v>0</v>
      </c>
      <c r="F22" s="94">
        <v>0</v>
      </c>
      <c r="G22" s="93">
        <v>1</v>
      </c>
      <c r="H22" s="89">
        <f t="shared" si="2"/>
        <v>1</v>
      </c>
      <c r="I22" s="93">
        <v>1</v>
      </c>
      <c r="J22" s="94">
        <f t="shared" si="3"/>
        <v>0</v>
      </c>
      <c r="K22" s="27">
        <f t="shared" si="0"/>
        <v>0</v>
      </c>
      <c r="L22" s="94">
        <v>0</v>
      </c>
      <c r="M22" s="94">
        <v>0</v>
      </c>
      <c r="N22" s="94">
        <f t="shared" si="4"/>
        <v>0</v>
      </c>
      <c r="O22" s="91">
        <v>0</v>
      </c>
      <c r="P22" s="43"/>
      <c r="Q22" s="44"/>
      <c r="R22" s="44"/>
      <c r="S22" s="45"/>
      <c r="T22" s="46"/>
      <c r="U22" s="61"/>
      <c r="V22" s="66">
        <v>387</v>
      </c>
      <c r="W22" s="63">
        <v>4.1666666666666699E-2</v>
      </c>
      <c r="X22" s="64">
        <f t="shared" si="1"/>
        <v>16.125000000000014</v>
      </c>
      <c r="Z22" s="67">
        <v>68</v>
      </c>
    </row>
    <row r="23" spans="1:26" s="2" customFormat="1" ht="13.5" customHeight="1">
      <c r="A23" s="12">
        <v>11</v>
      </c>
      <c r="B23" s="13" t="s">
        <v>22</v>
      </c>
      <c r="C23" s="92">
        <v>0</v>
      </c>
      <c r="D23" s="92">
        <v>0</v>
      </c>
      <c r="E23" s="94">
        <v>0</v>
      </c>
      <c r="F23" s="94">
        <v>0</v>
      </c>
      <c r="G23" s="93">
        <v>1</v>
      </c>
      <c r="H23" s="89">
        <f t="shared" si="2"/>
        <v>1</v>
      </c>
      <c r="I23" s="93">
        <v>1</v>
      </c>
      <c r="J23" s="94">
        <f t="shared" si="3"/>
        <v>0</v>
      </c>
      <c r="K23" s="27">
        <f t="shared" si="0"/>
        <v>0</v>
      </c>
      <c r="L23" s="94">
        <v>0</v>
      </c>
      <c r="M23" s="94">
        <v>0</v>
      </c>
      <c r="N23" s="94">
        <f t="shared" si="4"/>
        <v>0</v>
      </c>
      <c r="O23" s="91">
        <v>0</v>
      </c>
      <c r="P23" s="43"/>
      <c r="Q23" s="44"/>
      <c r="R23" s="44"/>
      <c r="S23" s="45"/>
      <c r="T23" s="46"/>
      <c r="U23" s="61"/>
      <c r="V23" s="62">
        <v>412</v>
      </c>
      <c r="W23" s="63">
        <v>4.1666666666666699E-2</v>
      </c>
      <c r="X23" s="64">
        <f t="shared" si="1"/>
        <v>17.166666666666679</v>
      </c>
      <c r="Z23" s="67">
        <v>66</v>
      </c>
    </row>
    <row r="24" spans="1:26" s="2" customFormat="1" ht="13.5" customHeight="1">
      <c r="A24" s="12">
        <v>12</v>
      </c>
      <c r="B24" s="13" t="s">
        <v>83</v>
      </c>
      <c r="C24" s="92">
        <v>0</v>
      </c>
      <c r="D24" s="92">
        <v>0</v>
      </c>
      <c r="E24" s="94">
        <v>0</v>
      </c>
      <c r="F24" s="94">
        <v>0</v>
      </c>
      <c r="G24" s="93">
        <v>1</v>
      </c>
      <c r="H24" s="89">
        <f t="shared" si="2"/>
        <v>1</v>
      </c>
      <c r="I24" s="93">
        <v>1</v>
      </c>
      <c r="J24" s="94">
        <f t="shared" si="3"/>
        <v>0</v>
      </c>
      <c r="K24" s="27">
        <f>J24/I24</f>
        <v>0</v>
      </c>
      <c r="L24" s="94">
        <v>0</v>
      </c>
      <c r="M24" s="94">
        <v>0</v>
      </c>
      <c r="N24" s="94">
        <f t="shared" si="4"/>
        <v>0</v>
      </c>
      <c r="O24" s="91">
        <v>0</v>
      </c>
      <c r="P24" s="47"/>
      <c r="Q24" s="48"/>
      <c r="R24" s="48"/>
      <c r="S24" s="49"/>
      <c r="T24" s="85"/>
      <c r="U24" s="61"/>
      <c r="V24" s="66">
        <v>339</v>
      </c>
      <c r="W24" s="63">
        <v>4.1666666666666699E-2</v>
      </c>
      <c r="X24" s="64">
        <f t="shared" si="1"/>
        <v>14.125000000000011</v>
      </c>
      <c r="Z24" s="67">
        <v>49</v>
      </c>
    </row>
    <row r="25" spans="1:26" s="2" customFormat="1" ht="13.5" customHeight="1">
      <c r="A25" s="12">
        <v>13</v>
      </c>
      <c r="B25" s="13" t="s">
        <v>84</v>
      </c>
      <c r="C25" s="92">
        <v>0</v>
      </c>
      <c r="D25" s="92">
        <v>0</v>
      </c>
      <c r="E25" s="94">
        <v>0</v>
      </c>
      <c r="F25" s="94">
        <v>0</v>
      </c>
      <c r="G25" s="93">
        <v>1</v>
      </c>
      <c r="H25" s="89">
        <f t="shared" si="2"/>
        <v>1</v>
      </c>
      <c r="I25" s="93">
        <v>1</v>
      </c>
      <c r="J25" s="94">
        <f t="shared" si="3"/>
        <v>0</v>
      </c>
      <c r="K25" s="27">
        <f t="shared" si="0"/>
        <v>0</v>
      </c>
      <c r="L25" s="94">
        <v>0</v>
      </c>
      <c r="M25" s="94">
        <v>0</v>
      </c>
      <c r="N25" s="94">
        <f t="shared" si="4"/>
        <v>0</v>
      </c>
      <c r="O25" s="91">
        <v>0</v>
      </c>
      <c r="P25" s="43"/>
      <c r="Q25" s="44"/>
      <c r="R25" s="44"/>
      <c r="S25" s="45"/>
      <c r="T25" s="85"/>
      <c r="U25" s="61"/>
      <c r="V25" s="62">
        <v>187</v>
      </c>
      <c r="W25" s="63">
        <v>4.1666666666666699E-2</v>
      </c>
      <c r="X25" s="64">
        <f t="shared" si="1"/>
        <v>7.7916666666666723</v>
      </c>
      <c r="Z25" s="67">
        <v>55</v>
      </c>
    </row>
    <row r="26" spans="1:26" s="2" customFormat="1" ht="13.5" customHeight="1">
      <c r="A26" s="12">
        <v>14</v>
      </c>
      <c r="B26" s="13" t="s">
        <v>18</v>
      </c>
      <c r="C26" s="92">
        <v>0</v>
      </c>
      <c r="D26" s="92">
        <v>0</v>
      </c>
      <c r="E26" s="94">
        <v>0</v>
      </c>
      <c r="F26" s="94">
        <v>0</v>
      </c>
      <c r="G26" s="93">
        <v>1</v>
      </c>
      <c r="H26" s="89">
        <f t="shared" si="2"/>
        <v>1</v>
      </c>
      <c r="I26" s="93">
        <v>1</v>
      </c>
      <c r="J26" s="94">
        <f t="shared" si="3"/>
        <v>0</v>
      </c>
      <c r="K26" s="27">
        <f t="shared" si="0"/>
        <v>0</v>
      </c>
      <c r="L26" s="94">
        <v>0</v>
      </c>
      <c r="M26" s="94">
        <v>0</v>
      </c>
      <c r="N26" s="94">
        <f t="shared" si="4"/>
        <v>0</v>
      </c>
      <c r="O26" s="91">
        <v>0</v>
      </c>
      <c r="P26" s="47"/>
      <c r="Q26" s="48"/>
      <c r="R26" s="48"/>
      <c r="S26" s="49"/>
      <c r="T26" s="46"/>
      <c r="U26" s="61"/>
      <c r="V26" s="66">
        <v>400</v>
      </c>
      <c r="W26" s="63">
        <v>4.1666666666666699E-2</v>
      </c>
      <c r="X26" s="64">
        <f t="shared" si="1"/>
        <v>16.666666666666679</v>
      </c>
      <c r="Z26" s="67">
        <v>47</v>
      </c>
    </row>
    <row r="27" spans="1:26" s="2" customFormat="1" ht="13.5" customHeight="1">
      <c r="A27" s="12">
        <v>15</v>
      </c>
      <c r="B27" s="13" t="s">
        <v>19</v>
      </c>
      <c r="C27" s="92">
        <v>0</v>
      </c>
      <c r="D27" s="92">
        <v>0</v>
      </c>
      <c r="E27" s="94">
        <v>0</v>
      </c>
      <c r="F27" s="94">
        <v>0</v>
      </c>
      <c r="G27" s="93">
        <v>1</v>
      </c>
      <c r="H27" s="89">
        <f t="shared" si="2"/>
        <v>1</v>
      </c>
      <c r="I27" s="93">
        <v>1</v>
      </c>
      <c r="J27" s="94">
        <f t="shared" si="3"/>
        <v>0</v>
      </c>
      <c r="K27" s="27">
        <f t="shared" si="0"/>
        <v>0</v>
      </c>
      <c r="L27" s="94">
        <v>0</v>
      </c>
      <c r="M27" s="94">
        <v>0</v>
      </c>
      <c r="N27" s="94">
        <f t="shared" si="4"/>
        <v>0</v>
      </c>
      <c r="O27" s="91">
        <v>0</v>
      </c>
      <c r="P27" s="43"/>
      <c r="Q27" s="44"/>
      <c r="R27" s="44"/>
      <c r="S27" s="45"/>
      <c r="T27" s="46"/>
      <c r="U27" s="61"/>
      <c r="V27" s="62">
        <v>409</v>
      </c>
      <c r="W27" s="63">
        <v>4.1666666666666699E-2</v>
      </c>
      <c r="X27" s="64">
        <f t="shared" si="1"/>
        <v>17.041666666666679</v>
      </c>
      <c r="Z27" s="67">
        <v>35</v>
      </c>
    </row>
    <row r="28" spans="1:26" s="2" customFormat="1" ht="13.5" customHeight="1">
      <c r="A28" s="12">
        <v>16</v>
      </c>
      <c r="B28" s="13" t="s">
        <v>82</v>
      </c>
      <c r="C28" s="92">
        <v>0</v>
      </c>
      <c r="D28" s="92">
        <v>0</v>
      </c>
      <c r="E28" s="94">
        <v>0</v>
      </c>
      <c r="F28" s="94">
        <v>0</v>
      </c>
      <c r="G28" s="93">
        <v>1</v>
      </c>
      <c r="H28" s="89">
        <f t="shared" si="2"/>
        <v>1</v>
      </c>
      <c r="I28" s="93">
        <v>1</v>
      </c>
      <c r="J28" s="94">
        <f t="shared" si="3"/>
        <v>0</v>
      </c>
      <c r="K28" s="27">
        <f>J28/I28</f>
        <v>0</v>
      </c>
      <c r="L28" s="94">
        <v>0</v>
      </c>
      <c r="M28" s="94">
        <v>0</v>
      </c>
      <c r="N28" s="94">
        <f t="shared" si="4"/>
        <v>0</v>
      </c>
      <c r="O28" s="91">
        <v>0</v>
      </c>
      <c r="P28" s="47"/>
      <c r="Q28" s="48"/>
      <c r="R28" s="48"/>
      <c r="S28" s="49">
        <v>1</v>
      </c>
      <c r="T28" s="53"/>
      <c r="U28" s="61"/>
      <c r="V28" s="66">
        <v>388</v>
      </c>
      <c r="W28" s="63">
        <v>4.1666666666666699E-2</v>
      </c>
      <c r="X28" s="64">
        <f t="shared" si="1"/>
        <v>16.166666666666679</v>
      </c>
      <c r="Z28" s="67">
        <v>64</v>
      </c>
    </row>
    <row r="29" spans="1:26" s="2" customFormat="1" ht="13.5" customHeight="1">
      <c r="A29" s="12">
        <v>17</v>
      </c>
      <c r="B29" s="13" t="s">
        <v>21</v>
      </c>
      <c r="C29" s="92">
        <v>0</v>
      </c>
      <c r="D29" s="92">
        <v>0</v>
      </c>
      <c r="E29" s="94">
        <v>0</v>
      </c>
      <c r="F29" s="94">
        <v>0</v>
      </c>
      <c r="G29" s="93">
        <v>1</v>
      </c>
      <c r="H29" s="89">
        <f t="shared" si="2"/>
        <v>1</v>
      </c>
      <c r="I29" s="93">
        <v>1</v>
      </c>
      <c r="J29" s="94">
        <f t="shared" si="3"/>
        <v>0</v>
      </c>
      <c r="K29" s="27">
        <f t="shared" si="0"/>
        <v>0</v>
      </c>
      <c r="L29" s="94">
        <v>0</v>
      </c>
      <c r="M29" s="94">
        <v>0</v>
      </c>
      <c r="N29" s="94">
        <f t="shared" si="4"/>
        <v>0</v>
      </c>
      <c r="O29" s="91">
        <v>0</v>
      </c>
      <c r="P29" s="47"/>
      <c r="Q29" s="48"/>
      <c r="R29" s="48"/>
      <c r="S29" s="49"/>
      <c r="T29" s="53"/>
      <c r="U29" s="61"/>
      <c r="V29" s="62">
        <v>246</v>
      </c>
      <c r="W29" s="63">
        <v>4.1666666666666699E-2</v>
      </c>
      <c r="X29" s="64">
        <f t="shared" si="1"/>
        <v>10.250000000000007</v>
      </c>
      <c r="Z29" s="67">
        <v>46</v>
      </c>
    </row>
    <row r="30" spans="1:26" s="2" customFormat="1" ht="13.5" customHeight="1">
      <c r="A30" s="12">
        <v>18</v>
      </c>
      <c r="B30" s="13" t="s">
        <v>22</v>
      </c>
      <c r="C30" s="92">
        <v>0</v>
      </c>
      <c r="D30" s="92">
        <v>0</v>
      </c>
      <c r="E30" s="94">
        <v>0</v>
      </c>
      <c r="F30" s="94">
        <v>0</v>
      </c>
      <c r="G30" s="93">
        <v>1</v>
      </c>
      <c r="H30" s="89">
        <f t="shared" si="2"/>
        <v>1</v>
      </c>
      <c r="I30" s="93">
        <v>1</v>
      </c>
      <c r="J30" s="94">
        <f t="shared" si="3"/>
        <v>0</v>
      </c>
      <c r="K30" s="27">
        <f t="shared" si="0"/>
        <v>0</v>
      </c>
      <c r="L30" s="94">
        <v>0</v>
      </c>
      <c r="M30" s="94">
        <v>0</v>
      </c>
      <c r="N30" s="94">
        <f t="shared" si="4"/>
        <v>0</v>
      </c>
      <c r="O30" s="91">
        <v>0</v>
      </c>
      <c r="P30" s="47"/>
      <c r="Q30" s="48"/>
      <c r="R30" s="48"/>
      <c r="S30" s="49"/>
      <c r="T30" s="53"/>
      <c r="U30" s="61"/>
      <c r="V30" s="62">
        <v>376</v>
      </c>
      <c r="W30" s="63">
        <v>4.1666666666666699E-2</v>
      </c>
      <c r="X30" s="64">
        <f t="shared" si="1"/>
        <v>15.666666666666679</v>
      </c>
      <c r="Z30" s="67">
        <v>86</v>
      </c>
    </row>
    <row r="31" spans="1:26" s="2" customFormat="1" ht="13.5" customHeight="1">
      <c r="A31" s="12">
        <v>19</v>
      </c>
      <c r="B31" s="13" t="s">
        <v>83</v>
      </c>
      <c r="C31" s="92">
        <v>0</v>
      </c>
      <c r="D31" s="92">
        <v>0</v>
      </c>
      <c r="E31" s="94">
        <v>0</v>
      </c>
      <c r="F31" s="94">
        <v>0</v>
      </c>
      <c r="G31" s="93">
        <v>1</v>
      </c>
      <c r="H31" s="89">
        <f t="shared" si="2"/>
        <v>1</v>
      </c>
      <c r="I31" s="93">
        <v>1</v>
      </c>
      <c r="J31" s="94">
        <f t="shared" si="3"/>
        <v>0</v>
      </c>
      <c r="K31" s="27">
        <f t="shared" si="0"/>
        <v>0</v>
      </c>
      <c r="L31" s="94">
        <v>0</v>
      </c>
      <c r="M31" s="94">
        <v>0</v>
      </c>
      <c r="N31" s="94">
        <f t="shared" si="4"/>
        <v>0</v>
      </c>
      <c r="O31" s="91">
        <v>0</v>
      </c>
      <c r="P31" s="47"/>
      <c r="Q31" s="48"/>
      <c r="R31" s="48"/>
      <c r="S31" s="49"/>
      <c r="T31" s="53"/>
      <c r="U31" s="61"/>
      <c r="V31" s="62">
        <v>347</v>
      </c>
      <c r="W31" s="63">
        <v>4.1666666666666699E-2</v>
      </c>
      <c r="X31" s="64">
        <f t="shared" si="1"/>
        <v>14.458333333333345</v>
      </c>
      <c r="Z31" s="67">
        <v>33</v>
      </c>
    </row>
    <row r="32" spans="1:26" s="2" customFormat="1" ht="13.5" customHeight="1">
      <c r="A32" s="14">
        <v>20</v>
      </c>
      <c r="B32" s="13" t="s">
        <v>84</v>
      </c>
      <c r="C32" s="92">
        <v>0</v>
      </c>
      <c r="D32" s="92">
        <v>0</v>
      </c>
      <c r="E32" s="94">
        <v>0</v>
      </c>
      <c r="F32" s="94">
        <v>0</v>
      </c>
      <c r="G32" s="93">
        <v>1</v>
      </c>
      <c r="H32" s="89">
        <f t="shared" si="2"/>
        <v>1</v>
      </c>
      <c r="I32" s="93">
        <v>1</v>
      </c>
      <c r="J32" s="94">
        <f t="shared" si="3"/>
        <v>0</v>
      </c>
      <c r="K32" s="27">
        <f>J32/I32</f>
        <v>0</v>
      </c>
      <c r="L32" s="94">
        <v>0</v>
      </c>
      <c r="M32" s="94">
        <v>0</v>
      </c>
      <c r="N32" s="94">
        <f t="shared" si="4"/>
        <v>0</v>
      </c>
      <c r="O32" s="91">
        <v>0</v>
      </c>
      <c r="P32" s="47"/>
      <c r="Q32" s="48"/>
      <c r="R32" s="48"/>
      <c r="S32" s="49"/>
      <c r="T32" s="53"/>
      <c r="U32" s="61"/>
      <c r="V32" s="66">
        <v>386</v>
      </c>
      <c r="W32" s="63">
        <v>4.1666666666666699E-2</v>
      </c>
      <c r="X32" s="64">
        <f t="shared" si="1"/>
        <v>16.083333333333346</v>
      </c>
      <c r="Z32" s="67">
        <v>28</v>
      </c>
    </row>
    <row r="33" spans="1:26" s="2" customFormat="1" ht="13.5" customHeight="1">
      <c r="A33" s="12">
        <v>21</v>
      </c>
      <c r="B33" s="13" t="s">
        <v>18</v>
      </c>
      <c r="C33" s="90">
        <v>0</v>
      </c>
      <c r="D33" s="92">
        <v>0</v>
      </c>
      <c r="E33" s="94">
        <v>0</v>
      </c>
      <c r="F33" s="94">
        <v>0</v>
      </c>
      <c r="G33" s="93">
        <v>1</v>
      </c>
      <c r="H33" s="89">
        <f t="shared" si="2"/>
        <v>1</v>
      </c>
      <c r="I33" s="93">
        <v>1</v>
      </c>
      <c r="J33" s="94">
        <f t="shared" si="3"/>
        <v>0</v>
      </c>
      <c r="K33" s="27">
        <f t="shared" ref="K33:K43" si="5">J33/I33</f>
        <v>0</v>
      </c>
      <c r="L33" s="94">
        <v>0</v>
      </c>
      <c r="M33" s="94">
        <v>0</v>
      </c>
      <c r="N33" s="94">
        <f t="shared" si="4"/>
        <v>0</v>
      </c>
      <c r="O33" s="91">
        <v>0</v>
      </c>
      <c r="P33" s="47"/>
      <c r="Q33" s="48"/>
      <c r="R33" s="48"/>
      <c r="S33" s="49"/>
      <c r="T33" s="53"/>
      <c r="U33" s="115"/>
      <c r="V33" s="66"/>
      <c r="W33" s="63"/>
      <c r="X33" s="64"/>
      <c r="Z33" s="116"/>
    </row>
    <row r="34" spans="1:26" s="2" customFormat="1" ht="13.5" customHeight="1">
      <c r="A34" s="14">
        <v>22</v>
      </c>
      <c r="B34" s="13" t="s">
        <v>19</v>
      </c>
      <c r="C34" s="90">
        <v>0</v>
      </c>
      <c r="D34" s="92">
        <v>0</v>
      </c>
      <c r="E34" s="94">
        <v>0</v>
      </c>
      <c r="F34" s="94">
        <v>0</v>
      </c>
      <c r="G34" s="93">
        <v>1</v>
      </c>
      <c r="H34" s="89">
        <f t="shared" si="2"/>
        <v>1</v>
      </c>
      <c r="I34" s="93">
        <v>1</v>
      </c>
      <c r="J34" s="94">
        <f t="shared" si="3"/>
        <v>0</v>
      </c>
      <c r="K34" s="27">
        <f t="shared" si="5"/>
        <v>0</v>
      </c>
      <c r="L34" s="94">
        <v>0</v>
      </c>
      <c r="M34" s="94">
        <v>0</v>
      </c>
      <c r="N34" s="94">
        <f t="shared" si="4"/>
        <v>0</v>
      </c>
      <c r="O34" s="91">
        <v>0</v>
      </c>
      <c r="P34" s="47"/>
      <c r="Q34" s="48"/>
      <c r="R34" s="48"/>
      <c r="S34" s="49"/>
      <c r="T34" s="53"/>
      <c r="U34" s="115"/>
      <c r="V34" s="66"/>
      <c r="W34" s="63"/>
      <c r="X34" s="64"/>
      <c r="Z34" s="116"/>
    </row>
    <row r="35" spans="1:26" s="2" customFormat="1" ht="13.5" customHeight="1">
      <c r="A35" s="12">
        <v>23</v>
      </c>
      <c r="B35" s="13" t="s">
        <v>82</v>
      </c>
      <c r="C35" s="90">
        <v>0</v>
      </c>
      <c r="D35" s="92">
        <v>0</v>
      </c>
      <c r="E35" s="94">
        <v>0</v>
      </c>
      <c r="F35" s="94">
        <v>0</v>
      </c>
      <c r="G35" s="93">
        <v>1</v>
      </c>
      <c r="H35" s="89">
        <f t="shared" si="2"/>
        <v>1</v>
      </c>
      <c r="I35" s="93">
        <v>1</v>
      </c>
      <c r="J35" s="94">
        <f t="shared" si="3"/>
        <v>0</v>
      </c>
      <c r="K35" s="27">
        <f t="shared" si="5"/>
        <v>0</v>
      </c>
      <c r="L35" s="94">
        <v>0</v>
      </c>
      <c r="M35" s="94">
        <v>0</v>
      </c>
      <c r="N35" s="94">
        <f t="shared" si="4"/>
        <v>0</v>
      </c>
      <c r="O35" s="91">
        <v>0</v>
      </c>
      <c r="P35" s="47"/>
      <c r="Q35" s="48"/>
      <c r="R35" s="48"/>
      <c r="S35" s="49"/>
      <c r="T35" s="53"/>
      <c r="U35" s="115"/>
      <c r="V35" s="66"/>
      <c r="W35" s="63"/>
      <c r="X35" s="64"/>
      <c r="Z35" s="116"/>
    </row>
    <row r="36" spans="1:26" s="2" customFormat="1" ht="13.5" customHeight="1">
      <c r="A36" s="14">
        <v>24</v>
      </c>
      <c r="B36" s="13" t="s">
        <v>21</v>
      </c>
      <c r="C36" s="90">
        <v>0</v>
      </c>
      <c r="D36" s="92">
        <v>0</v>
      </c>
      <c r="E36" s="94">
        <v>0</v>
      </c>
      <c r="F36" s="94">
        <v>0</v>
      </c>
      <c r="G36" s="93">
        <v>1</v>
      </c>
      <c r="H36" s="89">
        <f t="shared" si="2"/>
        <v>1</v>
      </c>
      <c r="I36" s="93">
        <v>1</v>
      </c>
      <c r="J36" s="94">
        <f t="shared" si="3"/>
        <v>0</v>
      </c>
      <c r="K36" s="27">
        <f t="shared" si="5"/>
        <v>0</v>
      </c>
      <c r="L36" s="94">
        <v>0</v>
      </c>
      <c r="M36" s="94">
        <v>0</v>
      </c>
      <c r="N36" s="94">
        <f t="shared" si="4"/>
        <v>0</v>
      </c>
      <c r="O36" s="91">
        <v>0</v>
      </c>
      <c r="P36" s="47"/>
      <c r="Q36" s="48"/>
      <c r="R36" s="48"/>
      <c r="S36" s="49"/>
      <c r="T36" s="53"/>
      <c r="U36" s="115"/>
      <c r="V36" s="66"/>
      <c r="W36" s="63"/>
      <c r="X36" s="64"/>
      <c r="Z36" s="116"/>
    </row>
    <row r="37" spans="1:26" s="2" customFormat="1" ht="13.5" customHeight="1">
      <c r="A37" s="12">
        <v>25</v>
      </c>
      <c r="B37" s="13" t="s">
        <v>22</v>
      </c>
      <c r="C37" s="90">
        <v>0</v>
      </c>
      <c r="D37" s="92">
        <v>0</v>
      </c>
      <c r="E37" s="94">
        <v>0</v>
      </c>
      <c r="F37" s="94">
        <v>0</v>
      </c>
      <c r="G37" s="93">
        <v>1</v>
      </c>
      <c r="H37" s="89">
        <f t="shared" si="2"/>
        <v>1</v>
      </c>
      <c r="I37" s="93">
        <v>1</v>
      </c>
      <c r="J37" s="94">
        <f t="shared" si="3"/>
        <v>0</v>
      </c>
      <c r="K37" s="27">
        <f t="shared" si="5"/>
        <v>0</v>
      </c>
      <c r="L37" s="94">
        <v>0</v>
      </c>
      <c r="M37" s="94">
        <v>0</v>
      </c>
      <c r="N37" s="94">
        <f t="shared" si="4"/>
        <v>0</v>
      </c>
      <c r="O37" s="91">
        <v>0</v>
      </c>
      <c r="P37" s="47"/>
      <c r="Q37" s="48"/>
      <c r="R37" s="48"/>
      <c r="S37" s="49"/>
      <c r="T37" s="53"/>
      <c r="U37" s="115"/>
      <c r="V37" s="66"/>
      <c r="W37" s="63"/>
      <c r="X37" s="64"/>
      <c r="Z37" s="116"/>
    </row>
    <row r="38" spans="1:26" s="2" customFormat="1" ht="13.5" customHeight="1">
      <c r="A38" s="14">
        <v>26</v>
      </c>
      <c r="B38" s="13" t="s">
        <v>83</v>
      </c>
      <c r="C38" s="90">
        <v>0</v>
      </c>
      <c r="D38" s="92">
        <v>0</v>
      </c>
      <c r="E38" s="94">
        <v>0</v>
      </c>
      <c r="F38" s="94">
        <v>0</v>
      </c>
      <c r="G38" s="93">
        <v>1</v>
      </c>
      <c r="H38" s="89">
        <f t="shared" si="2"/>
        <v>1</v>
      </c>
      <c r="I38" s="93">
        <v>1</v>
      </c>
      <c r="J38" s="94">
        <f t="shared" si="3"/>
        <v>0</v>
      </c>
      <c r="K38" s="27">
        <f t="shared" si="5"/>
        <v>0</v>
      </c>
      <c r="L38" s="94">
        <v>0</v>
      </c>
      <c r="M38" s="94">
        <v>0</v>
      </c>
      <c r="N38" s="94">
        <f t="shared" si="4"/>
        <v>0</v>
      </c>
      <c r="O38" s="91">
        <v>0</v>
      </c>
      <c r="P38" s="47"/>
      <c r="Q38" s="48"/>
      <c r="R38" s="48"/>
      <c r="S38" s="49"/>
      <c r="T38" s="53"/>
      <c r="U38" s="115"/>
      <c r="V38" s="66"/>
      <c r="W38" s="63"/>
      <c r="X38" s="64"/>
      <c r="Z38" s="116"/>
    </row>
    <row r="39" spans="1:26" s="2" customFormat="1" ht="13.5" customHeight="1">
      <c r="A39" s="12">
        <v>27</v>
      </c>
      <c r="B39" s="13" t="s">
        <v>84</v>
      </c>
      <c r="C39" s="90">
        <v>0</v>
      </c>
      <c r="D39" s="92">
        <v>0</v>
      </c>
      <c r="E39" s="94">
        <v>0</v>
      </c>
      <c r="F39" s="94">
        <v>0</v>
      </c>
      <c r="G39" s="93">
        <v>1</v>
      </c>
      <c r="H39" s="89">
        <f t="shared" si="2"/>
        <v>1</v>
      </c>
      <c r="I39" s="93">
        <v>1</v>
      </c>
      <c r="J39" s="94">
        <f t="shared" si="3"/>
        <v>0</v>
      </c>
      <c r="K39" s="27">
        <f t="shared" si="5"/>
        <v>0</v>
      </c>
      <c r="L39" s="94">
        <v>0</v>
      </c>
      <c r="M39" s="94">
        <v>0</v>
      </c>
      <c r="N39" s="94">
        <f t="shared" si="4"/>
        <v>0</v>
      </c>
      <c r="O39" s="91">
        <v>0</v>
      </c>
      <c r="P39" s="47"/>
      <c r="Q39" s="48"/>
      <c r="R39" s="48"/>
      <c r="S39" s="49"/>
      <c r="T39" s="53"/>
      <c r="U39" s="115"/>
      <c r="V39" s="66"/>
      <c r="W39" s="63"/>
      <c r="X39" s="64"/>
      <c r="Z39" s="116"/>
    </row>
    <row r="40" spans="1:26" s="2" customFormat="1" ht="13.5" customHeight="1">
      <c r="A40" s="14">
        <v>28</v>
      </c>
      <c r="B40" s="13" t="s">
        <v>18</v>
      </c>
      <c r="C40" s="90">
        <v>0</v>
      </c>
      <c r="D40" s="92">
        <v>0</v>
      </c>
      <c r="E40" s="94">
        <v>0</v>
      </c>
      <c r="F40" s="94">
        <v>0</v>
      </c>
      <c r="G40" s="93">
        <v>1</v>
      </c>
      <c r="H40" s="89">
        <f t="shared" si="2"/>
        <v>1</v>
      </c>
      <c r="I40" s="93">
        <v>1</v>
      </c>
      <c r="J40" s="94">
        <f t="shared" si="3"/>
        <v>0</v>
      </c>
      <c r="K40" s="27">
        <f t="shared" si="5"/>
        <v>0</v>
      </c>
      <c r="L40" s="94">
        <v>0</v>
      </c>
      <c r="M40" s="94">
        <v>0</v>
      </c>
      <c r="N40" s="94">
        <f t="shared" si="4"/>
        <v>0</v>
      </c>
      <c r="O40" s="91">
        <v>0</v>
      </c>
      <c r="P40" s="47"/>
      <c r="Q40" s="48"/>
      <c r="R40" s="48"/>
      <c r="S40" s="49"/>
      <c r="T40" s="86"/>
      <c r="U40" s="115"/>
      <c r="V40" s="66"/>
      <c r="W40" s="63"/>
      <c r="X40" s="64"/>
      <c r="Z40" s="116"/>
    </row>
    <row r="41" spans="1:26" s="2" customFormat="1" ht="13.5" customHeight="1">
      <c r="A41" s="12">
        <v>29</v>
      </c>
      <c r="B41" s="13" t="s">
        <v>19</v>
      </c>
      <c r="C41" s="90">
        <v>0</v>
      </c>
      <c r="D41" s="92">
        <v>0</v>
      </c>
      <c r="E41" s="94">
        <v>0</v>
      </c>
      <c r="F41" s="94">
        <v>0</v>
      </c>
      <c r="G41" s="93">
        <v>1</v>
      </c>
      <c r="H41" s="89">
        <f t="shared" si="2"/>
        <v>1</v>
      </c>
      <c r="I41" s="93">
        <v>1</v>
      </c>
      <c r="J41" s="94">
        <f t="shared" si="3"/>
        <v>0</v>
      </c>
      <c r="K41" s="27">
        <f t="shared" si="5"/>
        <v>0</v>
      </c>
      <c r="L41" s="94">
        <v>0</v>
      </c>
      <c r="M41" s="94">
        <v>0</v>
      </c>
      <c r="N41" s="94">
        <f t="shared" si="4"/>
        <v>0</v>
      </c>
      <c r="O41" s="91">
        <v>0</v>
      </c>
      <c r="P41" s="47"/>
      <c r="Q41" s="48"/>
      <c r="R41" s="48"/>
      <c r="S41" s="49"/>
      <c r="T41" s="53"/>
      <c r="U41" s="115"/>
      <c r="V41" s="66"/>
      <c r="W41" s="63"/>
      <c r="X41" s="64"/>
      <c r="Z41" s="116"/>
    </row>
    <row r="42" spans="1:26" s="2" customFormat="1" ht="13.5" customHeight="1">
      <c r="A42" s="14">
        <v>30</v>
      </c>
      <c r="B42" s="13" t="s">
        <v>82</v>
      </c>
      <c r="C42" s="90">
        <v>0</v>
      </c>
      <c r="D42" s="92">
        <v>0</v>
      </c>
      <c r="E42" s="94">
        <v>0</v>
      </c>
      <c r="F42" s="94">
        <v>0</v>
      </c>
      <c r="G42" s="93">
        <v>1</v>
      </c>
      <c r="H42" s="89">
        <f t="shared" si="2"/>
        <v>1</v>
      </c>
      <c r="I42" s="93">
        <v>1</v>
      </c>
      <c r="J42" s="94">
        <f t="shared" si="3"/>
        <v>0</v>
      </c>
      <c r="K42" s="27">
        <f t="shared" si="5"/>
        <v>0</v>
      </c>
      <c r="L42" s="94">
        <v>0</v>
      </c>
      <c r="M42" s="94">
        <v>0</v>
      </c>
      <c r="N42" s="94">
        <f t="shared" si="4"/>
        <v>0</v>
      </c>
      <c r="O42" s="91">
        <v>0</v>
      </c>
      <c r="P42" s="47"/>
      <c r="Q42" s="48"/>
      <c r="R42" s="48"/>
      <c r="S42" s="49"/>
      <c r="T42" s="53"/>
      <c r="U42" s="115"/>
      <c r="V42" s="66"/>
      <c r="W42" s="63"/>
      <c r="X42" s="64"/>
      <c r="Z42" s="116"/>
    </row>
    <row r="43" spans="1:26" s="2" customFormat="1" ht="13.5" customHeight="1">
      <c r="A43" s="14">
        <v>31</v>
      </c>
      <c r="B43" s="124" t="s">
        <v>21</v>
      </c>
      <c r="C43" s="92">
        <v>0</v>
      </c>
      <c r="D43" s="92">
        <v>0</v>
      </c>
      <c r="E43" s="94">
        <v>0</v>
      </c>
      <c r="F43" s="94">
        <v>0</v>
      </c>
      <c r="G43" s="93">
        <v>1</v>
      </c>
      <c r="H43" s="89">
        <f t="shared" si="2"/>
        <v>1</v>
      </c>
      <c r="I43" s="93">
        <v>1</v>
      </c>
      <c r="J43" s="94">
        <f t="shared" si="3"/>
        <v>0</v>
      </c>
      <c r="K43" s="27">
        <f t="shared" si="5"/>
        <v>0</v>
      </c>
      <c r="L43" s="94">
        <v>0</v>
      </c>
      <c r="M43" s="94">
        <v>0</v>
      </c>
      <c r="N43" s="94">
        <f t="shared" si="4"/>
        <v>0</v>
      </c>
      <c r="O43" s="91">
        <v>0</v>
      </c>
      <c r="P43" s="47"/>
      <c r="Q43" s="48"/>
      <c r="R43" s="48"/>
      <c r="S43" s="49"/>
      <c r="T43" s="53"/>
      <c r="U43" s="115"/>
      <c r="V43" s="66"/>
      <c r="W43" s="63"/>
      <c r="X43" s="64"/>
      <c r="Z43" s="116"/>
    </row>
    <row r="44" spans="1:26">
      <c r="A44" s="211" t="s">
        <v>51</v>
      </c>
      <c r="B44" s="211"/>
      <c r="C44" s="112">
        <f>SUM(C13:C43)</f>
        <v>0</v>
      </c>
      <c r="D44" s="112">
        <f>SUM(D13:D43)</f>
        <v>0</v>
      </c>
      <c r="E44" s="112">
        <f>SUM(E13:E43)</f>
        <v>0</v>
      </c>
      <c r="F44" s="112">
        <f>SUM(F13:F43)</f>
        <v>0</v>
      </c>
      <c r="G44" s="112">
        <f>SUM(G13:G43)</f>
        <v>31</v>
      </c>
      <c r="H44" s="112">
        <f>SUM(H13:H43)</f>
        <v>31</v>
      </c>
      <c r="I44" s="112">
        <f>SUM(I13:I43)</f>
        <v>31</v>
      </c>
      <c r="J44" s="112">
        <f>SUM(J2:J43)</f>
        <v>0</v>
      </c>
      <c r="K44" s="113"/>
      <c r="L44" s="112">
        <f>SUM(L13:L43)</f>
        <v>0</v>
      </c>
      <c r="M44" s="112">
        <f>SUM(M13:M43)</f>
        <v>0</v>
      </c>
      <c r="N44" s="112">
        <f>SUM(N13:N43)</f>
        <v>0</v>
      </c>
      <c r="O44" s="113"/>
      <c r="P44" s="96"/>
      <c r="Q44" s="95"/>
      <c r="R44" s="95"/>
      <c r="S44" s="97"/>
      <c r="T44" s="1"/>
      <c r="V44" s="64">
        <f t="shared" ref="V44:V53" si="6">+U44*T45</f>
        <v>0</v>
      </c>
    </row>
    <row r="45" spans="1:26">
      <c r="A45" s="210" t="s">
        <v>71</v>
      </c>
      <c r="B45" s="210"/>
      <c r="C45" s="114">
        <f>AVERAGE(C13:C43)</f>
        <v>0</v>
      </c>
      <c r="D45" s="114">
        <f>AVERAGE(D13:D43)</f>
        <v>0</v>
      </c>
      <c r="E45" s="114">
        <f>AVERAGE(E13:E43)</f>
        <v>0</v>
      </c>
      <c r="F45" s="114">
        <f>AVERAGE(F13:F43)</f>
        <v>0</v>
      </c>
      <c r="G45" s="114">
        <f>AVERAGE(G13:G43)</f>
        <v>1</v>
      </c>
      <c r="H45" s="114">
        <f>AVERAGE(H2:H43)</f>
        <v>1</v>
      </c>
      <c r="I45" s="114">
        <f>AVERAGE(I2:I43)</f>
        <v>1.15625</v>
      </c>
      <c r="J45" s="114">
        <f>AVERAGE(J2:J43)</f>
        <v>0</v>
      </c>
      <c r="K45" s="117">
        <f>AVERAGE(K13:K43)</f>
        <v>0</v>
      </c>
      <c r="L45" s="114">
        <f>AVERAGE(L13:L42)</f>
        <v>0</v>
      </c>
      <c r="M45" s="114">
        <f>AVERAGE(M13:M43)</f>
        <v>0</v>
      </c>
      <c r="N45" s="114">
        <f>AVERAGE(N13:N43)</f>
        <v>0</v>
      </c>
      <c r="O45" s="118">
        <f>AVERAGE(O13:O43)</f>
        <v>0</v>
      </c>
      <c r="V45" s="64">
        <f t="shared" si="6"/>
        <v>0</v>
      </c>
    </row>
    <row r="46" spans="1:26">
      <c r="V46" s="64">
        <f t="shared" si="6"/>
        <v>0</v>
      </c>
    </row>
    <row r="47" spans="1:26">
      <c r="H47" s="33"/>
      <c r="V47" s="64">
        <f t="shared" si="6"/>
        <v>0</v>
      </c>
    </row>
    <row r="48" spans="1:26">
      <c r="V48" s="64">
        <f t="shared" si="6"/>
        <v>0</v>
      </c>
    </row>
    <row r="49" spans="5:22">
      <c r="E49" s="33"/>
      <c r="F49" s="33"/>
      <c r="G49" s="33"/>
      <c r="V49" s="64">
        <f t="shared" si="6"/>
        <v>0</v>
      </c>
    </row>
    <row r="50" spans="5:22">
      <c r="V50" s="64">
        <f t="shared" si="6"/>
        <v>0</v>
      </c>
    </row>
    <row r="51" spans="5:22">
      <c r="V51" s="64">
        <f t="shared" si="6"/>
        <v>0</v>
      </c>
    </row>
    <row r="52" spans="5:22">
      <c r="V52" s="64">
        <f t="shared" si="6"/>
        <v>0</v>
      </c>
    </row>
    <row r="53" spans="5:22">
      <c r="H53" s="33"/>
      <c r="V53" s="64">
        <f t="shared" si="6"/>
        <v>0</v>
      </c>
    </row>
    <row r="54" spans="5:22">
      <c r="O54" s="8"/>
      <c r="Q54" s="8"/>
      <c r="R54" s="8"/>
    </row>
  </sheetData>
  <mergeCells count="18">
    <mergeCell ref="A44:B44"/>
    <mergeCell ref="A45:B45"/>
    <mergeCell ref="N9:N10"/>
    <mergeCell ref="O9:O10"/>
    <mergeCell ref="P9:P10"/>
    <mergeCell ref="Q9:Q10"/>
    <mergeCell ref="S9:S10"/>
    <mergeCell ref="T9:T11"/>
    <mergeCell ref="A5:T5"/>
    <mergeCell ref="A6:T6"/>
    <mergeCell ref="A7:T7"/>
    <mergeCell ref="A9:A11"/>
    <mergeCell ref="B9:B11"/>
    <mergeCell ref="C9:H9"/>
    <mergeCell ref="I9:I10"/>
    <mergeCell ref="J9:K10"/>
    <mergeCell ref="L9:L10"/>
    <mergeCell ref="M9:M10"/>
  </mergeCells>
  <pageMargins left="0.75" right="0.75" top="1" bottom="1" header="0.5" footer="0.5"/>
  <pageSetup paperSize="9" scale="72" fitToHeight="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4"/>
  <sheetViews>
    <sheetView topLeftCell="A7" workbookViewId="0">
      <selection activeCell="E44" sqref="E44:G45"/>
    </sheetView>
  </sheetViews>
  <sheetFormatPr defaultColWidth="7.875" defaultRowHeight="12.75"/>
  <cols>
    <col min="1" max="1" width="5.75" style="5" customWidth="1"/>
    <col min="2" max="2" width="9.25" style="5" customWidth="1"/>
    <col min="3" max="3" width="12" style="6" customWidth="1"/>
    <col min="4" max="4" width="9.875" style="6" customWidth="1"/>
    <col min="5" max="6" width="7.625" style="6" customWidth="1"/>
    <col min="7" max="7" width="8.625" style="6" bestFit="1" customWidth="1"/>
    <col min="8" max="8" width="7.625" style="6" customWidth="1"/>
    <col min="9" max="9" width="12.375" style="5" customWidth="1"/>
    <col min="10" max="10" width="10.75" style="5" customWidth="1"/>
    <col min="11" max="11" width="9.5" style="1" customWidth="1"/>
    <col min="12" max="12" width="10.375" style="1" customWidth="1"/>
    <col min="13" max="14" width="11.125" style="1" customWidth="1"/>
    <col min="15" max="15" width="10.75" style="1" customWidth="1"/>
    <col min="16" max="16" width="9.5" style="7" hidden="1" customWidth="1"/>
    <col min="17" max="18" width="9.5" style="1" hidden="1" customWidth="1"/>
    <col min="19" max="19" width="7.875" style="5" hidden="1" customWidth="1"/>
    <col min="20" max="20" width="62.875" style="5" customWidth="1"/>
    <col min="21" max="21" width="10.75" style="1" customWidth="1"/>
    <col min="22" max="22" width="11.25" style="1" customWidth="1"/>
    <col min="23" max="23" width="8.875" style="1" customWidth="1"/>
    <col min="24" max="24" width="11.25" style="1" customWidth="1"/>
    <col min="25" max="25" width="7.875" style="1"/>
    <col min="26" max="27" width="13.5" style="1" customWidth="1"/>
    <col min="28" max="28" width="7.875" style="1"/>
    <col min="29" max="29" width="9" style="1" customWidth="1"/>
    <col min="30" max="16384" width="7.875" style="1"/>
  </cols>
  <sheetData>
    <row r="1" spans="1:26" ht="15.75">
      <c r="A1" s="9"/>
      <c r="B1" s="1"/>
      <c r="C1" s="20"/>
      <c r="D1" s="20"/>
      <c r="E1" s="20"/>
      <c r="F1" s="20"/>
      <c r="G1" s="20"/>
      <c r="H1" s="20"/>
      <c r="I1" s="21"/>
      <c r="J1" s="22"/>
      <c r="K1" s="19"/>
      <c r="L1" s="19"/>
      <c r="M1" s="19"/>
      <c r="N1" s="19"/>
      <c r="O1" s="34"/>
      <c r="P1" s="35"/>
      <c r="Q1" s="34"/>
      <c r="R1" s="34"/>
      <c r="S1" s="34"/>
      <c r="T1" s="36"/>
    </row>
    <row r="2" spans="1:26">
      <c r="A2" s="9"/>
      <c r="B2" s="1"/>
      <c r="C2" s="23"/>
      <c r="D2" s="24"/>
      <c r="E2" s="24"/>
      <c r="F2" s="24"/>
      <c r="G2" s="24"/>
      <c r="H2" s="24"/>
      <c r="I2" s="25"/>
      <c r="J2" s="25"/>
      <c r="K2" s="26"/>
      <c r="L2" s="26"/>
      <c r="M2" s="26"/>
      <c r="N2" s="26"/>
      <c r="O2" s="25"/>
      <c r="P2" s="37"/>
      <c r="Q2" s="25"/>
      <c r="R2" s="38"/>
      <c r="S2" s="9"/>
      <c r="T2" s="9"/>
    </row>
    <row r="3" spans="1:26">
      <c r="A3" s="9"/>
      <c r="B3" s="10"/>
      <c r="C3" s="23"/>
      <c r="D3" s="24"/>
      <c r="E3" s="24"/>
      <c r="F3" s="24"/>
      <c r="G3" s="24"/>
      <c r="H3" s="24"/>
      <c r="I3" s="25"/>
      <c r="J3" s="25"/>
      <c r="K3" s="26"/>
      <c r="L3" s="26"/>
      <c r="M3" s="26"/>
      <c r="N3" s="26"/>
      <c r="O3" s="25"/>
      <c r="P3" s="37"/>
      <c r="Q3" s="25"/>
      <c r="R3" s="38"/>
      <c r="S3" s="9"/>
      <c r="T3" s="9"/>
    </row>
    <row r="4" spans="1:26">
      <c r="A4" s="9"/>
      <c r="B4" s="10"/>
      <c r="C4" s="23"/>
      <c r="D4" s="24"/>
      <c r="E4" s="24"/>
      <c r="F4" s="24"/>
      <c r="G4" s="24"/>
      <c r="H4" s="24"/>
      <c r="I4" s="25"/>
      <c r="J4" s="25"/>
      <c r="K4" s="26"/>
      <c r="L4" s="26"/>
      <c r="M4" s="26"/>
      <c r="N4" s="26"/>
      <c r="O4" s="25"/>
      <c r="P4" s="37"/>
      <c r="Q4" s="25"/>
      <c r="R4" s="38"/>
      <c r="S4" s="9"/>
      <c r="T4" s="9"/>
    </row>
    <row r="5" spans="1:26">
      <c r="A5" s="187" t="s">
        <v>17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6">
      <c r="A6" s="187" t="s">
        <v>85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6">
      <c r="A7" s="212" t="s">
        <v>42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</row>
    <row r="8" spans="1:26">
      <c r="A8" s="140" t="s">
        <v>86</v>
      </c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</row>
    <row r="9" spans="1:26" ht="21" customHeight="1">
      <c r="A9" s="190" t="s">
        <v>65</v>
      </c>
      <c r="B9" s="215" t="s">
        <v>66</v>
      </c>
      <c r="C9" s="214" t="s">
        <v>2</v>
      </c>
      <c r="D9" s="188"/>
      <c r="E9" s="188"/>
      <c r="F9" s="188"/>
      <c r="G9" s="188"/>
      <c r="H9" s="189"/>
      <c r="I9" s="193" t="s">
        <v>3</v>
      </c>
      <c r="J9" s="198" t="s">
        <v>4</v>
      </c>
      <c r="K9" s="219"/>
      <c r="L9" s="209" t="s">
        <v>122</v>
      </c>
      <c r="M9" s="209" t="s">
        <v>40</v>
      </c>
      <c r="N9" s="209" t="s">
        <v>123</v>
      </c>
      <c r="O9" s="221" t="s">
        <v>5</v>
      </c>
      <c r="P9" s="194" t="s">
        <v>6</v>
      </c>
      <c r="Q9" s="194" t="s">
        <v>7</v>
      </c>
      <c r="R9" s="137" t="s">
        <v>8</v>
      </c>
      <c r="S9" s="183" t="s">
        <v>9</v>
      </c>
      <c r="T9" s="184" t="s">
        <v>10</v>
      </c>
      <c r="U9" s="60"/>
    </row>
    <row r="10" spans="1:26" ht="22.5" customHeight="1">
      <c r="A10" s="191"/>
      <c r="B10" s="216"/>
      <c r="C10" s="100" t="s">
        <v>56</v>
      </c>
      <c r="D10" s="101" t="s">
        <v>57</v>
      </c>
      <c r="E10" s="101" t="s">
        <v>58</v>
      </c>
      <c r="F10" s="101" t="s">
        <v>127</v>
      </c>
      <c r="G10" s="101" t="s">
        <v>126</v>
      </c>
      <c r="H10" s="101" t="s">
        <v>59</v>
      </c>
      <c r="I10" s="193"/>
      <c r="J10" s="200"/>
      <c r="K10" s="220"/>
      <c r="L10" s="209"/>
      <c r="M10" s="209"/>
      <c r="N10" s="209"/>
      <c r="O10" s="222"/>
      <c r="P10" s="195"/>
      <c r="Q10" s="195"/>
      <c r="R10" s="84" t="s">
        <v>11</v>
      </c>
      <c r="S10" s="183"/>
      <c r="T10" s="185"/>
      <c r="U10" s="60"/>
    </row>
    <row r="11" spans="1:26">
      <c r="A11" s="192"/>
      <c r="B11" s="217"/>
      <c r="C11" s="102" t="s">
        <v>13</v>
      </c>
      <c r="D11" s="103" t="s">
        <v>13</v>
      </c>
      <c r="E11" s="103" t="s">
        <v>13</v>
      </c>
      <c r="F11" s="103" t="s">
        <v>13</v>
      </c>
      <c r="G11" s="103" t="s">
        <v>13</v>
      </c>
      <c r="H11" s="103" t="s">
        <v>13</v>
      </c>
      <c r="I11" s="103" t="s">
        <v>13</v>
      </c>
      <c r="J11" s="138" t="s">
        <v>13</v>
      </c>
      <c r="K11" s="105" t="s">
        <v>12</v>
      </c>
      <c r="L11" s="139" t="s">
        <v>13</v>
      </c>
      <c r="M11" s="141" t="s">
        <v>13</v>
      </c>
      <c r="N11" s="141" t="s">
        <v>13</v>
      </c>
      <c r="O11" s="105" t="s">
        <v>12</v>
      </c>
      <c r="P11" s="84" t="s">
        <v>14</v>
      </c>
      <c r="Q11" s="84" t="s">
        <v>15</v>
      </c>
      <c r="R11" s="84" t="s">
        <v>15</v>
      </c>
      <c r="S11" s="137" t="s">
        <v>16</v>
      </c>
      <c r="T11" s="186"/>
      <c r="U11" s="60"/>
      <c r="W11" s="1">
        <f>2113/6</f>
        <v>352.16666666666669</v>
      </c>
    </row>
    <row r="12" spans="1:26">
      <c r="A12" s="106"/>
      <c r="B12" s="106">
        <v>1</v>
      </c>
      <c r="C12" s="107">
        <v>2</v>
      </c>
      <c r="D12" s="106">
        <v>3</v>
      </c>
      <c r="E12" s="106">
        <v>4</v>
      </c>
      <c r="F12" s="106">
        <v>5</v>
      </c>
      <c r="G12" s="106">
        <v>6</v>
      </c>
      <c r="H12" s="106" t="s">
        <v>67</v>
      </c>
      <c r="I12" s="106">
        <v>6</v>
      </c>
      <c r="J12" s="106" t="s">
        <v>68</v>
      </c>
      <c r="K12" s="106" t="s">
        <v>69</v>
      </c>
      <c r="L12" s="106">
        <v>9</v>
      </c>
      <c r="M12" s="169">
        <v>10</v>
      </c>
      <c r="N12" s="169">
        <v>11</v>
      </c>
      <c r="O12" s="106" t="s">
        <v>70</v>
      </c>
      <c r="P12" s="40">
        <v>11</v>
      </c>
      <c r="Q12" s="41">
        <v>17</v>
      </c>
      <c r="R12" s="41">
        <v>18</v>
      </c>
      <c r="S12" s="41">
        <v>12</v>
      </c>
      <c r="T12" s="42">
        <v>11</v>
      </c>
      <c r="U12" s="60"/>
    </row>
    <row r="13" spans="1:26" s="2" customFormat="1" ht="13.5" customHeight="1">
      <c r="A13" s="12">
        <v>1</v>
      </c>
      <c r="B13" s="13" t="s">
        <v>19</v>
      </c>
      <c r="C13" s="92">
        <v>0</v>
      </c>
      <c r="D13" s="92">
        <v>0</v>
      </c>
      <c r="E13" s="94">
        <v>0</v>
      </c>
      <c r="F13" s="94">
        <v>0</v>
      </c>
      <c r="G13" s="94">
        <v>0</v>
      </c>
      <c r="H13" s="89">
        <f>C13+D13+F13+G13</f>
        <v>0</v>
      </c>
      <c r="I13" s="93">
        <v>1</v>
      </c>
      <c r="J13" s="94">
        <f t="shared" ref="J13:J31" si="0">I13-H13</f>
        <v>1</v>
      </c>
      <c r="K13" s="27">
        <f t="shared" ref="K13:K31" si="1">J13/I13</f>
        <v>1</v>
      </c>
      <c r="L13" s="94">
        <v>0</v>
      </c>
      <c r="M13" s="94">
        <v>1</v>
      </c>
      <c r="N13" s="94">
        <f>M13-L13-C13-D13-E13-F13</f>
        <v>1</v>
      </c>
      <c r="O13" s="91">
        <f>M13/J13</f>
        <v>1</v>
      </c>
      <c r="P13" s="43"/>
      <c r="Q13" s="44"/>
      <c r="R13" s="44"/>
      <c r="S13" s="45"/>
      <c r="T13" s="46"/>
      <c r="U13" s="61"/>
      <c r="V13" s="62">
        <v>414</v>
      </c>
      <c r="W13" s="63">
        <v>4.1666666666666699E-2</v>
      </c>
      <c r="X13" s="64">
        <f t="shared" ref="X13:X32" si="2">+W13*V13</f>
        <v>17.250000000000014</v>
      </c>
      <c r="Z13" s="65">
        <v>69</v>
      </c>
    </row>
    <row r="14" spans="1:26" s="3" customFormat="1" ht="13.5" customHeight="1">
      <c r="A14" s="12">
        <v>2</v>
      </c>
      <c r="B14" s="13" t="s">
        <v>82</v>
      </c>
      <c r="C14" s="92">
        <v>0</v>
      </c>
      <c r="D14" s="92">
        <v>0</v>
      </c>
      <c r="E14" s="94">
        <v>0</v>
      </c>
      <c r="F14" s="94">
        <v>0</v>
      </c>
      <c r="G14" s="94">
        <v>0</v>
      </c>
      <c r="H14" s="89">
        <f t="shared" ref="H14:H43" si="3">C14+D14+F14+G14</f>
        <v>0</v>
      </c>
      <c r="I14" s="93">
        <v>1</v>
      </c>
      <c r="J14" s="94">
        <f t="shared" si="0"/>
        <v>1</v>
      </c>
      <c r="K14" s="27">
        <f t="shared" si="1"/>
        <v>1</v>
      </c>
      <c r="L14" s="94">
        <v>0</v>
      </c>
      <c r="M14" s="94">
        <v>1</v>
      </c>
      <c r="N14" s="94">
        <f t="shared" ref="N14:N43" si="4">M14-L14-C14-D14-E14-F14</f>
        <v>1</v>
      </c>
      <c r="O14" s="91">
        <f t="shared" ref="O14:O43" si="5">M14/J14</f>
        <v>1</v>
      </c>
      <c r="P14" s="47"/>
      <c r="Q14" s="48"/>
      <c r="R14" s="48"/>
      <c r="S14" s="49"/>
      <c r="T14" s="46"/>
      <c r="U14" s="60"/>
      <c r="V14" s="66">
        <v>419</v>
      </c>
      <c r="W14" s="63">
        <v>4.1666666666666699E-2</v>
      </c>
      <c r="X14" s="64">
        <f t="shared" si="2"/>
        <v>17.458333333333346</v>
      </c>
      <c r="Z14" s="67">
        <v>94</v>
      </c>
    </row>
    <row r="15" spans="1:26" s="4" customFormat="1" ht="13.5" customHeight="1">
      <c r="A15" s="12">
        <v>3</v>
      </c>
      <c r="B15" s="13" t="s">
        <v>21</v>
      </c>
      <c r="C15" s="92">
        <v>0</v>
      </c>
      <c r="D15" s="92">
        <v>0</v>
      </c>
      <c r="E15" s="94">
        <v>0</v>
      </c>
      <c r="F15" s="94">
        <v>0</v>
      </c>
      <c r="G15" s="94">
        <v>0</v>
      </c>
      <c r="H15" s="89">
        <f t="shared" si="3"/>
        <v>0</v>
      </c>
      <c r="I15" s="93">
        <v>1</v>
      </c>
      <c r="J15" s="94">
        <f t="shared" si="0"/>
        <v>1</v>
      </c>
      <c r="K15" s="27">
        <f t="shared" si="1"/>
        <v>1</v>
      </c>
      <c r="L15" s="94">
        <v>0.13749999999999998</v>
      </c>
      <c r="M15" s="94">
        <v>0.99583333333333324</v>
      </c>
      <c r="N15" s="94">
        <f t="shared" si="4"/>
        <v>0.85833333333333328</v>
      </c>
      <c r="O15" s="91">
        <f t="shared" si="5"/>
        <v>0.99583333333333324</v>
      </c>
      <c r="P15" s="43"/>
      <c r="Q15" s="44"/>
      <c r="R15" s="44"/>
      <c r="S15" s="45"/>
      <c r="T15" s="46"/>
      <c r="U15" s="68"/>
      <c r="V15" s="62">
        <v>354</v>
      </c>
      <c r="W15" s="63">
        <v>4.1666666666666699E-2</v>
      </c>
      <c r="X15" s="64">
        <f t="shared" si="2"/>
        <v>14.750000000000011</v>
      </c>
      <c r="Z15" s="67">
        <v>88</v>
      </c>
    </row>
    <row r="16" spans="1:26" s="4" customFormat="1" ht="13.5" customHeight="1">
      <c r="A16" s="12">
        <v>4</v>
      </c>
      <c r="B16" s="13" t="s">
        <v>22</v>
      </c>
      <c r="C16" s="92">
        <v>0</v>
      </c>
      <c r="D16" s="92">
        <v>0</v>
      </c>
      <c r="E16" s="94">
        <v>0</v>
      </c>
      <c r="F16" s="94">
        <v>0</v>
      </c>
      <c r="G16" s="94">
        <v>0</v>
      </c>
      <c r="H16" s="89">
        <f t="shared" si="3"/>
        <v>0</v>
      </c>
      <c r="I16" s="93">
        <v>1</v>
      </c>
      <c r="J16" s="94">
        <f t="shared" si="0"/>
        <v>1</v>
      </c>
      <c r="K16" s="27">
        <f t="shared" si="1"/>
        <v>1</v>
      </c>
      <c r="L16" s="94">
        <v>0.30833333333333335</v>
      </c>
      <c r="M16" s="94">
        <v>0.9916666666666667</v>
      </c>
      <c r="N16" s="94">
        <f t="shared" si="4"/>
        <v>0.68333333333333335</v>
      </c>
      <c r="O16" s="91">
        <f t="shared" si="5"/>
        <v>0.9916666666666667</v>
      </c>
      <c r="P16" s="47"/>
      <c r="Q16" s="48"/>
      <c r="R16" s="48"/>
      <c r="S16" s="49"/>
      <c r="T16" s="85"/>
      <c r="U16" s="68"/>
      <c r="V16" s="66">
        <v>368</v>
      </c>
      <c r="W16" s="63">
        <v>4.1666666666666699E-2</v>
      </c>
      <c r="X16" s="64">
        <f t="shared" si="2"/>
        <v>15.333333333333345</v>
      </c>
      <c r="Z16" s="67">
        <v>53</v>
      </c>
    </row>
    <row r="17" spans="1:26" s="2" customFormat="1" ht="13.5" customHeight="1">
      <c r="A17" s="12">
        <v>5</v>
      </c>
      <c r="B17" s="13" t="s">
        <v>83</v>
      </c>
      <c r="C17" s="92">
        <v>0</v>
      </c>
      <c r="D17" s="92">
        <v>0</v>
      </c>
      <c r="E17" s="94">
        <v>0</v>
      </c>
      <c r="F17" s="94">
        <v>0</v>
      </c>
      <c r="G17" s="94">
        <v>0</v>
      </c>
      <c r="H17" s="89">
        <f t="shared" si="3"/>
        <v>0</v>
      </c>
      <c r="I17" s="93">
        <v>1</v>
      </c>
      <c r="J17" s="94">
        <f t="shared" si="0"/>
        <v>1</v>
      </c>
      <c r="K17" s="27">
        <f t="shared" si="1"/>
        <v>1</v>
      </c>
      <c r="L17" s="94">
        <v>0.52500000000000002</v>
      </c>
      <c r="M17" s="94">
        <v>1</v>
      </c>
      <c r="N17" s="94">
        <f t="shared" si="4"/>
        <v>0.47499999999999998</v>
      </c>
      <c r="O17" s="91">
        <f t="shared" si="5"/>
        <v>1</v>
      </c>
      <c r="P17" s="43"/>
      <c r="Q17" s="44"/>
      <c r="R17" s="44"/>
      <c r="S17" s="45"/>
      <c r="T17" s="46"/>
      <c r="U17" s="61"/>
      <c r="V17" s="62">
        <v>361</v>
      </c>
      <c r="W17" s="63">
        <v>4.1666666666666699E-2</v>
      </c>
      <c r="X17" s="64">
        <f t="shared" si="2"/>
        <v>15.041666666666679</v>
      </c>
      <c r="Z17" s="67">
        <v>82</v>
      </c>
    </row>
    <row r="18" spans="1:26" s="2" customFormat="1" ht="13.5" customHeight="1">
      <c r="A18" s="12">
        <v>6</v>
      </c>
      <c r="B18" s="13" t="s">
        <v>84</v>
      </c>
      <c r="C18" s="92">
        <v>0</v>
      </c>
      <c r="D18" s="92">
        <v>0</v>
      </c>
      <c r="E18" s="94">
        <v>0</v>
      </c>
      <c r="F18" s="94">
        <v>0</v>
      </c>
      <c r="G18" s="94">
        <v>0</v>
      </c>
      <c r="H18" s="89">
        <f t="shared" si="3"/>
        <v>0</v>
      </c>
      <c r="I18" s="93">
        <v>1</v>
      </c>
      <c r="J18" s="94">
        <f t="shared" si="0"/>
        <v>1</v>
      </c>
      <c r="K18" s="27">
        <f t="shared" si="1"/>
        <v>1</v>
      </c>
      <c r="L18" s="94">
        <v>0.21666666666666667</v>
      </c>
      <c r="M18" s="94">
        <v>1</v>
      </c>
      <c r="N18" s="94">
        <f t="shared" si="4"/>
        <v>0.78333333333333333</v>
      </c>
      <c r="O18" s="91">
        <f t="shared" si="5"/>
        <v>1</v>
      </c>
      <c r="P18" s="47"/>
      <c r="Q18" s="48"/>
      <c r="R18" s="48"/>
      <c r="S18" s="49"/>
      <c r="T18" s="46"/>
      <c r="U18" s="61"/>
      <c r="V18" s="66">
        <v>214</v>
      </c>
      <c r="W18" s="63">
        <v>4.1666666666666699E-2</v>
      </c>
      <c r="X18" s="64">
        <f t="shared" si="2"/>
        <v>8.9166666666666732</v>
      </c>
      <c r="Z18" s="67">
        <v>42</v>
      </c>
    </row>
    <row r="19" spans="1:26" s="2" customFormat="1" ht="13.5" customHeight="1">
      <c r="A19" s="12">
        <v>7</v>
      </c>
      <c r="B19" s="13" t="s">
        <v>18</v>
      </c>
      <c r="C19" s="92">
        <v>0</v>
      </c>
      <c r="D19" s="92">
        <v>0</v>
      </c>
      <c r="E19" s="94">
        <v>0</v>
      </c>
      <c r="F19" s="94">
        <v>0</v>
      </c>
      <c r="G19" s="94">
        <v>0</v>
      </c>
      <c r="H19" s="89">
        <f t="shared" si="3"/>
        <v>0</v>
      </c>
      <c r="I19" s="93">
        <v>1</v>
      </c>
      <c r="J19" s="94">
        <f t="shared" si="0"/>
        <v>1</v>
      </c>
      <c r="K19" s="27">
        <f t="shared" si="1"/>
        <v>1</v>
      </c>
      <c r="L19" s="94">
        <v>0.4458333333333333</v>
      </c>
      <c r="M19" s="94">
        <v>0.90416666666666667</v>
      </c>
      <c r="N19" s="94">
        <f t="shared" si="4"/>
        <v>0.45833333333333337</v>
      </c>
      <c r="O19" s="91">
        <f t="shared" si="5"/>
        <v>0.90416666666666667</v>
      </c>
      <c r="P19" s="43"/>
      <c r="Q19" s="44"/>
      <c r="R19" s="44"/>
      <c r="S19" s="45"/>
      <c r="T19" s="50"/>
      <c r="U19" s="61"/>
      <c r="V19" s="62">
        <v>90</v>
      </c>
      <c r="W19" s="63">
        <v>4.1666666666666699E-2</v>
      </c>
      <c r="X19" s="64">
        <f t="shared" si="2"/>
        <v>3.7500000000000031</v>
      </c>
      <c r="Z19" s="67">
        <v>40</v>
      </c>
    </row>
    <row r="20" spans="1:26" s="2" customFormat="1" ht="13.5" customHeight="1">
      <c r="A20" s="12">
        <v>8</v>
      </c>
      <c r="B20" s="13" t="s">
        <v>19</v>
      </c>
      <c r="C20" s="92">
        <v>0</v>
      </c>
      <c r="D20" s="92">
        <v>0</v>
      </c>
      <c r="E20" s="94">
        <v>0</v>
      </c>
      <c r="F20" s="94">
        <v>0</v>
      </c>
      <c r="G20" s="94">
        <v>0</v>
      </c>
      <c r="H20" s="89">
        <f t="shared" si="3"/>
        <v>0</v>
      </c>
      <c r="I20" s="93">
        <v>1</v>
      </c>
      <c r="J20" s="94">
        <f t="shared" si="0"/>
        <v>1</v>
      </c>
      <c r="K20" s="27">
        <f t="shared" si="1"/>
        <v>1</v>
      </c>
      <c r="L20" s="94">
        <v>0</v>
      </c>
      <c r="M20" s="94">
        <v>1</v>
      </c>
      <c r="N20" s="94">
        <f t="shared" si="4"/>
        <v>1</v>
      </c>
      <c r="O20" s="91">
        <f t="shared" si="5"/>
        <v>1</v>
      </c>
      <c r="P20" s="47"/>
      <c r="Q20" s="48"/>
      <c r="R20" s="48"/>
      <c r="S20" s="49"/>
      <c r="T20" s="51"/>
      <c r="U20" s="61"/>
      <c r="V20" s="66">
        <v>380</v>
      </c>
      <c r="W20" s="63">
        <v>4.1666666666666699E-2</v>
      </c>
      <c r="X20" s="64">
        <f t="shared" si="2"/>
        <v>15.833333333333346</v>
      </c>
      <c r="Z20" s="67">
        <v>58</v>
      </c>
    </row>
    <row r="21" spans="1:26" s="2" customFormat="1" ht="13.5" customHeight="1">
      <c r="A21" s="12">
        <v>9</v>
      </c>
      <c r="B21" s="13" t="s">
        <v>82</v>
      </c>
      <c r="C21" s="92">
        <v>0</v>
      </c>
      <c r="D21" s="92">
        <v>0</v>
      </c>
      <c r="E21" s="94">
        <v>0</v>
      </c>
      <c r="F21" s="94">
        <v>0</v>
      </c>
      <c r="G21" s="94">
        <v>0</v>
      </c>
      <c r="H21" s="89">
        <f t="shared" si="3"/>
        <v>0</v>
      </c>
      <c r="I21" s="93">
        <v>1</v>
      </c>
      <c r="J21" s="94">
        <f t="shared" si="0"/>
        <v>1</v>
      </c>
      <c r="K21" s="27">
        <f t="shared" si="1"/>
        <v>1</v>
      </c>
      <c r="L21" s="94">
        <v>7.4999999999999997E-2</v>
      </c>
      <c r="M21" s="94">
        <v>0.93333333333333324</v>
      </c>
      <c r="N21" s="94">
        <f t="shared" si="4"/>
        <v>0.85833333333333328</v>
      </c>
      <c r="O21" s="91">
        <f t="shared" si="5"/>
        <v>0.93333333333333324</v>
      </c>
      <c r="P21" s="43"/>
      <c r="Q21" s="44"/>
      <c r="R21" s="44"/>
      <c r="S21" s="45"/>
      <c r="T21" s="52"/>
      <c r="U21" s="61"/>
      <c r="V21" s="62">
        <v>299</v>
      </c>
      <c r="W21" s="63">
        <v>4.1666666666666699E-2</v>
      </c>
      <c r="X21" s="64">
        <f t="shared" si="2"/>
        <v>12.458333333333343</v>
      </c>
      <c r="Z21" s="67">
        <v>94</v>
      </c>
    </row>
    <row r="22" spans="1:26" s="2" customFormat="1" ht="13.5" customHeight="1">
      <c r="A22" s="12">
        <v>10</v>
      </c>
      <c r="B22" s="13" t="s">
        <v>21</v>
      </c>
      <c r="C22" s="92">
        <v>0</v>
      </c>
      <c r="D22" s="92">
        <v>0</v>
      </c>
      <c r="E22" s="94">
        <v>0</v>
      </c>
      <c r="F22" s="94">
        <v>0</v>
      </c>
      <c r="G22" s="94">
        <v>0</v>
      </c>
      <c r="H22" s="89">
        <f t="shared" si="3"/>
        <v>0</v>
      </c>
      <c r="I22" s="93">
        <v>1</v>
      </c>
      <c r="J22" s="94">
        <f t="shared" si="0"/>
        <v>1</v>
      </c>
      <c r="K22" s="27">
        <f t="shared" si="1"/>
        <v>1</v>
      </c>
      <c r="L22" s="94">
        <v>2.4999999999999998E-2</v>
      </c>
      <c r="M22" s="94">
        <v>1</v>
      </c>
      <c r="N22" s="94">
        <f t="shared" si="4"/>
        <v>0.97499999999999998</v>
      </c>
      <c r="O22" s="91">
        <f t="shared" si="5"/>
        <v>1</v>
      </c>
      <c r="P22" s="43"/>
      <c r="Q22" s="44"/>
      <c r="R22" s="44"/>
      <c r="S22" s="45"/>
      <c r="T22" s="46"/>
      <c r="U22" s="61"/>
      <c r="V22" s="66">
        <v>387</v>
      </c>
      <c r="W22" s="63">
        <v>4.1666666666666699E-2</v>
      </c>
      <c r="X22" s="64">
        <f t="shared" si="2"/>
        <v>16.125000000000014</v>
      </c>
      <c r="Z22" s="67">
        <v>68</v>
      </c>
    </row>
    <row r="23" spans="1:26" s="2" customFormat="1" ht="13.5" customHeight="1">
      <c r="A23" s="12">
        <v>11</v>
      </c>
      <c r="B23" s="13" t="s">
        <v>22</v>
      </c>
      <c r="C23" s="92">
        <v>0</v>
      </c>
      <c r="D23" s="92">
        <v>0</v>
      </c>
      <c r="E23" s="94">
        <v>0</v>
      </c>
      <c r="F23" s="94">
        <v>0</v>
      </c>
      <c r="G23" s="94">
        <v>0</v>
      </c>
      <c r="H23" s="89">
        <f t="shared" si="3"/>
        <v>0</v>
      </c>
      <c r="I23" s="93">
        <v>1</v>
      </c>
      <c r="J23" s="94">
        <f t="shared" si="0"/>
        <v>1</v>
      </c>
      <c r="K23" s="27">
        <f t="shared" si="1"/>
        <v>1</v>
      </c>
      <c r="L23" s="94">
        <v>0</v>
      </c>
      <c r="M23" s="94">
        <v>0.95833333333333337</v>
      </c>
      <c r="N23" s="94">
        <f t="shared" si="4"/>
        <v>0.95833333333333337</v>
      </c>
      <c r="O23" s="91">
        <f t="shared" si="5"/>
        <v>0.95833333333333337</v>
      </c>
      <c r="P23" s="43"/>
      <c r="Q23" s="44"/>
      <c r="R23" s="44"/>
      <c r="S23" s="45"/>
      <c r="T23" s="46"/>
      <c r="U23" s="61"/>
      <c r="V23" s="62">
        <v>412</v>
      </c>
      <c r="W23" s="63">
        <v>4.1666666666666699E-2</v>
      </c>
      <c r="X23" s="64">
        <f t="shared" si="2"/>
        <v>17.166666666666679</v>
      </c>
      <c r="Z23" s="67">
        <v>66</v>
      </c>
    </row>
    <row r="24" spans="1:26" s="2" customFormat="1" ht="13.5" customHeight="1">
      <c r="A24" s="12">
        <v>12</v>
      </c>
      <c r="B24" s="13" t="s">
        <v>83</v>
      </c>
      <c r="C24" s="92">
        <v>0</v>
      </c>
      <c r="D24" s="92">
        <v>0</v>
      </c>
      <c r="E24" s="94">
        <v>0</v>
      </c>
      <c r="F24" s="94">
        <v>0</v>
      </c>
      <c r="G24" s="94">
        <v>0</v>
      </c>
      <c r="H24" s="89">
        <f t="shared" si="3"/>
        <v>0</v>
      </c>
      <c r="I24" s="93">
        <v>1</v>
      </c>
      <c r="J24" s="94">
        <f>I24-H24</f>
        <v>1</v>
      </c>
      <c r="K24" s="27">
        <f>J24/I24</f>
        <v>1</v>
      </c>
      <c r="L24" s="94">
        <v>2.4999999999999998E-2</v>
      </c>
      <c r="M24" s="94">
        <v>0.9916666666666667</v>
      </c>
      <c r="N24" s="94">
        <f t="shared" si="4"/>
        <v>0.96666666666666667</v>
      </c>
      <c r="O24" s="91">
        <f t="shared" si="5"/>
        <v>0.9916666666666667</v>
      </c>
      <c r="P24" s="47"/>
      <c r="Q24" s="48"/>
      <c r="R24" s="48"/>
      <c r="S24" s="49"/>
      <c r="T24" s="85"/>
      <c r="U24" s="61"/>
      <c r="V24" s="66">
        <v>339</v>
      </c>
      <c r="W24" s="63">
        <v>4.1666666666666699E-2</v>
      </c>
      <c r="X24" s="64">
        <f t="shared" si="2"/>
        <v>14.125000000000011</v>
      </c>
      <c r="Z24" s="67">
        <v>49</v>
      </c>
    </row>
    <row r="25" spans="1:26" s="2" customFormat="1" ht="13.5" customHeight="1">
      <c r="A25" s="12">
        <v>13</v>
      </c>
      <c r="B25" s="13" t="s">
        <v>84</v>
      </c>
      <c r="C25" s="92">
        <v>0</v>
      </c>
      <c r="D25" s="92">
        <v>0</v>
      </c>
      <c r="E25" s="94">
        <v>0</v>
      </c>
      <c r="F25" s="94">
        <v>0</v>
      </c>
      <c r="G25" s="94">
        <v>0</v>
      </c>
      <c r="H25" s="89">
        <f t="shared" si="3"/>
        <v>0</v>
      </c>
      <c r="I25" s="93">
        <v>1</v>
      </c>
      <c r="J25" s="94">
        <f t="shared" si="0"/>
        <v>1</v>
      </c>
      <c r="K25" s="27">
        <f t="shared" si="1"/>
        <v>1</v>
      </c>
      <c r="L25" s="94">
        <v>8.3333333333333332E-3</v>
      </c>
      <c r="M25" s="94">
        <v>0.99583333333333324</v>
      </c>
      <c r="N25" s="94">
        <f t="shared" si="4"/>
        <v>0.98749999999999993</v>
      </c>
      <c r="O25" s="91">
        <f t="shared" si="5"/>
        <v>0.99583333333333324</v>
      </c>
      <c r="P25" s="43"/>
      <c r="Q25" s="44"/>
      <c r="R25" s="44"/>
      <c r="S25" s="45"/>
      <c r="T25" s="85"/>
      <c r="U25" s="61"/>
      <c r="V25" s="62">
        <v>187</v>
      </c>
      <c r="W25" s="63">
        <v>4.1666666666666699E-2</v>
      </c>
      <c r="X25" s="64">
        <f t="shared" si="2"/>
        <v>7.7916666666666723</v>
      </c>
      <c r="Z25" s="67">
        <v>55</v>
      </c>
    </row>
    <row r="26" spans="1:26" s="2" customFormat="1" ht="13.5" customHeight="1">
      <c r="A26" s="12">
        <v>14</v>
      </c>
      <c r="B26" s="13" t="s">
        <v>18</v>
      </c>
      <c r="C26" s="92">
        <v>0</v>
      </c>
      <c r="D26" s="92">
        <v>0</v>
      </c>
      <c r="E26" s="94">
        <v>0</v>
      </c>
      <c r="F26" s="94">
        <v>0</v>
      </c>
      <c r="G26" s="94">
        <v>0</v>
      </c>
      <c r="H26" s="89">
        <f t="shared" si="3"/>
        <v>0</v>
      </c>
      <c r="I26" s="93">
        <v>1</v>
      </c>
      <c r="J26" s="94">
        <f t="shared" si="0"/>
        <v>1</v>
      </c>
      <c r="K26" s="27">
        <f t="shared" si="1"/>
        <v>1</v>
      </c>
      <c r="L26" s="94">
        <v>1.2499999999999999E-2</v>
      </c>
      <c r="M26" s="94">
        <v>0.88750000000000007</v>
      </c>
      <c r="N26" s="94">
        <f t="shared" si="4"/>
        <v>0.87500000000000011</v>
      </c>
      <c r="O26" s="91">
        <f t="shared" si="5"/>
        <v>0.88750000000000007</v>
      </c>
      <c r="P26" s="47"/>
      <c r="Q26" s="48"/>
      <c r="R26" s="48"/>
      <c r="S26" s="49"/>
      <c r="T26" s="46"/>
      <c r="U26" s="61"/>
      <c r="V26" s="66">
        <v>400</v>
      </c>
      <c r="W26" s="63">
        <v>4.1666666666666699E-2</v>
      </c>
      <c r="X26" s="64">
        <f t="shared" si="2"/>
        <v>16.666666666666679</v>
      </c>
      <c r="Z26" s="67">
        <v>47</v>
      </c>
    </row>
    <row r="27" spans="1:26" s="2" customFormat="1" ht="13.5" customHeight="1">
      <c r="A27" s="12">
        <v>15</v>
      </c>
      <c r="B27" s="13" t="s">
        <v>19</v>
      </c>
      <c r="C27" s="92">
        <v>0</v>
      </c>
      <c r="D27" s="92">
        <v>0</v>
      </c>
      <c r="E27" s="94">
        <v>0</v>
      </c>
      <c r="F27" s="94">
        <v>0</v>
      </c>
      <c r="G27" s="94">
        <v>0</v>
      </c>
      <c r="H27" s="89">
        <f t="shared" si="3"/>
        <v>0</v>
      </c>
      <c r="I27" s="93">
        <v>1</v>
      </c>
      <c r="J27" s="94">
        <f t="shared" si="0"/>
        <v>1</v>
      </c>
      <c r="K27" s="27">
        <f t="shared" si="1"/>
        <v>1</v>
      </c>
      <c r="L27" s="94">
        <v>0</v>
      </c>
      <c r="M27" s="94">
        <v>0.9916666666666667</v>
      </c>
      <c r="N27" s="94">
        <f t="shared" si="4"/>
        <v>0.9916666666666667</v>
      </c>
      <c r="O27" s="91">
        <f t="shared" si="5"/>
        <v>0.9916666666666667</v>
      </c>
      <c r="P27" s="43"/>
      <c r="Q27" s="44"/>
      <c r="R27" s="44"/>
      <c r="S27" s="45"/>
      <c r="T27" s="46"/>
      <c r="U27" s="61"/>
      <c r="V27" s="62">
        <v>409</v>
      </c>
      <c r="W27" s="63">
        <v>4.1666666666666699E-2</v>
      </c>
      <c r="X27" s="64">
        <f t="shared" si="2"/>
        <v>17.041666666666679</v>
      </c>
      <c r="Z27" s="67">
        <v>35</v>
      </c>
    </row>
    <row r="28" spans="1:26" s="2" customFormat="1" ht="13.5" customHeight="1">
      <c r="A28" s="12">
        <v>16</v>
      </c>
      <c r="B28" s="13" t="s">
        <v>82</v>
      </c>
      <c r="C28" s="92">
        <v>0</v>
      </c>
      <c r="D28" s="92">
        <v>0</v>
      </c>
      <c r="E28" s="94">
        <v>0</v>
      </c>
      <c r="F28" s="94">
        <v>0</v>
      </c>
      <c r="G28" s="94">
        <v>0</v>
      </c>
      <c r="H28" s="89">
        <f t="shared" si="3"/>
        <v>0</v>
      </c>
      <c r="I28" s="93">
        <v>1</v>
      </c>
      <c r="J28" s="94">
        <f>I28-H28</f>
        <v>1</v>
      </c>
      <c r="K28" s="27">
        <f>J28/I28</f>
        <v>1</v>
      </c>
      <c r="L28" s="94">
        <v>1.6666666666666666E-2</v>
      </c>
      <c r="M28" s="94">
        <v>1</v>
      </c>
      <c r="N28" s="94">
        <f t="shared" si="4"/>
        <v>0.98333333333333328</v>
      </c>
      <c r="O28" s="91">
        <f t="shared" si="5"/>
        <v>1</v>
      </c>
      <c r="P28" s="47"/>
      <c r="Q28" s="48"/>
      <c r="R28" s="48"/>
      <c r="S28" s="49">
        <v>1</v>
      </c>
      <c r="T28" s="53"/>
      <c r="U28" s="61"/>
      <c r="V28" s="66">
        <v>388</v>
      </c>
      <c r="W28" s="63">
        <v>4.1666666666666699E-2</v>
      </c>
      <c r="X28" s="64">
        <f t="shared" si="2"/>
        <v>16.166666666666679</v>
      </c>
      <c r="Z28" s="67">
        <v>64</v>
      </c>
    </row>
    <row r="29" spans="1:26" s="2" customFormat="1" ht="13.5" customHeight="1">
      <c r="A29" s="12">
        <v>17</v>
      </c>
      <c r="B29" s="13" t="s">
        <v>21</v>
      </c>
      <c r="C29" s="92">
        <v>0</v>
      </c>
      <c r="D29" s="92">
        <v>0</v>
      </c>
      <c r="E29" s="94">
        <v>0</v>
      </c>
      <c r="F29" s="94">
        <v>0</v>
      </c>
      <c r="G29" s="94">
        <v>0</v>
      </c>
      <c r="H29" s="89">
        <f t="shared" si="3"/>
        <v>0</v>
      </c>
      <c r="I29" s="93">
        <v>1</v>
      </c>
      <c r="J29" s="94">
        <f t="shared" si="0"/>
        <v>1</v>
      </c>
      <c r="K29" s="27">
        <f t="shared" si="1"/>
        <v>1</v>
      </c>
      <c r="L29" s="94">
        <v>0.22500000000000001</v>
      </c>
      <c r="M29" s="94">
        <v>0.9916666666666667</v>
      </c>
      <c r="N29" s="94">
        <f t="shared" si="4"/>
        <v>0.76666666666666672</v>
      </c>
      <c r="O29" s="91">
        <f t="shared" si="5"/>
        <v>0.9916666666666667</v>
      </c>
      <c r="P29" s="47"/>
      <c r="Q29" s="48"/>
      <c r="R29" s="48"/>
      <c r="S29" s="49"/>
      <c r="T29" s="53"/>
      <c r="U29" s="61"/>
      <c r="V29" s="62">
        <v>246</v>
      </c>
      <c r="W29" s="63">
        <v>4.1666666666666699E-2</v>
      </c>
      <c r="X29" s="64">
        <f t="shared" si="2"/>
        <v>10.250000000000007</v>
      </c>
      <c r="Z29" s="67">
        <v>46</v>
      </c>
    </row>
    <row r="30" spans="1:26" s="2" customFormat="1" ht="13.5" customHeight="1">
      <c r="A30" s="12">
        <v>18</v>
      </c>
      <c r="B30" s="13" t="s">
        <v>22</v>
      </c>
      <c r="C30" s="92">
        <v>0</v>
      </c>
      <c r="D30" s="92">
        <v>0</v>
      </c>
      <c r="E30" s="94">
        <v>0</v>
      </c>
      <c r="F30" s="94">
        <v>0</v>
      </c>
      <c r="G30" s="94">
        <v>0</v>
      </c>
      <c r="H30" s="89">
        <f t="shared" si="3"/>
        <v>0</v>
      </c>
      <c r="I30" s="93">
        <v>1</v>
      </c>
      <c r="J30" s="94">
        <f t="shared" si="0"/>
        <v>1</v>
      </c>
      <c r="K30" s="27">
        <f t="shared" si="1"/>
        <v>1</v>
      </c>
      <c r="L30" s="94">
        <v>0</v>
      </c>
      <c r="M30" s="94">
        <v>1</v>
      </c>
      <c r="N30" s="94">
        <f t="shared" si="4"/>
        <v>1</v>
      </c>
      <c r="O30" s="91">
        <f t="shared" si="5"/>
        <v>1</v>
      </c>
      <c r="P30" s="47"/>
      <c r="Q30" s="48"/>
      <c r="R30" s="48"/>
      <c r="S30" s="49"/>
      <c r="T30" s="53"/>
      <c r="U30" s="61"/>
      <c r="V30" s="62">
        <v>376</v>
      </c>
      <c r="W30" s="63">
        <v>4.1666666666666699E-2</v>
      </c>
      <c r="X30" s="64">
        <f t="shared" si="2"/>
        <v>15.666666666666679</v>
      </c>
      <c r="Z30" s="67">
        <v>86</v>
      </c>
    </row>
    <row r="31" spans="1:26" s="2" customFormat="1" ht="13.5" customHeight="1">
      <c r="A31" s="12">
        <v>19</v>
      </c>
      <c r="B31" s="13" t="s">
        <v>83</v>
      </c>
      <c r="C31" s="92">
        <v>0</v>
      </c>
      <c r="D31" s="92">
        <v>7.0833333333333331E-2</v>
      </c>
      <c r="E31" s="94">
        <v>3.472222222222222E-3</v>
      </c>
      <c r="F31" s="94">
        <v>0</v>
      </c>
      <c r="G31" s="94">
        <v>0</v>
      </c>
      <c r="H31" s="89">
        <f t="shared" si="3"/>
        <v>7.0833333333333331E-2</v>
      </c>
      <c r="I31" s="93">
        <v>1</v>
      </c>
      <c r="J31" s="94">
        <f t="shared" si="0"/>
        <v>0.9291666666666667</v>
      </c>
      <c r="K31" s="27">
        <f t="shared" si="1"/>
        <v>0.9291666666666667</v>
      </c>
      <c r="L31" s="94">
        <v>0</v>
      </c>
      <c r="M31" s="94">
        <v>0.91249999999999998</v>
      </c>
      <c r="N31" s="94">
        <f t="shared" si="4"/>
        <v>0.83819444444444446</v>
      </c>
      <c r="O31" s="91">
        <f t="shared" si="5"/>
        <v>0.98206278026905824</v>
      </c>
      <c r="P31" s="47"/>
      <c r="Q31" s="48"/>
      <c r="R31" s="48"/>
      <c r="S31" s="49"/>
      <c r="T31" s="53"/>
      <c r="U31" s="61"/>
      <c r="V31" s="62">
        <v>347</v>
      </c>
      <c r="W31" s="63">
        <v>4.1666666666666699E-2</v>
      </c>
      <c r="X31" s="64">
        <f t="shared" si="2"/>
        <v>14.458333333333345</v>
      </c>
      <c r="Z31" s="67">
        <v>33</v>
      </c>
    </row>
    <row r="32" spans="1:26" s="2" customFormat="1" ht="13.5" customHeight="1">
      <c r="A32" s="14">
        <v>20</v>
      </c>
      <c r="B32" s="13" t="s">
        <v>84</v>
      </c>
      <c r="C32" s="92">
        <v>0</v>
      </c>
      <c r="D32" s="92">
        <v>0</v>
      </c>
      <c r="E32" s="94">
        <v>0</v>
      </c>
      <c r="F32" s="94">
        <v>0</v>
      </c>
      <c r="G32" s="94">
        <v>0</v>
      </c>
      <c r="H32" s="89">
        <f t="shared" si="3"/>
        <v>0</v>
      </c>
      <c r="I32" s="93">
        <v>1</v>
      </c>
      <c r="J32" s="94">
        <f>I32-H32</f>
        <v>1</v>
      </c>
      <c r="K32" s="27">
        <f>J32/I32</f>
        <v>1</v>
      </c>
      <c r="L32" s="94">
        <v>0</v>
      </c>
      <c r="M32" s="94">
        <v>0.9916666666666667</v>
      </c>
      <c r="N32" s="94">
        <f t="shared" si="4"/>
        <v>0.9916666666666667</v>
      </c>
      <c r="O32" s="91">
        <f t="shared" si="5"/>
        <v>0.9916666666666667</v>
      </c>
      <c r="P32" s="47"/>
      <c r="Q32" s="48"/>
      <c r="R32" s="48"/>
      <c r="S32" s="49"/>
      <c r="T32" s="53"/>
      <c r="U32" s="61"/>
      <c r="V32" s="66">
        <v>386</v>
      </c>
      <c r="W32" s="63">
        <v>4.1666666666666699E-2</v>
      </c>
      <c r="X32" s="64">
        <f t="shared" si="2"/>
        <v>16.083333333333346</v>
      </c>
      <c r="Z32" s="67">
        <v>28</v>
      </c>
    </row>
    <row r="33" spans="1:26" s="2" customFormat="1" ht="13.5" customHeight="1">
      <c r="A33" s="12">
        <v>21</v>
      </c>
      <c r="B33" s="13" t="s">
        <v>18</v>
      </c>
      <c r="C33" s="90">
        <v>0</v>
      </c>
      <c r="D33" s="92">
        <v>0</v>
      </c>
      <c r="E33" s="94">
        <v>0</v>
      </c>
      <c r="F33" s="94">
        <v>0</v>
      </c>
      <c r="G33" s="94">
        <v>0</v>
      </c>
      <c r="H33" s="89">
        <f t="shared" si="3"/>
        <v>0</v>
      </c>
      <c r="I33" s="93">
        <v>1</v>
      </c>
      <c r="J33" s="94">
        <f t="shared" ref="J33:J43" si="6">I33-H33</f>
        <v>1</v>
      </c>
      <c r="K33" s="27">
        <f t="shared" ref="K33:K43" si="7">J33/I33</f>
        <v>1</v>
      </c>
      <c r="L33" s="94">
        <v>0</v>
      </c>
      <c r="M33" s="94">
        <v>0.99583333333333324</v>
      </c>
      <c r="N33" s="94">
        <f t="shared" si="4"/>
        <v>0.99583333333333324</v>
      </c>
      <c r="O33" s="91">
        <f t="shared" si="5"/>
        <v>0.99583333333333324</v>
      </c>
      <c r="P33" s="47"/>
      <c r="Q33" s="48"/>
      <c r="R33" s="48"/>
      <c r="S33" s="49"/>
      <c r="T33" s="53"/>
      <c r="U33" s="115"/>
      <c r="V33" s="66"/>
      <c r="W33" s="63"/>
      <c r="X33" s="64"/>
      <c r="Z33" s="116"/>
    </row>
    <row r="34" spans="1:26" s="2" customFormat="1" ht="13.5" customHeight="1">
      <c r="A34" s="14">
        <v>22</v>
      </c>
      <c r="B34" s="13" t="s">
        <v>19</v>
      </c>
      <c r="C34" s="90">
        <v>0</v>
      </c>
      <c r="D34" s="92">
        <v>0</v>
      </c>
      <c r="E34" s="94">
        <v>0</v>
      </c>
      <c r="F34" s="94">
        <v>0</v>
      </c>
      <c r="G34" s="94">
        <v>0</v>
      </c>
      <c r="H34" s="89">
        <f t="shared" si="3"/>
        <v>0</v>
      </c>
      <c r="I34" s="93">
        <v>1</v>
      </c>
      <c r="J34" s="94">
        <f t="shared" si="6"/>
        <v>1</v>
      </c>
      <c r="K34" s="27">
        <f t="shared" si="7"/>
        <v>1</v>
      </c>
      <c r="L34" s="94">
        <v>0.3666666666666667</v>
      </c>
      <c r="M34" s="94">
        <v>0.9291666666666667</v>
      </c>
      <c r="N34" s="94">
        <f t="shared" si="4"/>
        <v>0.5625</v>
      </c>
      <c r="O34" s="91">
        <f t="shared" si="5"/>
        <v>0.9291666666666667</v>
      </c>
      <c r="P34" s="47"/>
      <c r="Q34" s="48"/>
      <c r="R34" s="48"/>
      <c r="S34" s="49"/>
      <c r="T34" s="53"/>
      <c r="U34" s="115"/>
      <c r="V34" s="66"/>
      <c r="W34" s="63"/>
      <c r="X34" s="64"/>
      <c r="Z34" s="116"/>
    </row>
    <row r="35" spans="1:26" s="2" customFormat="1" ht="13.5" customHeight="1">
      <c r="A35" s="12">
        <v>23</v>
      </c>
      <c r="B35" s="13" t="s">
        <v>82</v>
      </c>
      <c r="C35" s="90">
        <v>0</v>
      </c>
      <c r="D35" s="92">
        <v>0</v>
      </c>
      <c r="E35" s="94">
        <v>0</v>
      </c>
      <c r="F35" s="94">
        <v>0</v>
      </c>
      <c r="G35" s="94">
        <v>0</v>
      </c>
      <c r="H35" s="89">
        <f t="shared" si="3"/>
        <v>0</v>
      </c>
      <c r="I35" s="93">
        <v>1</v>
      </c>
      <c r="J35" s="94">
        <f t="shared" si="6"/>
        <v>1</v>
      </c>
      <c r="K35" s="27">
        <f t="shared" si="7"/>
        <v>1</v>
      </c>
      <c r="L35" s="94">
        <v>0.22916666666666666</v>
      </c>
      <c r="M35" s="94">
        <v>0.9291666666666667</v>
      </c>
      <c r="N35" s="94">
        <f t="shared" si="4"/>
        <v>0.70000000000000007</v>
      </c>
      <c r="O35" s="91">
        <f t="shared" si="5"/>
        <v>0.9291666666666667</v>
      </c>
      <c r="P35" s="47"/>
      <c r="Q35" s="48"/>
      <c r="R35" s="48"/>
      <c r="S35" s="49"/>
      <c r="T35" s="53"/>
      <c r="U35" s="115"/>
      <c r="V35" s="66"/>
      <c r="W35" s="63"/>
      <c r="X35" s="64"/>
      <c r="Z35" s="116"/>
    </row>
    <row r="36" spans="1:26" s="2" customFormat="1" ht="13.5" customHeight="1">
      <c r="A36" s="14">
        <v>24</v>
      </c>
      <c r="B36" s="13" t="s">
        <v>21</v>
      </c>
      <c r="C36" s="90">
        <v>0</v>
      </c>
      <c r="D36" s="92">
        <v>0</v>
      </c>
      <c r="E36" s="94">
        <v>0</v>
      </c>
      <c r="F36" s="94">
        <v>0</v>
      </c>
      <c r="G36" s="94">
        <v>0</v>
      </c>
      <c r="H36" s="89">
        <f t="shared" si="3"/>
        <v>0</v>
      </c>
      <c r="I36" s="93">
        <v>1</v>
      </c>
      <c r="J36" s="94">
        <f t="shared" si="6"/>
        <v>1</v>
      </c>
      <c r="K36" s="27">
        <f t="shared" si="7"/>
        <v>1</v>
      </c>
      <c r="L36" s="94">
        <v>0.19583333333333333</v>
      </c>
      <c r="M36" s="94">
        <v>1</v>
      </c>
      <c r="N36" s="94">
        <f t="shared" si="4"/>
        <v>0.8041666666666667</v>
      </c>
      <c r="O36" s="91">
        <f t="shared" si="5"/>
        <v>1</v>
      </c>
      <c r="P36" s="47"/>
      <c r="Q36" s="48"/>
      <c r="R36" s="48"/>
      <c r="S36" s="49"/>
      <c r="T36" s="53"/>
      <c r="U36" s="115"/>
      <c r="V36" s="66"/>
      <c r="W36" s="63"/>
      <c r="X36" s="64"/>
      <c r="Z36" s="116"/>
    </row>
    <row r="37" spans="1:26" s="2" customFormat="1" ht="13.5" customHeight="1">
      <c r="A37" s="12">
        <v>25</v>
      </c>
      <c r="B37" s="13" t="s">
        <v>22</v>
      </c>
      <c r="C37" s="90">
        <v>0</v>
      </c>
      <c r="D37" s="92">
        <v>0</v>
      </c>
      <c r="E37" s="94">
        <v>0</v>
      </c>
      <c r="F37" s="94">
        <v>0</v>
      </c>
      <c r="G37" s="94">
        <v>0</v>
      </c>
      <c r="H37" s="89">
        <f t="shared" si="3"/>
        <v>0</v>
      </c>
      <c r="I37" s="93">
        <v>1</v>
      </c>
      <c r="J37" s="94">
        <f t="shared" si="6"/>
        <v>1</v>
      </c>
      <c r="K37" s="27">
        <f t="shared" si="7"/>
        <v>1</v>
      </c>
      <c r="L37" s="94">
        <v>7.4999999999999997E-2</v>
      </c>
      <c r="M37" s="94">
        <v>1</v>
      </c>
      <c r="N37" s="94">
        <f t="shared" si="4"/>
        <v>0.92500000000000004</v>
      </c>
      <c r="O37" s="91">
        <f t="shared" si="5"/>
        <v>1</v>
      </c>
      <c r="P37" s="47"/>
      <c r="Q37" s="48"/>
      <c r="R37" s="48"/>
      <c r="S37" s="49"/>
      <c r="T37" s="53"/>
      <c r="U37" s="115"/>
      <c r="V37" s="66"/>
      <c r="W37" s="63"/>
      <c r="X37" s="64"/>
      <c r="Z37" s="116"/>
    </row>
    <row r="38" spans="1:26" s="2" customFormat="1" ht="13.5" customHeight="1">
      <c r="A38" s="14">
        <v>26</v>
      </c>
      <c r="B38" s="13" t="s">
        <v>83</v>
      </c>
      <c r="C38" s="90">
        <v>0</v>
      </c>
      <c r="D38" s="92">
        <v>0</v>
      </c>
      <c r="E38" s="94">
        <v>0</v>
      </c>
      <c r="F38" s="94">
        <v>0</v>
      </c>
      <c r="G38" s="94">
        <v>0</v>
      </c>
      <c r="H38" s="89">
        <f t="shared" si="3"/>
        <v>0</v>
      </c>
      <c r="I38" s="93">
        <v>1</v>
      </c>
      <c r="J38" s="94">
        <f t="shared" si="6"/>
        <v>1</v>
      </c>
      <c r="K38" s="27">
        <f t="shared" si="7"/>
        <v>1</v>
      </c>
      <c r="L38" s="94">
        <v>7.0833333333333331E-2</v>
      </c>
      <c r="M38" s="94">
        <v>0.97083333333333333</v>
      </c>
      <c r="N38" s="94">
        <f t="shared" si="4"/>
        <v>0.9</v>
      </c>
      <c r="O38" s="91">
        <f t="shared" si="5"/>
        <v>0.97083333333333333</v>
      </c>
      <c r="P38" s="47"/>
      <c r="Q38" s="48"/>
      <c r="R38" s="48"/>
      <c r="S38" s="49"/>
      <c r="T38" s="53"/>
      <c r="U38" s="115"/>
      <c r="V38" s="66"/>
      <c r="W38" s="63"/>
      <c r="X38" s="64"/>
      <c r="Z38" s="116"/>
    </row>
    <row r="39" spans="1:26" s="2" customFormat="1" ht="13.5" customHeight="1">
      <c r="A39" s="12">
        <v>27</v>
      </c>
      <c r="B39" s="13" t="s">
        <v>84</v>
      </c>
      <c r="C39" s="90">
        <v>0</v>
      </c>
      <c r="D39" s="92">
        <v>0</v>
      </c>
      <c r="E39" s="94">
        <v>0</v>
      </c>
      <c r="F39" s="94">
        <v>0</v>
      </c>
      <c r="G39" s="94">
        <v>0</v>
      </c>
      <c r="H39" s="89">
        <f t="shared" si="3"/>
        <v>0</v>
      </c>
      <c r="I39" s="93">
        <v>1</v>
      </c>
      <c r="J39" s="94">
        <f t="shared" si="6"/>
        <v>1</v>
      </c>
      <c r="K39" s="27">
        <f t="shared" si="7"/>
        <v>1</v>
      </c>
      <c r="L39" s="94">
        <v>0</v>
      </c>
      <c r="M39" s="94">
        <v>1</v>
      </c>
      <c r="N39" s="94">
        <f t="shared" si="4"/>
        <v>1</v>
      </c>
      <c r="O39" s="91">
        <f t="shared" si="5"/>
        <v>1</v>
      </c>
      <c r="P39" s="47"/>
      <c r="Q39" s="48"/>
      <c r="R39" s="48"/>
      <c r="S39" s="49"/>
      <c r="T39" s="53"/>
      <c r="U39" s="115"/>
      <c r="V39" s="66"/>
      <c r="W39" s="63"/>
      <c r="X39" s="64"/>
      <c r="Z39" s="116"/>
    </row>
    <row r="40" spans="1:26" s="2" customFormat="1" ht="13.5" customHeight="1">
      <c r="A40" s="14">
        <v>28</v>
      </c>
      <c r="B40" s="13" t="s">
        <v>18</v>
      </c>
      <c r="C40" s="90">
        <v>0</v>
      </c>
      <c r="D40" s="92">
        <v>0</v>
      </c>
      <c r="E40" s="94">
        <v>0</v>
      </c>
      <c r="F40" s="94">
        <v>0</v>
      </c>
      <c r="G40" s="94">
        <v>0</v>
      </c>
      <c r="H40" s="89">
        <f t="shared" si="3"/>
        <v>0</v>
      </c>
      <c r="I40" s="93">
        <v>1</v>
      </c>
      <c r="J40" s="94">
        <f t="shared" si="6"/>
        <v>1</v>
      </c>
      <c r="K40" s="27">
        <f t="shared" si="7"/>
        <v>1</v>
      </c>
      <c r="L40" s="94">
        <v>0</v>
      </c>
      <c r="M40" s="94">
        <v>0.99583333333333324</v>
      </c>
      <c r="N40" s="94">
        <f t="shared" si="4"/>
        <v>0.99583333333333324</v>
      </c>
      <c r="O40" s="91">
        <f t="shared" si="5"/>
        <v>0.99583333333333324</v>
      </c>
      <c r="P40" s="47"/>
      <c r="Q40" s="48"/>
      <c r="R40" s="48"/>
      <c r="S40" s="49"/>
      <c r="T40" s="86"/>
      <c r="U40" s="115"/>
      <c r="V40" s="66"/>
      <c r="W40" s="63"/>
      <c r="X40" s="64"/>
      <c r="Z40" s="116"/>
    </row>
    <row r="41" spans="1:26" s="2" customFormat="1" ht="13.5" customHeight="1">
      <c r="A41" s="12">
        <v>29</v>
      </c>
      <c r="B41" s="13" t="s">
        <v>19</v>
      </c>
      <c r="C41" s="90">
        <v>0</v>
      </c>
      <c r="D41" s="92">
        <v>0</v>
      </c>
      <c r="E41" s="94">
        <v>0</v>
      </c>
      <c r="F41" s="94">
        <v>0</v>
      </c>
      <c r="G41" s="94">
        <v>0</v>
      </c>
      <c r="H41" s="89">
        <f t="shared" si="3"/>
        <v>0</v>
      </c>
      <c r="I41" s="93">
        <v>1</v>
      </c>
      <c r="J41" s="94">
        <f t="shared" si="6"/>
        <v>1</v>
      </c>
      <c r="K41" s="27">
        <f t="shared" si="7"/>
        <v>1</v>
      </c>
      <c r="L41" s="94">
        <v>0</v>
      </c>
      <c r="M41" s="94">
        <v>1</v>
      </c>
      <c r="N41" s="94">
        <f t="shared" si="4"/>
        <v>1</v>
      </c>
      <c r="O41" s="91">
        <f t="shared" si="5"/>
        <v>1</v>
      </c>
      <c r="P41" s="47"/>
      <c r="Q41" s="48"/>
      <c r="R41" s="48"/>
      <c r="S41" s="49"/>
      <c r="T41" s="53"/>
      <c r="U41" s="115"/>
      <c r="V41" s="66"/>
      <c r="W41" s="63"/>
      <c r="X41" s="64"/>
      <c r="Z41" s="116"/>
    </row>
    <row r="42" spans="1:26" s="2" customFormat="1" ht="13.5" customHeight="1">
      <c r="A42" s="14">
        <v>30</v>
      </c>
      <c r="B42" s="13" t="s">
        <v>82</v>
      </c>
      <c r="C42" s="90">
        <v>0.20833333333333334</v>
      </c>
      <c r="D42" s="92">
        <v>0</v>
      </c>
      <c r="E42" s="94">
        <v>0</v>
      </c>
      <c r="F42" s="94">
        <v>0</v>
      </c>
      <c r="G42" s="94">
        <v>0</v>
      </c>
      <c r="H42" s="89">
        <f t="shared" si="3"/>
        <v>0.20833333333333334</v>
      </c>
      <c r="I42" s="93">
        <v>1</v>
      </c>
      <c r="J42" s="94">
        <f t="shared" si="6"/>
        <v>0.79166666666666663</v>
      </c>
      <c r="K42" s="27">
        <f t="shared" si="7"/>
        <v>0.79166666666666663</v>
      </c>
      <c r="L42" s="94">
        <v>7.0833333333333331E-2</v>
      </c>
      <c r="M42" s="94">
        <v>0.84166666666666667</v>
      </c>
      <c r="N42" s="94">
        <f t="shared" si="4"/>
        <v>0.5625</v>
      </c>
      <c r="O42" s="91">
        <f t="shared" si="5"/>
        <v>1.0631578947368421</v>
      </c>
      <c r="P42" s="47"/>
      <c r="Q42" s="48"/>
      <c r="R42" s="48"/>
      <c r="S42" s="49"/>
      <c r="T42" s="53" t="s">
        <v>90</v>
      </c>
      <c r="U42" s="115"/>
      <c r="V42" s="66"/>
      <c r="W42" s="63"/>
      <c r="X42" s="64"/>
      <c r="Z42" s="116"/>
    </row>
    <row r="43" spans="1:26" s="2" customFormat="1" ht="13.5" customHeight="1">
      <c r="A43" s="14">
        <v>31</v>
      </c>
      <c r="B43" s="124" t="s">
        <v>21</v>
      </c>
      <c r="C43" s="92">
        <v>0</v>
      </c>
      <c r="D43" s="92">
        <v>0</v>
      </c>
      <c r="E43" s="94">
        <v>0</v>
      </c>
      <c r="F43" s="94">
        <v>0</v>
      </c>
      <c r="G43" s="94">
        <v>0</v>
      </c>
      <c r="H43" s="89">
        <f t="shared" si="3"/>
        <v>0</v>
      </c>
      <c r="I43" s="93">
        <v>1</v>
      </c>
      <c r="J43" s="94">
        <f t="shared" si="6"/>
        <v>1</v>
      </c>
      <c r="K43" s="27">
        <f t="shared" si="7"/>
        <v>1</v>
      </c>
      <c r="L43" s="94">
        <v>0.15416666666666667</v>
      </c>
      <c r="M43" s="94">
        <v>1</v>
      </c>
      <c r="N43" s="94">
        <f t="shared" si="4"/>
        <v>0.84583333333333333</v>
      </c>
      <c r="O43" s="91">
        <f t="shared" si="5"/>
        <v>1</v>
      </c>
      <c r="P43" s="47"/>
      <c r="Q43" s="48"/>
      <c r="R43" s="48"/>
      <c r="S43" s="49"/>
      <c r="T43" s="53"/>
      <c r="U43" s="115"/>
      <c r="V43" s="66"/>
      <c r="W43" s="63"/>
      <c r="X43" s="64"/>
      <c r="Z43" s="116"/>
    </row>
    <row r="44" spans="1:26">
      <c r="A44" s="211" t="s">
        <v>51</v>
      </c>
      <c r="B44" s="211"/>
      <c r="C44" s="112">
        <f>SUM(C13:C43)</f>
        <v>0.20833333333333334</v>
      </c>
      <c r="D44" s="112">
        <f>SUM(D13:D43)</f>
        <v>7.0833333333333331E-2</v>
      </c>
      <c r="E44" s="112">
        <f>SUM(E13:E43)</f>
        <v>3.472222222222222E-3</v>
      </c>
      <c r="F44" s="112">
        <f t="shared" ref="F44:G44" si="8">SUM(F13:F43)</f>
        <v>0</v>
      </c>
      <c r="G44" s="112">
        <f t="shared" si="8"/>
        <v>0</v>
      </c>
      <c r="H44" s="112">
        <f>SUM(H13:H43)</f>
        <v>0.27916666666666667</v>
      </c>
      <c r="I44" s="112">
        <f>SUM(I13:I43)</f>
        <v>31</v>
      </c>
      <c r="J44" s="112">
        <f>SUM(J2:J43)</f>
        <v>30.720833333333335</v>
      </c>
      <c r="K44" s="113"/>
      <c r="L44" s="112">
        <f>SUM(L13:L43)</f>
        <v>3.1833333333333331</v>
      </c>
      <c r="M44" s="112">
        <f>SUM(M13:M43)</f>
        <v>30.208333333333336</v>
      </c>
      <c r="N44" s="112">
        <f>SUM(N13:N43)</f>
        <v>26.742361111111116</v>
      </c>
      <c r="O44" s="113"/>
      <c r="P44" s="96"/>
      <c r="Q44" s="95"/>
      <c r="R44" s="95"/>
      <c r="S44" s="97"/>
      <c r="T44" s="1"/>
      <c r="V44" s="64">
        <f t="shared" ref="V44:V53" si="9">+U44*T45</f>
        <v>0</v>
      </c>
    </row>
    <row r="45" spans="1:26">
      <c r="A45" s="210" t="s">
        <v>71</v>
      </c>
      <c r="B45" s="210"/>
      <c r="C45" s="114">
        <f>AVERAGE(C13:C43)</f>
        <v>6.7204301075268818E-3</v>
      </c>
      <c r="D45" s="114">
        <f>AVERAGE(D13:D43)</f>
        <v>2.2849462365591398E-3</v>
      </c>
      <c r="E45" s="114">
        <f>AVERAGE(E13:E43)</f>
        <v>1.1200716845878136E-4</v>
      </c>
      <c r="F45" s="114">
        <f t="shared" ref="F45:G45" si="10">AVERAGE(F13:F43)</f>
        <v>0</v>
      </c>
      <c r="G45" s="114">
        <f t="shared" si="10"/>
        <v>0</v>
      </c>
      <c r="H45" s="114">
        <f>AVERAGE(H2:H43)</f>
        <v>9.0053763440860225E-3</v>
      </c>
      <c r="I45" s="114">
        <f>AVERAGE(I2:I43)</f>
        <v>1.15625</v>
      </c>
      <c r="J45" s="114">
        <f>AVERAGE(J2:J43)</f>
        <v>0.99099462365591406</v>
      </c>
      <c r="K45" s="117">
        <f>AVERAGE(K13:K43)</f>
        <v>0.99099462365591406</v>
      </c>
      <c r="L45" s="114">
        <f>AVERAGE(L13:L42)</f>
        <v>0.10097222222222221</v>
      </c>
      <c r="M45" s="114">
        <f>AVERAGE(M13:M43)</f>
        <v>0.97446236559139787</v>
      </c>
      <c r="N45" s="114">
        <f>AVERAGE(N13:N43)</f>
        <v>0.86265681003584249</v>
      </c>
      <c r="O45" s="118">
        <f>AVERAGE(O13:O43)</f>
        <v>0.9838512045700829</v>
      </c>
      <c r="V45" s="64">
        <f t="shared" si="9"/>
        <v>0</v>
      </c>
    </row>
    <row r="46" spans="1:26">
      <c r="V46" s="64">
        <f t="shared" si="9"/>
        <v>0</v>
      </c>
    </row>
    <row r="47" spans="1:26">
      <c r="H47" s="33"/>
      <c r="V47" s="64">
        <f t="shared" si="9"/>
        <v>0</v>
      </c>
    </row>
    <row r="48" spans="1:26">
      <c r="V48" s="64">
        <f t="shared" si="9"/>
        <v>0</v>
      </c>
    </row>
    <row r="49" spans="5:22">
      <c r="E49" s="33"/>
      <c r="F49" s="33"/>
      <c r="G49" s="33"/>
      <c r="V49" s="64">
        <f t="shared" si="9"/>
        <v>0</v>
      </c>
    </row>
    <row r="50" spans="5:22">
      <c r="V50" s="64">
        <f t="shared" si="9"/>
        <v>0</v>
      </c>
    </row>
    <row r="51" spans="5:22">
      <c r="V51" s="64">
        <f t="shared" si="9"/>
        <v>0</v>
      </c>
    </row>
    <row r="52" spans="5:22">
      <c r="V52" s="64">
        <f t="shared" si="9"/>
        <v>0</v>
      </c>
    </row>
    <row r="53" spans="5:22">
      <c r="H53" s="33"/>
      <c r="V53" s="64">
        <f t="shared" si="9"/>
        <v>0</v>
      </c>
    </row>
    <row r="54" spans="5:22">
      <c r="O54" s="8"/>
      <c r="Q54" s="8"/>
      <c r="R54" s="8"/>
    </row>
  </sheetData>
  <mergeCells count="18">
    <mergeCell ref="A44:B44"/>
    <mergeCell ref="A45:B45"/>
    <mergeCell ref="N9:N10"/>
    <mergeCell ref="O9:O10"/>
    <mergeCell ref="P9:P10"/>
    <mergeCell ref="Q9:Q10"/>
    <mergeCell ref="S9:S10"/>
    <mergeCell ref="T9:T11"/>
    <mergeCell ref="A5:T5"/>
    <mergeCell ref="A6:T6"/>
    <mergeCell ref="A7:T7"/>
    <mergeCell ref="A9:A11"/>
    <mergeCell ref="B9:B11"/>
    <mergeCell ref="C9:H9"/>
    <mergeCell ref="I9:I10"/>
    <mergeCell ref="J9:K10"/>
    <mergeCell ref="L9:L10"/>
    <mergeCell ref="M9:M10"/>
  </mergeCells>
  <pageMargins left="0.75" right="0.75" top="1" bottom="1" header="0.5" footer="0.5"/>
  <pageSetup paperSize="9" scale="72" fitToHeight="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4"/>
  <sheetViews>
    <sheetView topLeftCell="A9" workbookViewId="0">
      <selection activeCell="G38" sqref="G38"/>
    </sheetView>
  </sheetViews>
  <sheetFormatPr defaultColWidth="7.875" defaultRowHeight="12.75"/>
  <cols>
    <col min="1" max="1" width="5.75" style="5" customWidth="1"/>
    <col min="2" max="2" width="9.25" style="5" customWidth="1"/>
    <col min="3" max="3" width="12" style="6" customWidth="1"/>
    <col min="4" max="4" width="9.875" style="6" customWidth="1"/>
    <col min="5" max="6" width="7.625" style="6" customWidth="1"/>
    <col min="7" max="7" width="8.625" style="6" bestFit="1" customWidth="1"/>
    <col min="8" max="8" width="7.625" style="6" customWidth="1"/>
    <col min="9" max="9" width="12.375" style="5" customWidth="1"/>
    <col min="10" max="10" width="10.75" style="5" customWidth="1"/>
    <col min="11" max="11" width="9.5" style="1" customWidth="1"/>
    <col min="12" max="12" width="10.375" style="1" customWidth="1"/>
    <col min="13" max="14" width="11.125" style="1" customWidth="1"/>
    <col min="15" max="15" width="10.75" style="1" customWidth="1"/>
    <col min="16" max="16" width="9.5" style="7" hidden="1" customWidth="1"/>
    <col min="17" max="18" width="9.5" style="1" hidden="1" customWidth="1"/>
    <col min="19" max="19" width="7.875" style="5" hidden="1" customWidth="1"/>
    <col min="20" max="20" width="62.875" style="5" customWidth="1"/>
    <col min="21" max="21" width="10.75" style="1" customWidth="1"/>
    <col min="22" max="22" width="11.25" style="1" customWidth="1"/>
    <col min="23" max="23" width="8.875" style="1" customWidth="1"/>
    <col min="24" max="24" width="11.25" style="1" customWidth="1"/>
    <col min="25" max="25" width="7.875" style="1"/>
    <col min="26" max="27" width="13.5" style="1" customWidth="1"/>
    <col min="28" max="28" width="7.875" style="1"/>
    <col min="29" max="29" width="9" style="1" customWidth="1"/>
    <col min="30" max="16384" width="7.875" style="1"/>
  </cols>
  <sheetData>
    <row r="1" spans="1:26" ht="15.75">
      <c r="A1" s="9"/>
      <c r="B1" s="1"/>
      <c r="C1" s="20"/>
      <c r="D1" s="20"/>
      <c r="E1" s="20"/>
      <c r="F1" s="20"/>
      <c r="G1" s="20"/>
      <c r="H1" s="20"/>
      <c r="I1" s="21"/>
      <c r="J1" s="22"/>
      <c r="K1" s="19"/>
      <c r="L1" s="19"/>
      <c r="M1" s="19"/>
      <c r="N1" s="19"/>
      <c r="O1" s="34"/>
      <c r="P1" s="35"/>
      <c r="Q1" s="34"/>
      <c r="R1" s="34"/>
      <c r="S1" s="34"/>
      <c r="T1" s="36"/>
    </row>
    <row r="2" spans="1:26">
      <c r="A2" s="9"/>
      <c r="B2" s="1"/>
      <c r="C2" s="23"/>
      <c r="D2" s="24"/>
      <c r="E2" s="24"/>
      <c r="F2" s="24"/>
      <c r="G2" s="24"/>
      <c r="H2" s="24"/>
      <c r="I2" s="25"/>
      <c r="J2" s="25"/>
      <c r="K2" s="26"/>
      <c r="L2" s="26"/>
      <c r="M2" s="26"/>
      <c r="N2" s="26"/>
      <c r="O2" s="25"/>
      <c r="P2" s="37"/>
      <c r="Q2" s="25"/>
      <c r="R2" s="38"/>
      <c r="S2" s="9"/>
      <c r="T2" s="9"/>
    </row>
    <row r="3" spans="1:26">
      <c r="A3" s="9"/>
      <c r="B3" s="10"/>
      <c r="C3" s="23"/>
      <c r="D3" s="24"/>
      <c r="E3" s="24"/>
      <c r="F3" s="24"/>
      <c r="G3" s="24"/>
      <c r="H3" s="24"/>
      <c r="I3" s="25"/>
      <c r="J3" s="25"/>
      <c r="K3" s="26"/>
      <c r="L3" s="26"/>
      <c r="M3" s="26"/>
      <c r="N3" s="26"/>
      <c r="O3" s="25"/>
      <c r="P3" s="37"/>
      <c r="Q3" s="25"/>
      <c r="R3" s="38"/>
      <c r="S3" s="9"/>
      <c r="T3" s="9"/>
    </row>
    <row r="4" spans="1:26">
      <c r="A4" s="9"/>
      <c r="B4" s="10"/>
      <c r="C4" s="23"/>
      <c r="D4" s="24"/>
      <c r="E4" s="24"/>
      <c r="F4" s="24"/>
      <c r="G4" s="24"/>
      <c r="H4" s="24"/>
      <c r="I4" s="25"/>
      <c r="J4" s="25"/>
      <c r="K4" s="26"/>
      <c r="L4" s="26"/>
      <c r="M4" s="26"/>
      <c r="N4" s="26"/>
      <c r="O4" s="25"/>
      <c r="P4" s="37"/>
      <c r="Q4" s="25"/>
      <c r="R4" s="38"/>
      <c r="S4" s="9"/>
      <c r="T4" s="9"/>
    </row>
    <row r="5" spans="1:26">
      <c r="A5" s="187" t="s">
        <v>17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6">
      <c r="A6" s="187" t="s">
        <v>85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6">
      <c r="A7" s="212" t="s">
        <v>42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</row>
    <row r="8" spans="1:26">
      <c r="A8" s="140" t="s">
        <v>86</v>
      </c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</row>
    <row r="9" spans="1:26" ht="21" customHeight="1">
      <c r="A9" s="190" t="s">
        <v>65</v>
      </c>
      <c r="B9" s="215" t="s">
        <v>66</v>
      </c>
      <c r="C9" s="214" t="s">
        <v>2</v>
      </c>
      <c r="D9" s="188"/>
      <c r="E9" s="188"/>
      <c r="F9" s="188"/>
      <c r="G9" s="188"/>
      <c r="H9" s="189"/>
      <c r="I9" s="193" t="s">
        <v>3</v>
      </c>
      <c r="J9" s="198" t="s">
        <v>4</v>
      </c>
      <c r="K9" s="219"/>
      <c r="L9" s="209" t="s">
        <v>122</v>
      </c>
      <c r="M9" s="209" t="s">
        <v>40</v>
      </c>
      <c r="N9" s="209" t="s">
        <v>123</v>
      </c>
      <c r="O9" s="221" t="s">
        <v>5</v>
      </c>
      <c r="P9" s="194" t="s">
        <v>6</v>
      </c>
      <c r="Q9" s="194" t="s">
        <v>7</v>
      </c>
      <c r="R9" s="137" t="s">
        <v>8</v>
      </c>
      <c r="S9" s="183" t="s">
        <v>9</v>
      </c>
      <c r="T9" s="184" t="s">
        <v>10</v>
      </c>
      <c r="U9" s="60"/>
    </row>
    <row r="10" spans="1:26" ht="27" customHeight="1">
      <c r="A10" s="191"/>
      <c r="B10" s="216"/>
      <c r="C10" s="100" t="s">
        <v>56</v>
      </c>
      <c r="D10" s="101" t="s">
        <v>57</v>
      </c>
      <c r="E10" s="101" t="s">
        <v>58</v>
      </c>
      <c r="F10" s="101" t="s">
        <v>127</v>
      </c>
      <c r="G10" s="101" t="s">
        <v>126</v>
      </c>
      <c r="H10" s="101" t="s">
        <v>59</v>
      </c>
      <c r="I10" s="193"/>
      <c r="J10" s="200"/>
      <c r="K10" s="220"/>
      <c r="L10" s="209"/>
      <c r="M10" s="209"/>
      <c r="N10" s="209"/>
      <c r="O10" s="222"/>
      <c r="P10" s="195"/>
      <c r="Q10" s="195"/>
      <c r="R10" s="84" t="s">
        <v>11</v>
      </c>
      <c r="S10" s="183"/>
      <c r="T10" s="185"/>
      <c r="U10" s="60"/>
    </row>
    <row r="11" spans="1:26">
      <c r="A11" s="192"/>
      <c r="B11" s="217"/>
      <c r="C11" s="102" t="s">
        <v>13</v>
      </c>
      <c r="D11" s="103" t="s">
        <v>13</v>
      </c>
      <c r="E11" s="103" t="s">
        <v>13</v>
      </c>
      <c r="F11" s="103" t="s">
        <v>13</v>
      </c>
      <c r="G11" s="103" t="s">
        <v>13</v>
      </c>
      <c r="H11" s="103" t="s">
        <v>13</v>
      </c>
      <c r="I11" s="103" t="s">
        <v>13</v>
      </c>
      <c r="J11" s="138" t="s">
        <v>13</v>
      </c>
      <c r="K11" s="105" t="s">
        <v>12</v>
      </c>
      <c r="L11" s="139" t="s">
        <v>13</v>
      </c>
      <c r="M11" s="141" t="s">
        <v>13</v>
      </c>
      <c r="N11" s="141" t="s">
        <v>13</v>
      </c>
      <c r="O11" s="105" t="s">
        <v>12</v>
      </c>
      <c r="P11" s="84" t="s">
        <v>14</v>
      </c>
      <c r="Q11" s="84" t="s">
        <v>15</v>
      </c>
      <c r="R11" s="84" t="s">
        <v>15</v>
      </c>
      <c r="S11" s="137" t="s">
        <v>16</v>
      </c>
      <c r="T11" s="186"/>
      <c r="U11" s="60"/>
      <c r="W11" s="1">
        <f>2113/6</f>
        <v>352.16666666666669</v>
      </c>
    </row>
    <row r="12" spans="1:26">
      <c r="A12" s="106"/>
      <c r="B12" s="106">
        <v>1</v>
      </c>
      <c r="C12" s="107">
        <v>2</v>
      </c>
      <c r="D12" s="106">
        <v>3</v>
      </c>
      <c r="E12" s="106">
        <v>4</v>
      </c>
      <c r="F12" s="106">
        <v>5</v>
      </c>
      <c r="G12" s="106">
        <v>6</v>
      </c>
      <c r="H12" s="106" t="s">
        <v>67</v>
      </c>
      <c r="I12" s="106">
        <v>6</v>
      </c>
      <c r="J12" s="106" t="s">
        <v>68</v>
      </c>
      <c r="K12" s="106" t="s">
        <v>69</v>
      </c>
      <c r="L12" s="106">
        <v>9</v>
      </c>
      <c r="M12" s="169">
        <v>10</v>
      </c>
      <c r="N12" s="169">
        <v>11</v>
      </c>
      <c r="O12" s="106" t="s">
        <v>70</v>
      </c>
      <c r="P12" s="40">
        <v>11</v>
      </c>
      <c r="Q12" s="41">
        <v>17</v>
      </c>
      <c r="R12" s="41">
        <v>18</v>
      </c>
      <c r="S12" s="41">
        <v>12</v>
      </c>
      <c r="T12" s="42">
        <v>11</v>
      </c>
      <c r="U12" s="60"/>
    </row>
    <row r="13" spans="1:26" s="2" customFormat="1" ht="13.5" customHeight="1">
      <c r="A13" s="12">
        <v>1</v>
      </c>
      <c r="B13" s="13" t="s">
        <v>19</v>
      </c>
      <c r="C13" s="92">
        <v>0</v>
      </c>
      <c r="D13" s="92">
        <v>0</v>
      </c>
      <c r="E13" s="94">
        <v>0</v>
      </c>
      <c r="F13" s="94">
        <v>0</v>
      </c>
      <c r="G13" s="94">
        <v>0</v>
      </c>
      <c r="H13" s="89">
        <f>SUM(C13:E13)</f>
        <v>0</v>
      </c>
      <c r="I13" s="93">
        <v>1</v>
      </c>
      <c r="J13" s="94">
        <f t="shared" ref="J13:J31" si="0">I13-H13</f>
        <v>1</v>
      </c>
      <c r="K13" s="27">
        <f t="shared" ref="K13:K31" si="1">J13/I13</f>
        <v>1</v>
      </c>
      <c r="L13" s="94">
        <v>0</v>
      </c>
      <c r="M13" s="94">
        <v>0.9291666666666667</v>
      </c>
      <c r="N13" s="94">
        <f>M13-L13-C13-D13-E13-F13</f>
        <v>0.9291666666666667</v>
      </c>
      <c r="O13" s="91">
        <f>M13/J13</f>
        <v>0.9291666666666667</v>
      </c>
      <c r="P13" s="43"/>
      <c r="Q13" s="44"/>
      <c r="R13" s="44"/>
      <c r="S13" s="45"/>
      <c r="T13" s="46"/>
      <c r="U13" s="61"/>
      <c r="V13" s="62">
        <v>414</v>
      </c>
      <c r="W13" s="63">
        <v>4.1666666666666699E-2</v>
      </c>
      <c r="X13" s="64">
        <f t="shared" ref="X13:X32" si="2">+W13*V13</f>
        <v>17.250000000000014</v>
      </c>
      <c r="Z13" s="65">
        <v>69</v>
      </c>
    </row>
    <row r="14" spans="1:26" s="3" customFormat="1" ht="13.5" customHeight="1">
      <c r="A14" s="12">
        <v>2</v>
      </c>
      <c r="B14" s="13" t="s">
        <v>82</v>
      </c>
      <c r="C14" s="92">
        <v>0</v>
      </c>
      <c r="D14" s="92">
        <v>0</v>
      </c>
      <c r="E14" s="94">
        <v>0</v>
      </c>
      <c r="F14" s="94">
        <v>0</v>
      </c>
      <c r="G14" s="94">
        <v>0</v>
      </c>
      <c r="H14" s="89">
        <f t="shared" ref="H14:H32" si="3">SUM(C14:E14)</f>
        <v>0</v>
      </c>
      <c r="I14" s="93">
        <v>1</v>
      </c>
      <c r="J14" s="94">
        <f t="shared" si="0"/>
        <v>1</v>
      </c>
      <c r="K14" s="27">
        <f t="shared" si="1"/>
        <v>1</v>
      </c>
      <c r="L14" s="94">
        <v>0</v>
      </c>
      <c r="M14" s="94">
        <v>1</v>
      </c>
      <c r="N14" s="94">
        <f t="shared" ref="N14:N43" si="4">M14-L14-C14-D14-E14-F14</f>
        <v>1</v>
      </c>
      <c r="O14" s="91">
        <f t="shared" ref="O14:O43" si="5">M14/J14</f>
        <v>1</v>
      </c>
      <c r="P14" s="47"/>
      <c r="Q14" s="48"/>
      <c r="R14" s="48"/>
      <c r="S14" s="49"/>
      <c r="T14" s="46"/>
      <c r="U14" s="60"/>
      <c r="V14" s="66">
        <v>419</v>
      </c>
      <c r="W14" s="63">
        <v>4.1666666666666699E-2</v>
      </c>
      <c r="X14" s="64">
        <f t="shared" si="2"/>
        <v>17.458333333333346</v>
      </c>
      <c r="Z14" s="67">
        <v>94</v>
      </c>
    </row>
    <row r="15" spans="1:26" s="4" customFormat="1" ht="13.5" customHeight="1">
      <c r="A15" s="12">
        <v>3</v>
      </c>
      <c r="B15" s="13" t="s">
        <v>21</v>
      </c>
      <c r="C15" s="92">
        <v>0</v>
      </c>
      <c r="D15" s="92">
        <v>0</v>
      </c>
      <c r="E15" s="94">
        <v>0</v>
      </c>
      <c r="F15" s="94">
        <v>0</v>
      </c>
      <c r="G15" s="94">
        <v>0</v>
      </c>
      <c r="H15" s="89">
        <f t="shared" si="3"/>
        <v>0</v>
      </c>
      <c r="I15" s="93">
        <v>1</v>
      </c>
      <c r="J15" s="94">
        <f t="shared" si="0"/>
        <v>1</v>
      </c>
      <c r="K15" s="27">
        <f t="shared" si="1"/>
        <v>1</v>
      </c>
      <c r="L15" s="94">
        <v>0</v>
      </c>
      <c r="M15" s="94">
        <v>1</v>
      </c>
      <c r="N15" s="94">
        <f t="shared" si="4"/>
        <v>1</v>
      </c>
      <c r="O15" s="91">
        <f t="shared" si="5"/>
        <v>1</v>
      </c>
      <c r="P15" s="43"/>
      <c r="Q15" s="44"/>
      <c r="R15" s="44"/>
      <c r="S15" s="45"/>
      <c r="T15" s="46"/>
      <c r="U15" s="68"/>
      <c r="V15" s="62">
        <v>354</v>
      </c>
      <c r="W15" s="63">
        <v>4.1666666666666699E-2</v>
      </c>
      <c r="X15" s="64">
        <f t="shared" si="2"/>
        <v>14.750000000000011</v>
      </c>
      <c r="Z15" s="67">
        <v>88</v>
      </c>
    </row>
    <row r="16" spans="1:26" s="4" customFormat="1" ht="13.5" customHeight="1">
      <c r="A16" s="12">
        <v>4</v>
      </c>
      <c r="B16" s="13" t="s">
        <v>22</v>
      </c>
      <c r="C16" s="92">
        <v>0</v>
      </c>
      <c r="D16" s="92">
        <v>0</v>
      </c>
      <c r="E16" s="94">
        <v>0</v>
      </c>
      <c r="F16" s="94">
        <v>0</v>
      </c>
      <c r="G16" s="94">
        <v>0</v>
      </c>
      <c r="H16" s="89">
        <f t="shared" si="3"/>
        <v>0</v>
      </c>
      <c r="I16" s="93">
        <v>1</v>
      </c>
      <c r="J16" s="94">
        <f t="shared" si="0"/>
        <v>1</v>
      </c>
      <c r="K16" s="27">
        <f t="shared" si="1"/>
        <v>1</v>
      </c>
      <c r="L16" s="94">
        <v>0</v>
      </c>
      <c r="M16" s="94">
        <v>0.99583333333333324</v>
      </c>
      <c r="N16" s="94">
        <f t="shared" si="4"/>
        <v>0.99583333333333324</v>
      </c>
      <c r="O16" s="91">
        <f t="shared" si="5"/>
        <v>0.99583333333333324</v>
      </c>
      <c r="P16" s="47"/>
      <c r="Q16" s="48"/>
      <c r="R16" s="48"/>
      <c r="S16" s="49"/>
      <c r="T16" s="85"/>
      <c r="U16" s="68"/>
      <c r="V16" s="66">
        <v>368</v>
      </c>
      <c r="W16" s="63">
        <v>4.1666666666666699E-2</v>
      </c>
      <c r="X16" s="64">
        <f t="shared" si="2"/>
        <v>15.333333333333345</v>
      </c>
      <c r="Z16" s="67">
        <v>53</v>
      </c>
    </row>
    <row r="17" spans="1:26" s="2" customFormat="1" ht="13.5" customHeight="1">
      <c r="A17" s="12">
        <v>5</v>
      </c>
      <c r="B17" s="13" t="s">
        <v>83</v>
      </c>
      <c r="C17" s="92">
        <v>0</v>
      </c>
      <c r="D17" s="92">
        <v>0</v>
      </c>
      <c r="E17" s="94">
        <v>0</v>
      </c>
      <c r="F17" s="94">
        <v>0</v>
      </c>
      <c r="G17" s="94">
        <v>0</v>
      </c>
      <c r="H17" s="89">
        <f t="shared" si="3"/>
        <v>0</v>
      </c>
      <c r="I17" s="93">
        <v>1</v>
      </c>
      <c r="J17" s="94">
        <f t="shared" si="0"/>
        <v>1</v>
      </c>
      <c r="K17" s="27">
        <f t="shared" si="1"/>
        <v>1</v>
      </c>
      <c r="L17" s="94">
        <v>0.4916666666666667</v>
      </c>
      <c r="M17" s="94">
        <v>1</v>
      </c>
      <c r="N17" s="94">
        <f t="shared" si="4"/>
        <v>0.5083333333333333</v>
      </c>
      <c r="O17" s="91">
        <f t="shared" si="5"/>
        <v>1</v>
      </c>
      <c r="P17" s="43"/>
      <c r="Q17" s="44"/>
      <c r="R17" s="44"/>
      <c r="S17" s="45"/>
      <c r="T17" s="46"/>
      <c r="U17" s="61"/>
      <c r="V17" s="62">
        <v>361</v>
      </c>
      <c r="W17" s="63">
        <v>4.1666666666666699E-2</v>
      </c>
      <c r="X17" s="64">
        <f t="shared" si="2"/>
        <v>15.041666666666679</v>
      </c>
      <c r="Z17" s="67">
        <v>82</v>
      </c>
    </row>
    <row r="18" spans="1:26" s="2" customFormat="1" ht="13.5" customHeight="1">
      <c r="A18" s="12">
        <v>6</v>
      </c>
      <c r="B18" s="13" t="s">
        <v>84</v>
      </c>
      <c r="C18" s="92">
        <v>0</v>
      </c>
      <c r="D18" s="92">
        <v>0</v>
      </c>
      <c r="E18" s="94">
        <v>0</v>
      </c>
      <c r="F18" s="94">
        <v>0</v>
      </c>
      <c r="G18" s="94">
        <v>0</v>
      </c>
      <c r="H18" s="89">
        <f t="shared" si="3"/>
        <v>0</v>
      </c>
      <c r="I18" s="93">
        <v>1</v>
      </c>
      <c r="J18" s="94">
        <f t="shared" si="0"/>
        <v>1</v>
      </c>
      <c r="K18" s="27">
        <f t="shared" si="1"/>
        <v>1</v>
      </c>
      <c r="L18" s="94">
        <v>9.5833333333333326E-2</v>
      </c>
      <c r="M18" s="94">
        <v>1</v>
      </c>
      <c r="N18" s="94">
        <f t="shared" si="4"/>
        <v>0.90416666666666667</v>
      </c>
      <c r="O18" s="91">
        <f t="shared" si="5"/>
        <v>1</v>
      </c>
      <c r="P18" s="47"/>
      <c r="Q18" s="48"/>
      <c r="R18" s="48"/>
      <c r="S18" s="49"/>
      <c r="T18" s="46"/>
      <c r="U18" s="61"/>
      <c r="V18" s="66">
        <v>214</v>
      </c>
      <c r="W18" s="63">
        <v>4.1666666666666699E-2</v>
      </c>
      <c r="X18" s="64">
        <f t="shared" si="2"/>
        <v>8.9166666666666732</v>
      </c>
      <c r="Z18" s="67">
        <v>42</v>
      </c>
    </row>
    <row r="19" spans="1:26" s="2" customFormat="1" ht="13.5" customHeight="1">
      <c r="A19" s="12">
        <v>7</v>
      </c>
      <c r="B19" s="13" t="s">
        <v>18</v>
      </c>
      <c r="C19" s="92">
        <v>0</v>
      </c>
      <c r="D19" s="92">
        <v>3.125E-2</v>
      </c>
      <c r="E19" s="94">
        <v>1.0416666666666666E-2</v>
      </c>
      <c r="F19" s="94">
        <v>0</v>
      </c>
      <c r="G19" s="94">
        <v>0</v>
      </c>
      <c r="H19" s="89">
        <f t="shared" si="3"/>
        <v>4.1666666666666664E-2</v>
      </c>
      <c r="I19" s="93">
        <v>1</v>
      </c>
      <c r="J19" s="94">
        <f t="shared" si="0"/>
        <v>0.95833333333333337</v>
      </c>
      <c r="K19" s="27">
        <f t="shared" si="1"/>
        <v>0.95833333333333337</v>
      </c>
      <c r="L19" s="94">
        <v>0.27083333333333331</v>
      </c>
      <c r="M19" s="94">
        <v>0.87083333333333324</v>
      </c>
      <c r="N19" s="94">
        <f t="shared" si="4"/>
        <v>0.55833333333333324</v>
      </c>
      <c r="O19" s="91">
        <f t="shared" si="5"/>
        <v>0.9086956521739129</v>
      </c>
      <c r="P19" s="43"/>
      <c r="Q19" s="44"/>
      <c r="R19" s="44"/>
      <c r="S19" s="45"/>
      <c r="T19" s="50"/>
      <c r="U19" s="61"/>
      <c r="V19" s="62">
        <v>90</v>
      </c>
      <c r="W19" s="63">
        <v>4.1666666666666699E-2</v>
      </c>
      <c r="X19" s="64">
        <f t="shared" si="2"/>
        <v>3.7500000000000031</v>
      </c>
      <c r="Z19" s="67">
        <v>40</v>
      </c>
    </row>
    <row r="20" spans="1:26" s="2" customFormat="1" ht="13.5" customHeight="1">
      <c r="A20" s="12">
        <v>8</v>
      </c>
      <c r="B20" s="13" t="s">
        <v>19</v>
      </c>
      <c r="C20" s="92">
        <v>0</v>
      </c>
      <c r="D20" s="92">
        <v>0</v>
      </c>
      <c r="E20" s="94">
        <v>0</v>
      </c>
      <c r="F20" s="94">
        <v>0</v>
      </c>
      <c r="G20" s="94">
        <v>0</v>
      </c>
      <c r="H20" s="89">
        <f t="shared" si="3"/>
        <v>0</v>
      </c>
      <c r="I20" s="93">
        <v>1</v>
      </c>
      <c r="J20" s="94">
        <f t="shared" si="0"/>
        <v>1</v>
      </c>
      <c r="K20" s="27">
        <f t="shared" si="1"/>
        <v>1</v>
      </c>
      <c r="L20" s="94">
        <v>0</v>
      </c>
      <c r="M20" s="94">
        <v>0.98333333333333339</v>
      </c>
      <c r="N20" s="94">
        <f t="shared" si="4"/>
        <v>0.98333333333333339</v>
      </c>
      <c r="O20" s="91">
        <f t="shared" si="5"/>
        <v>0.98333333333333339</v>
      </c>
      <c r="P20" s="47"/>
      <c r="Q20" s="48"/>
      <c r="R20" s="48"/>
      <c r="S20" s="49"/>
      <c r="T20" s="51"/>
      <c r="U20" s="61"/>
      <c r="V20" s="66">
        <v>380</v>
      </c>
      <c r="W20" s="63">
        <v>4.1666666666666699E-2</v>
      </c>
      <c r="X20" s="64">
        <f t="shared" si="2"/>
        <v>15.833333333333346</v>
      </c>
      <c r="Z20" s="67">
        <v>58</v>
      </c>
    </row>
    <row r="21" spans="1:26" s="2" customFormat="1" ht="13.5" customHeight="1">
      <c r="A21" s="12">
        <v>9</v>
      </c>
      <c r="B21" s="13" t="s">
        <v>82</v>
      </c>
      <c r="C21" s="92">
        <v>0</v>
      </c>
      <c r="D21" s="92">
        <v>2.7777777777777776E-2</v>
      </c>
      <c r="E21" s="94">
        <v>6.9444444444444441E-3</v>
      </c>
      <c r="F21" s="94">
        <v>0</v>
      </c>
      <c r="G21" s="94">
        <v>0</v>
      </c>
      <c r="H21" s="89">
        <f t="shared" si="3"/>
        <v>3.4722222222222224E-2</v>
      </c>
      <c r="I21" s="93">
        <v>1</v>
      </c>
      <c r="J21" s="94">
        <f t="shared" si="0"/>
        <v>0.96527777777777779</v>
      </c>
      <c r="K21" s="27">
        <f t="shared" si="1"/>
        <v>0.96527777777777779</v>
      </c>
      <c r="L21" s="94">
        <v>2.0833333333333332E-2</v>
      </c>
      <c r="M21" s="94">
        <v>0.90416666666666667</v>
      </c>
      <c r="N21" s="94">
        <f t="shared" si="4"/>
        <v>0.84861111111111109</v>
      </c>
      <c r="O21" s="91">
        <f t="shared" si="5"/>
        <v>0.93669064748201436</v>
      </c>
      <c r="P21" s="43"/>
      <c r="Q21" s="44"/>
      <c r="R21" s="44"/>
      <c r="S21" s="45"/>
      <c r="T21" s="52"/>
      <c r="U21" s="61"/>
      <c r="V21" s="62">
        <v>299</v>
      </c>
      <c r="W21" s="63">
        <v>4.1666666666666699E-2</v>
      </c>
      <c r="X21" s="64">
        <f t="shared" si="2"/>
        <v>12.458333333333343</v>
      </c>
      <c r="Z21" s="67">
        <v>94</v>
      </c>
    </row>
    <row r="22" spans="1:26" s="2" customFormat="1" ht="13.5" customHeight="1">
      <c r="A22" s="12">
        <v>10</v>
      </c>
      <c r="B22" s="13" t="s">
        <v>21</v>
      </c>
      <c r="C22" s="92">
        <v>0</v>
      </c>
      <c r="D22" s="92">
        <v>0</v>
      </c>
      <c r="E22" s="94">
        <v>0</v>
      </c>
      <c r="F22" s="94">
        <v>0</v>
      </c>
      <c r="G22" s="94">
        <v>0</v>
      </c>
      <c r="H22" s="89">
        <f t="shared" si="3"/>
        <v>0</v>
      </c>
      <c r="I22" s="93">
        <v>1</v>
      </c>
      <c r="J22" s="94">
        <f t="shared" si="0"/>
        <v>1</v>
      </c>
      <c r="K22" s="27">
        <f t="shared" si="1"/>
        <v>1</v>
      </c>
      <c r="L22" s="94">
        <v>0</v>
      </c>
      <c r="M22" s="94">
        <v>0.96666666666666667</v>
      </c>
      <c r="N22" s="94">
        <f t="shared" si="4"/>
        <v>0.96666666666666667</v>
      </c>
      <c r="O22" s="91">
        <f t="shared" si="5"/>
        <v>0.96666666666666667</v>
      </c>
      <c r="P22" s="43"/>
      <c r="Q22" s="44"/>
      <c r="R22" s="44"/>
      <c r="S22" s="45"/>
      <c r="T22" s="46"/>
      <c r="U22" s="61"/>
      <c r="V22" s="66">
        <v>387</v>
      </c>
      <c r="W22" s="63">
        <v>4.1666666666666699E-2</v>
      </c>
      <c r="X22" s="64">
        <f t="shared" si="2"/>
        <v>16.125000000000014</v>
      </c>
      <c r="Z22" s="67">
        <v>68</v>
      </c>
    </row>
    <row r="23" spans="1:26" s="2" customFormat="1" ht="13.5" customHeight="1">
      <c r="A23" s="12">
        <v>11</v>
      </c>
      <c r="B23" s="13" t="s">
        <v>22</v>
      </c>
      <c r="C23" s="92">
        <v>0</v>
      </c>
      <c r="D23" s="92">
        <v>0</v>
      </c>
      <c r="E23" s="94">
        <v>0</v>
      </c>
      <c r="F23" s="94">
        <v>0</v>
      </c>
      <c r="G23" s="94">
        <v>0</v>
      </c>
      <c r="H23" s="89">
        <f t="shared" si="3"/>
        <v>0</v>
      </c>
      <c r="I23" s="93">
        <v>1</v>
      </c>
      <c r="J23" s="94">
        <f t="shared" si="0"/>
        <v>1</v>
      </c>
      <c r="K23" s="27">
        <f t="shared" si="1"/>
        <v>1</v>
      </c>
      <c r="L23" s="94">
        <v>0</v>
      </c>
      <c r="M23" s="94">
        <v>0.9916666666666667</v>
      </c>
      <c r="N23" s="94">
        <f t="shared" si="4"/>
        <v>0.9916666666666667</v>
      </c>
      <c r="O23" s="91">
        <f t="shared" si="5"/>
        <v>0.9916666666666667</v>
      </c>
      <c r="P23" s="43"/>
      <c r="Q23" s="44"/>
      <c r="R23" s="44"/>
      <c r="S23" s="45"/>
      <c r="T23" s="46"/>
      <c r="U23" s="61"/>
      <c r="V23" s="62">
        <v>412</v>
      </c>
      <c r="W23" s="63">
        <v>4.1666666666666699E-2</v>
      </c>
      <c r="X23" s="64">
        <f t="shared" si="2"/>
        <v>17.166666666666679</v>
      </c>
      <c r="Z23" s="67">
        <v>66</v>
      </c>
    </row>
    <row r="24" spans="1:26" s="2" customFormat="1" ht="13.5" customHeight="1">
      <c r="A24" s="12">
        <v>12</v>
      </c>
      <c r="B24" s="13" t="s">
        <v>83</v>
      </c>
      <c r="C24" s="92">
        <v>0</v>
      </c>
      <c r="D24" s="92">
        <v>0</v>
      </c>
      <c r="E24" s="94">
        <v>0</v>
      </c>
      <c r="F24" s="94">
        <v>0</v>
      </c>
      <c r="G24" s="94">
        <v>0</v>
      </c>
      <c r="H24" s="89">
        <f>SUM(C24:E24)</f>
        <v>0</v>
      </c>
      <c r="I24" s="93">
        <v>1</v>
      </c>
      <c r="J24" s="94">
        <f>I24-H24</f>
        <v>1</v>
      </c>
      <c r="K24" s="27">
        <f>J24/I24</f>
        <v>1</v>
      </c>
      <c r="L24" s="94">
        <v>0</v>
      </c>
      <c r="M24" s="94">
        <v>1</v>
      </c>
      <c r="N24" s="94">
        <f t="shared" si="4"/>
        <v>1</v>
      </c>
      <c r="O24" s="91">
        <f t="shared" si="5"/>
        <v>1</v>
      </c>
      <c r="P24" s="47"/>
      <c r="Q24" s="48"/>
      <c r="R24" s="48"/>
      <c r="S24" s="49"/>
      <c r="T24" s="85"/>
      <c r="U24" s="61"/>
      <c r="V24" s="66">
        <v>339</v>
      </c>
      <c r="W24" s="63">
        <v>4.1666666666666699E-2</v>
      </c>
      <c r="X24" s="64">
        <f t="shared" si="2"/>
        <v>14.125000000000011</v>
      </c>
      <c r="Z24" s="67">
        <v>49</v>
      </c>
    </row>
    <row r="25" spans="1:26" s="2" customFormat="1" ht="13.5" customHeight="1">
      <c r="A25" s="12">
        <v>13</v>
      </c>
      <c r="B25" s="13" t="s">
        <v>84</v>
      </c>
      <c r="C25" s="92">
        <v>0</v>
      </c>
      <c r="D25" s="92">
        <v>0</v>
      </c>
      <c r="E25" s="94">
        <v>0</v>
      </c>
      <c r="F25" s="94">
        <v>0</v>
      </c>
      <c r="G25" s="94">
        <v>0</v>
      </c>
      <c r="H25" s="89">
        <f t="shared" si="3"/>
        <v>0</v>
      </c>
      <c r="I25" s="93">
        <v>1</v>
      </c>
      <c r="J25" s="94">
        <f t="shared" si="0"/>
        <v>1</v>
      </c>
      <c r="K25" s="27">
        <f t="shared" si="1"/>
        <v>1</v>
      </c>
      <c r="L25" s="94">
        <v>0</v>
      </c>
      <c r="M25" s="94">
        <v>1</v>
      </c>
      <c r="N25" s="94">
        <f t="shared" si="4"/>
        <v>1</v>
      </c>
      <c r="O25" s="91">
        <f t="shared" si="5"/>
        <v>1</v>
      </c>
      <c r="P25" s="43"/>
      <c r="Q25" s="44"/>
      <c r="R25" s="44"/>
      <c r="S25" s="45"/>
      <c r="T25" s="85"/>
      <c r="U25" s="61"/>
      <c r="V25" s="62">
        <v>187</v>
      </c>
      <c r="W25" s="63">
        <v>4.1666666666666699E-2</v>
      </c>
      <c r="X25" s="64">
        <f t="shared" si="2"/>
        <v>7.7916666666666723</v>
      </c>
      <c r="Z25" s="67">
        <v>55</v>
      </c>
    </row>
    <row r="26" spans="1:26" s="2" customFormat="1" ht="13.5" customHeight="1">
      <c r="A26" s="12">
        <v>14</v>
      </c>
      <c r="B26" s="13" t="s">
        <v>18</v>
      </c>
      <c r="C26" s="92">
        <v>0</v>
      </c>
      <c r="D26" s="92">
        <v>0</v>
      </c>
      <c r="E26" s="94">
        <v>0</v>
      </c>
      <c r="F26" s="94">
        <v>0</v>
      </c>
      <c r="G26" s="94">
        <v>0</v>
      </c>
      <c r="H26" s="89">
        <f t="shared" si="3"/>
        <v>0</v>
      </c>
      <c r="I26" s="93">
        <v>1</v>
      </c>
      <c r="J26" s="94">
        <f t="shared" si="0"/>
        <v>1</v>
      </c>
      <c r="K26" s="27">
        <f t="shared" si="1"/>
        <v>1</v>
      </c>
      <c r="L26" s="94">
        <v>0</v>
      </c>
      <c r="M26" s="94">
        <v>1</v>
      </c>
      <c r="N26" s="94">
        <f t="shared" si="4"/>
        <v>1</v>
      </c>
      <c r="O26" s="91">
        <f t="shared" si="5"/>
        <v>1</v>
      </c>
      <c r="P26" s="47"/>
      <c r="Q26" s="48"/>
      <c r="R26" s="48"/>
      <c r="S26" s="49"/>
      <c r="T26" s="46"/>
      <c r="U26" s="61"/>
      <c r="V26" s="66">
        <v>400</v>
      </c>
      <c r="W26" s="63">
        <v>4.1666666666666699E-2</v>
      </c>
      <c r="X26" s="64">
        <f t="shared" si="2"/>
        <v>16.666666666666679</v>
      </c>
      <c r="Z26" s="67">
        <v>47</v>
      </c>
    </row>
    <row r="27" spans="1:26" s="2" customFormat="1" ht="13.5" customHeight="1">
      <c r="A27" s="12">
        <v>15</v>
      </c>
      <c r="B27" s="13" t="s">
        <v>19</v>
      </c>
      <c r="C27" s="92">
        <v>0.16666666666666666</v>
      </c>
      <c r="D27" s="92">
        <v>0</v>
      </c>
      <c r="E27" s="94">
        <v>0</v>
      </c>
      <c r="F27" s="94">
        <v>0</v>
      </c>
      <c r="G27" s="94">
        <v>0</v>
      </c>
      <c r="H27" s="89">
        <f t="shared" si="3"/>
        <v>0.16666666666666666</v>
      </c>
      <c r="I27" s="93">
        <v>1</v>
      </c>
      <c r="J27" s="94">
        <f t="shared" si="0"/>
        <v>0.83333333333333337</v>
      </c>
      <c r="K27" s="27">
        <f t="shared" si="1"/>
        <v>0.83333333333333337</v>
      </c>
      <c r="L27" s="94">
        <v>0</v>
      </c>
      <c r="M27" s="94">
        <v>0.9458333333333333</v>
      </c>
      <c r="N27" s="94">
        <f t="shared" si="4"/>
        <v>0.77916666666666667</v>
      </c>
      <c r="O27" s="91">
        <f t="shared" si="5"/>
        <v>1.135</v>
      </c>
      <c r="P27" s="43"/>
      <c r="Q27" s="44"/>
      <c r="R27" s="44"/>
      <c r="S27" s="45"/>
      <c r="T27" s="46" t="s">
        <v>125</v>
      </c>
      <c r="U27" s="61"/>
      <c r="V27" s="62">
        <v>409</v>
      </c>
      <c r="W27" s="63">
        <v>4.1666666666666699E-2</v>
      </c>
      <c r="X27" s="64">
        <f t="shared" si="2"/>
        <v>17.041666666666679</v>
      </c>
      <c r="Z27" s="67">
        <v>35</v>
      </c>
    </row>
    <row r="28" spans="1:26" s="2" customFormat="1" ht="13.5" customHeight="1">
      <c r="A28" s="12">
        <v>16</v>
      </c>
      <c r="B28" s="13" t="s">
        <v>82</v>
      </c>
      <c r="C28" s="92">
        <v>0</v>
      </c>
      <c r="D28" s="92">
        <v>0</v>
      </c>
      <c r="E28" s="94">
        <v>0</v>
      </c>
      <c r="F28" s="94">
        <v>0</v>
      </c>
      <c r="G28" s="94">
        <v>0</v>
      </c>
      <c r="H28" s="89">
        <f>SUM(C28:E28)</f>
        <v>0</v>
      </c>
      <c r="I28" s="93">
        <v>1</v>
      </c>
      <c r="J28" s="94">
        <f>I28-H28</f>
        <v>1</v>
      </c>
      <c r="K28" s="27">
        <f>J28/I28</f>
        <v>1</v>
      </c>
      <c r="L28" s="94">
        <v>0</v>
      </c>
      <c r="M28" s="94">
        <v>1</v>
      </c>
      <c r="N28" s="94">
        <f t="shared" si="4"/>
        <v>1</v>
      </c>
      <c r="O28" s="91">
        <f t="shared" si="5"/>
        <v>1</v>
      </c>
      <c r="P28" s="47"/>
      <c r="Q28" s="48"/>
      <c r="R28" s="48"/>
      <c r="S28" s="49">
        <v>1</v>
      </c>
      <c r="T28" s="53"/>
      <c r="U28" s="61"/>
      <c r="V28" s="66">
        <v>388</v>
      </c>
      <c r="W28" s="63">
        <v>4.1666666666666699E-2</v>
      </c>
      <c r="X28" s="64">
        <f t="shared" si="2"/>
        <v>16.166666666666679</v>
      </c>
      <c r="Z28" s="67">
        <v>64</v>
      </c>
    </row>
    <row r="29" spans="1:26" s="2" customFormat="1" ht="13.5" customHeight="1">
      <c r="A29" s="12">
        <v>17</v>
      </c>
      <c r="B29" s="13" t="s">
        <v>21</v>
      </c>
      <c r="C29" s="92">
        <v>0</v>
      </c>
      <c r="D29" s="92">
        <v>0</v>
      </c>
      <c r="E29" s="94">
        <v>0</v>
      </c>
      <c r="F29" s="94">
        <v>0</v>
      </c>
      <c r="G29" s="94">
        <v>0</v>
      </c>
      <c r="H29" s="89">
        <f t="shared" si="3"/>
        <v>0</v>
      </c>
      <c r="I29" s="93">
        <v>1</v>
      </c>
      <c r="J29" s="94">
        <f t="shared" si="0"/>
        <v>1</v>
      </c>
      <c r="K29" s="27">
        <f t="shared" si="1"/>
        <v>1</v>
      </c>
      <c r="L29" s="94">
        <v>0</v>
      </c>
      <c r="M29" s="94">
        <v>0.97499999999999998</v>
      </c>
      <c r="N29" s="94">
        <f t="shared" si="4"/>
        <v>0.97499999999999998</v>
      </c>
      <c r="O29" s="91">
        <f t="shared" si="5"/>
        <v>0.97499999999999998</v>
      </c>
      <c r="P29" s="47"/>
      <c r="Q29" s="48"/>
      <c r="R29" s="48"/>
      <c r="S29" s="49"/>
      <c r="T29" s="53"/>
      <c r="U29" s="61"/>
      <c r="V29" s="62">
        <v>246</v>
      </c>
      <c r="W29" s="63">
        <v>4.1666666666666699E-2</v>
      </c>
      <c r="X29" s="64">
        <f t="shared" si="2"/>
        <v>10.250000000000007</v>
      </c>
      <c r="Z29" s="67">
        <v>46</v>
      </c>
    </row>
    <row r="30" spans="1:26" s="2" customFormat="1" ht="13.5" customHeight="1">
      <c r="A30" s="12">
        <v>18</v>
      </c>
      <c r="B30" s="13" t="s">
        <v>22</v>
      </c>
      <c r="C30" s="92">
        <v>0</v>
      </c>
      <c r="D30" s="92">
        <v>0</v>
      </c>
      <c r="E30" s="94">
        <v>0</v>
      </c>
      <c r="F30" s="94">
        <v>0</v>
      </c>
      <c r="G30" s="94">
        <v>0</v>
      </c>
      <c r="H30" s="89">
        <f t="shared" si="3"/>
        <v>0</v>
      </c>
      <c r="I30" s="93">
        <v>1</v>
      </c>
      <c r="J30" s="94">
        <f t="shared" si="0"/>
        <v>1</v>
      </c>
      <c r="K30" s="27">
        <f t="shared" si="1"/>
        <v>1</v>
      </c>
      <c r="L30" s="94">
        <v>0</v>
      </c>
      <c r="M30" s="94">
        <v>0.97499999999999998</v>
      </c>
      <c r="N30" s="94">
        <f t="shared" si="4"/>
        <v>0.97499999999999998</v>
      </c>
      <c r="O30" s="91">
        <f t="shared" si="5"/>
        <v>0.97499999999999998</v>
      </c>
      <c r="P30" s="47"/>
      <c r="Q30" s="48"/>
      <c r="R30" s="48"/>
      <c r="S30" s="49"/>
      <c r="T30" s="53"/>
      <c r="U30" s="61"/>
      <c r="V30" s="62">
        <v>376</v>
      </c>
      <c r="W30" s="63">
        <v>4.1666666666666699E-2</v>
      </c>
      <c r="X30" s="64">
        <f t="shared" si="2"/>
        <v>15.666666666666679</v>
      </c>
      <c r="Z30" s="67">
        <v>86</v>
      </c>
    </row>
    <row r="31" spans="1:26" s="2" customFormat="1" ht="13.5" customHeight="1">
      <c r="A31" s="12">
        <v>19</v>
      </c>
      <c r="B31" s="13" t="s">
        <v>83</v>
      </c>
      <c r="C31" s="92">
        <v>0</v>
      </c>
      <c r="D31" s="92">
        <v>0</v>
      </c>
      <c r="E31" s="94">
        <v>0</v>
      </c>
      <c r="F31" s="94">
        <v>0</v>
      </c>
      <c r="G31" s="94">
        <v>0</v>
      </c>
      <c r="H31" s="89">
        <f t="shared" si="3"/>
        <v>0</v>
      </c>
      <c r="I31" s="93">
        <v>1</v>
      </c>
      <c r="J31" s="94">
        <f t="shared" si="0"/>
        <v>1</v>
      </c>
      <c r="K31" s="27">
        <f t="shared" si="1"/>
        <v>1</v>
      </c>
      <c r="L31" s="94">
        <v>0</v>
      </c>
      <c r="M31" s="94">
        <v>0.99583333333333324</v>
      </c>
      <c r="N31" s="94">
        <f t="shared" si="4"/>
        <v>0.99583333333333324</v>
      </c>
      <c r="O31" s="91">
        <f t="shared" si="5"/>
        <v>0.99583333333333324</v>
      </c>
      <c r="P31" s="47"/>
      <c r="Q31" s="48"/>
      <c r="R31" s="48"/>
      <c r="S31" s="49"/>
      <c r="T31" s="53"/>
      <c r="U31" s="61"/>
      <c r="V31" s="62">
        <v>347</v>
      </c>
      <c r="W31" s="63">
        <v>4.1666666666666699E-2</v>
      </c>
      <c r="X31" s="64">
        <f t="shared" si="2"/>
        <v>14.458333333333345</v>
      </c>
      <c r="Z31" s="67">
        <v>33</v>
      </c>
    </row>
    <row r="32" spans="1:26" s="2" customFormat="1" ht="13.5" customHeight="1">
      <c r="A32" s="14">
        <v>20</v>
      </c>
      <c r="B32" s="13" t="s">
        <v>84</v>
      </c>
      <c r="C32" s="92">
        <v>0</v>
      </c>
      <c r="D32" s="92">
        <v>0</v>
      </c>
      <c r="E32" s="94">
        <v>0</v>
      </c>
      <c r="F32" s="94">
        <v>0</v>
      </c>
      <c r="G32" s="94">
        <v>0</v>
      </c>
      <c r="H32" s="89">
        <f>SUM(C32:E32)</f>
        <v>0</v>
      </c>
      <c r="I32" s="93">
        <v>1</v>
      </c>
      <c r="J32" s="94">
        <f>I32-H32</f>
        <v>1</v>
      </c>
      <c r="K32" s="27">
        <f>J32/I32</f>
        <v>1</v>
      </c>
      <c r="L32" s="94">
        <v>0</v>
      </c>
      <c r="M32" s="94">
        <v>0.9916666666666667</v>
      </c>
      <c r="N32" s="94">
        <f t="shared" si="4"/>
        <v>0.9916666666666667</v>
      </c>
      <c r="O32" s="91">
        <f t="shared" si="5"/>
        <v>0.9916666666666667</v>
      </c>
      <c r="P32" s="47"/>
      <c r="Q32" s="48"/>
      <c r="R32" s="48"/>
      <c r="S32" s="49"/>
      <c r="T32" s="53"/>
      <c r="U32" s="61"/>
      <c r="V32" s="66">
        <v>386</v>
      </c>
      <c r="W32" s="63">
        <v>4.1666666666666699E-2</v>
      </c>
      <c r="X32" s="64">
        <f t="shared" si="2"/>
        <v>16.083333333333346</v>
      </c>
      <c r="Z32" s="67">
        <v>28</v>
      </c>
    </row>
    <row r="33" spans="1:26" s="2" customFormat="1" ht="13.5" customHeight="1">
      <c r="A33" s="12">
        <v>21</v>
      </c>
      <c r="B33" s="13" t="s">
        <v>18</v>
      </c>
      <c r="C33" s="92">
        <v>0</v>
      </c>
      <c r="D33" s="92">
        <v>0</v>
      </c>
      <c r="E33" s="94">
        <v>0</v>
      </c>
      <c r="F33" s="94">
        <v>0</v>
      </c>
      <c r="G33" s="94">
        <v>0</v>
      </c>
      <c r="H33" s="89">
        <f t="shared" ref="H33:H43" si="6">SUM(C33:E33)</f>
        <v>0</v>
      </c>
      <c r="I33" s="93">
        <v>1</v>
      </c>
      <c r="J33" s="94">
        <f t="shared" ref="J33:J43" si="7">I33-H33</f>
        <v>1</v>
      </c>
      <c r="K33" s="27">
        <f t="shared" ref="K33:K43" si="8">J33/I33</f>
        <v>1</v>
      </c>
      <c r="L33" s="94">
        <v>0</v>
      </c>
      <c r="M33" s="94">
        <v>0.99583333333333324</v>
      </c>
      <c r="N33" s="94">
        <f t="shared" si="4"/>
        <v>0.99583333333333324</v>
      </c>
      <c r="O33" s="91">
        <f t="shared" si="5"/>
        <v>0.99583333333333324</v>
      </c>
      <c r="P33" s="47"/>
      <c r="Q33" s="48"/>
      <c r="R33" s="48"/>
      <c r="S33" s="49"/>
      <c r="T33" s="53"/>
      <c r="U33" s="115"/>
      <c r="V33" s="66"/>
      <c r="W33" s="63"/>
      <c r="X33" s="64"/>
      <c r="Z33" s="116"/>
    </row>
    <row r="34" spans="1:26" s="2" customFormat="1" ht="13.5" customHeight="1">
      <c r="A34" s="14">
        <v>22</v>
      </c>
      <c r="B34" s="13" t="s">
        <v>19</v>
      </c>
      <c r="C34" s="92">
        <v>0</v>
      </c>
      <c r="D34" s="92">
        <v>0</v>
      </c>
      <c r="E34" s="94">
        <v>0</v>
      </c>
      <c r="F34" s="94">
        <v>0</v>
      </c>
      <c r="G34" s="94">
        <v>0</v>
      </c>
      <c r="H34" s="89">
        <f t="shared" si="6"/>
        <v>0</v>
      </c>
      <c r="I34" s="93">
        <v>1</v>
      </c>
      <c r="J34" s="94">
        <f t="shared" si="7"/>
        <v>1</v>
      </c>
      <c r="K34" s="27">
        <f t="shared" si="8"/>
        <v>1</v>
      </c>
      <c r="L34" s="94">
        <v>0.26666666666666666</v>
      </c>
      <c r="M34" s="94">
        <v>0.9916666666666667</v>
      </c>
      <c r="N34" s="94">
        <f t="shared" si="4"/>
        <v>0.72500000000000009</v>
      </c>
      <c r="O34" s="91">
        <f t="shared" si="5"/>
        <v>0.9916666666666667</v>
      </c>
      <c r="P34" s="47"/>
      <c r="Q34" s="48"/>
      <c r="R34" s="48"/>
      <c r="S34" s="49"/>
      <c r="T34" s="53"/>
      <c r="U34" s="115"/>
      <c r="V34" s="66"/>
      <c r="W34" s="63"/>
      <c r="X34" s="64"/>
      <c r="Z34" s="116"/>
    </row>
    <row r="35" spans="1:26" s="2" customFormat="1" ht="13.5" customHeight="1">
      <c r="A35" s="12">
        <v>23</v>
      </c>
      <c r="B35" s="13" t="s">
        <v>82</v>
      </c>
      <c r="C35" s="92">
        <v>0</v>
      </c>
      <c r="D35" s="92">
        <v>0</v>
      </c>
      <c r="E35" s="94">
        <v>0</v>
      </c>
      <c r="F35" s="94">
        <v>0</v>
      </c>
      <c r="G35" s="94">
        <v>0</v>
      </c>
      <c r="H35" s="89">
        <f t="shared" si="6"/>
        <v>0</v>
      </c>
      <c r="I35" s="93">
        <v>1</v>
      </c>
      <c r="J35" s="94">
        <f t="shared" si="7"/>
        <v>1</v>
      </c>
      <c r="K35" s="27">
        <f t="shared" si="8"/>
        <v>1</v>
      </c>
      <c r="L35" s="94">
        <v>0.10833333333333334</v>
      </c>
      <c r="M35" s="94">
        <v>1</v>
      </c>
      <c r="N35" s="94">
        <f t="shared" si="4"/>
        <v>0.89166666666666661</v>
      </c>
      <c r="O35" s="91">
        <f t="shared" si="5"/>
        <v>1</v>
      </c>
      <c r="P35" s="47"/>
      <c r="Q35" s="48"/>
      <c r="R35" s="48"/>
      <c r="S35" s="49"/>
      <c r="T35" s="53"/>
      <c r="U35" s="115"/>
      <c r="V35" s="66"/>
      <c r="W35" s="63"/>
      <c r="X35" s="64"/>
      <c r="Z35" s="116"/>
    </row>
    <row r="36" spans="1:26" s="2" customFormat="1" ht="13.5" customHeight="1">
      <c r="A36" s="14">
        <v>24</v>
      </c>
      <c r="B36" s="13" t="s">
        <v>21</v>
      </c>
      <c r="C36" s="92">
        <v>0</v>
      </c>
      <c r="D36" s="92">
        <v>0</v>
      </c>
      <c r="E36" s="94">
        <v>0</v>
      </c>
      <c r="F36" s="94">
        <v>0</v>
      </c>
      <c r="G36" s="94">
        <v>0</v>
      </c>
      <c r="H36" s="89">
        <f t="shared" si="6"/>
        <v>0</v>
      </c>
      <c r="I36" s="93">
        <v>1</v>
      </c>
      <c r="J36" s="94">
        <f t="shared" si="7"/>
        <v>1</v>
      </c>
      <c r="K36" s="27">
        <f t="shared" si="8"/>
        <v>1</v>
      </c>
      <c r="L36" s="94">
        <v>0.14583333333333334</v>
      </c>
      <c r="M36" s="94">
        <v>1</v>
      </c>
      <c r="N36" s="94">
        <f t="shared" si="4"/>
        <v>0.85416666666666663</v>
      </c>
      <c r="O36" s="91">
        <f t="shared" si="5"/>
        <v>1</v>
      </c>
      <c r="P36" s="47"/>
      <c r="Q36" s="48"/>
      <c r="R36" s="48"/>
      <c r="S36" s="49"/>
      <c r="T36" s="53"/>
      <c r="U36" s="115"/>
      <c r="V36" s="66"/>
      <c r="W36" s="63"/>
      <c r="X36" s="64"/>
      <c r="Z36" s="116"/>
    </row>
    <row r="37" spans="1:26" s="2" customFormat="1" ht="13.5" customHeight="1">
      <c r="A37" s="12">
        <v>25</v>
      </c>
      <c r="B37" s="13" t="s">
        <v>22</v>
      </c>
      <c r="C37" s="92">
        <v>0</v>
      </c>
      <c r="D37" s="92">
        <v>0</v>
      </c>
      <c r="E37" s="94">
        <v>0</v>
      </c>
      <c r="F37" s="94">
        <v>0</v>
      </c>
      <c r="G37" s="94">
        <v>0</v>
      </c>
      <c r="H37" s="89">
        <f t="shared" si="6"/>
        <v>0</v>
      </c>
      <c r="I37" s="93">
        <v>1</v>
      </c>
      <c r="J37" s="94">
        <f t="shared" si="7"/>
        <v>1</v>
      </c>
      <c r="K37" s="27">
        <f t="shared" si="8"/>
        <v>1</v>
      </c>
      <c r="L37" s="94">
        <v>4.5833333333333337E-2</v>
      </c>
      <c r="M37" s="94">
        <v>1</v>
      </c>
      <c r="N37" s="94">
        <f t="shared" si="4"/>
        <v>0.95416666666666661</v>
      </c>
      <c r="O37" s="91">
        <f t="shared" si="5"/>
        <v>1</v>
      </c>
      <c r="P37" s="47"/>
      <c r="Q37" s="48"/>
      <c r="R37" s="48"/>
      <c r="S37" s="49"/>
      <c r="T37" s="53"/>
      <c r="U37" s="115"/>
      <c r="V37" s="66"/>
      <c r="W37" s="63"/>
      <c r="X37" s="64"/>
      <c r="Z37" s="116"/>
    </row>
    <row r="38" spans="1:26" s="2" customFormat="1" ht="13.5" customHeight="1">
      <c r="A38" s="14">
        <v>26</v>
      </c>
      <c r="B38" s="13" t="s">
        <v>83</v>
      </c>
      <c r="C38" s="92">
        <v>0</v>
      </c>
      <c r="D38" s="92">
        <v>8.3333333333333329E-2</v>
      </c>
      <c r="E38" s="94">
        <v>2.0833333333333332E-2</v>
      </c>
      <c r="F38" s="94">
        <v>0</v>
      </c>
      <c r="G38" s="94">
        <v>0</v>
      </c>
      <c r="H38" s="89">
        <f t="shared" si="6"/>
        <v>0.10416666666666666</v>
      </c>
      <c r="I38" s="93">
        <v>1</v>
      </c>
      <c r="J38" s="94">
        <f t="shared" si="7"/>
        <v>0.89583333333333337</v>
      </c>
      <c r="K38" s="27">
        <f t="shared" si="8"/>
        <v>0.89583333333333337</v>
      </c>
      <c r="L38" s="94">
        <v>5.4166666666666669E-2</v>
      </c>
      <c r="M38" s="94">
        <v>0.89583333333333337</v>
      </c>
      <c r="N38" s="94">
        <f t="shared" si="4"/>
        <v>0.73749999999999993</v>
      </c>
      <c r="O38" s="91">
        <f t="shared" si="5"/>
        <v>1</v>
      </c>
      <c r="P38" s="47"/>
      <c r="Q38" s="48"/>
      <c r="R38" s="48"/>
      <c r="S38" s="49"/>
      <c r="T38" s="53"/>
      <c r="U38" s="115"/>
      <c r="V38" s="66"/>
      <c r="W38" s="63"/>
      <c r="X38" s="64"/>
      <c r="Z38" s="116"/>
    </row>
    <row r="39" spans="1:26" s="2" customFormat="1" ht="13.5" customHeight="1">
      <c r="A39" s="12">
        <v>27</v>
      </c>
      <c r="B39" s="13" t="s">
        <v>84</v>
      </c>
      <c r="C39" s="92">
        <v>0</v>
      </c>
      <c r="D39" s="92">
        <v>0</v>
      </c>
      <c r="E39" s="94">
        <v>0</v>
      </c>
      <c r="F39" s="94">
        <v>0</v>
      </c>
      <c r="G39" s="94">
        <v>0</v>
      </c>
      <c r="H39" s="89">
        <f t="shared" si="6"/>
        <v>0</v>
      </c>
      <c r="I39" s="93">
        <v>1</v>
      </c>
      <c r="J39" s="94">
        <f t="shared" si="7"/>
        <v>1</v>
      </c>
      <c r="K39" s="27">
        <f t="shared" si="8"/>
        <v>1</v>
      </c>
      <c r="L39" s="94">
        <v>0</v>
      </c>
      <c r="M39" s="94">
        <v>0.9916666666666667</v>
      </c>
      <c r="N39" s="94">
        <f t="shared" si="4"/>
        <v>0.9916666666666667</v>
      </c>
      <c r="O39" s="91">
        <f t="shared" si="5"/>
        <v>0.9916666666666667</v>
      </c>
      <c r="P39" s="47"/>
      <c r="Q39" s="48"/>
      <c r="R39" s="48"/>
      <c r="S39" s="49"/>
      <c r="T39" s="53"/>
      <c r="U39" s="115"/>
      <c r="V39" s="66"/>
      <c r="W39" s="63"/>
      <c r="X39" s="64"/>
      <c r="Z39" s="116"/>
    </row>
    <row r="40" spans="1:26" s="2" customFormat="1" ht="13.5" customHeight="1">
      <c r="A40" s="14">
        <v>28</v>
      </c>
      <c r="B40" s="13" t="s">
        <v>18</v>
      </c>
      <c r="C40" s="92">
        <v>0</v>
      </c>
      <c r="D40" s="92">
        <v>0</v>
      </c>
      <c r="E40" s="94">
        <v>0</v>
      </c>
      <c r="F40" s="94">
        <v>0</v>
      </c>
      <c r="G40" s="94">
        <v>0</v>
      </c>
      <c r="H40" s="89">
        <f t="shared" si="6"/>
        <v>0</v>
      </c>
      <c r="I40" s="93">
        <v>1</v>
      </c>
      <c r="J40" s="94">
        <f t="shared" si="7"/>
        <v>1</v>
      </c>
      <c r="K40" s="27">
        <f t="shared" si="8"/>
        <v>1</v>
      </c>
      <c r="L40" s="94">
        <v>0</v>
      </c>
      <c r="M40" s="94">
        <v>0.97499999999999998</v>
      </c>
      <c r="N40" s="94">
        <f t="shared" si="4"/>
        <v>0.97499999999999998</v>
      </c>
      <c r="O40" s="91">
        <f t="shared" si="5"/>
        <v>0.97499999999999998</v>
      </c>
      <c r="P40" s="47"/>
      <c r="Q40" s="48"/>
      <c r="R40" s="48"/>
      <c r="S40" s="49"/>
      <c r="T40" s="86"/>
      <c r="U40" s="115"/>
      <c r="V40" s="66"/>
      <c r="W40" s="63"/>
      <c r="X40" s="64"/>
      <c r="Z40" s="116"/>
    </row>
    <row r="41" spans="1:26" s="2" customFormat="1" ht="13.5" customHeight="1">
      <c r="A41" s="12">
        <v>29</v>
      </c>
      <c r="B41" s="13" t="s">
        <v>19</v>
      </c>
      <c r="C41" s="92">
        <v>0</v>
      </c>
      <c r="D41" s="92">
        <v>0</v>
      </c>
      <c r="E41" s="94">
        <v>0</v>
      </c>
      <c r="F41" s="94">
        <v>0</v>
      </c>
      <c r="G41" s="94">
        <v>0</v>
      </c>
      <c r="H41" s="89">
        <f t="shared" si="6"/>
        <v>0</v>
      </c>
      <c r="I41" s="93">
        <v>1</v>
      </c>
      <c r="J41" s="94">
        <f t="shared" si="7"/>
        <v>1</v>
      </c>
      <c r="K41" s="27">
        <f t="shared" si="8"/>
        <v>1</v>
      </c>
      <c r="L41" s="94">
        <v>0</v>
      </c>
      <c r="M41" s="94">
        <v>1</v>
      </c>
      <c r="N41" s="94">
        <f t="shared" si="4"/>
        <v>1</v>
      </c>
      <c r="O41" s="91">
        <f t="shared" si="5"/>
        <v>1</v>
      </c>
      <c r="P41" s="47"/>
      <c r="Q41" s="48"/>
      <c r="R41" s="48"/>
      <c r="S41" s="49"/>
      <c r="T41" s="53"/>
      <c r="U41" s="115"/>
      <c r="V41" s="66"/>
      <c r="W41" s="63"/>
      <c r="X41" s="64"/>
      <c r="Z41" s="116"/>
    </row>
    <row r="42" spans="1:26" s="2" customFormat="1" ht="13.5" customHeight="1">
      <c r="A42" s="14">
        <v>30</v>
      </c>
      <c r="B42" s="13" t="s">
        <v>82</v>
      </c>
      <c r="C42" s="92">
        <v>0</v>
      </c>
      <c r="D42" s="92">
        <v>0</v>
      </c>
      <c r="E42" s="94">
        <v>0</v>
      </c>
      <c r="F42" s="94">
        <v>0</v>
      </c>
      <c r="G42" s="94">
        <v>0</v>
      </c>
      <c r="H42" s="89">
        <f t="shared" si="6"/>
        <v>0</v>
      </c>
      <c r="I42" s="93">
        <v>1</v>
      </c>
      <c r="J42" s="94">
        <f t="shared" si="7"/>
        <v>1</v>
      </c>
      <c r="K42" s="27">
        <f t="shared" si="8"/>
        <v>1</v>
      </c>
      <c r="L42" s="94">
        <v>6.6666666666666666E-2</v>
      </c>
      <c r="M42" s="94">
        <v>1</v>
      </c>
      <c r="N42" s="94">
        <f t="shared" si="4"/>
        <v>0.93333333333333335</v>
      </c>
      <c r="O42" s="91">
        <f t="shared" si="5"/>
        <v>1</v>
      </c>
      <c r="P42" s="47"/>
      <c r="Q42" s="48"/>
      <c r="R42" s="48"/>
      <c r="S42" s="49"/>
      <c r="T42" s="53"/>
      <c r="U42" s="115"/>
      <c r="V42" s="66"/>
      <c r="W42" s="63"/>
      <c r="X42" s="64"/>
      <c r="Z42" s="116"/>
    </row>
    <row r="43" spans="1:26" s="2" customFormat="1" ht="13.5" customHeight="1">
      <c r="A43" s="14">
        <v>31</v>
      </c>
      <c r="B43" s="124" t="s">
        <v>21</v>
      </c>
      <c r="C43" s="92">
        <v>0</v>
      </c>
      <c r="D43" s="92">
        <v>0</v>
      </c>
      <c r="E43" s="94">
        <v>0</v>
      </c>
      <c r="F43" s="94">
        <v>0</v>
      </c>
      <c r="G43" s="94">
        <v>0</v>
      </c>
      <c r="H43" s="89">
        <f t="shared" si="6"/>
        <v>0</v>
      </c>
      <c r="I43" s="93">
        <v>1</v>
      </c>
      <c r="J43" s="94">
        <f t="shared" si="7"/>
        <v>1</v>
      </c>
      <c r="K43" s="27">
        <f t="shared" si="8"/>
        <v>1</v>
      </c>
      <c r="L43" s="94">
        <v>0.14583333333333334</v>
      </c>
      <c r="M43" s="94">
        <v>1</v>
      </c>
      <c r="N43" s="94">
        <f t="shared" si="4"/>
        <v>0.85416666666666663</v>
      </c>
      <c r="O43" s="91">
        <f t="shared" si="5"/>
        <v>1</v>
      </c>
      <c r="P43" s="47"/>
      <c r="Q43" s="48"/>
      <c r="R43" s="48"/>
      <c r="S43" s="49"/>
      <c r="T43" s="53"/>
      <c r="U43" s="115"/>
      <c r="V43" s="66"/>
      <c r="W43" s="63"/>
      <c r="X43" s="64"/>
      <c r="Z43" s="116"/>
    </row>
    <row r="44" spans="1:26">
      <c r="A44" s="211" t="s">
        <v>51</v>
      </c>
      <c r="B44" s="211"/>
      <c r="C44" s="112">
        <f>SUM(C13:C43)</f>
        <v>0.16666666666666666</v>
      </c>
      <c r="D44" s="112">
        <f>SUM(D13:D43)</f>
        <v>0.1423611111111111</v>
      </c>
      <c r="E44" s="112">
        <f>SUM(E13:E43)</f>
        <v>3.8194444444444448E-2</v>
      </c>
      <c r="F44" s="112">
        <f t="shared" ref="F44:G44" si="9">SUM(F13:F43)</f>
        <v>0</v>
      </c>
      <c r="G44" s="112">
        <f t="shared" si="9"/>
        <v>0</v>
      </c>
      <c r="H44" s="112">
        <f>SUM(H13:H43)</f>
        <v>0.34722222222222221</v>
      </c>
      <c r="I44" s="112">
        <f>SUM(I13:I43)</f>
        <v>31</v>
      </c>
      <c r="J44" s="112">
        <f>SUM(J2:J43)</f>
        <v>30.652777777777775</v>
      </c>
      <c r="K44" s="113"/>
      <c r="L44" s="112">
        <f>SUM(L13:L43)</f>
        <v>1.7125000000000001</v>
      </c>
      <c r="M44" s="112">
        <f>SUM(M13:M43)</f>
        <v>30.375000000000004</v>
      </c>
      <c r="N44" s="112">
        <f>SUM(N13:N43)</f>
        <v>28.315277777777784</v>
      </c>
      <c r="O44" s="113"/>
      <c r="P44" s="96"/>
      <c r="Q44" s="95"/>
      <c r="R44" s="95"/>
      <c r="S44" s="97"/>
      <c r="T44" s="1"/>
      <c r="V44" s="64">
        <f t="shared" ref="V44:V53" si="10">+U44*T45</f>
        <v>0</v>
      </c>
    </row>
    <row r="45" spans="1:26">
      <c r="A45" s="210" t="s">
        <v>71</v>
      </c>
      <c r="B45" s="210"/>
      <c r="C45" s="114">
        <f>AVERAGE(C13:C43)</f>
        <v>5.3763440860215049E-3</v>
      </c>
      <c r="D45" s="114">
        <f>AVERAGE(D13:D43)</f>
        <v>4.5922939068100358E-3</v>
      </c>
      <c r="E45" s="114">
        <f>AVERAGE(E13:E43)</f>
        <v>1.2320788530465951E-3</v>
      </c>
      <c r="F45" s="114">
        <f t="shared" ref="F45:G45" si="11">AVERAGE(F13:F43)</f>
        <v>0</v>
      </c>
      <c r="G45" s="114">
        <f t="shared" si="11"/>
        <v>0</v>
      </c>
      <c r="H45" s="114">
        <f>AVERAGE(H2:H43)</f>
        <v>1.1200716845878136E-2</v>
      </c>
      <c r="I45" s="114">
        <f>AVERAGE(I2:I43)</f>
        <v>1.15625</v>
      </c>
      <c r="J45" s="114">
        <f>AVERAGE(J2:J43)</f>
        <v>0.9887992831541218</v>
      </c>
      <c r="K45" s="117">
        <f>AVERAGE(K13:K43)</f>
        <v>0.9887992831541218</v>
      </c>
      <c r="L45" s="114">
        <f>AVERAGE(L13:L42)</f>
        <v>5.2222222222222232E-2</v>
      </c>
      <c r="M45" s="114">
        <f>AVERAGE(M13:M43)</f>
        <v>0.97983870967741948</v>
      </c>
      <c r="N45" s="114">
        <f>AVERAGE(N13:N43)</f>
        <v>0.91339605734767049</v>
      </c>
      <c r="O45" s="118">
        <f>AVERAGE(O13:O43)</f>
        <v>0.99157160106416986</v>
      </c>
      <c r="V45" s="64">
        <f t="shared" si="10"/>
        <v>0</v>
      </c>
    </row>
    <row r="46" spans="1:26">
      <c r="V46" s="64">
        <f t="shared" si="10"/>
        <v>0</v>
      </c>
    </row>
    <row r="47" spans="1:26">
      <c r="H47" s="33"/>
      <c r="V47" s="64">
        <f t="shared" si="10"/>
        <v>0</v>
      </c>
    </row>
    <row r="48" spans="1:26">
      <c r="V48" s="64">
        <f t="shared" si="10"/>
        <v>0</v>
      </c>
    </row>
    <row r="49" spans="5:22">
      <c r="E49" s="33"/>
      <c r="F49" s="33"/>
      <c r="G49" s="33"/>
      <c r="V49" s="64">
        <f t="shared" si="10"/>
        <v>0</v>
      </c>
    </row>
    <row r="50" spans="5:22">
      <c r="V50" s="64">
        <f t="shared" si="10"/>
        <v>0</v>
      </c>
    </row>
    <row r="51" spans="5:22">
      <c r="V51" s="64">
        <f t="shared" si="10"/>
        <v>0</v>
      </c>
    </row>
    <row r="52" spans="5:22">
      <c r="V52" s="64">
        <f t="shared" si="10"/>
        <v>0</v>
      </c>
    </row>
    <row r="53" spans="5:22">
      <c r="H53" s="33"/>
      <c r="V53" s="64">
        <f t="shared" si="10"/>
        <v>0</v>
      </c>
    </row>
    <row r="54" spans="5:22">
      <c r="O54" s="8"/>
      <c r="Q54" s="8"/>
      <c r="R54" s="8"/>
    </row>
  </sheetData>
  <mergeCells count="18">
    <mergeCell ref="A44:B44"/>
    <mergeCell ref="A45:B45"/>
    <mergeCell ref="N9:N10"/>
    <mergeCell ref="O9:O10"/>
    <mergeCell ref="P9:P10"/>
    <mergeCell ref="Q9:Q10"/>
    <mergeCell ref="S9:S10"/>
    <mergeCell ref="T9:T11"/>
    <mergeCell ref="A5:T5"/>
    <mergeCell ref="A6:T6"/>
    <mergeCell ref="A7:T7"/>
    <mergeCell ref="A9:A11"/>
    <mergeCell ref="B9:B11"/>
    <mergeCell ref="C9:H9"/>
    <mergeCell ref="I9:I10"/>
    <mergeCell ref="J9:K10"/>
    <mergeCell ref="L9:L10"/>
    <mergeCell ref="M9:M10"/>
  </mergeCells>
  <pageMargins left="0.75" right="0.75" top="1" bottom="1" header="0.5" footer="0.5"/>
  <pageSetup paperSize="9" scale="72" fitToHeight="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EX49"/>
  <sheetViews>
    <sheetView view="pageBreakPreview" zoomScaleNormal="100" workbookViewId="0">
      <selection activeCell="C27" sqref="C27"/>
    </sheetView>
  </sheetViews>
  <sheetFormatPr defaultColWidth="7.875" defaultRowHeight="15.75"/>
  <cols>
    <col min="1" max="1" width="3.625" style="5" customWidth="1"/>
    <col min="2" max="2" width="25.875" style="5" customWidth="1"/>
    <col min="3" max="3" width="12" style="6" customWidth="1"/>
    <col min="4" max="4" width="9.875" style="6" customWidth="1"/>
    <col min="5" max="5" width="7.625" style="6" customWidth="1"/>
    <col min="6" max="6" width="8.375" style="6" bestFit="1" customWidth="1"/>
    <col min="7" max="7" width="12.375" style="5" customWidth="1"/>
    <col min="8" max="8" width="10.625" style="5" bestFit="1" customWidth="1"/>
    <col min="9" max="9" width="7.125" style="1" customWidth="1"/>
    <col min="10" max="10" width="9.5" style="1" customWidth="1"/>
    <col min="11" max="11" width="9.5" style="5" customWidth="1"/>
    <col min="12" max="12" width="9.5" style="5" hidden="1" customWidth="1"/>
    <col min="13" max="13" width="9.5" style="7" hidden="1" customWidth="1"/>
    <col min="14" max="14" width="9.5" style="7" customWidth="1"/>
    <col min="15" max="16" width="9.5" style="1" hidden="1" customWidth="1"/>
    <col min="17" max="17" width="7.875" style="5" customWidth="1"/>
    <col min="18" max="18" width="32.25" style="5" customWidth="1"/>
    <col min="19" max="19" width="10.75" style="1" customWidth="1"/>
    <col min="20" max="20" width="11.25" style="1" customWidth="1"/>
    <col min="21" max="21" width="8.875" style="1" customWidth="1"/>
    <col min="22" max="22" width="11.25" style="1" customWidth="1"/>
    <col min="23" max="23" width="7.875" style="1"/>
    <col min="24" max="25" width="13.5" style="1" customWidth="1"/>
    <col min="26" max="26" width="7.875" style="1"/>
    <col min="27" max="27" width="9" style="1" customWidth="1"/>
    <col min="28" max="16378" width="7.875" style="1"/>
  </cols>
  <sheetData>
    <row r="1" spans="1:24" s="1" customFormat="1">
      <c r="A1" s="9"/>
      <c r="C1" s="20"/>
      <c r="D1" s="20"/>
      <c r="E1" s="20"/>
      <c r="F1" s="20"/>
      <c r="G1" s="21"/>
      <c r="H1" s="22"/>
      <c r="I1" s="19"/>
      <c r="J1" s="34"/>
      <c r="K1" s="10"/>
      <c r="L1" s="10"/>
      <c r="M1" s="35"/>
      <c r="N1" s="35"/>
      <c r="O1" s="34"/>
      <c r="P1" s="34"/>
      <c r="Q1" s="34"/>
      <c r="R1" s="36"/>
    </row>
    <row r="2" spans="1:24" s="1" customFormat="1" ht="12.75">
      <c r="A2" s="9"/>
      <c r="C2" s="23"/>
      <c r="D2" s="24"/>
      <c r="E2" s="24"/>
      <c r="F2" s="24"/>
      <c r="G2" s="25"/>
      <c r="H2" s="25"/>
      <c r="I2" s="26"/>
      <c r="J2" s="25"/>
      <c r="K2" s="10"/>
      <c r="L2" s="10"/>
      <c r="M2" s="37"/>
      <c r="N2" s="37"/>
      <c r="O2" s="25"/>
      <c r="P2" s="38"/>
      <c r="Q2" s="9"/>
      <c r="R2" s="9"/>
    </row>
    <row r="3" spans="1:24" s="1" customFormat="1" ht="12.75">
      <c r="A3" s="9"/>
      <c r="B3" s="10"/>
      <c r="C3" s="23"/>
      <c r="D3" s="24"/>
      <c r="E3" s="24"/>
      <c r="F3" s="24"/>
      <c r="G3" s="25"/>
      <c r="H3" s="25"/>
      <c r="I3" s="26"/>
      <c r="J3" s="25"/>
      <c r="K3" s="10"/>
      <c r="L3" s="10"/>
      <c r="M3" s="37"/>
      <c r="N3" s="37"/>
      <c r="O3" s="25"/>
      <c r="P3" s="38"/>
      <c r="Q3" s="9"/>
      <c r="R3" s="9"/>
    </row>
    <row r="4" spans="1:24" s="1" customFormat="1" ht="12.75">
      <c r="A4" s="9"/>
      <c r="B4" s="10"/>
      <c r="C4" s="23"/>
      <c r="D4" s="24"/>
      <c r="E4" s="24"/>
      <c r="F4" s="24"/>
      <c r="G4" s="25"/>
      <c r="H4" s="25"/>
      <c r="I4" s="26"/>
      <c r="J4" s="25"/>
      <c r="K4" s="10"/>
      <c r="L4" s="10"/>
      <c r="M4" s="37"/>
      <c r="N4" s="37"/>
      <c r="O4" s="25"/>
      <c r="P4" s="38"/>
      <c r="Q4" s="9"/>
      <c r="R4" s="9"/>
    </row>
    <row r="5" spans="1:24" s="1" customFormat="1" ht="12.75">
      <c r="A5" s="187" t="s">
        <v>17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</row>
    <row r="6" spans="1:24" s="1" customFormat="1" ht="12.75">
      <c r="A6" s="187" t="s">
        <v>79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</row>
    <row r="7" spans="1:24" s="1" customFormat="1" ht="12.75">
      <c r="A7" s="187"/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</row>
    <row r="8" spans="1:24" s="1" customFormat="1" ht="21" customHeight="1">
      <c r="A8" s="190" t="s">
        <v>0</v>
      </c>
      <c r="B8" s="190" t="s">
        <v>1</v>
      </c>
      <c r="C8" s="188" t="s">
        <v>2</v>
      </c>
      <c r="D8" s="188"/>
      <c r="E8" s="188"/>
      <c r="F8" s="189"/>
      <c r="G8" s="193" t="s">
        <v>3</v>
      </c>
      <c r="H8" s="198" t="s">
        <v>4</v>
      </c>
      <c r="I8" s="199"/>
      <c r="J8" s="196" t="s">
        <v>40</v>
      </c>
      <c r="K8" s="196" t="s">
        <v>5</v>
      </c>
      <c r="L8" s="203" t="s">
        <v>6</v>
      </c>
      <c r="M8" s="204"/>
      <c r="N8" s="205"/>
      <c r="O8" s="194" t="s">
        <v>7</v>
      </c>
      <c r="P8" s="39" t="s">
        <v>8</v>
      </c>
      <c r="Q8" s="183" t="s">
        <v>9</v>
      </c>
      <c r="R8" s="184" t="s">
        <v>10</v>
      </c>
      <c r="S8" s="60"/>
    </row>
    <row r="9" spans="1:24" s="1" customFormat="1" ht="30" customHeight="1">
      <c r="A9" s="191"/>
      <c r="B9" s="191"/>
      <c r="C9" s="100" t="s">
        <v>56</v>
      </c>
      <c r="D9" s="101" t="s">
        <v>57</v>
      </c>
      <c r="E9" s="101" t="s">
        <v>58</v>
      </c>
      <c r="F9" s="101" t="s">
        <v>59</v>
      </c>
      <c r="G9" s="193"/>
      <c r="H9" s="200"/>
      <c r="I9" s="201"/>
      <c r="J9" s="202"/>
      <c r="K9" s="197"/>
      <c r="L9" s="206"/>
      <c r="M9" s="207"/>
      <c r="N9" s="208"/>
      <c r="O9" s="195"/>
      <c r="P9" s="84" t="s">
        <v>11</v>
      </c>
      <c r="Q9" s="183"/>
      <c r="R9" s="185"/>
      <c r="S9" s="60"/>
    </row>
    <row r="10" spans="1:24" s="1" customFormat="1" ht="12.75">
      <c r="A10" s="192"/>
      <c r="B10" s="192"/>
      <c r="C10" s="102" t="s">
        <v>13</v>
      </c>
      <c r="D10" s="103" t="s">
        <v>13</v>
      </c>
      <c r="E10" s="103" t="s">
        <v>13</v>
      </c>
      <c r="F10" s="103" t="s">
        <v>13</v>
      </c>
      <c r="G10" s="103" t="s">
        <v>13</v>
      </c>
      <c r="H10" s="104" t="s">
        <v>13</v>
      </c>
      <c r="I10" s="105" t="s">
        <v>12</v>
      </c>
      <c r="J10" s="104" t="s">
        <v>13</v>
      </c>
      <c r="K10" s="105" t="s">
        <v>12</v>
      </c>
      <c r="L10" s="119" t="s">
        <v>72</v>
      </c>
      <c r="M10" s="119" t="s">
        <v>73</v>
      </c>
      <c r="N10" s="119" t="s">
        <v>75</v>
      </c>
      <c r="O10" s="84" t="s">
        <v>15</v>
      </c>
      <c r="P10" s="84" t="s">
        <v>15</v>
      </c>
      <c r="Q10" s="39" t="s">
        <v>16</v>
      </c>
      <c r="R10" s="186"/>
      <c r="S10" s="60"/>
      <c r="U10" s="1">
        <f>2113/6</f>
        <v>352.16666666666669</v>
      </c>
    </row>
    <row r="11" spans="1:24" s="1" customFormat="1" ht="12.75">
      <c r="A11" s="106">
        <v>1</v>
      </c>
      <c r="B11" s="106">
        <v>2</v>
      </c>
      <c r="C11" s="107">
        <v>3</v>
      </c>
      <c r="D11" s="106">
        <v>4</v>
      </c>
      <c r="E11" s="106">
        <v>5</v>
      </c>
      <c r="F11" s="106" t="s">
        <v>60</v>
      </c>
      <c r="G11" s="106">
        <v>7</v>
      </c>
      <c r="H11" s="106" t="s">
        <v>61</v>
      </c>
      <c r="I11" s="106" t="s">
        <v>62</v>
      </c>
      <c r="J11" s="106">
        <v>10</v>
      </c>
      <c r="K11" s="106" t="s">
        <v>63</v>
      </c>
      <c r="L11" s="120">
        <v>11</v>
      </c>
      <c r="M11" s="40">
        <v>12</v>
      </c>
      <c r="N11" s="40">
        <v>11</v>
      </c>
      <c r="O11" s="41">
        <v>17</v>
      </c>
      <c r="P11" s="41">
        <v>18</v>
      </c>
      <c r="Q11" s="41">
        <v>12</v>
      </c>
      <c r="R11" s="42">
        <v>13</v>
      </c>
      <c r="S11" s="60"/>
    </row>
    <row r="12" spans="1:24" s="4" customFormat="1" ht="13.5" customHeight="1">
      <c r="A12" s="88" t="s">
        <v>38</v>
      </c>
      <c r="B12" s="69"/>
      <c r="C12" s="69"/>
      <c r="D12" s="69"/>
      <c r="E12" s="69"/>
      <c r="F12" s="69"/>
      <c r="G12" s="69"/>
      <c r="H12" s="72"/>
      <c r="I12" s="73"/>
      <c r="J12" s="73"/>
      <c r="K12" s="69"/>
      <c r="L12" s="69"/>
      <c r="M12" s="80"/>
      <c r="N12" s="80"/>
      <c r="O12" s="81"/>
      <c r="P12" s="81"/>
      <c r="Q12" s="82"/>
      <c r="R12" s="83"/>
      <c r="S12" s="68"/>
      <c r="U12" s="63">
        <v>4.1666666666666699E-2</v>
      </c>
      <c r="V12" s="63">
        <f t="shared" ref="V12:V24" si="0">+U12*T12</f>
        <v>0</v>
      </c>
    </row>
    <row r="13" spans="1:24" s="2" customFormat="1" ht="13.5" customHeight="1">
      <c r="A13" s="12">
        <v>1</v>
      </c>
      <c r="B13" s="87" t="s">
        <v>26</v>
      </c>
      <c r="C13" s="74">
        <v>0</v>
      </c>
      <c r="D13" s="74">
        <v>0</v>
      </c>
      <c r="E13" s="74">
        <v>0</v>
      </c>
      <c r="F13" s="127">
        <f>SUM(C13:E13)</f>
        <v>0</v>
      </c>
      <c r="G13" s="75">
        <v>30</v>
      </c>
      <c r="H13" s="76">
        <f t="shared" ref="H13:H23" si="1">G13-F13</f>
        <v>30</v>
      </c>
      <c r="I13" s="98">
        <f>H13/G13</f>
        <v>1</v>
      </c>
      <c r="J13" s="74">
        <v>1.6458333333333333</v>
      </c>
      <c r="K13" s="122">
        <f>J13/H13</f>
        <v>5.486111111111111E-2</v>
      </c>
      <c r="L13" s="45">
        <v>455</v>
      </c>
      <c r="M13" s="43">
        <v>147</v>
      </c>
      <c r="N13" s="43">
        <f t="shared" ref="N13:N24" si="2">SUM(L13:M13)</f>
        <v>602</v>
      </c>
      <c r="O13" s="44"/>
      <c r="P13" s="44"/>
      <c r="Q13" s="45"/>
      <c r="R13" s="46"/>
      <c r="S13" s="61"/>
      <c r="T13" s="62">
        <v>414</v>
      </c>
      <c r="U13" s="63">
        <v>4.1666666666666699E-2</v>
      </c>
      <c r="V13" s="64">
        <f t="shared" si="0"/>
        <v>17.250000000000014</v>
      </c>
      <c r="X13" s="65">
        <v>69</v>
      </c>
    </row>
    <row r="14" spans="1:24" s="3" customFormat="1" ht="13.5" customHeight="1">
      <c r="A14" s="12">
        <v>2</v>
      </c>
      <c r="B14" s="87" t="s">
        <v>27</v>
      </c>
      <c r="C14" s="74">
        <v>0</v>
      </c>
      <c r="D14" s="74">
        <v>0</v>
      </c>
      <c r="E14" s="74">
        <v>0</v>
      </c>
      <c r="F14" s="127">
        <f>SUM(C14:E14)</f>
        <v>0</v>
      </c>
      <c r="G14" s="75">
        <v>30</v>
      </c>
      <c r="H14" s="76">
        <f t="shared" si="1"/>
        <v>30</v>
      </c>
      <c r="I14" s="98">
        <f t="shared" ref="I14" si="3">H14/G14</f>
        <v>1</v>
      </c>
      <c r="J14" s="74">
        <v>1.2625</v>
      </c>
      <c r="K14" s="122">
        <f>J14/H14</f>
        <v>4.2083333333333334E-2</v>
      </c>
      <c r="L14" s="45">
        <v>202</v>
      </c>
      <c r="M14" s="43">
        <v>218</v>
      </c>
      <c r="N14" s="43">
        <f t="shared" si="2"/>
        <v>420</v>
      </c>
      <c r="O14" s="48"/>
      <c r="P14" s="48"/>
      <c r="Q14" s="49"/>
      <c r="R14" s="46"/>
      <c r="S14" s="60"/>
      <c r="T14" s="66">
        <v>419</v>
      </c>
      <c r="U14" s="63">
        <v>4.1666666666666699E-2</v>
      </c>
      <c r="V14" s="64">
        <f t="shared" si="0"/>
        <v>17.458333333333346</v>
      </c>
      <c r="X14" s="67">
        <v>94</v>
      </c>
    </row>
    <row r="15" spans="1:24" s="4" customFormat="1" ht="13.5" customHeight="1">
      <c r="A15" s="12">
        <v>3</v>
      </c>
      <c r="B15" s="87" t="s">
        <v>28</v>
      </c>
      <c r="C15" s="74">
        <v>0</v>
      </c>
      <c r="D15" s="74">
        <v>0</v>
      </c>
      <c r="E15" s="74">
        <v>0</v>
      </c>
      <c r="F15" s="127">
        <f>SUM(C15:E15)</f>
        <v>0</v>
      </c>
      <c r="G15" s="75">
        <v>30</v>
      </c>
      <c r="H15" s="76">
        <f t="shared" si="1"/>
        <v>30</v>
      </c>
      <c r="I15" s="98">
        <f t="shared" ref="I15:I23" si="4">H15/G15</f>
        <v>1</v>
      </c>
      <c r="J15" s="74">
        <v>2.0749999999999997</v>
      </c>
      <c r="K15" s="122">
        <f>J15/H15</f>
        <v>6.9166666666666654E-2</v>
      </c>
      <c r="L15" s="45">
        <v>524</v>
      </c>
      <c r="M15" s="43">
        <v>205</v>
      </c>
      <c r="N15" s="43">
        <f t="shared" si="2"/>
        <v>729</v>
      </c>
      <c r="O15" s="44"/>
      <c r="P15" s="44"/>
      <c r="Q15" s="45"/>
      <c r="R15" s="46"/>
      <c r="S15" s="68"/>
      <c r="T15" s="62">
        <v>354</v>
      </c>
      <c r="U15" s="63">
        <v>4.1666666666666699E-2</v>
      </c>
      <c r="V15" s="64">
        <f t="shared" si="0"/>
        <v>14.750000000000011</v>
      </c>
      <c r="X15" s="67">
        <v>88</v>
      </c>
    </row>
    <row r="16" spans="1:24" s="4" customFormat="1" ht="13.5" customHeight="1">
      <c r="A16" s="12">
        <v>4</v>
      </c>
      <c r="B16" s="87" t="s">
        <v>29</v>
      </c>
      <c r="C16" s="74" t="e">
        <f>#REF!</f>
        <v>#REF!</v>
      </c>
      <c r="D16" s="74" t="e">
        <f>#REF!</f>
        <v>#REF!</v>
      </c>
      <c r="E16" s="130">
        <v>30</v>
      </c>
      <c r="F16" s="74" t="e">
        <f>C16+D16+E16</f>
        <v>#REF!</v>
      </c>
      <c r="G16" s="131">
        <v>30</v>
      </c>
      <c r="H16" s="76" t="e">
        <f>G16-F16</f>
        <v>#REF!</v>
      </c>
      <c r="I16" s="98" t="e">
        <f>H16/G16</f>
        <v>#REF!</v>
      </c>
      <c r="J16" s="74">
        <v>0</v>
      </c>
      <c r="K16" s="122">
        <v>0</v>
      </c>
      <c r="L16" s="45">
        <v>0</v>
      </c>
      <c r="M16" s="43">
        <v>0</v>
      </c>
      <c r="N16" s="43">
        <f t="shared" si="2"/>
        <v>0</v>
      </c>
      <c r="O16" s="48"/>
      <c r="P16" s="48"/>
      <c r="Q16" s="49"/>
      <c r="R16" s="46"/>
      <c r="S16" s="68"/>
      <c r="T16" s="66">
        <v>368</v>
      </c>
      <c r="U16" s="63">
        <v>4.1666666666666699E-2</v>
      </c>
      <c r="V16" s="64">
        <f t="shared" si="0"/>
        <v>15.333333333333345</v>
      </c>
      <c r="X16" s="67">
        <v>53</v>
      </c>
    </row>
    <row r="17" spans="1:24" s="2" customFormat="1" ht="13.5" customHeight="1">
      <c r="A17" s="12">
        <v>5</v>
      </c>
      <c r="B17" s="87" t="s">
        <v>30</v>
      </c>
      <c r="C17" s="74" t="e">
        <f>#REF!</f>
        <v>#REF!</v>
      </c>
      <c r="D17" s="74" t="e">
        <f>#REF!</f>
        <v>#REF!</v>
      </c>
      <c r="E17" s="74" t="e">
        <f>#REF!</f>
        <v>#REF!</v>
      </c>
      <c r="F17" s="74" t="e">
        <f>#REF!</f>
        <v>#REF!</v>
      </c>
      <c r="G17" s="75">
        <v>30</v>
      </c>
      <c r="H17" s="76" t="e">
        <f t="shared" si="1"/>
        <v>#REF!</v>
      </c>
      <c r="I17" s="98" t="e">
        <f t="shared" si="4"/>
        <v>#REF!</v>
      </c>
      <c r="J17" s="74">
        <v>2.0291666666666668</v>
      </c>
      <c r="K17" s="122" t="e">
        <f t="shared" ref="K17:K24" si="5">J17/H17</f>
        <v>#REF!</v>
      </c>
      <c r="L17" s="45">
        <v>399</v>
      </c>
      <c r="M17" s="43">
        <v>242</v>
      </c>
      <c r="N17" s="43">
        <f t="shared" si="2"/>
        <v>641</v>
      </c>
      <c r="O17" s="44"/>
      <c r="P17" s="44"/>
      <c r="Q17" s="45"/>
      <c r="R17" s="46"/>
      <c r="S17" s="61"/>
      <c r="T17" s="62">
        <v>361</v>
      </c>
      <c r="U17" s="63">
        <v>4.1666666666666699E-2</v>
      </c>
      <c r="V17" s="64">
        <f t="shared" si="0"/>
        <v>15.041666666666679</v>
      </c>
      <c r="X17" s="67">
        <v>82</v>
      </c>
    </row>
    <row r="18" spans="1:24" s="2" customFormat="1" ht="13.5" customHeight="1">
      <c r="A18" s="12">
        <v>6</v>
      </c>
      <c r="B18" s="87" t="s">
        <v>31</v>
      </c>
      <c r="C18" s="74" t="e">
        <f>#REF!</f>
        <v>#REF!</v>
      </c>
      <c r="D18" s="74">
        <v>0</v>
      </c>
      <c r="E18" s="74">
        <v>0</v>
      </c>
      <c r="F18" s="127" t="e">
        <f>C18+D18+E18</f>
        <v>#REF!</v>
      </c>
      <c r="G18" s="75">
        <v>30</v>
      </c>
      <c r="H18" s="76" t="e">
        <f>G18-F18</f>
        <v>#REF!</v>
      </c>
      <c r="I18" s="98" t="e">
        <f>H18/G18</f>
        <v>#REF!</v>
      </c>
      <c r="J18" s="74">
        <v>1.8625</v>
      </c>
      <c r="K18" s="122" t="e">
        <f t="shared" si="5"/>
        <v>#REF!</v>
      </c>
      <c r="L18" s="45">
        <v>231</v>
      </c>
      <c r="M18" s="43">
        <v>284</v>
      </c>
      <c r="N18" s="43">
        <f t="shared" si="2"/>
        <v>515</v>
      </c>
      <c r="O18" s="48"/>
      <c r="P18" s="48"/>
      <c r="Q18" s="49"/>
      <c r="R18" s="46"/>
      <c r="S18" s="61"/>
      <c r="T18" s="66">
        <v>214</v>
      </c>
      <c r="U18" s="63">
        <v>4.1666666666666699E-2</v>
      </c>
      <c r="V18" s="64">
        <f t="shared" si="0"/>
        <v>8.9166666666666732</v>
      </c>
      <c r="X18" s="67">
        <v>42</v>
      </c>
    </row>
    <row r="19" spans="1:24" s="2" customFormat="1" ht="13.5" customHeight="1">
      <c r="A19" s="12">
        <v>7</v>
      </c>
      <c r="B19" s="87" t="s">
        <v>32</v>
      </c>
      <c r="C19" s="74" t="e">
        <f>#REF!</f>
        <v>#REF!</v>
      </c>
      <c r="D19" s="74">
        <v>0</v>
      </c>
      <c r="E19" s="74">
        <v>0</v>
      </c>
      <c r="F19" s="127" t="e">
        <f>SUM(C19:E19)</f>
        <v>#REF!</v>
      </c>
      <c r="G19" s="75">
        <v>30</v>
      </c>
      <c r="H19" s="76" t="e">
        <f t="shared" si="1"/>
        <v>#REF!</v>
      </c>
      <c r="I19" s="98" t="e">
        <f t="shared" si="4"/>
        <v>#REF!</v>
      </c>
      <c r="J19" s="74">
        <v>1.5833333333333333</v>
      </c>
      <c r="K19" s="122" t="e">
        <f t="shared" si="5"/>
        <v>#REF!</v>
      </c>
      <c r="L19" s="45">
        <v>276</v>
      </c>
      <c r="M19" s="43">
        <v>273</v>
      </c>
      <c r="N19" s="43">
        <f t="shared" si="2"/>
        <v>549</v>
      </c>
      <c r="O19" s="44"/>
      <c r="P19" s="44"/>
      <c r="Q19" s="45"/>
      <c r="R19" s="50"/>
      <c r="S19" s="61"/>
      <c r="T19" s="62">
        <v>90</v>
      </c>
      <c r="U19" s="63">
        <v>4.1666666666666699E-2</v>
      </c>
      <c r="V19" s="64">
        <f t="shared" si="0"/>
        <v>3.7500000000000031</v>
      </c>
      <c r="X19" s="67">
        <v>40</v>
      </c>
    </row>
    <row r="20" spans="1:24" s="2" customFormat="1" ht="13.5" customHeight="1">
      <c r="A20" s="12">
        <v>8</v>
      </c>
      <c r="B20" s="87" t="s">
        <v>33</v>
      </c>
      <c r="C20" s="74" t="e">
        <f>#REF!</f>
        <v>#REF!</v>
      </c>
      <c r="D20" s="74">
        <v>0.25</v>
      </c>
      <c r="E20" s="74">
        <v>1.5</v>
      </c>
      <c r="F20" s="74" t="e">
        <f>C20+D20+E20</f>
        <v>#REF!</v>
      </c>
      <c r="G20" s="75">
        <v>30</v>
      </c>
      <c r="H20" s="76" t="e">
        <f>G20-F20</f>
        <v>#REF!</v>
      </c>
      <c r="I20" s="98" t="e">
        <f>H20/G20</f>
        <v>#REF!</v>
      </c>
      <c r="J20" s="74">
        <v>3.8958333333333335</v>
      </c>
      <c r="K20" s="122" t="e">
        <f t="shared" si="5"/>
        <v>#REF!</v>
      </c>
      <c r="L20" s="45">
        <v>245</v>
      </c>
      <c r="M20" s="43">
        <v>224</v>
      </c>
      <c r="N20" s="43">
        <f t="shared" si="2"/>
        <v>469</v>
      </c>
      <c r="O20" s="48"/>
      <c r="P20" s="48"/>
      <c r="Q20" s="49">
        <v>1</v>
      </c>
      <c r="R20" s="51" t="s">
        <v>77</v>
      </c>
      <c r="S20" s="61"/>
      <c r="T20" s="66">
        <v>380</v>
      </c>
      <c r="U20" s="63">
        <v>4.1666666666666699E-2</v>
      </c>
      <c r="V20" s="64">
        <f t="shared" si="0"/>
        <v>15.833333333333346</v>
      </c>
      <c r="X20" s="67">
        <v>58</v>
      </c>
    </row>
    <row r="21" spans="1:24" s="2" customFormat="1" ht="13.5" customHeight="1">
      <c r="A21" s="12">
        <v>9</v>
      </c>
      <c r="B21" s="87" t="s">
        <v>34</v>
      </c>
      <c r="C21" s="74" t="e">
        <f>#REF!</f>
        <v>#REF!</v>
      </c>
      <c r="D21" s="74" t="e">
        <f>#REF!</f>
        <v>#REF!</v>
      </c>
      <c r="E21" s="74" t="e">
        <f>#REF!</f>
        <v>#REF!</v>
      </c>
      <c r="F21" s="74" t="e">
        <f>#REF!</f>
        <v>#REF!</v>
      </c>
      <c r="G21" s="75">
        <v>30</v>
      </c>
      <c r="H21" s="76" t="e">
        <f t="shared" si="1"/>
        <v>#REF!</v>
      </c>
      <c r="I21" s="98" t="e">
        <f t="shared" si="4"/>
        <v>#REF!</v>
      </c>
      <c r="J21" s="74">
        <v>1.9166666666666667</v>
      </c>
      <c r="K21" s="122" t="e">
        <f t="shared" si="5"/>
        <v>#REF!</v>
      </c>
      <c r="L21" s="45">
        <v>604</v>
      </c>
      <c r="M21" s="43">
        <v>196</v>
      </c>
      <c r="N21" s="43">
        <f t="shared" si="2"/>
        <v>800</v>
      </c>
      <c r="O21" s="44"/>
      <c r="P21" s="44"/>
      <c r="Q21" s="45"/>
      <c r="R21" s="46"/>
      <c r="S21" s="61"/>
      <c r="T21" s="62">
        <v>299</v>
      </c>
      <c r="U21" s="63">
        <v>4.1666666666666699E-2</v>
      </c>
      <c r="V21" s="64">
        <f t="shared" si="0"/>
        <v>12.458333333333343</v>
      </c>
      <c r="X21" s="67">
        <v>94</v>
      </c>
    </row>
    <row r="22" spans="1:24" s="2" customFormat="1" ht="20.45" customHeight="1">
      <c r="A22" s="12">
        <v>10</v>
      </c>
      <c r="B22" s="87" t="s">
        <v>35</v>
      </c>
      <c r="C22" s="74" t="e">
        <f>#REF!</f>
        <v>#REF!</v>
      </c>
      <c r="D22" s="74">
        <v>0</v>
      </c>
      <c r="E22" s="74">
        <v>10</v>
      </c>
      <c r="F22" s="74" t="e">
        <f>C22+D22+E22</f>
        <v>#REF!</v>
      </c>
      <c r="G22" s="75">
        <v>30</v>
      </c>
      <c r="H22" s="76" t="e">
        <f>G22-F22</f>
        <v>#REF!</v>
      </c>
      <c r="I22" s="129" t="e">
        <f>H22/G22</f>
        <v>#REF!</v>
      </c>
      <c r="J22" s="74">
        <v>1.4000000000000001</v>
      </c>
      <c r="K22" s="122" t="e">
        <f t="shared" si="5"/>
        <v>#REF!</v>
      </c>
      <c r="L22" s="45">
        <v>422</v>
      </c>
      <c r="M22" s="43">
        <v>148</v>
      </c>
      <c r="N22" s="43">
        <f t="shared" si="2"/>
        <v>570</v>
      </c>
      <c r="O22" s="44"/>
      <c r="P22" s="44"/>
      <c r="Q22" s="45">
        <v>1</v>
      </c>
      <c r="R22" s="46" t="s">
        <v>76</v>
      </c>
      <c r="S22" s="61"/>
      <c r="T22" s="66">
        <v>387</v>
      </c>
      <c r="U22" s="63">
        <v>4.1666666666666699E-2</v>
      </c>
      <c r="V22" s="64">
        <f t="shared" si="0"/>
        <v>16.125000000000014</v>
      </c>
      <c r="X22" s="67">
        <v>68</v>
      </c>
    </row>
    <row r="23" spans="1:24" s="2" customFormat="1" ht="13.5" customHeight="1">
      <c r="A23" s="12">
        <v>11</v>
      </c>
      <c r="B23" s="87" t="s">
        <v>36</v>
      </c>
      <c r="C23" s="74" t="e">
        <f>#REF!</f>
        <v>#REF!</v>
      </c>
      <c r="D23" s="74" t="e">
        <f>#REF!</f>
        <v>#REF!</v>
      </c>
      <c r="E23" s="74" t="e">
        <f>#REF!</f>
        <v>#REF!</v>
      </c>
      <c r="F23" s="74" t="e">
        <f>#REF!</f>
        <v>#REF!</v>
      </c>
      <c r="G23" s="75">
        <v>30</v>
      </c>
      <c r="H23" s="76" t="e">
        <f t="shared" si="1"/>
        <v>#REF!</v>
      </c>
      <c r="I23" s="98" t="e">
        <f t="shared" si="4"/>
        <v>#REF!</v>
      </c>
      <c r="J23" s="74">
        <v>2.9708333333333332</v>
      </c>
      <c r="K23" s="122" t="e">
        <f t="shared" si="5"/>
        <v>#REF!</v>
      </c>
      <c r="L23" s="45">
        <v>673</v>
      </c>
      <c r="M23" s="43">
        <v>647</v>
      </c>
      <c r="N23" s="43">
        <f t="shared" si="2"/>
        <v>1320</v>
      </c>
      <c r="O23" s="44"/>
      <c r="P23" s="44"/>
      <c r="Q23" s="45"/>
      <c r="R23" s="85"/>
      <c r="S23" s="61"/>
      <c r="T23" s="62">
        <v>412</v>
      </c>
      <c r="U23" s="63">
        <v>4.1666666666666699E-2</v>
      </c>
      <c r="V23" s="64">
        <f t="shared" si="0"/>
        <v>17.166666666666679</v>
      </c>
      <c r="X23" s="67">
        <v>66</v>
      </c>
    </row>
    <row r="24" spans="1:24" s="2" customFormat="1" ht="15">
      <c r="A24" s="12">
        <v>12</v>
      </c>
      <c r="B24" s="87" t="s">
        <v>37</v>
      </c>
      <c r="C24" s="74" t="e">
        <f>#REF!</f>
        <v>#REF!</v>
      </c>
      <c r="D24" s="74">
        <v>0</v>
      </c>
      <c r="E24" s="74">
        <v>0</v>
      </c>
      <c r="F24" s="74" t="e">
        <f>C24+D24+E24</f>
        <v>#REF!</v>
      </c>
      <c r="G24" s="75">
        <v>30</v>
      </c>
      <c r="H24" s="76" t="e">
        <f>G24-F24</f>
        <v>#REF!</v>
      </c>
      <c r="I24" s="98" t="e">
        <f>H24/G24</f>
        <v>#REF!</v>
      </c>
      <c r="J24" s="74">
        <v>1.7833333333333332</v>
      </c>
      <c r="K24" s="122" t="e">
        <f t="shared" si="5"/>
        <v>#REF!</v>
      </c>
      <c r="L24" s="45">
        <v>372</v>
      </c>
      <c r="M24" s="43">
        <v>296</v>
      </c>
      <c r="N24" s="128">
        <f t="shared" si="2"/>
        <v>668</v>
      </c>
      <c r="O24" s="48"/>
      <c r="P24" s="48"/>
      <c r="Q24" s="49"/>
      <c r="R24" s="46"/>
      <c r="S24" s="61"/>
      <c r="T24" s="66">
        <v>339</v>
      </c>
      <c r="U24" s="63">
        <v>4.1666666666666699E-2</v>
      </c>
      <c r="V24" s="64">
        <f t="shared" si="0"/>
        <v>14.125000000000011</v>
      </c>
      <c r="X24" s="67">
        <v>49</v>
      </c>
    </row>
    <row r="25" spans="1:24" s="4" customFormat="1" ht="13.5" customHeight="1">
      <c r="A25" s="180" t="s">
        <v>64</v>
      </c>
      <c r="B25" s="181"/>
      <c r="C25" s="181"/>
      <c r="D25" s="181"/>
      <c r="E25" s="182"/>
      <c r="F25" s="108" t="e">
        <f>AVERAGE(F13:F24)</f>
        <v>#REF!</v>
      </c>
      <c r="G25" s="108">
        <f>AVERAGE(G13:G24)</f>
        <v>30</v>
      </c>
      <c r="H25" s="108" t="e">
        <f t="shared" ref="H25:M25" si="6">AVERAGE(H13:H24)</f>
        <v>#REF!</v>
      </c>
      <c r="I25" s="132" t="e">
        <f>AVERAGE(I13:I24)</f>
        <v>#REF!</v>
      </c>
      <c r="J25" s="108">
        <f>AVERAGE(J13:J24)</f>
        <v>1.8687499999999997</v>
      </c>
      <c r="K25" s="109" t="e">
        <f>AVERAGE(K13:K24)</f>
        <v>#REF!</v>
      </c>
      <c r="L25" s="121">
        <f t="shared" si="6"/>
        <v>366.91666666666669</v>
      </c>
      <c r="M25" s="121">
        <f t="shared" si="6"/>
        <v>240</v>
      </c>
      <c r="N25" s="121">
        <f>AVERAGE(N13:N24)</f>
        <v>606.91666666666663</v>
      </c>
      <c r="O25" s="121" t="e">
        <f t="shared" ref="O25:P25" si="7">AVERAGE(O13:O24)</f>
        <v>#DIV/0!</v>
      </c>
      <c r="P25" s="121" t="e">
        <f t="shared" si="7"/>
        <v>#DIV/0!</v>
      </c>
      <c r="Q25" s="121">
        <f>AVERAGE(Q13:Q24)</f>
        <v>1</v>
      </c>
      <c r="R25" s="110"/>
    </row>
    <row r="26" spans="1:24" s="4" customFormat="1" ht="12.75">
      <c r="A26" s="15"/>
      <c r="B26" s="70"/>
      <c r="C26" s="99"/>
      <c r="D26" s="28"/>
      <c r="E26" s="28"/>
      <c r="F26" s="77"/>
      <c r="G26" s="28"/>
      <c r="H26" s="29"/>
      <c r="I26" s="30"/>
      <c r="J26" s="55"/>
      <c r="K26" s="16"/>
      <c r="L26" s="16"/>
      <c r="M26" s="54"/>
      <c r="N26" s="54"/>
      <c r="O26" s="55"/>
      <c r="P26" s="55"/>
      <c r="Q26" s="56"/>
      <c r="R26" s="123" t="s">
        <v>78</v>
      </c>
    </row>
    <row r="27" spans="1:24" s="4" customFormat="1" ht="12.75">
      <c r="A27" s="71"/>
      <c r="B27" s="70"/>
      <c r="C27" s="57" t="s">
        <v>54</v>
      </c>
      <c r="D27" s="28"/>
      <c r="E27" s="28"/>
      <c r="F27" s="29"/>
      <c r="G27" s="28"/>
      <c r="H27" s="29"/>
      <c r="I27" s="30"/>
      <c r="J27" s="55"/>
      <c r="K27" s="16"/>
      <c r="L27" s="16"/>
      <c r="M27" s="54"/>
      <c r="N27" s="54"/>
      <c r="O27" s="55"/>
      <c r="P27" s="55"/>
      <c r="Q27" s="56"/>
      <c r="R27" s="99" t="s">
        <v>52</v>
      </c>
    </row>
    <row r="28" spans="1:24" s="1" customFormat="1" ht="12.75">
      <c r="A28" s="71"/>
      <c r="B28" s="70"/>
      <c r="C28" s="57"/>
      <c r="D28" s="57"/>
      <c r="E28" s="78"/>
      <c r="F28" s="57"/>
      <c r="G28" s="17"/>
      <c r="H28" s="17"/>
      <c r="I28" s="31"/>
      <c r="J28" s="31"/>
      <c r="K28" s="17"/>
      <c r="L28" s="17"/>
      <c r="M28" s="58"/>
      <c r="N28" s="58"/>
      <c r="O28" s="31"/>
      <c r="P28" s="31"/>
      <c r="Q28" s="57"/>
      <c r="R28" s="57"/>
      <c r="T28" s="64">
        <f t="shared" ref="T28:T35" si="8">+S28*R29</f>
        <v>0</v>
      </c>
    </row>
    <row r="29" spans="1:24" s="1" customFormat="1" ht="12.75">
      <c r="A29" s="71"/>
      <c r="B29" s="70"/>
      <c r="C29" s="57"/>
      <c r="D29" s="70"/>
      <c r="E29" s="17"/>
      <c r="F29" s="17"/>
      <c r="G29" s="17"/>
      <c r="H29" s="17"/>
      <c r="I29" s="17"/>
      <c r="J29" s="31"/>
      <c r="K29" s="17"/>
      <c r="L29" s="17"/>
      <c r="M29" s="58"/>
      <c r="N29" s="58"/>
      <c r="O29" s="31"/>
      <c r="P29" s="31"/>
      <c r="Q29" s="57"/>
      <c r="R29" s="57"/>
      <c r="T29" s="64">
        <f t="shared" si="8"/>
        <v>0</v>
      </c>
    </row>
    <row r="30" spans="1:24" s="1" customFormat="1" ht="12.75" hidden="1" customHeight="1">
      <c r="A30" s="71"/>
      <c r="B30" s="70"/>
      <c r="C30" s="57"/>
      <c r="D30" s="57"/>
      <c r="E30" s="78"/>
      <c r="F30" s="57"/>
      <c r="G30" s="17"/>
      <c r="H30" s="17"/>
      <c r="I30" s="31"/>
      <c r="J30" s="31"/>
      <c r="K30" s="17"/>
      <c r="L30" s="17"/>
      <c r="M30" s="58"/>
      <c r="N30" s="58"/>
      <c r="O30" s="31"/>
      <c r="P30" s="31"/>
      <c r="Q30" s="57"/>
      <c r="R30" s="57"/>
      <c r="T30" s="64">
        <f t="shared" si="8"/>
        <v>0</v>
      </c>
    </row>
    <row r="31" spans="1:24" s="1" customFormat="1" ht="12.75" hidden="1" customHeight="1">
      <c r="A31" s="71"/>
      <c r="B31" s="70"/>
      <c r="C31" s="57"/>
      <c r="D31" s="57"/>
      <c r="E31" s="78"/>
      <c r="F31" s="57"/>
      <c r="G31" s="17"/>
      <c r="H31" s="17"/>
      <c r="I31" s="31"/>
      <c r="J31" s="31"/>
      <c r="K31" s="17"/>
      <c r="L31" s="17"/>
      <c r="M31" s="58"/>
      <c r="N31" s="58"/>
      <c r="O31" s="31"/>
      <c r="P31" s="31"/>
      <c r="Q31" s="57"/>
      <c r="R31" s="57"/>
      <c r="T31" s="64">
        <f t="shared" si="8"/>
        <v>0</v>
      </c>
    </row>
    <row r="32" spans="1:24" s="1" customFormat="1" ht="12.75" hidden="1" customHeight="1">
      <c r="A32" s="71"/>
      <c r="B32" s="70"/>
      <c r="C32" s="57"/>
      <c r="D32" s="57"/>
      <c r="E32" s="78"/>
      <c r="F32" s="57"/>
      <c r="G32" s="17"/>
      <c r="H32" s="17"/>
      <c r="I32" s="31"/>
      <c r="J32" s="31"/>
      <c r="K32" s="17"/>
      <c r="L32" s="17"/>
      <c r="M32" s="58"/>
      <c r="N32" s="58"/>
      <c r="O32" s="31"/>
      <c r="P32" s="31"/>
      <c r="Q32" s="57"/>
      <c r="R32" s="57"/>
      <c r="T32" s="64">
        <f t="shared" si="8"/>
        <v>0</v>
      </c>
    </row>
    <row r="33" spans="1:20" s="1" customFormat="1" ht="12.75">
      <c r="A33" s="71"/>
      <c r="B33" s="70"/>
      <c r="C33" s="32"/>
      <c r="D33" s="57"/>
      <c r="E33" s="78"/>
      <c r="F33" s="57"/>
      <c r="G33" s="17"/>
      <c r="H33" s="17"/>
      <c r="I33" s="31"/>
      <c r="J33" s="31"/>
      <c r="K33" s="17"/>
      <c r="L33" s="17"/>
      <c r="M33" s="58"/>
      <c r="N33" s="58"/>
      <c r="O33" s="31"/>
      <c r="P33" s="31"/>
      <c r="Q33" s="57"/>
      <c r="R33" s="57"/>
      <c r="T33" s="64">
        <f t="shared" si="8"/>
        <v>0</v>
      </c>
    </row>
    <row r="34" spans="1:20" s="1" customFormat="1" ht="12.75">
      <c r="A34" s="71"/>
      <c r="B34" s="70"/>
      <c r="C34" s="18"/>
      <c r="D34" s="79"/>
      <c r="E34" s="79"/>
      <c r="F34" s="79"/>
      <c r="G34" s="18"/>
      <c r="H34" s="18"/>
      <c r="I34" s="32"/>
      <c r="J34" s="32"/>
      <c r="K34" s="18"/>
      <c r="L34" s="18"/>
      <c r="M34" s="59"/>
      <c r="N34" s="59"/>
      <c r="O34" s="32"/>
      <c r="P34" s="32"/>
      <c r="Q34" s="18"/>
      <c r="R34" s="32"/>
      <c r="T34" s="64">
        <f t="shared" si="8"/>
        <v>0</v>
      </c>
    </row>
    <row r="35" spans="1:20" s="1" customFormat="1" ht="12.75" hidden="1" customHeight="1">
      <c r="A35" s="71"/>
      <c r="B35" s="70"/>
      <c r="C35" s="18"/>
      <c r="D35" s="79"/>
      <c r="E35" s="79"/>
      <c r="F35" s="79"/>
      <c r="G35" s="18"/>
      <c r="H35" s="18"/>
      <c r="I35" s="32"/>
      <c r="J35" s="32"/>
      <c r="K35" s="18"/>
      <c r="L35" s="18"/>
      <c r="M35" s="59"/>
      <c r="N35" s="59"/>
      <c r="O35" s="32"/>
      <c r="P35" s="32"/>
      <c r="Q35" s="18"/>
      <c r="R35" s="18"/>
      <c r="T35" s="64">
        <f t="shared" si="8"/>
        <v>0</v>
      </c>
    </row>
    <row r="36" spans="1:20" s="5" customFormat="1" ht="12.75" hidden="1" customHeight="1">
      <c r="A36" s="71"/>
      <c r="B36" s="70"/>
      <c r="C36" s="18"/>
      <c r="D36" s="79"/>
      <c r="E36" s="79"/>
      <c r="F36" s="79"/>
      <c r="G36" s="18"/>
      <c r="H36" s="18"/>
      <c r="I36" s="32"/>
      <c r="J36" s="32"/>
      <c r="K36" s="18"/>
      <c r="L36" s="18"/>
      <c r="M36" s="59"/>
      <c r="N36" s="59"/>
      <c r="O36" s="32"/>
      <c r="P36" s="32"/>
      <c r="Q36" s="18"/>
      <c r="R36" s="18"/>
      <c r="S36" s="1"/>
      <c r="T36" s="64" t="e">
        <f>+S36*R38</f>
        <v>#VALUE!</v>
      </c>
    </row>
    <row r="37" spans="1:20" s="5" customFormat="1" ht="12.75">
      <c r="A37" s="71"/>
      <c r="B37" s="70"/>
      <c r="C37" s="99" t="s">
        <v>55</v>
      </c>
      <c r="D37" s="79"/>
      <c r="E37" s="79"/>
      <c r="F37" s="79"/>
      <c r="G37" s="18"/>
      <c r="H37" s="18"/>
      <c r="I37" s="32"/>
      <c r="J37" s="32"/>
      <c r="K37" s="18"/>
      <c r="L37" s="18"/>
      <c r="M37" s="59"/>
      <c r="N37" s="59"/>
      <c r="O37" s="32"/>
      <c r="P37" s="32"/>
      <c r="Q37" s="18"/>
      <c r="R37" s="18"/>
      <c r="S37" s="1"/>
      <c r="T37" s="64"/>
    </row>
    <row r="38" spans="1:20" s="5" customFormat="1" ht="12.75">
      <c r="A38" s="18"/>
      <c r="B38" s="18"/>
      <c r="C38" s="79"/>
      <c r="D38" s="79"/>
      <c r="E38" s="79"/>
      <c r="F38" s="79"/>
      <c r="G38" s="18"/>
      <c r="H38" s="18"/>
      <c r="I38" s="32"/>
      <c r="J38" s="32"/>
      <c r="K38" s="18"/>
      <c r="L38" s="18"/>
      <c r="M38" s="59"/>
      <c r="N38" s="59"/>
      <c r="O38" s="32"/>
      <c r="P38" s="32"/>
      <c r="Q38" s="18"/>
      <c r="R38" s="99" t="s">
        <v>53</v>
      </c>
      <c r="S38" s="1"/>
      <c r="T38" s="64">
        <f t="shared" ref="T38:T48" si="9">+S38*R39</f>
        <v>0</v>
      </c>
    </row>
    <row r="39" spans="1:20" s="1" customFormat="1" ht="12.75">
      <c r="A39" s="5"/>
      <c r="B39" s="5"/>
      <c r="C39" s="6"/>
      <c r="D39" s="6"/>
      <c r="E39" s="6"/>
      <c r="F39" s="6"/>
      <c r="G39" s="5"/>
      <c r="H39" s="5"/>
      <c r="K39" s="5"/>
      <c r="L39" s="5"/>
      <c r="M39" s="7"/>
      <c r="N39" s="7"/>
      <c r="Q39" s="5"/>
      <c r="T39" s="64">
        <f t="shared" si="9"/>
        <v>0</v>
      </c>
    </row>
    <row r="40" spans="1:20" s="1" customFormat="1" ht="12.75">
      <c r="A40" s="5"/>
      <c r="B40" s="5"/>
      <c r="C40" s="6"/>
      <c r="D40" s="6"/>
      <c r="E40" s="6"/>
      <c r="F40" s="6"/>
      <c r="G40" s="5"/>
      <c r="H40" s="5"/>
      <c r="K40" s="5"/>
      <c r="L40" s="5"/>
      <c r="M40" s="7"/>
      <c r="N40" s="7"/>
      <c r="Q40" s="5"/>
      <c r="R40" s="5"/>
      <c r="T40" s="64">
        <f t="shared" si="9"/>
        <v>0</v>
      </c>
    </row>
    <row r="41" spans="1:20" s="1" customFormat="1" ht="12.75">
      <c r="A41" s="5"/>
      <c r="B41" s="5"/>
      <c r="C41" s="6"/>
      <c r="D41" s="6"/>
      <c r="E41" s="6"/>
      <c r="F41" s="6"/>
      <c r="G41" s="5"/>
      <c r="H41" s="5"/>
      <c r="K41" s="5"/>
      <c r="L41" s="5"/>
      <c r="M41" s="7"/>
      <c r="N41" s="7"/>
      <c r="Q41" s="5"/>
      <c r="R41" s="5"/>
      <c r="T41" s="64">
        <f t="shared" si="9"/>
        <v>0</v>
      </c>
    </row>
    <row r="42" spans="1:20" s="1" customFormat="1" ht="12.75">
      <c r="A42" s="5"/>
      <c r="B42" s="5"/>
      <c r="C42" s="6"/>
      <c r="D42" s="6"/>
      <c r="E42" s="6"/>
      <c r="F42" s="33"/>
      <c r="G42" s="5"/>
      <c r="H42" s="5"/>
      <c r="K42" s="5"/>
      <c r="L42" s="5"/>
      <c r="M42" s="7"/>
      <c r="N42" s="7"/>
      <c r="Q42" s="5"/>
      <c r="R42" s="5"/>
      <c r="T42" s="64">
        <f t="shared" si="9"/>
        <v>0</v>
      </c>
    </row>
    <row r="43" spans="1:20" s="1" customFormat="1" ht="12.75">
      <c r="A43" s="5"/>
      <c r="B43" s="5"/>
      <c r="C43" s="6"/>
      <c r="D43" s="6"/>
      <c r="E43" s="6"/>
      <c r="F43" s="6"/>
      <c r="G43" s="5"/>
      <c r="H43" s="5"/>
      <c r="K43" s="5"/>
      <c r="L43" s="5"/>
      <c r="M43" s="7"/>
      <c r="N43" s="7"/>
      <c r="Q43" s="5"/>
      <c r="R43" s="5"/>
      <c r="T43" s="64">
        <f t="shared" si="9"/>
        <v>0</v>
      </c>
    </row>
    <row r="44" spans="1:20" s="1" customFormat="1" ht="12.75">
      <c r="A44" s="5"/>
      <c r="B44" s="5"/>
      <c r="C44" s="6"/>
      <c r="D44" s="6"/>
      <c r="E44" s="33"/>
      <c r="F44" s="6"/>
      <c r="G44" s="5"/>
      <c r="H44" s="5"/>
      <c r="J44" s="1">
        <f>676/5</f>
        <v>135.19999999999999</v>
      </c>
      <c r="K44" s="5"/>
      <c r="L44" s="5"/>
      <c r="M44" s="7"/>
      <c r="N44" s="7"/>
      <c r="Q44" s="5"/>
      <c r="R44" s="5"/>
      <c r="T44" s="64">
        <f t="shared" si="9"/>
        <v>0</v>
      </c>
    </row>
    <row r="45" spans="1:20" s="1" customFormat="1" ht="12.75">
      <c r="A45" s="5"/>
      <c r="B45" s="5"/>
      <c r="C45" s="6"/>
      <c r="D45" s="6"/>
      <c r="E45" s="6"/>
      <c r="F45" s="6"/>
      <c r="G45" s="5"/>
      <c r="H45" s="5"/>
      <c r="K45" s="5"/>
      <c r="L45" s="5"/>
      <c r="M45" s="7"/>
      <c r="N45" s="7"/>
      <c r="Q45" s="5"/>
      <c r="R45" s="5"/>
      <c r="T45" s="64">
        <f t="shared" si="9"/>
        <v>0</v>
      </c>
    </row>
    <row r="46" spans="1:20" s="1" customFormat="1" ht="12.75">
      <c r="A46" s="5"/>
      <c r="B46" s="5"/>
      <c r="C46" s="6"/>
      <c r="D46" s="6"/>
      <c r="E46" s="6"/>
      <c r="F46" s="6"/>
      <c r="G46" s="5"/>
      <c r="H46" s="5"/>
      <c r="K46" s="5"/>
      <c r="L46" s="5"/>
      <c r="M46" s="7"/>
      <c r="N46" s="7"/>
      <c r="Q46" s="5"/>
      <c r="R46" s="5"/>
      <c r="T46" s="64">
        <f t="shared" si="9"/>
        <v>0</v>
      </c>
    </row>
    <row r="47" spans="1:20" s="1" customFormat="1" ht="12.75">
      <c r="A47" s="5"/>
      <c r="B47" s="5"/>
      <c r="C47" s="6"/>
      <c r="D47" s="6"/>
      <c r="E47" s="6"/>
      <c r="F47" s="6"/>
      <c r="G47" s="5"/>
      <c r="H47" s="5"/>
      <c r="K47" s="5"/>
      <c r="L47" s="5"/>
      <c r="M47" s="7"/>
      <c r="N47" s="7"/>
      <c r="Q47" s="5"/>
      <c r="R47" s="5"/>
      <c r="T47" s="64">
        <f t="shared" si="9"/>
        <v>0</v>
      </c>
    </row>
    <row r="48" spans="1:20" s="1" customFormat="1" ht="12.75">
      <c r="A48" s="5"/>
      <c r="B48" s="5"/>
      <c r="C48" s="6"/>
      <c r="D48" s="6"/>
      <c r="E48" s="6"/>
      <c r="F48" s="33"/>
      <c r="G48" s="5"/>
      <c r="H48" s="5"/>
      <c r="K48" s="5"/>
      <c r="L48" s="5"/>
      <c r="M48" s="7"/>
      <c r="N48" s="7"/>
      <c r="Q48" s="5"/>
      <c r="R48" s="5"/>
      <c r="T48" s="64">
        <f t="shared" si="9"/>
        <v>0</v>
      </c>
    </row>
    <row r="49" spans="1:18" s="1" customFormat="1" ht="12.75">
      <c r="A49" s="5"/>
      <c r="B49" s="5"/>
      <c r="C49" s="6"/>
      <c r="D49" s="6"/>
      <c r="E49" s="6"/>
      <c r="F49" s="6"/>
      <c r="G49" s="5"/>
      <c r="H49" s="5"/>
      <c r="J49" s="8"/>
      <c r="K49" s="5"/>
      <c r="L49" s="5"/>
      <c r="M49" s="7"/>
      <c r="N49" s="7"/>
      <c r="O49" s="8"/>
      <c r="P49" s="8"/>
      <c r="Q49" s="5"/>
      <c r="R49" s="5"/>
    </row>
  </sheetData>
  <mergeCells count="15">
    <mergeCell ref="A25:E25"/>
    <mergeCell ref="Q8:Q9"/>
    <mergeCell ref="R8:R10"/>
    <mergeCell ref="A5:R5"/>
    <mergeCell ref="A6:R6"/>
    <mergeCell ref="A7:R7"/>
    <mergeCell ref="C8:F8"/>
    <mergeCell ref="A8:A10"/>
    <mergeCell ref="B8:B10"/>
    <mergeCell ref="G8:G9"/>
    <mergeCell ref="O8:O9"/>
    <mergeCell ref="K8:K9"/>
    <mergeCell ref="H8:I9"/>
    <mergeCell ref="J8:J9"/>
    <mergeCell ref="L8:N9"/>
  </mergeCells>
  <pageMargins left="0.35416666666666702" right="0.27500000000000002" top="1" bottom="1" header="0.5" footer="0.5"/>
  <pageSetup paperSize="9" scale="7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8" workbookViewId="0">
      <selection activeCell="E44" sqref="E44:G45"/>
    </sheetView>
  </sheetViews>
  <sheetFormatPr defaultColWidth="7.875" defaultRowHeight="12.75"/>
  <cols>
    <col min="1" max="1" width="5.75" style="5" customWidth="1"/>
    <col min="2" max="2" width="9.25" style="5" customWidth="1"/>
    <col min="3" max="3" width="12" style="6" customWidth="1"/>
    <col min="4" max="4" width="9.875" style="6" customWidth="1"/>
    <col min="5" max="5" width="8.25" style="6" bestFit="1" customWidth="1"/>
    <col min="6" max="6" width="8.25" style="6" customWidth="1"/>
    <col min="7" max="7" width="9" style="6" customWidth="1"/>
    <col min="8" max="8" width="8.75" style="6" customWidth="1"/>
    <col min="9" max="9" width="12.375" style="5" customWidth="1"/>
    <col min="10" max="10" width="8.375" style="5" bestFit="1" customWidth="1"/>
    <col min="11" max="11" width="9.5" style="1" customWidth="1"/>
    <col min="12" max="14" width="11.125" style="1" customWidth="1"/>
    <col min="15" max="15" width="10.75" style="1" customWidth="1"/>
    <col min="16" max="16" width="9.5" style="7" hidden="1" customWidth="1"/>
    <col min="17" max="17" width="7.875" style="5" hidden="1" customWidth="1"/>
    <col min="18" max="18" width="62.875" style="5" customWidth="1"/>
    <col min="19" max="19" width="10.75" style="1" customWidth="1"/>
    <col min="20" max="20" width="11.25" style="1" customWidth="1"/>
    <col min="21" max="21" width="8.875" style="1" customWidth="1"/>
    <col min="22" max="22" width="11.25" style="1" customWidth="1"/>
    <col min="23" max="23" width="7.875" style="1"/>
    <col min="24" max="25" width="13.5" style="1" customWidth="1"/>
    <col min="26" max="26" width="7.875" style="1"/>
    <col min="27" max="27" width="9" style="1" customWidth="1"/>
    <col min="28" max="16384" width="7.875" style="1"/>
  </cols>
  <sheetData>
    <row r="1" spans="1:24" ht="15.75">
      <c r="A1" s="9"/>
      <c r="B1" s="1"/>
      <c r="C1" s="20"/>
      <c r="D1" s="20"/>
      <c r="E1" s="20"/>
      <c r="F1" s="20"/>
      <c r="G1" s="20"/>
      <c r="H1" s="20"/>
      <c r="I1" s="21"/>
      <c r="J1" s="22"/>
      <c r="K1" s="19"/>
      <c r="L1" s="19"/>
      <c r="M1" s="19"/>
      <c r="N1" s="19"/>
      <c r="O1" s="34"/>
      <c r="P1" s="35"/>
      <c r="Q1" s="34"/>
      <c r="R1" s="36"/>
    </row>
    <row r="2" spans="1:24">
      <c r="A2" s="9"/>
      <c r="B2" s="1"/>
      <c r="C2" s="23"/>
      <c r="D2" s="24"/>
      <c r="E2" s="24"/>
      <c r="F2" s="24"/>
      <c r="G2" s="24"/>
      <c r="H2" s="24"/>
      <c r="I2" s="25"/>
      <c r="J2" s="25"/>
      <c r="K2" s="26"/>
      <c r="L2" s="26"/>
      <c r="M2" s="26"/>
      <c r="N2" s="26"/>
      <c r="O2" s="25"/>
      <c r="P2" s="37"/>
      <c r="Q2" s="9"/>
      <c r="R2" s="9"/>
    </row>
    <row r="3" spans="1:24">
      <c r="A3" s="9"/>
      <c r="B3" s="10"/>
      <c r="C3" s="23"/>
      <c r="D3" s="24"/>
      <c r="E3" s="24"/>
      <c r="F3" s="24"/>
      <c r="G3" s="24"/>
      <c r="H3" s="24"/>
      <c r="I3" s="25"/>
      <c r="J3" s="25"/>
      <c r="K3" s="26"/>
      <c r="L3" s="26"/>
      <c r="M3" s="26"/>
      <c r="N3" s="26"/>
      <c r="O3" s="25"/>
      <c r="P3" s="37"/>
      <c r="Q3" s="9"/>
      <c r="R3" s="9"/>
    </row>
    <row r="4" spans="1:24">
      <c r="A4" s="9"/>
      <c r="B4" s="10"/>
      <c r="C4" s="23"/>
      <c r="D4" s="24"/>
      <c r="E4" s="24"/>
      <c r="F4" s="24"/>
      <c r="G4" s="24"/>
      <c r="H4" s="24"/>
      <c r="I4" s="25"/>
      <c r="J4" s="25"/>
      <c r="K4" s="26"/>
      <c r="L4" s="26"/>
      <c r="M4" s="26"/>
      <c r="N4" s="26"/>
      <c r="O4" s="25"/>
      <c r="P4" s="37"/>
      <c r="Q4" s="9"/>
      <c r="R4" s="9"/>
    </row>
    <row r="5" spans="1:24">
      <c r="A5" s="187" t="s">
        <v>17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</row>
    <row r="6" spans="1:24">
      <c r="A6" s="187" t="s">
        <v>80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</row>
    <row r="7" spans="1:24">
      <c r="A7" s="212" t="s">
        <v>39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</row>
    <row r="8" spans="1:24">
      <c r="A8" s="136" t="s">
        <v>81</v>
      </c>
      <c r="B8" s="11"/>
      <c r="C8" s="11"/>
      <c r="D8" s="11"/>
      <c r="E8" s="11"/>
      <c r="F8" s="140"/>
      <c r="G8" s="140"/>
      <c r="H8" s="11"/>
      <c r="I8" s="11"/>
      <c r="J8" s="11"/>
      <c r="K8" s="11"/>
      <c r="L8" s="11"/>
      <c r="M8" s="134"/>
      <c r="N8" s="134"/>
      <c r="O8" s="11"/>
      <c r="P8" s="11"/>
      <c r="Q8" s="11"/>
      <c r="R8" s="11"/>
    </row>
    <row r="9" spans="1:24" ht="21" customHeight="1">
      <c r="A9" s="190" t="s">
        <v>65</v>
      </c>
      <c r="B9" s="215" t="s">
        <v>66</v>
      </c>
      <c r="C9" s="214" t="s">
        <v>2</v>
      </c>
      <c r="D9" s="188"/>
      <c r="E9" s="188"/>
      <c r="F9" s="188"/>
      <c r="G9" s="188"/>
      <c r="H9" s="189"/>
      <c r="I9" s="193" t="s">
        <v>3</v>
      </c>
      <c r="J9" s="198" t="s">
        <v>4</v>
      </c>
      <c r="K9" s="219"/>
      <c r="L9" s="218" t="s">
        <v>122</v>
      </c>
      <c r="M9" s="209" t="s">
        <v>40</v>
      </c>
      <c r="N9" s="209" t="s">
        <v>123</v>
      </c>
      <c r="O9" s="199" t="s">
        <v>5</v>
      </c>
      <c r="P9" s="194" t="s">
        <v>6</v>
      </c>
      <c r="Q9" s="183" t="s">
        <v>9</v>
      </c>
      <c r="R9" s="184" t="s">
        <v>10</v>
      </c>
      <c r="S9" s="60"/>
    </row>
    <row r="10" spans="1:24" ht="30" customHeight="1">
      <c r="A10" s="191"/>
      <c r="B10" s="216"/>
      <c r="C10" s="100" t="s">
        <v>56</v>
      </c>
      <c r="D10" s="101" t="s">
        <v>57</v>
      </c>
      <c r="E10" s="101" t="s">
        <v>58</v>
      </c>
      <c r="F10" s="101" t="s">
        <v>127</v>
      </c>
      <c r="G10" s="101" t="s">
        <v>126</v>
      </c>
      <c r="H10" s="101" t="s">
        <v>59</v>
      </c>
      <c r="I10" s="193"/>
      <c r="J10" s="200"/>
      <c r="K10" s="220"/>
      <c r="L10" s="218"/>
      <c r="M10" s="209"/>
      <c r="N10" s="209"/>
      <c r="O10" s="201"/>
      <c r="P10" s="195"/>
      <c r="Q10" s="183"/>
      <c r="R10" s="185"/>
      <c r="S10" s="60"/>
    </row>
    <row r="11" spans="1:24">
      <c r="A11" s="192"/>
      <c r="B11" s="217"/>
      <c r="C11" s="102" t="s">
        <v>13</v>
      </c>
      <c r="D11" s="103" t="s">
        <v>13</v>
      </c>
      <c r="E11" s="103" t="s">
        <v>13</v>
      </c>
      <c r="F11" s="103" t="s">
        <v>13</v>
      </c>
      <c r="G11" s="103" t="s">
        <v>13</v>
      </c>
      <c r="H11" s="103" t="s">
        <v>13</v>
      </c>
      <c r="I11" s="103" t="s">
        <v>13</v>
      </c>
      <c r="J11" s="104" t="s">
        <v>13</v>
      </c>
      <c r="K11" s="105" t="s">
        <v>12</v>
      </c>
      <c r="L11" s="133" t="s">
        <v>13</v>
      </c>
      <c r="M11" s="135" t="s">
        <v>13</v>
      </c>
      <c r="N11" s="135" t="s">
        <v>13</v>
      </c>
      <c r="O11" s="168" t="s">
        <v>12</v>
      </c>
      <c r="P11" s="84" t="s">
        <v>14</v>
      </c>
      <c r="Q11" s="39" t="s">
        <v>16</v>
      </c>
      <c r="R11" s="186"/>
      <c r="S11" s="60"/>
      <c r="U11" s="1">
        <f>2113/6</f>
        <v>352.16666666666669</v>
      </c>
    </row>
    <row r="12" spans="1:24">
      <c r="A12" s="106"/>
      <c r="B12" s="106">
        <v>1</v>
      </c>
      <c r="C12" s="107">
        <v>2</v>
      </c>
      <c r="D12" s="106">
        <v>3</v>
      </c>
      <c r="E12" s="106">
        <v>4</v>
      </c>
      <c r="F12" s="106">
        <v>5</v>
      </c>
      <c r="G12" s="106">
        <v>6</v>
      </c>
      <c r="H12" s="106" t="s">
        <v>131</v>
      </c>
      <c r="I12" s="106">
        <v>8</v>
      </c>
      <c r="J12" s="106" t="s">
        <v>129</v>
      </c>
      <c r="K12" s="106" t="s">
        <v>130</v>
      </c>
      <c r="L12" s="106">
        <v>11</v>
      </c>
      <c r="M12" s="169">
        <v>12</v>
      </c>
      <c r="N12" s="169">
        <v>13</v>
      </c>
      <c r="O12" s="106" t="s">
        <v>124</v>
      </c>
      <c r="P12" s="40">
        <v>12</v>
      </c>
      <c r="Q12" s="41">
        <v>13</v>
      </c>
      <c r="R12" s="42">
        <v>11</v>
      </c>
      <c r="S12" s="60"/>
    </row>
    <row r="13" spans="1:24" s="2" customFormat="1" ht="13.5" customHeight="1">
      <c r="A13" s="12">
        <v>1</v>
      </c>
      <c r="B13" s="13" t="s">
        <v>20</v>
      </c>
      <c r="C13" s="92">
        <v>0</v>
      </c>
      <c r="D13" s="92">
        <v>0</v>
      </c>
      <c r="E13" s="93">
        <v>0</v>
      </c>
      <c r="F13" s="93">
        <v>0</v>
      </c>
      <c r="G13" s="93">
        <v>0</v>
      </c>
      <c r="H13" s="94">
        <f>C13+D13+F13+G13</f>
        <v>0</v>
      </c>
      <c r="I13" s="93">
        <v>1</v>
      </c>
      <c r="J13" s="94">
        <f t="shared" ref="J13:J32" si="0">I13-H13</f>
        <v>1</v>
      </c>
      <c r="K13" s="27">
        <f t="shared" ref="K13:K32" si="1">J13/I13</f>
        <v>1</v>
      </c>
      <c r="L13" s="94">
        <v>0.33749999999999997</v>
      </c>
      <c r="M13" s="94">
        <v>1</v>
      </c>
      <c r="N13" s="94">
        <f t="shared" ref="N13:N43" si="2">M13-L13-C13-D13-E13-F13</f>
        <v>0.66250000000000009</v>
      </c>
      <c r="O13" s="91">
        <f>M13/J13</f>
        <v>1</v>
      </c>
      <c r="P13" s="43"/>
      <c r="Q13" s="45"/>
      <c r="R13" s="46"/>
      <c r="S13" s="61"/>
      <c r="T13" s="62">
        <v>414</v>
      </c>
      <c r="U13" s="63">
        <v>4.1666666666666699E-2</v>
      </c>
      <c r="V13" s="64">
        <f t="shared" ref="V13:V32" si="3">+U13*T13</f>
        <v>17.250000000000014</v>
      </c>
      <c r="X13" s="65">
        <v>69</v>
      </c>
    </row>
    <row r="14" spans="1:24" s="3" customFormat="1" ht="13.5" customHeight="1">
      <c r="A14" s="12">
        <v>2</v>
      </c>
      <c r="B14" s="13" t="s">
        <v>21</v>
      </c>
      <c r="C14" s="92">
        <v>0</v>
      </c>
      <c r="D14" s="92">
        <v>0</v>
      </c>
      <c r="E14" s="93">
        <v>0</v>
      </c>
      <c r="F14" s="93">
        <v>0</v>
      </c>
      <c r="G14" s="93">
        <v>0</v>
      </c>
      <c r="H14" s="94">
        <f t="shared" ref="H14:H43" si="4">C14+D14+F14+G14</f>
        <v>0</v>
      </c>
      <c r="I14" s="93">
        <v>1</v>
      </c>
      <c r="J14" s="94">
        <f t="shared" si="0"/>
        <v>1</v>
      </c>
      <c r="K14" s="27">
        <f t="shared" si="1"/>
        <v>1</v>
      </c>
      <c r="L14" s="94">
        <v>0.27083333333333331</v>
      </c>
      <c r="M14" s="94">
        <v>1</v>
      </c>
      <c r="N14" s="94">
        <f t="shared" si="2"/>
        <v>0.72916666666666674</v>
      </c>
      <c r="O14" s="91">
        <f t="shared" ref="O14:O43" si="5">M14/J14</f>
        <v>1</v>
      </c>
      <c r="P14" s="47"/>
      <c r="Q14" s="49"/>
      <c r="R14" s="46"/>
      <c r="S14" s="60"/>
      <c r="T14" s="66">
        <v>419</v>
      </c>
      <c r="U14" s="63">
        <v>4.1666666666666699E-2</v>
      </c>
      <c r="V14" s="64">
        <f t="shared" si="3"/>
        <v>17.458333333333346</v>
      </c>
      <c r="X14" s="67">
        <v>94</v>
      </c>
    </row>
    <row r="15" spans="1:24" s="4" customFormat="1" ht="13.5" customHeight="1">
      <c r="A15" s="12">
        <v>3</v>
      </c>
      <c r="B15" s="13" t="s">
        <v>74</v>
      </c>
      <c r="C15" s="92">
        <v>0</v>
      </c>
      <c r="D15" s="92">
        <v>0</v>
      </c>
      <c r="E15" s="93">
        <v>0</v>
      </c>
      <c r="F15" s="93">
        <v>0</v>
      </c>
      <c r="G15" s="93">
        <v>0</v>
      </c>
      <c r="H15" s="94">
        <f t="shared" si="4"/>
        <v>0</v>
      </c>
      <c r="I15" s="93">
        <v>1</v>
      </c>
      <c r="J15" s="94">
        <f t="shared" si="0"/>
        <v>1</v>
      </c>
      <c r="K15" s="27">
        <f t="shared" si="1"/>
        <v>1</v>
      </c>
      <c r="L15" s="94">
        <v>4.5833333333333337E-2</v>
      </c>
      <c r="M15" s="94">
        <v>1</v>
      </c>
      <c r="N15" s="94">
        <f t="shared" si="2"/>
        <v>0.95416666666666661</v>
      </c>
      <c r="O15" s="91">
        <f t="shared" si="5"/>
        <v>1</v>
      </c>
      <c r="P15" s="43"/>
      <c r="Q15" s="45"/>
      <c r="R15" s="46"/>
      <c r="S15" s="68"/>
      <c r="T15" s="62">
        <v>354</v>
      </c>
      <c r="U15" s="63">
        <v>4.1666666666666699E-2</v>
      </c>
      <c r="V15" s="64">
        <f t="shared" si="3"/>
        <v>14.750000000000011</v>
      </c>
      <c r="X15" s="67">
        <v>88</v>
      </c>
    </row>
    <row r="16" spans="1:24" s="4" customFormat="1" ht="13.5" customHeight="1">
      <c r="A16" s="12">
        <v>4</v>
      </c>
      <c r="B16" s="13" t="s">
        <v>23</v>
      </c>
      <c r="C16" s="92">
        <v>0</v>
      </c>
      <c r="D16" s="92">
        <v>0</v>
      </c>
      <c r="E16" s="93">
        <v>0</v>
      </c>
      <c r="F16" s="93">
        <v>0</v>
      </c>
      <c r="G16" s="93">
        <v>0</v>
      </c>
      <c r="H16" s="94">
        <f t="shared" si="4"/>
        <v>0</v>
      </c>
      <c r="I16" s="93">
        <v>1</v>
      </c>
      <c r="J16" s="94">
        <f t="shared" si="0"/>
        <v>1</v>
      </c>
      <c r="K16" s="27">
        <f t="shared" si="1"/>
        <v>1</v>
      </c>
      <c r="L16" s="94">
        <v>0.33749999999999997</v>
      </c>
      <c r="M16" s="93">
        <v>0.95833333333333337</v>
      </c>
      <c r="N16" s="94">
        <f t="shared" si="2"/>
        <v>0.62083333333333335</v>
      </c>
      <c r="O16" s="91">
        <f t="shared" si="5"/>
        <v>0.95833333333333337</v>
      </c>
      <c r="P16" s="47"/>
      <c r="Q16" s="49"/>
      <c r="R16" s="46"/>
      <c r="S16" s="68"/>
      <c r="T16" s="66">
        <v>368</v>
      </c>
      <c r="U16" s="63">
        <v>4.1666666666666699E-2</v>
      </c>
      <c r="V16" s="64">
        <f t="shared" si="3"/>
        <v>15.333333333333345</v>
      </c>
      <c r="X16" s="67">
        <v>53</v>
      </c>
    </row>
    <row r="17" spans="1:24" s="2" customFormat="1" ht="13.5" customHeight="1">
      <c r="A17" s="12">
        <v>5</v>
      </c>
      <c r="B17" s="13" t="s">
        <v>24</v>
      </c>
      <c r="C17" s="92">
        <v>0</v>
      </c>
      <c r="D17" s="92">
        <v>0</v>
      </c>
      <c r="E17" s="93">
        <v>0</v>
      </c>
      <c r="F17" s="93">
        <v>0</v>
      </c>
      <c r="G17" s="93">
        <v>0</v>
      </c>
      <c r="H17" s="94">
        <f t="shared" si="4"/>
        <v>0</v>
      </c>
      <c r="I17" s="93">
        <v>1</v>
      </c>
      <c r="J17" s="94">
        <f>I17-H17</f>
        <v>1</v>
      </c>
      <c r="K17" s="27">
        <f>J17/I17</f>
        <v>1</v>
      </c>
      <c r="L17" s="94">
        <v>7.4999999999999997E-2</v>
      </c>
      <c r="M17" s="93">
        <v>0.40833333333333338</v>
      </c>
      <c r="N17" s="94">
        <f t="shared" si="2"/>
        <v>0.33333333333333337</v>
      </c>
      <c r="O17" s="91">
        <f t="shared" si="5"/>
        <v>0.40833333333333338</v>
      </c>
      <c r="P17" s="43"/>
      <c r="Q17" s="45"/>
      <c r="R17" s="85"/>
      <c r="S17" s="61"/>
      <c r="T17" s="62">
        <v>361</v>
      </c>
      <c r="U17" s="63">
        <v>4.1666666666666699E-2</v>
      </c>
      <c r="V17" s="64">
        <f t="shared" si="3"/>
        <v>15.041666666666679</v>
      </c>
      <c r="X17" s="67">
        <v>82</v>
      </c>
    </row>
    <row r="18" spans="1:24" s="2" customFormat="1" ht="13.5" customHeight="1">
      <c r="A18" s="12">
        <v>6</v>
      </c>
      <c r="B18" s="13" t="s">
        <v>18</v>
      </c>
      <c r="C18" s="92">
        <v>0</v>
      </c>
      <c r="D18" s="92">
        <v>0</v>
      </c>
      <c r="E18" s="93">
        <v>0</v>
      </c>
      <c r="F18" s="93">
        <v>0</v>
      </c>
      <c r="G18" s="93">
        <v>0</v>
      </c>
      <c r="H18" s="94">
        <f t="shared" si="4"/>
        <v>0</v>
      </c>
      <c r="I18" s="93">
        <v>1</v>
      </c>
      <c r="J18" s="94">
        <f t="shared" si="0"/>
        <v>1</v>
      </c>
      <c r="K18" s="27">
        <f t="shared" si="1"/>
        <v>1</v>
      </c>
      <c r="L18" s="94">
        <v>0</v>
      </c>
      <c r="M18" s="93">
        <v>0.63750000000000007</v>
      </c>
      <c r="N18" s="94">
        <f t="shared" si="2"/>
        <v>0.63750000000000007</v>
      </c>
      <c r="O18" s="91">
        <f t="shared" si="5"/>
        <v>0.63750000000000007</v>
      </c>
      <c r="P18" s="47"/>
      <c r="Q18" s="49"/>
      <c r="R18" s="46"/>
      <c r="S18" s="61"/>
      <c r="T18" s="66">
        <v>214</v>
      </c>
      <c r="U18" s="63">
        <v>4.1666666666666699E-2</v>
      </c>
      <c r="V18" s="64">
        <f t="shared" si="3"/>
        <v>8.9166666666666732</v>
      </c>
      <c r="X18" s="67">
        <v>42</v>
      </c>
    </row>
    <row r="19" spans="1:24" s="2" customFormat="1" ht="13.5" customHeight="1">
      <c r="A19" s="12">
        <v>7</v>
      </c>
      <c r="B19" s="13" t="s">
        <v>19</v>
      </c>
      <c r="C19" s="92">
        <v>0</v>
      </c>
      <c r="D19" s="92">
        <v>0</v>
      </c>
      <c r="E19" s="93">
        <v>0</v>
      </c>
      <c r="F19" s="93">
        <v>0</v>
      </c>
      <c r="G19" s="93">
        <v>0</v>
      </c>
      <c r="H19" s="94">
        <f t="shared" si="4"/>
        <v>0</v>
      </c>
      <c r="I19" s="93">
        <v>1</v>
      </c>
      <c r="J19" s="94">
        <f>I19-H19</f>
        <v>1</v>
      </c>
      <c r="K19" s="27">
        <f>J19/I19</f>
        <v>1</v>
      </c>
      <c r="L19" s="94">
        <v>0</v>
      </c>
      <c r="M19" s="93">
        <v>0.35000000000000003</v>
      </c>
      <c r="N19" s="94">
        <f t="shared" si="2"/>
        <v>0.35000000000000003</v>
      </c>
      <c r="O19" s="91">
        <f t="shared" si="5"/>
        <v>0.35000000000000003</v>
      </c>
      <c r="P19" s="43"/>
      <c r="Q19" s="45"/>
      <c r="R19" s="50"/>
      <c r="S19" s="61"/>
      <c r="T19" s="62">
        <v>90</v>
      </c>
      <c r="U19" s="63">
        <v>4.1666666666666699E-2</v>
      </c>
      <c r="V19" s="64">
        <f t="shared" si="3"/>
        <v>3.7500000000000031</v>
      </c>
      <c r="X19" s="67">
        <v>40</v>
      </c>
    </row>
    <row r="20" spans="1:24" s="2" customFormat="1" ht="13.5" customHeight="1">
      <c r="A20" s="12">
        <v>8</v>
      </c>
      <c r="B20" s="13" t="s">
        <v>20</v>
      </c>
      <c r="C20" s="92">
        <v>0</v>
      </c>
      <c r="D20" s="92">
        <v>0</v>
      </c>
      <c r="E20" s="93">
        <v>0</v>
      </c>
      <c r="F20" s="93">
        <v>0</v>
      </c>
      <c r="G20" s="93">
        <v>0</v>
      </c>
      <c r="H20" s="94">
        <f t="shared" si="4"/>
        <v>0</v>
      </c>
      <c r="I20" s="93">
        <v>1</v>
      </c>
      <c r="J20" s="94">
        <f t="shared" si="0"/>
        <v>1</v>
      </c>
      <c r="K20" s="27">
        <f t="shared" si="1"/>
        <v>1</v>
      </c>
      <c r="L20" s="94">
        <v>0.31666666666666665</v>
      </c>
      <c r="M20" s="93">
        <v>0.95000000000000007</v>
      </c>
      <c r="N20" s="94">
        <f t="shared" si="2"/>
        <v>0.63333333333333341</v>
      </c>
      <c r="O20" s="91">
        <f t="shared" si="5"/>
        <v>0.95000000000000007</v>
      </c>
      <c r="P20" s="47"/>
      <c r="Q20" s="49"/>
      <c r="R20" s="51"/>
      <c r="S20" s="61"/>
      <c r="T20" s="66">
        <v>380</v>
      </c>
      <c r="U20" s="63">
        <v>4.1666666666666699E-2</v>
      </c>
      <c r="V20" s="64">
        <f t="shared" si="3"/>
        <v>15.833333333333346</v>
      </c>
      <c r="X20" s="67">
        <v>58</v>
      </c>
    </row>
    <row r="21" spans="1:24" s="2" customFormat="1" ht="13.5" customHeight="1">
      <c r="A21" s="12">
        <v>9</v>
      </c>
      <c r="B21" s="13" t="s">
        <v>21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94">
        <f t="shared" si="4"/>
        <v>0</v>
      </c>
      <c r="I21" s="93">
        <v>1</v>
      </c>
      <c r="J21" s="94">
        <f t="shared" si="0"/>
        <v>1</v>
      </c>
      <c r="K21" s="27">
        <f t="shared" si="1"/>
        <v>1</v>
      </c>
      <c r="L21" s="94">
        <v>0.12083333333333333</v>
      </c>
      <c r="M21" s="93">
        <v>0.92083333333333339</v>
      </c>
      <c r="N21" s="94">
        <f t="shared" si="2"/>
        <v>0.8</v>
      </c>
      <c r="O21" s="91">
        <f t="shared" si="5"/>
        <v>0.92083333333333339</v>
      </c>
      <c r="P21" s="43"/>
      <c r="Q21" s="45"/>
      <c r="R21" s="52"/>
      <c r="S21" s="61"/>
      <c r="T21" s="62">
        <v>299</v>
      </c>
      <c r="U21" s="63">
        <v>4.1666666666666699E-2</v>
      </c>
      <c r="V21" s="64">
        <f t="shared" si="3"/>
        <v>12.458333333333343</v>
      </c>
      <c r="X21" s="67">
        <v>94</v>
      </c>
    </row>
    <row r="22" spans="1:24" s="2" customFormat="1" ht="13.5" customHeight="1">
      <c r="A22" s="12">
        <v>10</v>
      </c>
      <c r="B22" s="13" t="s">
        <v>22</v>
      </c>
      <c r="C22" s="92">
        <v>0</v>
      </c>
      <c r="D22" s="92">
        <v>0</v>
      </c>
      <c r="E22" s="93">
        <v>0</v>
      </c>
      <c r="F22" s="93">
        <v>0</v>
      </c>
      <c r="G22" s="93">
        <v>0</v>
      </c>
      <c r="H22" s="94">
        <f t="shared" si="4"/>
        <v>0</v>
      </c>
      <c r="I22" s="93">
        <v>1</v>
      </c>
      <c r="J22" s="94">
        <f>I22-H22</f>
        <v>1</v>
      </c>
      <c r="K22" s="27">
        <f>J22/I22</f>
        <v>1</v>
      </c>
      <c r="L22" s="94">
        <v>0.21249999999999999</v>
      </c>
      <c r="M22" s="93">
        <v>1</v>
      </c>
      <c r="N22" s="94">
        <f t="shared" si="2"/>
        <v>0.78749999999999998</v>
      </c>
      <c r="O22" s="91">
        <f t="shared" si="5"/>
        <v>1</v>
      </c>
      <c r="P22" s="43"/>
      <c r="Q22" s="45"/>
      <c r="R22" s="46"/>
      <c r="S22" s="61"/>
      <c r="T22" s="66">
        <v>387</v>
      </c>
      <c r="U22" s="63">
        <v>4.1666666666666699E-2</v>
      </c>
      <c r="V22" s="64">
        <f t="shared" si="3"/>
        <v>16.125000000000014</v>
      </c>
      <c r="X22" s="67">
        <v>68</v>
      </c>
    </row>
    <row r="23" spans="1:24" s="2" customFormat="1" ht="13.5" customHeight="1">
      <c r="A23" s="12">
        <v>11</v>
      </c>
      <c r="B23" s="13" t="s">
        <v>23</v>
      </c>
      <c r="C23" s="92">
        <v>0</v>
      </c>
      <c r="D23" s="92">
        <v>0</v>
      </c>
      <c r="E23" s="93">
        <v>0</v>
      </c>
      <c r="F23" s="93">
        <v>0</v>
      </c>
      <c r="G23" s="93">
        <v>0</v>
      </c>
      <c r="H23" s="94">
        <f t="shared" si="4"/>
        <v>0</v>
      </c>
      <c r="I23" s="93">
        <v>1</v>
      </c>
      <c r="J23" s="94">
        <f t="shared" si="0"/>
        <v>1</v>
      </c>
      <c r="K23" s="27">
        <f t="shared" si="1"/>
        <v>1</v>
      </c>
      <c r="L23" s="94">
        <v>0</v>
      </c>
      <c r="M23" s="93">
        <v>0.35833333333333334</v>
      </c>
      <c r="N23" s="94">
        <f t="shared" si="2"/>
        <v>0.35833333333333334</v>
      </c>
      <c r="O23" s="91">
        <f t="shared" si="5"/>
        <v>0.35833333333333334</v>
      </c>
      <c r="P23" s="43"/>
      <c r="Q23" s="45"/>
      <c r="R23" s="46"/>
      <c r="S23" s="61"/>
      <c r="T23" s="62">
        <v>412</v>
      </c>
      <c r="U23" s="63">
        <v>4.1666666666666699E-2</v>
      </c>
      <c r="V23" s="64">
        <f t="shared" si="3"/>
        <v>17.166666666666679</v>
      </c>
      <c r="X23" s="67">
        <v>66</v>
      </c>
    </row>
    <row r="24" spans="1:24" s="2" customFormat="1" ht="13.5" customHeight="1">
      <c r="A24" s="12">
        <v>12</v>
      </c>
      <c r="B24" s="13" t="s">
        <v>24</v>
      </c>
      <c r="C24" s="92">
        <v>0</v>
      </c>
      <c r="D24" s="92">
        <v>0</v>
      </c>
      <c r="E24" s="93">
        <v>0</v>
      </c>
      <c r="F24" s="93">
        <v>0</v>
      </c>
      <c r="G24" s="93">
        <v>0</v>
      </c>
      <c r="H24" s="94">
        <f t="shared" si="4"/>
        <v>0</v>
      </c>
      <c r="I24" s="93">
        <v>1</v>
      </c>
      <c r="J24" s="94">
        <f t="shared" si="0"/>
        <v>1</v>
      </c>
      <c r="K24" s="27">
        <f t="shared" si="1"/>
        <v>1</v>
      </c>
      <c r="L24" s="94">
        <v>0</v>
      </c>
      <c r="M24" s="93">
        <v>0</v>
      </c>
      <c r="N24" s="94">
        <f t="shared" si="2"/>
        <v>0</v>
      </c>
      <c r="O24" s="91">
        <f t="shared" si="5"/>
        <v>0</v>
      </c>
      <c r="P24" s="47"/>
      <c r="Q24" s="49"/>
      <c r="R24" s="46"/>
      <c r="S24" s="61"/>
      <c r="T24" s="66">
        <v>339</v>
      </c>
      <c r="U24" s="63">
        <v>4.1666666666666699E-2</v>
      </c>
      <c r="V24" s="64">
        <f t="shared" si="3"/>
        <v>14.125000000000011</v>
      </c>
      <c r="X24" s="67">
        <v>49</v>
      </c>
    </row>
    <row r="25" spans="1:24" s="2" customFormat="1" ht="13.5" customHeight="1">
      <c r="A25" s="12">
        <v>13</v>
      </c>
      <c r="B25" s="13" t="s">
        <v>18</v>
      </c>
      <c r="C25" s="92">
        <v>0</v>
      </c>
      <c r="D25" s="92">
        <v>0</v>
      </c>
      <c r="E25" s="93">
        <v>0</v>
      </c>
      <c r="F25" s="93">
        <v>0</v>
      </c>
      <c r="G25" s="93">
        <v>0</v>
      </c>
      <c r="H25" s="94">
        <f t="shared" si="4"/>
        <v>0</v>
      </c>
      <c r="I25" s="93">
        <v>1</v>
      </c>
      <c r="J25" s="94">
        <f>I25-H25</f>
        <v>1</v>
      </c>
      <c r="K25" s="27">
        <f>J25/I25</f>
        <v>1</v>
      </c>
      <c r="L25" s="94">
        <v>0</v>
      </c>
      <c r="M25" s="93">
        <v>0.22083333333333333</v>
      </c>
      <c r="N25" s="94">
        <f t="shared" si="2"/>
        <v>0.22083333333333333</v>
      </c>
      <c r="O25" s="91">
        <f t="shared" si="5"/>
        <v>0.22083333333333333</v>
      </c>
      <c r="P25" s="43"/>
      <c r="Q25" s="45"/>
      <c r="R25" s="85"/>
      <c r="S25" s="61"/>
      <c r="T25" s="62">
        <v>187</v>
      </c>
      <c r="U25" s="63">
        <v>4.1666666666666699E-2</v>
      </c>
      <c r="V25" s="64">
        <f t="shared" si="3"/>
        <v>7.7916666666666723</v>
      </c>
      <c r="X25" s="67">
        <v>55</v>
      </c>
    </row>
    <row r="26" spans="1:24" s="2" customFormat="1" ht="13.5" customHeight="1">
      <c r="A26" s="12">
        <v>14</v>
      </c>
      <c r="B26" s="13" t="s">
        <v>19</v>
      </c>
      <c r="C26" s="92">
        <v>0</v>
      </c>
      <c r="D26" s="92">
        <v>0</v>
      </c>
      <c r="E26" s="93">
        <v>0</v>
      </c>
      <c r="F26" s="93">
        <v>0</v>
      </c>
      <c r="G26" s="93">
        <v>0</v>
      </c>
      <c r="H26" s="94">
        <f t="shared" si="4"/>
        <v>0</v>
      </c>
      <c r="I26" s="93">
        <v>1</v>
      </c>
      <c r="J26" s="94">
        <f t="shared" si="0"/>
        <v>1</v>
      </c>
      <c r="K26" s="27">
        <f t="shared" si="1"/>
        <v>1</v>
      </c>
      <c r="L26" s="94">
        <v>0</v>
      </c>
      <c r="M26" s="93">
        <v>0</v>
      </c>
      <c r="N26" s="94">
        <f t="shared" si="2"/>
        <v>0</v>
      </c>
      <c r="O26" s="91">
        <f t="shared" si="5"/>
        <v>0</v>
      </c>
      <c r="P26" s="47"/>
      <c r="Q26" s="49"/>
      <c r="R26" s="85"/>
      <c r="S26" s="61"/>
      <c r="T26" s="66">
        <v>400</v>
      </c>
      <c r="U26" s="63">
        <v>4.1666666666666699E-2</v>
      </c>
      <c r="V26" s="64">
        <f t="shared" si="3"/>
        <v>16.666666666666679</v>
      </c>
      <c r="X26" s="67">
        <v>47</v>
      </c>
    </row>
    <row r="27" spans="1:24" s="2" customFormat="1" ht="13.5" customHeight="1">
      <c r="A27" s="12">
        <v>15</v>
      </c>
      <c r="B27" s="13" t="s">
        <v>20</v>
      </c>
      <c r="C27" s="92">
        <v>0</v>
      </c>
      <c r="D27" s="92">
        <v>0</v>
      </c>
      <c r="E27" s="93">
        <v>0</v>
      </c>
      <c r="F27" s="93">
        <v>0</v>
      </c>
      <c r="G27" s="93">
        <v>0</v>
      </c>
      <c r="H27" s="94">
        <f t="shared" si="4"/>
        <v>0</v>
      </c>
      <c r="I27" s="93">
        <v>1</v>
      </c>
      <c r="J27" s="94">
        <f t="shared" si="0"/>
        <v>1</v>
      </c>
      <c r="K27" s="27">
        <f t="shared" si="1"/>
        <v>1</v>
      </c>
      <c r="L27" s="94">
        <v>0.27499999999999997</v>
      </c>
      <c r="M27" s="93">
        <v>0.67499999999999993</v>
      </c>
      <c r="N27" s="94">
        <f t="shared" si="2"/>
        <v>0.39999999999999997</v>
      </c>
      <c r="O27" s="91">
        <f t="shared" si="5"/>
        <v>0.67499999999999993</v>
      </c>
      <c r="P27" s="43"/>
      <c r="Q27" s="45"/>
      <c r="R27" s="46"/>
      <c r="S27" s="61"/>
      <c r="T27" s="62">
        <v>409</v>
      </c>
      <c r="U27" s="63">
        <v>4.1666666666666699E-2</v>
      </c>
      <c r="V27" s="64">
        <f t="shared" si="3"/>
        <v>17.041666666666679</v>
      </c>
      <c r="X27" s="67">
        <v>35</v>
      </c>
    </row>
    <row r="28" spans="1:24" s="2" customFormat="1" ht="13.5" customHeight="1">
      <c r="A28" s="12">
        <v>16</v>
      </c>
      <c r="B28" s="13" t="s">
        <v>21</v>
      </c>
      <c r="C28" s="92">
        <v>0</v>
      </c>
      <c r="D28" s="92">
        <v>0</v>
      </c>
      <c r="E28" s="93">
        <v>0</v>
      </c>
      <c r="F28" s="93">
        <v>0</v>
      </c>
      <c r="G28" s="93">
        <v>0</v>
      </c>
      <c r="H28" s="94">
        <f t="shared" si="4"/>
        <v>0</v>
      </c>
      <c r="I28" s="93">
        <v>1</v>
      </c>
      <c r="J28" s="94">
        <f t="shared" si="0"/>
        <v>1</v>
      </c>
      <c r="K28" s="27">
        <f t="shared" si="1"/>
        <v>1</v>
      </c>
      <c r="L28" s="94">
        <v>0.1875</v>
      </c>
      <c r="M28" s="93">
        <v>1</v>
      </c>
      <c r="N28" s="94">
        <f t="shared" si="2"/>
        <v>0.8125</v>
      </c>
      <c r="O28" s="91">
        <f t="shared" si="5"/>
        <v>1</v>
      </c>
      <c r="P28" s="47"/>
      <c r="Q28" s="49"/>
      <c r="R28" s="53"/>
      <c r="S28" s="61"/>
      <c r="T28" s="66">
        <v>388</v>
      </c>
      <c r="U28" s="63">
        <v>4.1666666666666699E-2</v>
      </c>
      <c r="V28" s="64">
        <f t="shared" si="3"/>
        <v>16.166666666666679</v>
      </c>
      <c r="X28" s="67">
        <v>64</v>
      </c>
    </row>
    <row r="29" spans="1:24" s="2" customFormat="1" ht="13.5" customHeight="1">
      <c r="A29" s="12">
        <v>17</v>
      </c>
      <c r="B29" s="13" t="s">
        <v>22</v>
      </c>
      <c r="C29" s="92">
        <v>0</v>
      </c>
      <c r="D29" s="92">
        <v>0</v>
      </c>
      <c r="E29" s="93">
        <v>0</v>
      </c>
      <c r="F29" s="93">
        <v>0</v>
      </c>
      <c r="G29" s="93">
        <v>0</v>
      </c>
      <c r="H29" s="94">
        <f t="shared" si="4"/>
        <v>0</v>
      </c>
      <c r="I29" s="93">
        <v>1</v>
      </c>
      <c r="J29" s="94">
        <f t="shared" si="0"/>
        <v>1</v>
      </c>
      <c r="K29" s="27">
        <f t="shared" si="1"/>
        <v>1</v>
      </c>
      <c r="L29" s="94">
        <v>2.9166666666666664E-2</v>
      </c>
      <c r="M29" s="93">
        <v>1</v>
      </c>
      <c r="N29" s="94">
        <f t="shared" si="2"/>
        <v>0.97083333333333333</v>
      </c>
      <c r="O29" s="91">
        <f t="shared" si="5"/>
        <v>1</v>
      </c>
      <c r="P29" s="47"/>
      <c r="Q29" s="49"/>
      <c r="R29" s="53"/>
      <c r="S29" s="61"/>
      <c r="T29" s="62">
        <v>246</v>
      </c>
      <c r="U29" s="63">
        <v>4.1666666666666699E-2</v>
      </c>
      <c r="V29" s="64">
        <f t="shared" si="3"/>
        <v>10.250000000000007</v>
      </c>
      <c r="X29" s="67">
        <v>46</v>
      </c>
    </row>
    <row r="30" spans="1:24" s="2" customFormat="1" ht="13.5" customHeight="1">
      <c r="A30" s="12">
        <v>18</v>
      </c>
      <c r="B30" s="13" t="s">
        <v>23</v>
      </c>
      <c r="C30" s="92">
        <v>0</v>
      </c>
      <c r="D30" s="92">
        <v>4.1666666666666664E-2</v>
      </c>
      <c r="E30" s="93">
        <v>6.25E-2</v>
      </c>
      <c r="F30" s="93">
        <v>0</v>
      </c>
      <c r="G30" s="93">
        <v>0</v>
      </c>
      <c r="H30" s="94">
        <f t="shared" si="4"/>
        <v>4.1666666666666664E-2</v>
      </c>
      <c r="I30" s="93">
        <v>1</v>
      </c>
      <c r="J30" s="94">
        <f t="shared" si="0"/>
        <v>0.95833333333333337</v>
      </c>
      <c r="K30" s="27">
        <f t="shared" si="1"/>
        <v>0.95833333333333337</v>
      </c>
      <c r="L30" s="94">
        <v>6.6666666666666666E-2</v>
      </c>
      <c r="M30" s="93">
        <v>0.9916666666666667</v>
      </c>
      <c r="N30" s="94">
        <f t="shared" si="2"/>
        <v>0.82083333333333341</v>
      </c>
      <c r="O30" s="91">
        <f t="shared" si="5"/>
        <v>1.0347826086956522</v>
      </c>
      <c r="P30" s="47"/>
      <c r="Q30" s="49"/>
      <c r="R30" s="53"/>
      <c r="S30" s="61"/>
      <c r="T30" s="62">
        <v>376</v>
      </c>
      <c r="U30" s="63">
        <v>4.1666666666666699E-2</v>
      </c>
      <c r="V30" s="64">
        <f t="shared" si="3"/>
        <v>15.666666666666679</v>
      </c>
      <c r="X30" s="67">
        <v>86</v>
      </c>
    </row>
    <row r="31" spans="1:24" s="2" customFormat="1" ht="13.5" customHeight="1">
      <c r="A31" s="12">
        <v>19</v>
      </c>
      <c r="B31" s="13" t="s">
        <v>24</v>
      </c>
      <c r="C31" s="92">
        <v>0</v>
      </c>
      <c r="D31" s="92">
        <v>0</v>
      </c>
      <c r="E31" s="93">
        <v>0</v>
      </c>
      <c r="F31" s="93">
        <v>0</v>
      </c>
      <c r="G31" s="93">
        <v>0</v>
      </c>
      <c r="H31" s="94">
        <f t="shared" si="4"/>
        <v>0</v>
      </c>
      <c r="I31" s="93">
        <v>1</v>
      </c>
      <c r="J31" s="94">
        <f t="shared" si="0"/>
        <v>1</v>
      </c>
      <c r="K31" s="27">
        <f t="shared" si="1"/>
        <v>1</v>
      </c>
      <c r="L31" s="94">
        <v>0.27083333333333331</v>
      </c>
      <c r="M31" s="93">
        <v>0.86249999999999993</v>
      </c>
      <c r="N31" s="94">
        <f t="shared" si="2"/>
        <v>0.59166666666666656</v>
      </c>
      <c r="O31" s="91">
        <f t="shared" si="5"/>
        <v>0.86249999999999993</v>
      </c>
      <c r="P31" s="47"/>
      <c r="Q31" s="49"/>
      <c r="R31" s="53"/>
      <c r="S31" s="61"/>
      <c r="T31" s="62">
        <v>347</v>
      </c>
      <c r="U31" s="63">
        <v>4.1666666666666699E-2</v>
      </c>
      <c r="V31" s="64">
        <f t="shared" si="3"/>
        <v>14.458333333333345</v>
      </c>
      <c r="X31" s="67">
        <v>33</v>
      </c>
    </row>
    <row r="32" spans="1:24" s="2" customFormat="1" ht="13.5" customHeight="1">
      <c r="A32" s="14">
        <v>20</v>
      </c>
      <c r="B32" s="13" t="s">
        <v>18</v>
      </c>
      <c r="C32" s="92">
        <v>0</v>
      </c>
      <c r="D32" s="92">
        <v>0</v>
      </c>
      <c r="E32" s="93">
        <v>0</v>
      </c>
      <c r="F32" s="93">
        <v>0</v>
      </c>
      <c r="G32" s="93">
        <v>0</v>
      </c>
      <c r="H32" s="94">
        <f t="shared" si="4"/>
        <v>0</v>
      </c>
      <c r="I32" s="93">
        <v>1</v>
      </c>
      <c r="J32" s="94">
        <f t="shared" si="0"/>
        <v>1</v>
      </c>
      <c r="K32" s="27">
        <f t="shared" si="1"/>
        <v>1</v>
      </c>
      <c r="L32" s="94">
        <v>0.51666666666666672</v>
      </c>
      <c r="M32" s="93">
        <v>0.9916666666666667</v>
      </c>
      <c r="N32" s="94">
        <f t="shared" si="2"/>
        <v>0.47499999999999998</v>
      </c>
      <c r="O32" s="91">
        <f t="shared" si="5"/>
        <v>0.9916666666666667</v>
      </c>
      <c r="P32" s="47"/>
      <c r="Q32" s="49"/>
      <c r="R32" s="53"/>
      <c r="S32" s="61"/>
      <c r="T32" s="66">
        <v>386</v>
      </c>
      <c r="U32" s="63">
        <v>4.1666666666666699E-2</v>
      </c>
      <c r="V32" s="64">
        <f t="shared" si="3"/>
        <v>16.083333333333346</v>
      </c>
      <c r="X32" s="67">
        <v>28</v>
      </c>
    </row>
    <row r="33" spans="1:24" s="2" customFormat="1" ht="13.5" customHeight="1">
      <c r="A33" s="12">
        <v>21</v>
      </c>
      <c r="B33" s="13" t="s">
        <v>19</v>
      </c>
      <c r="C33" s="92">
        <v>0</v>
      </c>
      <c r="D33" s="92">
        <v>0</v>
      </c>
      <c r="E33" s="93">
        <v>0</v>
      </c>
      <c r="F33" s="93">
        <v>0</v>
      </c>
      <c r="G33" s="93">
        <v>0</v>
      </c>
      <c r="H33" s="94">
        <f t="shared" si="4"/>
        <v>0</v>
      </c>
      <c r="I33" s="93">
        <v>1</v>
      </c>
      <c r="J33" s="94">
        <f t="shared" ref="J33:J42" si="6">I33-H33</f>
        <v>1</v>
      </c>
      <c r="K33" s="27">
        <f t="shared" ref="K33:K42" si="7">J33/I33</f>
        <v>1</v>
      </c>
      <c r="L33" s="94">
        <v>2.0833333333333332E-2</v>
      </c>
      <c r="M33" s="93">
        <v>0.55833333333333335</v>
      </c>
      <c r="N33" s="94">
        <f t="shared" si="2"/>
        <v>0.53749999999999998</v>
      </c>
      <c r="O33" s="91">
        <f t="shared" si="5"/>
        <v>0.55833333333333335</v>
      </c>
      <c r="P33" s="47"/>
      <c r="Q33" s="49"/>
      <c r="R33" s="53"/>
      <c r="S33" s="115"/>
      <c r="T33" s="66"/>
      <c r="U33" s="63"/>
      <c r="V33" s="64"/>
      <c r="X33" s="116"/>
    </row>
    <row r="34" spans="1:24" s="2" customFormat="1" ht="13.5" customHeight="1">
      <c r="A34" s="14">
        <v>22</v>
      </c>
      <c r="B34" s="13" t="s">
        <v>20</v>
      </c>
      <c r="C34" s="92">
        <v>0</v>
      </c>
      <c r="D34" s="92">
        <v>0</v>
      </c>
      <c r="E34" s="93">
        <v>0</v>
      </c>
      <c r="F34" s="93">
        <v>0</v>
      </c>
      <c r="G34" s="93">
        <v>0</v>
      </c>
      <c r="H34" s="94">
        <f t="shared" si="4"/>
        <v>0</v>
      </c>
      <c r="I34" s="93">
        <v>1</v>
      </c>
      <c r="J34" s="94">
        <f t="shared" si="6"/>
        <v>1</v>
      </c>
      <c r="K34" s="27">
        <f t="shared" si="7"/>
        <v>1</v>
      </c>
      <c r="L34" s="94">
        <v>0.37916666666666665</v>
      </c>
      <c r="M34" s="93">
        <v>0.91249999999999998</v>
      </c>
      <c r="N34" s="94">
        <f t="shared" si="2"/>
        <v>0.53333333333333333</v>
      </c>
      <c r="O34" s="91">
        <f t="shared" si="5"/>
        <v>0.91249999999999998</v>
      </c>
      <c r="P34" s="47"/>
      <c r="Q34" s="49"/>
      <c r="R34" s="53"/>
      <c r="S34" s="115"/>
      <c r="T34" s="66"/>
      <c r="U34" s="63"/>
      <c r="V34" s="64"/>
      <c r="X34" s="116"/>
    </row>
    <row r="35" spans="1:24" s="2" customFormat="1" ht="13.5" customHeight="1">
      <c r="A35" s="12">
        <v>23</v>
      </c>
      <c r="B35" s="13" t="s">
        <v>21</v>
      </c>
      <c r="C35" s="92">
        <v>0</v>
      </c>
      <c r="D35" s="92">
        <v>0</v>
      </c>
      <c r="E35" s="93">
        <v>0</v>
      </c>
      <c r="F35" s="93">
        <v>0</v>
      </c>
      <c r="G35" s="93">
        <v>0</v>
      </c>
      <c r="H35" s="94">
        <f t="shared" si="4"/>
        <v>0</v>
      </c>
      <c r="I35" s="93">
        <v>1</v>
      </c>
      <c r="J35" s="94">
        <f t="shared" si="6"/>
        <v>1</v>
      </c>
      <c r="K35" s="27">
        <f t="shared" si="7"/>
        <v>1</v>
      </c>
      <c r="L35" s="94">
        <v>0.1875</v>
      </c>
      <c r="M35" s="93">
        <v>0.9916666666666667</v>
      </c>
      <c r="N35" s="94">
        <f t="shared" si="2"/>
        <v>0.8041666666666667</v>
      </c>
      <c r="O35" s="91">
        <f t="shared" si="5"/>
        <v>0.9916666666666667</v>
      </c>
      <c r="P35" s="47"/>
      <c r="Q35" s="49"/>
      <c r="R35" s="53"/>
      <c r="S35" s="115"/>
      <c r="T35" s="66"/>
      <c r="U35" s="63"/>
      <c r="V35" s="64"/>
      <c r="X35" s="116"/>
    </row>
    <row r="36" spans="1:24" s="2" customFormat="1" ht="13.5" customHeight="1">
      <c r="A36" s="14">
        <v>24</v>
      </c>
      <c r="B36" s="13" t="s">
        <v>22</v>
      </c>
      <c r="C36" s="92">
        <v>0</v>
      </c>
      <c r="D36" s="92">
        <v>0</v>
      </c>
      <c r="E36" s="93">
        <v>0</v>
      </c>
      <c r="F36" s="93">
        <v>0</v>
      </c>
      <c r="G36" s="93">
        <v>0</v>
      </c>
      <c r="H36" s="94">
        <f t="shared" si="4"/>
        <v>0</v>
      </c>
      <c r="I36" s="93">
        <v>1</v>
      </c>
      <c r="J36" s="94">
        <f t="shared" si="6"/>
        <v>1</v>
      </c>
      <c r="K36" s="27">
        <f t="shared" si="7"/>
        <v>1</v>
      </c>
      <c r="L36" s="94">
        <v>8.3333333333333332E-3</v>
      </c>
      <c r="M36" s="93">
        <v>0.70000000000000007</v>
      </c>
      <c r="N36" s="94">
        <f t="shared" si="2"/>
        <v>0.69166666666666676</v>
      </c>
      <c r="O36" s="91">
        <f t="shared" si="5"/>
        <v>0.70000000000000007</v>
      </c>
      <c r="P36" s="47"/>
      <c r="Q36" s="49"/>
      <c r="R36" s="53"/>
      <c r="S36" s="115"/>
      <c r="T36" s="66"/>
      <c r="U36" s="63"/>
      <c r="V36" s="64"/>
      <c r="X36" s="116"/>
    </row>
    <row r="37" spans="1:24" s="2" customFormat="1" ht="13.5" customHeight="1">
      <c r="A37" s="12">
        <v>25</v>
      </c>
      <c r="B37" s="13" t="s">
        <v>23</v>
      </c>
      <c r="C37" s="92">
        <v>0</v>
      </c>
      <c r="D37" s="92">
        <v>0</v>
      </c>
      <c r="E37" s="93">
        <v>0</v>
      </c>
      <c r="F37" s="93">
        <v>0</v>
      </c>
      <c r="G37" s="93">
        <v>0</v>
      </c>
      <c r="H37" s="94">
        <f t="shared" si="4"/>
        <v>0</v>
      </c>
      <c r="I37" s="93">
        <v>1</v>
      </c>
      <c r="J37" s="94">
        <f t="shared" si="6"/>
        <v>1</v>
      </c>
      <c r="K37" s="27">
        <f t="shared" si="7"/>
        <v>1</v>
      </c>
      <c r="L37" s="94">
        <v>0.17916666666666667</v>
      </c>
      <c r="M37" s="93">
        <v>0.36249999999999999</v>
      </c>
      <c r="N37" s="94">
        <f t="shared" si="2"/>
        <v>0.18333333333333332</v>
      </c>
      <c r="O37" s="91">
        <f t="shared" si="5"/>
        <v>0.36249999999999999</v>
      </c>
      <c r="P37" s="47"/>
      <c r="Q37" s="49"/>
      <c r="R37" s="53"/>
      <c r="S37" s="115"/>
      <c r="T37" s="66"/>
      <c r="U37" s="63"/>
      <c r="V37" s="64"/>
      <c r="X37" s="116"/>
    </row>
    <row r="38" spans="1:24" s="2" customFormat="1" ht="13.5" customHeight="1">
      <c r="A38" s="14">
        <v>26</v>
      </c>
      <c r="B38" s="13" t="s">
        <v>24</v>
      </c>
      <c r="C38" s="92">
        <v>0</v>
      </c>
      <c r="D38" s="92">
        <v>0</v>
      </c>
      <c r="E38" s="93">
        <v>0</v>
      </c>
      <c r="F38" s="93">
        <v>0</v>
      </c>
      <c r="G38" s="93">
        <v>0</v>
      </c>
      <c r="H38" s="94">
        <f t="shared" si="4"/>
        <v>0</v>
      </c>
      <c r="I38" s="93">
        <v>1</v>
      </c>
      <c r="J38" s="94">
        <f t="shared" si="6"/>
        <v>1</v>
      </c>
      <c r="K38" s="27">
        <f t="shared" si="7"/>
        <v>1</v>
      </c>
      <c r="L38" s="94">
        <v>0.27916666666666667</v>
      </c>
      <c r="M38" s="93">
        <v>0.99583333333333324</v>
      </c>
      <c r="N38" s="94">
        <f t="shared" si="2"/>
        <v>0.71666666666666656</v>
      </c>
      <c r="O38" s="91">
        <f t="shared" si="5"/>
        <v>0.99583333333333324</v>
      </c>
      <c r="P38" s="47"/>
      <c r="Q38" s="49"/>
      <c r="R38" s="53"/>
      <c r="S38" s="115"/>
      <c r="T38" s="66"/>
      <c r="U38" s="63"/>
      <c r="V38" s="64"/>
      <c r="X38" s="116"/>
    </row>
    <row r="39" spans="1:24" s="2" customFormat="1" ht="13.5" customHeight="1">
      <c r="A39" s="12">
        <v>27</v>
      </c>
      <c r="B39" s="13" t="s">
        <v>18</v>
      </c>
      <c r="C39" s="92">
        <v>0</v>
      </c>
      <c r="D39" s="92">
        <v>0</v>
      </c>
      <c r="E39" s="93">
        <v>0</v>
      </c>
      <c r="F39" s="93">
        <v>0</v>
      </c>
      <c r="G39" s="93">
        <v>0</v>
      </c>
      <c r="H39" s="94">
        <f t="shared" si="4"/>
        <v>0</v>
      </c>
      <c r="I39" s="93">
        <v>1</v>
      </c>
      <c r="J39" s="94">
        <f t="shared" si="6"/>
        <v>1</v>
      </c>
      <c r="K39" s="27">
        <f t="shared" si="7"/>
        <v>1</v>
      </c>
      <c r="L39" s="94">
        <v>0.27083333333333331</v>
      </c>
      <c r="M39" s="93">
        <v>0.9916666666666667</v>
      </c>
      <c r="N39" s="94">
        <f t="shared" si="2"/>
        <v>0.72083333333333344</v>
      </c>
      <c r="O39" s="91">
        <f t="shared" si="5"/>
        <v>0.9916666666666667</v>
      </c>
      <c r="P39" s="47"/>
      <c r="Q39" s="49"/>
      <c r="R39" s="53"/>
      <c r="S39" s="115"/>
      <c r="T39" s="66"/>
      <c r="U39" s="63"/>
      <c r="V39" s="64"/>
      <c r="X39" s="116"/>
    </row>
    <row r="40" spans="1:24" s="2" customFormat="1" ht="13.5" customHeight="1">
      <c r="A40" s="14">
        <v>28</v>
      </c>
      <c r="B40" s="13" t="s">
        <v>19</v>
      </c>
      <c r="C40" s="92">
        <v>0</v>
      </c>
      <c r="D40" s="92">
        <v>0</v>
      </c>
      <c r="E40" s="93">
        <v>0</v>
      </c>
      <c r="F40" s="93">
        <v>0</v>
      </c>
      <c r="G40" s="93">
        <v>0</v>
      </c>
      <c r="H40" s="94">
        <f t="shared" si="4"/>
        <v>0</v>
      </c>
      <c r="I40" s="93">
        <v>1</v>
      </c>
      <c r="J40" s="94">
        <f t="shared" si="6"/>
        <v>1</v>
      </c>
      <c r="K40" s="27">
        <f t="shared" si="7"/>
        <v>1</v>
      </c>
      <c r="L40" s="94">
        <v>3.7499999999999999E-2</v>
      </c>
      <c r="M40" s="93">
        <v>0.86249999999999993</v>
      </c>
      <c r="N40" s="94">
        <f t="shared" si="2"/>
        <v>0.82499999999999996</v>
      </c>
      <c r="O40" s="91">
        <f t="shared" si="5"/>
        <v>0.86249999999999993</v>
      </c>
      <c r="P40" s="47"/>
      <c r="Q40" s="49"/>
      <c r="R40" s="53"/>
      <c r="S40" s="115"/>
      <c r="T40" s="66"/>
      <c r="U40" s="63"/>
      <c r="V40" s="64"/>
      <c r="X40" s="116"/>
    </row>
    <row r="41" spans="1:24" s="2" customFormat="1" ht="13.5" customHeight="1">
      <c r="A41" s="12">
        <v>29</v>
      </c>
      <c r="B41" s="13" t="s">
        <v>20</v>
      </c>
      <c r="C41" s="92">
        <v>0</v>
      </c>
      <c r="D41" s="92">
        <v>0</v>
      </c>
      <c r="E41" s="93">
        <v>0</v>
      </c>
      <c r="F41" s="93">
        <v>0</v>
      </c>
      <c r="G41" s="93">
        <v>0</v>
      </c>
      <c r="H41" s="94">
        <f t="shared" si="4"/>
        <v>0</v>
      </c>
      <c r="I41" s="93">
        <v>1</v>
      </c>
      <c r="J41" s="94">
        <f t="shared" si="6"/>
        <v>1</v>
      </c>
      <c r="K41" s="27">
        <f t="shared" si="7"/>
        <v>1</v>
      </c>
      <c r="L41" s="94">
        <v>0.1875</v>
      </c>
      <c r="M41" s="93">
        <v>0.99583333333333324</v>
      </c>
      <c r="N41" s="94">
        <f t="shared" si="2"/>
        <v>0.80833333333333324</v>
      </c>
      <c r="O41" s="91">
        <f t="shared" si="5"/>
        <v>0.99583333333333324</v>
      </c>
      <c r="P41" s="47"/>
      <c r="Q41" s="49"/>
      <c r="R41" s="53"/>
      <c r="S41" s="115"/>
      <c r="T41" s="66"/>
      <c r="U41" s="63"/>
      <c r="V41" s="64"/>
      <c r="X41" s="116"/>
    </row>
    <row r="42" spans="1:24" s="2" customFormat="1" ht="13.5" customHeight="1">
      <c r="A42" s="14">
        <v>30</v>
      </c>
      <c r="B42" s="13" t="s">
        <v>21</v>
      </c>
      <c r="C42" s="92">
        <v>0</v>
      </c>
      <c r="D42" s="92">
        <v>0</v>
      </c>
      <c r="E42" s="93">
        <v>0</v>
      </c>
      <c r="F42" s="93">
        <v>0</v>
      </c>
      <c r="G42" s="93">
        <v>0</v>
      </c>
      <c r="H42" s="94">
        <f t="shared" si="4"/>
        <v>0</v>
      </c>
      <c r="I42" s="93">
        <v>1</v>
      </c>
      <c r="J42" s="94">
        <f t="shared" si="6"/>
        <v>1</v>
      </c>
      <c r="K42" s="27">
        <f t="shared" si="7"/>
        <v>1</v>
      </c>
      <c r="L42" s="94">
        <v>2.9166666666666664E-2</v>
      </c>
      <c r="M42" s="93">
        <v>0.9916666666666667</v>
      </c>
      <c r="N42" s="94">
        <f t="shared" si="2"/>
        <v>0.96250000000000002</v>
      </c>
      <c r="O42" s="91">
        <f t="shared" si="5"/>
        <v>0.9916666666666667</v>
      </c>
      <c r="P42" s="47"/>
      <c r="Q42" s="49"/>
      <c r="R42" s="53"/>
      <c r="S42" s="115"/>
      <c r="T42" s="66"/>
      <c r="U42" s="63"/>
      <c r="V42" s="64"/>
      <c r="X42" s="116"/>
    </row>
    <row r="43" spans="1:24" s="2" customFormat="1" ht="13.5" customHeight="1">
      <c r="A43" s="125">
        <v>31</v>
      </c>
      <c r="B43" s="124" t="s">
        <v>22</v>
      </c>
      <c r="C43" s="92">
        <v>0</v>
      </c>
      <c r="D43" s="92">
        <v>0</v>
      </c>
      <c r="E43" s="93">
        <v>0</v>
      </c>
      <c r="F43" s="93">
        <v>0</v>
      </c>
      <c r="G43" s="93">
        <v>0</v>
      </c>
      <c r="H43" s="94">
        <f t="shared" si="4"/>
        <v>0</v>
      </c>
      <c r="I43" s="93">
        <v>1</v>
      </c>
      <c r="J43" s="94">
        <f t="shared" ref="J43" si="8">I43-H43</f>
        <v>1</v>
      </c>
      <c r="K43" s="27">
        <f t="shared" ref="K43" si="9">J43/I43</f>
        <v>1</v>
      </c>
      <c r="L43" s="94">
        <v>5.8333333333333327E-2</v>
      </c>
      <c r="M43" s="75">
        <v>1</v>
      </c>
      <c r="N43" s="94">
        <f t="shared" si="2"/>
        <v>0.94166666666666665</v>
      </c>
      <c r="O43" s="91">
        <f t="shared" si="5"/>
        <v>1</v>
      </c>
      <c r="P43" s="47"/>
      <c r="Q43" s="49"/>
      <c r="R43" s="126"/>
      <c r="S43" s="115"/>
      <c r="T43" s="66"/>
      <c r="U43" s="63"/>
      <c r="V43" s="64"/>
      <c r="X43" s="116"/>
    </row>
    <row r="44" spans="1:24">
      <c r="A44" s="211" t="s">
        <v>51</v>
      </c>
      <c r="B44" s="211"/>
      <c r="C44" s="112">
        <f>SUM(C13:C43)</f>
        <v>0</v>
      </c>
      <c r="D44" s="112">
        <f>SUM(D13:D43)</f>
        <v>4.1666666666666664E-2</v>
      </c>
      <c r="E44" s="112">
        <f>SUM(E13:E43)</f>
        <v>6.25E-2</v>
      </c>
      <c r="F44" s="112">
        <f t="shared" ref="F44:G44" si="10">SUM(F13:F43)</f>
        <v>0</v>
      </c>
      <c r="G44" s="112">
        <f t="shared" si="10"/>
        <v>0</v>
      </c>
      <c r="H44" s="112">
        <f>SUM(H2:H43)</f>
        <v>4.1666666666666664E-2</v>
      </c>
      <c r="I44" s="112">
        <f>SUM(I13:I43)</f>
        <v>31</v>
      </c>
      <c r="J44" s="112">
        <f>SUM(J2:J42)</f>
        <v>29.958333333333332</v>
      </c>
      <c r="K44" s="113"/>
      <c r="L44" s="112">
        <f>SUM(L13:L43)</f>
        <v>4.7</v>
      </c>
      <c r="M44" s="112">
        <f>SUM(M13:M43)</f>
        <v>23.687500000000004</v>
      </c>
      <c r="N44" s="112">
        <f>SUM(N13:N43)</f>
        <v>18.883333333333333</v>
      </c>
      <c r="O44" s="113"/>
      <c r="P44" s="96"/>
      <c r="Q44" s="97"/>
      <c r="R44" s="1"/>
      <c r="T44" s="64">
        <f t="shared" ref="T44:T53" si="11">+S44*R45</f>
        <v>0</v>
      </c>
    </row>
    <row r="45" spans="1:24">
      <c r="A45" s="210" t="s">
        <v>71</v>
      </c>
      <c r="B45" s="210"/>
      <c r="C45" s="114">
        <f>AVERAGE(C13:C43)</f>
        <v>0</v>
      </c>
      <c r="D45" s="114">
        <f>AVERAGE(D13:D43)</f>
        <v>1.3440860215053762E-3</v>
      </c>
      <c r="E45" s="114">
        <f>AVERAGE(E13:E43)</f>
        <v>2.0161290322580645E-3</v>
      </c>
      <c r="F45" s="114">
        <f t="shared" ref="F45:G45" si="12">AVERAGE(F13:F43)</f>
        <v>0</v>
      </c>
      <c r="G45" s="114">
        <f t="shared" si="12"/>
        <v>0</v>
      </c>
      <c r="H45" s="114">
        <f>AVERAGE(H2:H42)</f>
        <v>1.3888888888888887E-3</v>
      </c>
      <c r="I45" s="114">
        <f t="shared" ref="I45:K45" si="13">AVERAGE(I2:I42)</f>
        <v>1.2258064516129032</v>
      </c>
      <c r="J45" s="114">
        <f t="shared" si="13"/>
        <v>0.99861111111111112</v>
      </c>
      <c r="K45" s="117">
        <f t="shared" si="13"/>
        <v>0.99861111111111112</v>
      </c>
      <c r="L45" s="114">
        <f>AVERAGE(L13:L42)</f>
        <v>0.15472222222222223</v>
      </c>
      <c r="M45" s="114">
        <f>AVERAGE(M13:M43)</f>
        <v>0.76411290322580661</v>
      </c>
      <c r="N45" s="114">
        <f>AVERAGE(N13:N43)</f>
        <v>0.60913978494623655</v>
      </c>
      <c r="O45" s="118">
        <f>AVERAGE(O13:O43)</f>
        <v>0.7655037400654513</v>
      </c>
      <c r="T45" s="64">
        <f t="shared" si="11"/>
        <v>0</v>
      </c>
    </row>
    <row r="46" spans="1:24">
      <c r="T46" s="64">
        <f t="shared" si="11"/>
        <v>0</v>
      </c>
    </row>
    <row r="47" spans="1:24">
      <c r="H47" s="33"/>
      <c r="T47" s="64">
        <f t="shared" si="11"/>
        <v>0</v>
      </c>
    </row>
    <row r="48" spans="1:24">
      <c r="T48" s="64">
        <f t="shared" si="11"/>
        <v>0</v>
      </c>
    </row>
    <row r="49" spans="5:20">
      <c r="E49" s="33"/>
      <c r="F49" s="33"/>
      <c r="G49" s="33"/>
      <c r="T49" s="64">
        <f t="shared" si="11"/>
        <v>0</v>
      </c>
    </row>
    <row r="50" spans="5:20">
      <c r="T50" s="64">
        <f t="shared" si="11"/>
        <v>0</v>
      </c>
    </row>
    <row r="51" spans="5:20">
      <c r="T51" s="64">
        <f t="shared" si="11"/>
        <v>0</v>
      </c>
    </row>
    <row r="52" spans="5:20">
      <c r="T52" s="64">
        <f t="shared" si="11"/>
        <v>0</v>
      </c>
    </row>
    <row r="53" spans="5:20">
      <c r="H53" s="33"/>
      <c r="T53" s="64">
        <f t="shared" si="11"/>
        <v>0</v>
      </c>
    </row>
    <row r="54" spans="5:20">
      <c r="O54" s="8"/>
    </row>
  </sheetData>
  <mergeCells count="17">
    <mergeCell ref="A5:R5"/>
    <mergeCell ref="A6:R6"/>
    <mergeCell ref="A7:R7"/>
    <mergeCell ref="C9:H9"/>
    <mergeCell ref="A9:A11"/>
    <mergeCell ref="B9:B11"/>
    <mergeCell ref="I9:I10"/>
    <mergeCell ref="P9:P10"/>
    <mergeCell ref="L9:L10"/>
    <mergeCell ref="J9:K10"/>
    <mergeCell ref="O9:O10"/>
    <mergeCell ref="M9:M10"/>
    <mergeCell ref="N9:N10"/>
    <mergeCell ref="A45:B45"/>
    <mergeCell ref="A44:B44"/>
    <mergeCell ref="Q9:Q10"/>
    <mergeCell ref="R9:R11"/>
  </mergeCells>
  <pageMargins left="0.75" right="0.75" top="1" bottom="1" header="0.5" footer="0.5"/>
  <pageSetup paperSize="9" scale="71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4"/>
  <sheetViews>
    <sheetView topLeftCell="A8" workbookViewId="0">
      <selection activeCell="E44" sqref="E44:E45"/>
    </sheetView>
  </sheetViews>
  <sheetFormatPr defaultColWidth="7.875" defaultRowHeight="12.75"/>
  <cols>
    <col min="1" max="1" width="5.75" style="5" customWidth="1"/>
    <col min="2" max="2" width="9.25" style="5" customWidth="1"/>
    <col min="3" max="3" width="12" style="6" customWidth="1"/>
    <col min="4" max="4" width="9.875" style="6" customWidth="1"/>
    <col min="5" max="6" width="7.625" style="6" customWidth="1"/>
    <col min="7" max="7" width="8.625" style="6" bestFit="1" customWidth="1"/>
    <col min="8" max="8" width="8.75" style="6" customWidth="1"/>
    <col min="9" max="9" width="12.375" style="5" customWidth="1"/>
    <col min="10" max="10" width="10.75" style="5" customWidth="1"/>
    <col min="11" max="11" width="9.5" style="1" customWidth="1"/>
    <col min="12" max="12" width="10.375" style="1" customWidth="1"/>
    <col min="13" max="14" width="11.125" style="1" customWidth="1"/>
    <col min="15" max="15" width="10.75" style="1" customWidth="1"/>
    <col min="16" max="16" width="9.5" style="7" hidden="1" customWidth="1"/>
    <col min="17" max="18" width="9.5" style="1" hidden="1" customWidth="1"/>
    <col min="19" max="19" width="7.875" style="5" hidden="1" customWidth="1"/>
    <col min="20" max="20" width="62.875" style="5" customWidth="1"/>
    <col min="21" max="21" width="10.75" style="1" customWidth="1"/>
    <col min="22" max="22" width="11.25" style="1" customWidth="1"/>
    <col min="23" max="23" width="8.875" style="1" customWidth="1"/>
    <col min="24" max="24" width="11.25" style="1" customWidth="1"/>
    <col min="25" max="25" width="7.875" style="1"/>
    <col min="26" max="27" width="13.5" style="1" customWidth="1"/>
    <col min="28" max="28" width="7.875" style="1"/>
    <col min="29" max="29" width="9" style="1" customWidth="1"/>
    <col min="30" max="16384" width="7.875" style="1"/>
  </cols>
  <sheetData>
    <row r="1" spans="1:26" ht="15.75">
      <c r="A1" s="9"/>
      <c r="B1" s="1"/>
      <c r="C1" s="20"/>
      <c r="D1" s="20"/>
      <c r="E1" s="20"/>
      <c r="F1" s="20"/>
      <c r="G1" s="20"/>
      <c r="H1" s="20"/>
      <c r="I1" s="21"/>
      <c r="J1" s="22"/>
      <c r="K1" s="19"/>
      <c r="L1" s="19"/>
      <c r="M1" s="19"/>
      <c r="N1" s="19"/>
      <c r="O1" s="34"/>
      <c r="P1" s="35"/>
      <c r="Q1" s="34"/>
      <c r="R1" s="34"/>
      <c r="S1" s="34"/>
      <c r="T1" s="36"/>
    </row>
    <row r="2" spans="1:26">
      <c r="A2" s="9"/>
      <c r="B2" s="1"/>
      <c r="C2" s="23"/>
      <c r="D2" s="24"/>
      <c r="E2" s="24"/>
      <c r="F2" s="24"/>
      <c r="G2" s="24"/>
      <c r="H2" s="24"/>
      <c r="I2" s="25"/>
      <c r="J2" s="25"/>
      <c r="K2" s="26"/>
      <c r="L2" s="26"/>
      <c r="M2" s="26"/>
      <c r="N2" s="26"/>
      <c r="O2" s="25"/>
      <c r="P2" s="37"/>
      <c r="Q2" s="25"/>
      <c r="R2" s="38"/>
      <c r="S2" s="9"/>
      <c r="T2" s="9"/>
    </row>
    <row r="3" spans="1:26">
      <c r="A3" s="9"/>
      <c r="B3" s="10"/>
      <c r="C3" s="23"/>
      <c r="D3" s="24"/>
      <c r="E3" s="24"/>
      <c r="F3" s="24"/>
      <c r="G3" s="24"/>
      <c r="H3" s="24"/>
      <c r="I3" s="25"/>
      <c r="J3" s="25"/>
      <c r="K3" s="26"/>
      <c r="L3" s="26"/>
      <c r="M3" s="26"/>
      <c r="N3" s="26"/>
      <c r="O3" s="25"/>
      <c r="P3" s="37"/>
      <c r="Q3" s="25"/>
      <c r="R3" s="38"/>
      <c r="S3" s="9"/>
      <c r="T3" s="9"/>
    </row>
    <row r="4" spans="1:26">
      <c r="A4" s="9"/>
      <c r="B4" s="10"/>
      <c r="C4" s="23"/>
      <c r="D4" s="24"/>
      <c r="E4" s="24"/>
      <c r="F4" s="24"/>
      <c r="G4" s="24"/>
      <c r="H4" s="24"/>
      <c r="I4" s="25"/>
      <c r="J4" s="25"/>
      <c r="K4" s="26"/>
      <c r="L4" s="26"/>
      <c r="M4" s="26"/>
      <c r="N4" s="26"/>
      <c r="O4" s="25"/>
      <c r="P4" s="37"/>
      <c r="Q4" s="25"/>
      <c r="R4" s="38"/>
      <c r="S4" s="9"/>
      <c r="T4" s="9"/>
    </row>
    <row r="5" spans="1:26">
      <c r="A5" s="187" t="s">
        <v>17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6">
      <c r="A6" s="187" t="s">
        <v>85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6">
      <c r="A7" s="212" t="s">
        <v>42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</row>
    <row r="8" spans="1:26">
      <c r="A8" s="11" t="s">
        <v>86</v>
      </c>
      <c r="B8" s="11"/>
      <c r="C8" s="11"/>
      <c r="D8" s="11"/>
      <c r="E8" s="11"/>
      <c r="F8" s="140"/>
      <c r="G8" s="140"/>
      <c r="H8" s="11"/>
      <c r="I8" s="11"/>
      <c r="J8" s="11"/>
      <c r="K8" s="11"/>
      <c r="L8" s="11"/>
      <c r="M8" s="134"/>
      <c r="N8" s="134"/>
      <c r="O8" s="11"/>
      <c r="P8" s="11"/>
      <c r="Q8" s="11"/>
      <c r="R8" s="11"/>
      <c r="S8" s="11"/>
      <c r="T8" s="11"/>
    </row>
    <row r="9" spans="1:26" ht="21" customHeight="1">
      <c r="A9" s="190" t="s">
        <v>65</v>
      </c>
      <c r="B9" s="215" t="s">
        <v>66</v>
      </c>
      <c r="C9" s="214" t="s">
        <v>2</v>
      </c>
      <c r="D9" s="188"/>
      <c r="E9" s="188"/>
      <c r="F9" s="188"/>
      <c r="G9" s="188"/>
      <c r="H9" s="189"/>
      <c r="I9" s="193" t="s">
        <v>3</v>
      </c>
      <c r="J9" s="198" t="s">
        <v>4</v>
      </c>
      <c r="K9" s="219"/>
      <c r="L9" s="209" t="s">
        <v>122</v>
      </c>
      <c r="M9" s="209" t="s">
        <v>40</v>
      </c>
      <c r="N9" s="209" t="s">
        <v>123</v>
      </c>
      <c r="O9" s="221" t="s">
        <v>5</v>
      </c>
      <c r="P9" s="194" t="s">
        <v>6</v>
      </c>
      <c r="Q9" s="194" t="s">
        <v>7</v>
      </c>
      <c r="R9" s="39" t="s">
        <v>8</v>
      </c>
      <c r="S9" s="183" t="s">
        <v>9</v>
      </c>
      <c r="T9" s="184" t="s">
        <v>10</v>
      </c>
      <c r="U9" s="60"/>
    </row>
    <row r="10" spans="1:26" ht="27.75" customHeight="1">
      <c r="A10" s="191"/>
      <c r="B10" s="216"/>
      <c r="C10" s="100" t="s">
        <v>56</v>
      </c>
      <c r="D10" s="101" t="s">
        <v>57</v>
      </c>
      <c r="E10" s="101" t="s">
        <v>58</v>
      </c>
      <c r="F10" s="101" t="s">
        <v>127</v>
      </c>
      <c r="G10" s="101" t="s">
        <v>126</v>
      </c>
      <c r="H10" s="101" t="s">
        <v>59</v>
      </c>
      <c r="I10" s="193"/>
      <c r="J10" s="200"/>
      <c r="K10" s="220"/>
      <c r="L10" s="209"/>
      <c r="M10" s="209"/>
      <c r="N10" s="209"/>
      <c r="O10" s="222"/>
      <c r="P10" s="195"/>
      <c r="Q10" s="195"/>
      <c r="R10" s="84" t="s">
        <v>11</v>
      </c>
      <c r="S10" s="183"/>
      <c r="T10" s="185"/>
      <c r="U10" s="60"/>
    </row>
    <row r="11" spans="1:26">
      <c r="A11" s="192"/>
      <c r="B11" s="217"/>
      <c r="C11" s="102" t="s">
        <v>13</v>
      </c>
      <c r="D11" s="103" t="s">
        <v>13</v>
      </c>
      <c r="E11" s="103" t="s">
        <v>13</v>
      </c>
      <c r="F11" s="103" t="s">
        <v>13</v>
      </c>
      <c r="G11" s="103" t="s">
        <v>13</v>
      </c>
      <c r="H11" s="103" t="s">
        <v>13</v>
      </c>
      <c r="I11" s="103" t="s">
        <v>13</v>
      </c>
      <c r="J11" s="104" t="s">
        <v>13</v>
      </c>
      <c r="K11" s="105" t="s">
        <v>12</v>
      </c>
      <c r="L11" s="111" t="s">
        <v>13</v>
      </c>
      <c r="M11" s="135" t="s">
        <v>13</v>
      </c>
      <c r="N11" s="135" t="s">
        <v>13</v>
      </c>
      <c r="O11" s="105" t="s">
        <v>12</v>
      </c>
      <c r="P11" s="84" t="s">
        <v>14</v>
      </c>
      <c r="Q11" s="84" t="s">
        <v>15</v>
      </c>
      <c r="R11" s="84" t="s">
        <v>15</v>
      </c>
      <c r="S11" s="39" t="s">
        <v>16</v>
      </c>
      <c r="T11" s="186"/>
      <c r="U11" s="60"/>
      <c r="W11" s="1">
        <f>2113/6</f>
        <v>352.16666666666669</v>
      </c>
    </row>
    <row r="12" spans="1:26">
      <c r="A12" s="106"/>
      <c r="B12" s="106">
        <v>1</v>
      </c>
      <c r="C12" s="107">
        <v>2</v>
      </c>
      <c r="D12" s="106">
        <v>3</v>
      </c>
      <c r="E12" s="106">
        <v>4</v>
      </c>
      <c r="F12" s="106">
        <v>5</v>
      </c>
      <c r="G12" s="106">
        <v>6</v>
      </c>
      <c r="H12" s="106" t="s">
        <v>128</v>
      </c>
      <c r="I12" s="106">
        <v>6</v>
      </c>
      <c r="J12" s="106" t="s">
        <v>68</v>
      </c>
      <c r="K12" s="106" t="s">
        <v>69</v>
      </c>
      <c r="L12" s="106">
        <v>9</v>
      </c>
      <c r="M12" s="169">
        <v>10</v>
      </c>
      <c r="N12" s="169">
        <v>11</v>
      </c>
      <c r="O12" s="106" t="s">
        <v>70</v>
      </c>
      <c r="P12" s="40">
        <v>11</v>
      </c>
      <c r="Q12" s="41">
        <v>17</v>
      </c>
      <c r="R12" s="41">
        <v>18</v>
      </c>
      <c r="S12" s="41">
        <v>12</v>
      </c>
      <c r="T12" s="42">
        <v>11</v>
      </c>
      <c r="U12" s="60"/>
    </row>
    <row r="13" spans="1:26" s="2" customFormat="1" ht="13.5" customHeight="1">
      <c r="A13" s="12">
        <v>1</v>
      </c>
      <c r="B13" s="13" t="s">
        <v>19</v>
      </c>
      <c r="C13" s="90">
        <v>0</v>
      </c>
      <c r="D13" s="92">
        <v>0</v>
      </c>
      <c r="E13" s="93">
        <v>0</v>
      </c>
      <c r="F13" s="93">
        <v>0</v>
      </c>
      <c r="G13" s="93">
        <v>0</v>
      </c>
      <c r="H13" s="89">
        <f>C13+D13+F13+G13</f>
        <v>0</v>
      </c>
      <c r="I13" s="93">
        <v>1</v>
      </c>
      <c r="J13" s="94">
        <f t="shared" ref="J13:J31" si="0">I13-H13</f>
        <v>1</v>
      </c>
      <c r="K13" s="27">
        <f t="shared" ref="K13:K31" si="1">J13/I13</f>
        <v>1</v>
      </c>
      <c r="L13" s="94">
        <v>0.39583333333333331</v>
      </c>
      <c r="M13" s="94">
        <v>0.9916666666666667</v>
      </c>
      <c r="N13" s="94">
        <f t="shared" ref="N13:N43" si="2">M13-L13-C13-D13-E13-F13</f>
        <v>0.59583333333333344</v>
      </c>
      <c r="O13" s="91">
        <f>M13/J13</f>
        <v>0.9916666666666667</v>
      </c>
      <c r="P13" s="43"/>
      <c r="Q13" s="44"/>
      <c r="R13" s="44"/>
      <c r="S13" s="45"/>
      <c r="T13" s="46"/>
      <c r="U13" s="61"/>
      <c r="V13" s="62">
        <v>414</v>
      </c>
      <c r="W13" s="63">
        <v>4.1666666666666699E-2</v>
      </c>
      <c r="X13" s="64">
        <f t="shared" ref="X13:X32" si="3">+W13*V13</f>
        <v>17.250000000000014</v>
      </c>
      <c r="Z13" s="65">
        <v>69</v>
      </c>
    </row>
    <row r="14" spans="1:26" s="3" customFormat="1" ht="13.5" customHeight="1">
      <c r="A14" s="12">
        <v>2</v>
      </c>
      <c r="B14" s="13" t="s">
        <v>82</v>
      </c>
      <c r="C14" s="90">
        <v>0.25</v>
      </c>
      <c r="D14" s="92">
        <v>0</v>
      </c>
      <c r="E14" s="93">
        <v>0</v>
      </c>
      <c r="F14" s="93">
        <v>0</v>
      </c>
      <c r="G14" s="93">
        <v>0</v>
      </c>
      <c r="H14" s="89">
        <f t="shared" ref="H14:H43" si="4">C14+D14+F14+G14</f>
        <v>0.25</v>
      </c>
      <c r="I14" s="93">
        <v>1</v>
      </c>
      <c r="J14" s="94">
        <f t="shared" si="0"/>
        <v>0.75</v>
      </c>
      <c r="K14" s="27">
        <f t="shared" si="1"/>
        <v>0.75</v>
      </c>
      <c r="L14" s="94">
        <v>0.1875</v>
      </c>
      <c r="M14" s="94">
        <v>1</v>
      </c>
      <c r="N14" s="94">
        <f t="shared" si="2"/>
        <v>0.5625</v>
      </c>
      <c r="O14" s="91">
        <f t="shared" ref="O14:O42" si="5">M14/J14</f>
        <v>1.3333333333333333</v>
      </c>
      <c r="P14" s="47"/>
      <c r="Q14" s="48"/>
      <c r="R14" s="48"/>
      <c r="S14" s="49"/>
      <c r="T14" s="46" t="s">
        <v>87</v>
      </c>
      <c r="U14" s="60"/>
      <c r="V14" s="66">
        <v>419</v>
      </c>
      <c r="W14" s="63">
        <v>4.1666666666666699E-2</v>
      </c>
      <c r="X14" s="64">
        <f t="shared" si="3"/>
        <v>17.458333333333346</v>
      </c>
      <c r="Z14" s="67">
        <v>94</v>
      </c>
    </row>
    <row r="15" spans="1:26" s="4" customFormat="1" ht="13.5" customHeight="1">
      <c r="A15" s="12">
        <v>3</v>
      </c>
      <c r="B15" s="13" t="s">
        <v>21</v>
      </c>
      <c r="C15" s="90">
        <v>0</v>
      </c>
      <c r="D15" s="92">
        <v>0</v>
      </c>
      <c r="E15" s="93">
        <v>0</v>
      </c>
      <c r="F15" s="93">
        <v>0</v>
      </c>
      <c r="G15" s="93">
        <v>0</v>
      </c>
      <c r="H15" s="89">
        <f t="shared" si="4"/>
        <v>0</v>
      </c>
      <c r="I15" s="93">
        <v>1</v>
      </c>
      <c r="J15" s="94">
        <f t="shared" si="0"/>
        <v>1</v>
      </c>
      <c r="K15" s="27">
        <f t="shared" si="1"/>
        <v>1</v>
      </c>
      <c r="L15" s="94">
        <v>2.4999999999999998E-2</v>
      </c>
      <c r="M15" s="94">
        <v>1</v>
      </c>
      <c r="N15" s="94">
        <f t="shared" si="2"/>
        <v>0.97499999999999998</v>
      </c>
      <c r="O15" s="91">
        <f t="shared" si="5"/>
        <v>1</v>
      </c>
      <c r="P15" s="43"/>
      <c r="Q15" s="44"/>
      <c r="R15" s="44"/>
      <c r="S15" s="45"/>
      <c r="T15" s="46"/>
      <c r="U15" s="68"/>
      <c r="V15" s="62">
        <v>354</v>
      </c>
      <c r="W15" s="63">
        <v>4.1666666666666699E-2</v>
      </c>
      <c r="X15" s="64">
        <f t="shared" si="3"/>
        <v>14.750000000000011</v>
      </c>
      <c r="Z15" s="67">
        <v>88</v>
      </c>
    </row>
    <row r="16" spans="1:26" s="4" customFormat="1" ht="13.5" customHeight="1">
      <c r="A16" s="12">
        <v>4</v>
      </c>
      <c r="B16" s="13" t="s">
        <v>22</v>
      </c>
      <c r="C16" s="90">
        <v>0</v>
      </c>
      <c r="D16" s="92">
        <v>0</v>
      </c>
      <c r="E16" s="93">
        <v>0</v>
      </c>
      <c r="F16" s="93">
        <v>0</v>
      </c>
      <c r="G16" s="93">
        <v>0</v>
      </c>
      <c r="H16" s="89">
        <f t="shared" si="4"/>
        <v>0</v>
      </c>
      <c r="I16" s="93">
        <v>1</v>
      </c>
      <c r="J16" s="94">
        <f t="shared" si="0"/>
        <v>1</v>
      </c>
      <c r="K16" s="27">
        <f t="shared" si="1"/>
        <v>1</v>
      </c>
      <c r="L16" s="94">
        <v>0.18333333333333335</v>
      </c>
      <c r="M16" s="94">
        <v>0.97916666666666663</v>
      </c>
      <c r="N16" s="94">
        <f t="shared" si="2"/>
        <v>0.79583333333333328</v>
      </c>
      <c r="O16" s="91">
        <f t="shared" si="5"/>
        <v>0.97916666666666663</v>
      </c>
      <c r="P16" s="47"/>
      <c r="Q16" s="48"/>
      <c r="R16" s="48"/>
      <c r="S16" s="49"/>
      <c r="T16" s="46"/>
      <c r="U16" s="68"/>
      <c r="V16" s="66">
        <v>368</v>
      </c>
      <c r="W16" s="63">
        <v>4.1666666666666699E-2</v>
      </c>
      <c r="X16" s="64">
        <f t="shared" si="3"/>
        <v>15.333333333333345</v>
      </c>
      <c r="Z16" s="67">
        <v>53</v>
      </c>
    </row>
    <row r="17" spans="1:26" s="2" customFormat="1" ht="13.5" customHeight="1">
      <c r="A17" s="12">
        <v>5</v>
      </c>
      <c r="B17" s="13" t="s">
        <v>83</v>
      </c>
      <c r="C17" s="90">
        <v>0</v>
      </c>
      <c r="D17" s="92">
        <v>0</v>
      </c>
      <c r="E17" s="93">
        <v>0</v>
      </c>
      <c r="F17" s="93">
        <v>0</v>
      </c>
      <c r="G17" s="93">
        <v>0</v>
      </c>
      <c r="H17" s="89">
        <f t="shared" si="4"/>
        <v>0</v>
      </c>
      <c r="I17" s="93">
        <v>1</v>
      </c>
      <c r="J17" s="94">
        <f t="shared" si="0"/>
        <v>1</v>
      </c>
      <c r="K17" s="27">
        <f t="shared" si="1"/>
        <v>1</v>
      </c>
      <c r="L17" s="89">
        <v>6.6666666666666666E-2</v>
      </c>
      <c r="M17" s="94">
        <v>0.40833333333333338</v>
      </c>
      <c r="N17" s="94">
        <f t="shared" si="2"/>
        <v>0.34166666666666673</v>
      </c>
      <c r="O17" s="91">
        <f t="shared" si="5"/>
        <v>0.40833333333333338</v>
      </c>
      <c r="P17" s="43"/>
      <c r="Q17" s="44"/>
      <c r="R17" s="44"/>
      <c r="S17" s="45"/>
      <c r="T17" s="46"/>
      <c r="U17" s="61"/>
      <c r="V17" s="62">
        <v>361</v>
      </c>
      <c r="W17" s="63">
        <v>4.1666666666666699E-2</v>
      </c>
      <c r="X17" s="64">
        <f t="shared" si="3"/>
        <v>15.041666666666679</v>
      </c>
      <c r="Z17" s="67">
        <v>82</v>
      </c>
    </row>
    <row r="18" spans="1:26" s="2" customFormat="1" ht="13.5" customHeight="1">
      <c r="A18" s="12">
        <v>6</v>
      </c>
      <c r="B18" s="13" t="s">
        <v>84</v>
      </c>
      <c r="C18" s="90">
        <v>0</v>
      </c>
      <c r="D18" s="92">
        <v>0</v>
      </c>
      <c r="E18" s="93">
        <v>0</v>
      </c>
      <c r="F18" s="93">
        <v>0</v>
      </c>
      <c r="G18" s="93">
        <v>0</v>
      </c>
      <c r="H18" s="89">
        <f t="shared" si="4"/>
        <v>0</v>
      </c>
      <c r="I18" s="93">
        <v>1</v>
      </c>
      <c r="J18" s="94">
        <f t="shared" si="0"/>
        <v>1</v>
      </c>
      <c r="K18" s="27">
        <f t="shared" si="1"/>
        <v>1</v>
      </c>
      <c r="L18" s="89">
        <v>1.2499999999999999E-2</v>
      </c>
      <c r="M18" s="94">
        <v>0.63750000000000007</v>
      </c>
      <c r="N18" s="94">
        <f t="shared" si="2"/>
        <v>0.62500000000000011</v>
      </c>
      <c r="O18" s="91">
        <f t="shared" si="5"/>
        <v>0.63750000000000007</v>
      </c>
      <c r="P18" s="47"/>
      <c r="Q18" s="48"/>
      <c r="R18" s="48"/>
      <c r="S18" s="49"/>
      <c r="T18" s="46"/>
      <c r="U18" s="61"/>
      <c r="V18" s="66">
        <v>214</v>
      </c>
      <c r="W18" s="63">
        <v>4.1666666666666699E-2</v>
      </c>
      <c r="X18" s="64">
        <f t="shared" si="3"/>
        <v>8.9166666666666732</v>
      </c>
      <c r="Z18" s="67">
        <v>42</v>
      </c>
    </row>
    <row r="19" spans="1:26" s="2" customFormat="1" ht="13.5" customHeight="1">
      <c r="A19" s="12">
        <v>7</v>
      </c>
      <c r="B19" s="13" t="s">
        <v>18</v>
      </c>
      <c r="C19" s="90">
        <v>0</v>
      </c>
      <c r="D19" s="92">
        <v>0</v>
      </c>
      <c r="E19" s="93">
        <v>0</v>
      </c>
      <c r="F19" s="93">
        <v>0</v>
      </c>
      <c r="G19" s="93">
        <v>0</v>
      </c>
      <c r="H19" s="89">
        <f t="shared" si="4"/>
        <v>0</v>
      </c>
      <c r="I19" s="93">
        <v>1</v>
      </c>
      <c r="J19" s="94">
        <f t="shared" si="0"/>
        <v>1</v>
      </c>
      <c r="K19" s="27">
        <f t="shared" si="1"/>
        <v>1</v>
      </c>
      <c r="L19" s="89">
        <v>8.3333333333333332E-3</v>
      </c>
      <c r="M19" s="94">
        <v>0.35000000000000003</v>
      </c>
      <c r="N19" s="94">
        <f t="shared" si="2"/>
        <v>0.34166666666666667</v>
      </c>
      <c r="O19" s="91">
        <f t="shared" si="5"/>
        <v>0.35000000000000003</v>
      </c>
      <c r="P19" s="43"/>
      <c r="Q19" s="44"/>
      <c r="R19" s="44"/>
      <c r="S19" s="45"/>
      <c r="T19" s="50"/>
      <c r="U19" s="61"/>
      <c r="V19" s="62">
        <v>90</v>
      </c>
      <c r="W19" s="63">
        <v>4.1666666666666699E-2</v>
      </c>
      <c r="X19" s="64">
        <f t="shared" si="3"/>
        <v>3.7500000000000031</v>
      </c>
      <c r="Z19" s="67">
        <v>40</v>
      </c>
    </row>
    <row r="20" spans="1:26" s="2" customFormat="1" ht="13.5" customHeight="1">
      <c r="A20" s="12">
        <v>8</v>
      </c>
      <c r="B20" s="13" t="s">
        <v>19</v>
      </c>
      <c r="C20" s="90">
        <v>0</v>
      </c>
      <c r="D20" s="92">
        <v>0</v>
      </c>
      <c r="E20" s="93">
        <v>0</v>
      </c>
      <c r="F20" s="93">
        <v>0</v>
      </c>
      <c r="G20" s="93">
        <v>0</v>
      </c>
      <c r="H20" s="89">
        <f t="shared" si="4"/>
        <v>0</v>
      </c>
      <c r="I20" s="93">
        <v>1</v>
      </c>
      <c r="J20" s="94">
        <f t="shared" si="0"/>
        <v>1</v>
      </c>
      <c r="K20" s="27">
        <f t="shared" si="1"/>
        <v>1</v>
      </c>
      <c r="L20" s="89">
        <v>0.21249999999999999</v>
      </c>
      <c r="M20" s="94">
        <v>0.95000000000000007</v>
      </c>
      <c r="N20" s="94">
        <f t="shared" si="2"/>
        <v>0.73750000000000004</v>
      </c>
      <c r="O20" s="91">
        <f t="shared" si="5"/>
        <v>0.95000000000000007</v>
      </c>
      <c r="P20" s="47"/>
      <c r="Q20" s="48"/>
      <c r="R20" s="48"/>
      <c r="S20" s="49"/>
      <c r="T20" s="51"/>
      <c r="U20" s="61"/>
      <c r="V20" s="66">
        <v>380</v>
      </c>
      <c r="W20" s="63">
        <v>4.1666666666666699E-2</v>
      </c>
      <c r="X20" s="64">
        <f t="shared" si="3"/>
        <v>15.833333333333346</v>
      </c>
      <c r="Z20" s="67">
        <v>58</v>
      </c>
    </row>
    <row r="21" spans="1:26" s="2" customFormat="1" ht="13.5" customHeight="1">
      <c r="A21" s="12">
        <v>9</v>
      </c>
      <c r="B21" s="13" t="s">
        <v>82</v>
      </c>
      <c r="C21" s="90">
        <v>0</v>
      </c>
      <c r="D21" s="92">
        <v>0</v>
      </c>
      <c r="E21" s="93">
        <v>0</v>
      </c>
      <c r="F21" s="93">
        <v>0</v>
      </c>
      <c r="G21" s="93">
        <v>0</v>
      </c>
      <c r="H21" s="89">
        <f t="shared" si="4"/>
        <v>0</v>
      </c>
      <c r="I21" s="93">
        <v>1</v>
      </c>
      <c r="J21" s="94">
        <f t="shared" si="0"/>
        <v>1</v>
      </c>
      <c r="K21" s="27">
        <f t="shared" si="1"/>
        <v>1</v>
      </c>
      <c r="L21" s="89">
        <v>9.5833333333333326E-2</v>
      </c>
      <c r="M21" s="94">
        <v>0.92083333333333339</v>
      </c>
      <c r="N21" s="94">
        <f t="shared" si="2"/>
        <v>0.82500000000000007</v>
      </c>
      <c r="O21" s="91">
        <f t="shared" si="5"/>
        <v>0.92083333333333339</v>
      </c>
      <c r="P21" s="43"/>
      <c r="Q21" s="44"/>
      <c r="R21" s="44"/>
      <c r="S21" s="45"/>
      <c r="T21" s="52"/>
      <c r="U21" s="61"/>
      <c r="V21" s="62">
        <v>299</v>
      </c>
      <c r="W21" s="63">
        <v>4.1666666666666699E-2</v>
      </c>
      <c r="X21" s="64">
        <f t="shared" si="3"/>
        <v>12.458333333333343</v>
      </c>
      <c r="Z21" s="67">
        <v>94</v>
      </c>
    </row>
    <row r="22" spans="1:26" s="2" customFormat="1" ht="13.5" customHeight="1">
      <c r="A22" s="12">
        <v>10</v>
      </c>
      <c r="B22" s="13" t="s">
        <v>21</v>
      </c>
      <c r="C22" s="90">
        <v>0</v>
      </c>
      <c r="D22" s="92">
        <v>0</v>
      </c>
      <c r="E22" s="93">
        <v>0</v>
      </c>
      <c r="F22" s="93">
        <v>0</v>
      </c>
      <c r="G22" s="93">
        <v>0</v>
      </c>
      <c r="H22" s="89">
        <f t="shared" si="4"/>
        <v>0</v>
      </c>
      <c r="I22" s="93">
        <v>1</v>
      </c>
      <c r="J22" s="94">
        <f t="shared" si="0"/>
        <v>1</v>
      </c>
      <c r="K22" s="27">
        <f t="shared" si="1"/>
        <v>1</v>
      </c>
      <c r="L22" s="89">
        <v>0.18333333333333335</v>
      </c>
      <c r="M22" s="94">
        <v>1</v>
      </c>
      <c r="N22" s="94">
        <f t="shared" si="2"/>
        <v>0.81666666666666665</v>
      </c>
      <c r="O22" s="91">
        <f t="shared" si="5"/>
        <v>1</v>
      </c>
      <c r="P22" s="43"/>
      <c r="Q22" s="44"/>
      <c r="R22" s="44"/>
      <c r="S22" s="45"/>
      <c r="T22" s="46"/>
      <c r="U22" s="61"/>
      <c r="V22" s="66">
        <v>387</v>
      </c>
      <c r="W22" s="63">
        <v>4.1666666666666699E-2</v>
      </c>
      <c r="X22" s="64">
        <f t="shared" si="3"/>
        <v>16.125000000000014</v>
      </c>
      <c r="Z22" s="67">
        <v>68</v>
      </c>
    </row>
    <row r="23" spans="1:26" s="2" customFormat="1" ht="13.5" customHeight="1">
      <c r="A23" s="12">
        <v>11</v>
      </c>
      <c r="B23" s="13" t="s">
        <v>22</v>
      </c>
      <c r="C23" s="90">
        <v>0</v>
      </c>
      <c r="D23" s="92">
        <v>0</v>
      </c>
      <c r="E23" s="93">
        <v>0</v>
      </c>
      <c r="F23" s="93">
        <v>0</v>
      </c>
      <c r="G23" s="93">
        <v>0</v>
      </c>
      <c r="H23" s="89">
        <f t="shared" si="4"/>
        <v>0</v>
      </c>
      <c r="I23" s="93">
        <v>1</v>
      </c>
      <c r="J23" s="94">
        <f t="shared" si="0"/>
        <v>1</v>
      </c>
      <c r="K23" s="27">
        <f t="shared" si="1"/>
        <v>1</v>
      </c>
      <c r="L23" s="89">
        <v>0</v>
      </c>
      <c r="M23" s="94">
        <v>0.3666666666666667</v>
      </c>
      <c r="N23" s="94">
        <f t="shared" si="2"/>
        <v>0.3666666666666667</v>
      </c>
      <c r="O23" s="91">
        <f t="shared" si="5"/>
        <v>0.3666666666666667</v>
      </c>
      <c r="P23" s="43"/>
      <c r="Q23" s="44"/>
      <c r="R23" s="44"/>
      <c r="S23" s="45"/>
      <c r="T23" s="46"/>
      <c r="U23" s="61"/>
      <c r="V23" s="62">
        <v>412</v>
      </c>
      <c r="W23" s="63">
        <v>4.1666666666666699E-2</v>
      </c>
      <c r="X23" s="64">
        <f t="shared" si="3"/>
        <v>17.166666666666679</v>
      </c>
      <c r="Z23" s="67">
        <v>66</v>
      </c>
    </row>
    <row r="24" spans="1:26" s="2" customFormat="1" ht="13.5" customHeight="1">
      <c r="A24" s="12">
        <v>12</v>
      </c>
      <c r="B24" s="13" t="s">
        <v>83</v>
      </c>
      <c r="C24" s="90">
        <v>0</v>
      </c>
      <c r="D24" s="92">
        <v>0</v>
      </c>
      <c r="E24" s="93">
        <v>0</v>
      </c>
      <c r="F24" s="93">
        <v>0</v>
      </c>
      <c r="G24" s="93">
        <v>0</v>
      </c>
      <c r="H24" s="89">
        <f t="shared" si="4"/>
        <v>0</v>
      </c>
      <c r="I24" s="93">
        <v>1</v>
      </c>
      <c r="J24" s="94">
        <f>I24-H24</f>
        <v>1</v>
      </c>
      <c r="K24" s="27">
        <f>J24/I24</f>
        <v>1</v>
      </c>
      <c r="L24" s="89">
        <v>0</v>
      </c>
      <c r="M24" s="94">
        <v>0</v>
      </c>
      <c r="N24" s="94">
        <f t="shared" si="2"/>
        <v>0</v>
      </c>
      <c r="O24" s="91">
        <f t="shared" si="5"/>
        <v>0</v>
      </c>
      <c r="P24" s="47"/>
      <c r="Q24" s="48"/>
      <c r="R24" s="48"/>
      <c r="S24" s="49"/>
      <c r="T24" s="85"/>
      <c r="U24" s="61"/>
      <c r="V24" s="66">
        <v>339</v>
      </c>
      <c r="W24" s="63">
        <v>4.1666666666666699E-2</v>
      </c>
      <c r="X24" s="64">
        <f t="shared" si="3"/>
        <v>14.125000000000011</v>
      </c>
      <c r="Z24" s="67">
        <v>49</v>
      </c>
    </row>
    <row r="25" spans="1:26" s="2" customFormat="1" ht="13.5" customHeight="1">
      <c r="A25" s="12">
        <v>13</v>
      </c>
      <c r="B25" s="13" t="s">
        <v>84</v>
      </c>
      <c r="C25" s="90">
        <v>0</v>
      </c>
      <c r="D25" s="92">
        <v>0</v>
      </c>
      <c r="E25" s="93">
        <v>0</v>
      </c>
      <c r="F25" s="93">
        <v>0</v>
      </c>
      <c r="G25" s="93">
        <v>0</v>
      </c>
      <c r="H25" s="89">
        <f t="shared" si="4"/>
        <v>0</v>
      </c>
      <c r="I25" s="93">
        <v>1</v>
      </c>
      <c r="J25" s="94">
        <f t="shared" si="0"/>
        <v>1</v>
      </c>
      <c r="K25" s="27">
        <f t="shared" si="1"/>
        <v>1</v>
      </c>
      <c r="L25" s="89">
        <v>0</v>
      </c>
      <c r="M25" s="94">
        <v>0.26250000000000001</v>
      </c>
      <c r="N25" s="94">
        <f t="shared" si="2"/>
        <v>0.26250000000000001</v>
      </c>
      <c r="O25" s="91">
        <f t="shared" si="5"/>
        <v>0.26250000000000001</v>
      </c>
      <c r="P25" s="43"/>
      <c r="Q25" s="44"/>
      <c r="R25" s="44"/>
      <c r="S25" s="45"/>
      <c r="T25" s="46"/>
      <c r="U25" s="61"/>
      <c r="V25" s="62">
        <v>187</v>
      </c>
      <c r="W25" s="63">
        <v>4.1666666666666699E-2</v>
      </c>
      <c r="X25" s="64">
        <f t="shared" si="3"/>
        <v>7.7916666666666723</v>
      </c>
      <c r="Z25" s="67">
        <v>55</v>
      </c>
    </row>
    <row r="26" spans="1:26" s="2" customFormat="1" ht="13.5" customHeight="1">
      <c r="A26" s="12">
        <v>14</v>
      </c>
      <c r="B26" s="13" t="s">
        <v>18</v>
      </c>
      <c r="C26" s="90">
        <v>0</v>
      </c>
      <c r="D26" s="92">
        <v>0</v>
      </c>
      <c r="E26" s="93">
        <v>0</v>
      </c>
      <c r="F26" s="93">
        <v>0</v>
      </c>
      <c r="G26" s="93">
        <v>0</v>
      </c>
      <c r="H26" s="89">
        <f t="shared" si="4"/>
        <v>0</v>
      </c>
      <c r="I26" s="93">
        <v>1</v>
      </c>
      <c r="J26" s="94">
        <f t="shared" si="0"/>
        <v>1</v>
      </c>
      <c r="K26" s="27">
        <f t="shared" si="1"/>
        <v>1</v>
      </c>
      <c r="L26" s="89">
        <v>0</v>
      </c>
      <c r="M26" s="94">
        <v>0</v>
      </c>
      <c r="N26" s="94">
        <f t="shared" si="2"/>
        <v>0</v>
      </c>
      <c r="O26" s="91">
        <f t="shared" si="5"/>
        <v>0</v>
      </c>
      <c r="P26" s="47"/>
      <c r="Q26" s="48"/>
      <c r="R26" s="48"/>
      <c r="S26" s="49"/>
      <c r="T26" s="46"/>
      <c r="U26" s="61"/>
      <c r="V26" s="66">
        <v>400</v>
      </c>
      <c r="W26" s="63">
        <v>4.1666666666666699E-2</v>
      </c>
      <c r="X26" s="64">
        <f t="shared" si="3"/>
        <v>16.666666666666679</v>
      </c>
      <c r="Z26" s="67">
        <v>47</v>
      </c>
    </row>
    <row r="27" spans="1:26" s="2" customFormat="1" ht="13.5" customHeight="1">
      <c r="A27" s="12">
        <v>15</v>
      </c>
      <c r="B27" s="13" t="s">
        <v>19</v>
      </c>
      <c r="C27" s="90">
        <v>0</v>
      </c>
      <c r="D27" s="92">
        <v>0</v>
      </c>
      <c r="E27" s="93">
        <v>0</v>
      </c>
      <c r="F27" s="93">
        <v>0</v>
      </c>
      <c r="G27" s="93">
        <v>0</v>
      </c>
      <c r="H27" s="89">
        <f t="shared" si="4"/>
        <v>0</v>
      </c>
      <c r="I27" s="93">
        <v>1</v>
      </c>
      <c r="J27" s="94">
        <f t="shared" si="0"/>
        <v>1</v>
      </c>
      <c r="K27" s="27">
        <f t="shared" si="1"/>
        <v>1</v>
      </c>
      <c r="L27" s="89">
        <v>0.21666666666666667</v>
      </c>
      <c r="M27" s="94">
        <v>0.67499999999999993</v>
      </c>
      <c r="N27" s="94">
        <f t="shared" si="2"/>
        <v>0.45833333333333326</v>
      </c>
      <c r="O27" s="91">
        <f t="shared" si="5"/>
        <v>0.67499999999999993</v>
      </c>
      <c r="P27" s="43"/>
      <c r="Q27" s="44"/>
      <c r="R27" s="44"/>
      <c r="S27" s="45"/>
      <c r="T27" s="46"/>
      <c r="U27" s="61"/>
      <c r="V27" s="62">
        <v>409</v>
      </c>
      <c r="W27" s="63">
        <v>4.1666666666666699E-2</v>
      </c>
      <c r="X27" s="64">
        <f t="shared" si="3"/>
        <v>17.041666666666679</v>
      </c>
      <c r="Z27" s="67">
        <v>35</v>
      </c>
    </row>
    <row r="28" spans="1:26" s="2" customFormat="1" ht="13.5" customHeight="1">
      <c r="A28" s="12">
        <v>16</v>
      </c>
      <c r="B28" s="13" t="s">
        <v>82</v>
      </c>
      <c r="C28" s="90">
        <v>0</v>
      </c>
      <c r="D28" s="92">
        <v>0</v>
      </c>
      <c r="E28" s="93">
        <v>0</v>
      </c>
      <c r="F28" s="93">
        <v>0</v>
      </c>
      <c r="G28" s="93">
        <v>0</v>
      </c>
      <c r="H28" s="89">
        <f t="shared" si="4"/>
        <v>0</v>
      </c>
      <c r="I28" s="93">
        <v>1</v>
      </c>
      <c r="J28" s="94">
        <f>I28-H28</f>
        <v>1</v>
      </c>
      <c r="K28" s="27">
        <f>J28/I28</f>
        <v>1</v>
      </c>
      <c r="L28" s="89">
        <v>0.18333333333333335</v>
      </c>
      <c r="M28" s="94">
        <v>0.99583333333333324</v>
      </c>
      <c r="N28" s="94">
        <f t="shared" si="2"/>
        <v>0.81249999999999989</v>
      </c>
      <c r="O28" s="91">
        <f t="shared" si="5"/>
        <v>0.99583333333333324</v>
      </c>
      <c r="P28" s="47"/>
      <c r="Q28" s="48"/>
      <c r="R28" s="48"/>
      <c r="S28" s="49">
        <v>1</v>
      </c>
      <c r="T28" s="86"/>
      <c r="U28" s="61"/>
      <c r="V28" s="66">
        <v>388</v>
      </c>
      <c r="W28" s="63">
        <v>4.1666666666666699E-2</v>
      </c>
      <c r="X28" s="64">
        <f t="shared" si="3"/>
        <v>16.166666666666679</v>
      </c>
      <c r="Z28" s="67">
        <v>64</v>
      </c>
    </row>
    <row r="29" spans="1:26" s="2" customFormat="1" ht="13.5" customHeight="1">
      <c r="A29" s="12">
        <v>17</v>
      </c>
      <c r="B29" s="13" t="s">
        <v>21</v>
      </c>
      <c r="C29" s="90">
        <v>0</v>
      </c>
      <c r="D29" s="92">
        <v>0</v>
      </c>
      <c r="E29" s="93">
        <v>0</v>
      </c>
      <c r="F29" s="93">
        <v>0</v>
      </c>
      <c r="G29" s="93">
        <v>0</v>
      </c>
      <c r="H29" s="89">
        <f t="shared" si="4"/>
        <v>0</v>
      </c>
      <c r="I29" s="93">
        <v>1</v>
      </c>
      <c r="J29" s="94">
        <f t="shared" si="0"/>
        <v>1</v>
      </c>
      <c r="K29" s="27">
        <f t="shared" si="1"/>
        <v>1</v>
      </c>
      <c r="L29" s="89">
        <v>4.5833333333333337E-2</v>
      </c>
      <c r="M29" s="94">
        <v>1</v>
      </c>
      <c r="N29" s="94">
        <f t="shared" si="2"/>
        <v>0.95416666666666661</v>
      </c>
      <c r="O29" s="91">
        <f t="shared" si="5"/>
        <v>1</v>
      </c>
      <c r="P29" s="47"/>
      <c r="Q29" s="48"/>
      <c r="R29" s="48"/>
      <c r="S29" s="49"/>
      <c r="T29" s="53"/>
      <c r="U29" s="61"/>
      <c r="V29" s="62">
        <v>246</v>
      </c>
      <c r="W29" s="63">
        <v>4.1666666666666699E-2</v>
      </c>
      <c r="X29" s="64">
        <f t="shared" si="3"/>
        <v>10.250000000000007</v>
      </c>
      <c r="Z29" s="67">
        <v>46</v>
      </c>
    </row>
    <row r="30" spans="1:26" s="2" customFormat="1" ht="13.5" customHeight="1">
      <c r="A30" s="12">
        <v>18</v>
      </c>
      <c r="B30" s="13" t="s">
        <v>22</v>
      </c>
      <c r="C30" s="90">
        <v>0</v>
      </c>
      <c r="D30" s="92">
        <v>0</v>
      </c>
      <c r="E30" s="93">
        <v>0</v>
      </c>
      <c r="F30" s="93">
        <v>0</v>
      </c>
      <c r="G30" s="93">
        <v>0</v>
      </c>
      <c r="H30" s="89">
        <f t="shared" si="4"/>
        <v>0</v>
      </c>
      <c r="I30" s="93">
        <v>1</v>
      </c>
      <c r="J30" s="94">
        <f t="shared" si="0"/>
        <v>1</v>
      </c>
      <c r="K30" s="27">
        <f t="shared" si="1"/>
        <v>1</v>
      </c>
      <c r="L30" s="89">
        <v>7.4999999999999997E-2</v>
      </c>
      <c r="M30" s="94">
        <v>1</v>
      </c>
      <c r="N30" s="94">
        <f t="shared" si="2"/>
        <v>0.92500000000000004</v>
      </c>
      <c r="O30" s="91">
        <f t="shared" si="5"/>
        <v>1</v>
      </c>
      <c r="P30" s="47"/>
      <c r="Q30" s="48"/>
      <c r="R30" s="48"/>
      <c r="S30" s="49"/>
      <c r="T30" s="53"/>
      <c r="U30" s="61"/>
      <c r="V30" s="62">
        <v>376</v>
      </c>
      <c r="W30" s="63">
        <v>4.1666666666666699E-2</v>
      </c>
      <c r="X30" s="64">
        <f t="shared" si="3"/>
        <v>15.666666666666679</v>
      </c>
      <c r="Z30" s="67">
        <v>86</v>
      </c>
    </row>
    <row r="31" spans="1:26" s="2" customFormat="1" ht="13.5" customHeight="1">
      <c r="A31" s="12">
        <v>19</v>
      </c>
      <c r="B31" s="13" t="s">
        <v>83</v>
      </c>
      <c r="C31" s="90">
        <v>0</v>
      </c>
      <c r="D31" s="92">
        <v>0</v>
      </c>
      <c r="E31" s="93">
        <v>0</v>
      </c>
      <c r="F31" s="93">
        <v>0</v>
      </c>
      <c r="G31" s="93">
        <v>0</v>
      </c>
      <c r="H31" s="89">
        <f t="shared" si="4"/>
        <v>0</v>
      </c>
      <c r="I31" s="93">
        <v>1</v>
      </c>
      <c r="J31" s="94">
        <f t="shared" si="0"/>
        <v>1</v>
      </c>
      <c r="K31" s="27">
        <f t="shared" si="1"/>
        <v>1</v>
      </c>
      <c r="L31" s="89">
        <v>0.375</v>
      </c>
      <c r="M31" s="94">
        <v>0.9916666666666667</v>
      </c>
      <c r="N31" s="94">
        <f t="shared" si="2"/>
        <v>0.6166666666666667</v>
      </c>
      <c r="O31" s="91">
        <f t="shared" si="5"/>
        <v>0.9916666666666667</v>
      </c>
      <c r="P31" s="47"/>
      <c r="Q31" s="48"/>
      <c r="R31" s="48"/>
      <c r="S31" s="49"/>
      <c r="T31" s="53"/>
      <c r="U31" s="61"/>
      <c r="V31" s="62">
        <v>347</v>
      </c>
      <c r="W31" s="63">
        <v>4.1666666666666699E-2</v>
      </c>
      <c r="X31" s="64">
        <f t="shared" si="3"/>
        <v>14.458333333333345</v>
      </c>
      <c r="Z31" s="67">
        <v>33</v>
      </c>
    </row>
    <row r="32" spans="1:26" s="2" customFormat="1" ht="13.5" customHeight="1">
      <c r="A32" s="14">
        <v>20</v>
      </c>
      <c r="B32" s="13" t="s">
        <v>84</v>
      </c>
      <c r="C32" s="90">
        <v>0</v>
      </c>
      <c r="D32" s="92">
        <v>0</v>
      </c>
      <c r="E32" s="93">
        <v>0</v>
      </c>
      <c r="F32" s="93">
        <v>0</v>
      </c>
      <c r="G32" s="93">
        <v>0</v>
      </c>
      <c r="H32" s="89">
        <f t="shared" si="4"/>
        <v>0</v>
      </c>
      <c r="I32" s="93">
        <v>1</v>
      </c>
      <c r="J32" s="94">
        <f>I32-H32</f>
        <v>1</v>
      </c>
      <c r="K32" s="27">
        <f>J32/I32</f>
        <v>1</v>
      </c>
      <c r="L32" s="89">
        <v>0.34166666666666662</v>
      </c>
      <c r="M32" s="94">
        <v>0.9916666666666667</v>
      </c>
      <c r="N32" s="94">
        <f t="shared" si="2"/>
        <v>0.65000000000000013</v>
      </c>
      <c r="O32" s="91">
        <f t="shared" si="5"/>
        <v>0.9916666666666667</v>
      </c>
      <c r="P32" s="47"/>
      <c r="Q32" s="48"/>
      <c r="R32" s="48"/>
      <c r="S32" s="49"/>
      <c r="T32" s="53"/>
      <c r="U32" s="61"/>
      <c r="V32" s="66">
        <v>386</v>
      </c>
      <c r="W32" s="63">
        <v>4.1666666666666699E-2</v>
      </c>
      <c r="X32" s="64">
        <f t="shared" si="3"/>
        <v>16.083333333333346</v>
      </c>
      <c r="Z32" s="67">
        <v>28</v>
      </c>
    </row>
    <row r="33" spans="1:26" s="2" customFormat="1" ht="13.5" customHeight="1">
      <c r="A33" s="12">
        <v>21</v>
      </c>
      <c r="B33" s="13" t="s">
        <v>18</v>
      </c>
      <c r="C33" s="90">
        <v>0</v>
      </c>
      <c r="D33" s="92">
        <v>0</v>
      </c>
      <c r="E33" s="93">
        <v>0</v>
      </c>
      <c r="F33" s="93">
        <v>0</v>
      </c>
      <c r="G33" s="93">
        <v>0</v>
      </c>
      <c r="H33" s="89">
        <f t="shared" si="4"/>
        <v>0</v>
      </c>
      <c r="I33" s="93">
        <v>1</v>
      </c>
      <c r="J33" s="94">
        <f t="shared" ref="J33:J42" si="6">I33-H33</f>
        <v>1</v>
      </c>
      <c r="K33" s="27">
        <f t="shared" ref="K33:K42" si="7">J33/I33</f>
        <v>1</v>
      </c>
      <c r="L33" s="89">
        <v>1.1111111111111112E-2</v>
      </c>
      <c r="M33" s="94">
        <v>0.5541666666666667</v>
      </c>
      <c r="N33" s="94">
        <f t="shared" si="2"/>
        <v>0.54305555555555562</v>
      </c>
      <c r="O33" s="91">
        <f t="shared" si="5"/>
        <v>0.5541666666666667</v>
      </c>
      <c r="P33" s="47"/>
      <c r="Q33" s="48"/>
      <c r="R33" s="48"/>
      <c r="S33" s="49"/>
      <c r="T33" s="53"/>
      <c r="U33" s="115"/>
      <c r="V33" s="66"/>
      <c r="W33" s="63"/>
      <c r="X33" s="64"/>
      <c r="Z33" s="116"/>
    </row>
    <row r="34" spans="1:26" s="2" customFormat="1" ht="13.5" customHeight="1">
      <c r="A34" s="14">
        <v>22</v>
      </c>
      <c r="B34" s="13" t="s">
        <v>19</v>
      </c>
      <c r="C34" s="90">
        <v>0</v>
      </c>
      <c r="D34" s="92">
        <v>0</v>
      </c>
      <c r="E34" s="93">
        <v>0</v>
      </c>
      <c r="F34" s="93">
        <v>0</v>
      </c>
      <c r="G34" s="93">
        <v>0</v>
      </c>
      <c r="H34" s="89">
        <f t="shared" si="4"/>
        <v>0</v>
      </c>
      <c r="I34" s="93">
        <v>1</v>
      </c>
      <c r="J34" s="94">
        <f t="shared" si="6"/>
        <v>1</v>
      </c>
      <c r="K34" s="27">
        <f t="shared" si="7"/>
        <v>1</v>
      </c>
      <c r="L34" s="89">
        <v>0.3</v>
      </c>
      <c r="M34" s="94">
        <v>0.91249999999999998</v>
      </c>
      <c r="N34" s="94">
        <f t="shared" si="2"/>
        <v>0.61250000000000004</v>
      </c>
      <c r="O34" s="91">
        <f t="shared" si="5"/>
        <v>0.91249999999999998</v>
      </c>
      <c r="P34" s="47"/>
      <c r="Q34" s="48"/>
      <c r="R34" s="48"/>
      <c r="S34" s="49"/>
      <c r="T34" s="53"/>
      <c r="U34" s="115"/>
      <c r="V34" s="66"/>
      <c r="W34" s="63"/>
      <c r="X34" s="64"/>
      <c r="Z34" s="116"/>
    </row>
    <row r="35" spans="1:26" s="2" customFormat="1" ht="13.5" customHeight="1">
      <c r="A35" s="12">
        <v>23</v>
      </c>
      <c r="B35" s="13" t="s">
        <v>82</v>
      </c>
      <c r="C35" s="90">
        <v>0</v>
      </c>
      <c r="D35" s="92">
        <v>0</v>
      </c>
      <c r="E35" s="93">
        <v>0</v>
      </c>
      <c r="F35" s="93">
        <v>0</v>
      </c>
      <c r="G35" s="93">
        <v>0</v>
      </c>
      <c r="H35" s="89">
        <f t="shared" si="4"/>
        <v>0</v>
      </c>
      <c r="I35" s="93">
        <v>1</v>
      </c>
      <c r="J35" s="94">
        <f t="shared" si="6"/>
        <v>1</v>
      </c>
      <c r="K35" s="27">
        <f t="shared" si="7"/>
        <v>1</v>
      </c>
      <c r="L35" s="89">
        <v>0.17916666666666667</v>
      </c>
      <c r="M35" s="94">
        <v>0.99583333333333324</v>
      </c>
      <c r="N35" s="94">
        <f t="shared" si="2"/>
        <v>0.81666666666666654</v>
      </c>
      <c r="O35" s="91">
        <f t="shared" si="5"/>
        <v>0.99583333333333324</v>
      </c>
      <c r="P35" s="47"/>
      <c r="Q35" s="48"/>
      <c r="R35" s="48"/>
      <c r="S35" s="49"/>
      <c r="T35" s="53"/>
      <c r="U35" s="115"/>
      <c r="V35" s="66"/>
      <c r="W35" s="63"/>
      <c r="X35" s="64"/>
      <c r="Z35" s="116"/>
    </row>
    <row r="36" spans="1:26" s="2" customFormat="1" ht="13.5" customHeight="1">
      <c r="A36" s="14">
        <v>24</v>
      </c>
      <c r="B36" s="13" t="s">
        <v>21</v>
      </c>
      <c r="C36" s="90">
        <v>0</v>
      </c>
      <c r="D36" s="92">
        <v>0</v>
      </c>
      <c r="E36" s="93">
        <v>0</v>
      </c>
      <c r="F36" s="93">
        <v>0</v>
      </c>
      <c r="G36" s="93">
        <v>0</v>
      </c>
      <c r="H36" s="89">
        <f t="shared" si="4"/>
        <v>0</v>
      </c>
      <c r="I36" s="93">
        <v>1</v>
      </c>
      <c r="J36" s="94">
        <f t="shared" si="6"/>
        <v>1</v>
      </c>
      <c r="K36" s="27">
        <f t="shared" si="7"/>
        <v>1</v>
      </c>
      <c r="L36" s="89">
        <v>0</v>
      </c>
      <c r="M36" s="94">
        <v>0.71250000000000002</v>
      </c>
      <c r="N36" s="94">
        <f t="shared" si="2"/>
        <v>0.71250000000000002</v>
      </c>
      <c r="O36" s="91">
        <f t="shared" si="5"/>
        <v>0.71250000000000002</v>
      </c>
      <c r="P36" s="47"/>
      <c r="Q36" s="48"/>
      <c r="R36" s="48"/>
      <c r="S36" s="49"/>
      <c r="T36" s="53"/>
      <c r="U36" s="115"/>
      <c r="V36" s="66"/>
      <c r="W36" s="63"/>
      <c r="X36" s="64"/>
      <c r="Z36" s="116"/>
    </row>
    <row r="37" spans="1:26" s="2" customFormat="1" ht="13.5" customHeight="1">
      <c r="A37" s="12">
        <v>25</v>
      </c>
      <c r="B37" s="13" t="s">
        <v>22</v>
      </c>
      <c r="C37" s="90">
        <v>0</v>
      </c>
      <c r="D37" s="92">
        <v>0</v>
      </c>
      <c r="E37" s="93">
        <v>0</v>
      </c>
      <c r="F37" s="93">
        <v>0</v>
      </c>
      <c r="G37" s="93">
        <v>0</v>
      </c>
      <c r="H37" s="89">
        <f t="shared" si="4"/>
        <v>0</v>
      </c>
      <c r="I37" s="93">
        <v>1</v>
      </c>
      <c r="J37" s="94">
        <f t="shared" si="6"/>
        <v>1</v>
      </c>
      <c r="K37" s="27">
        <f t="shared" si="7"/>
        <v>1</v>
      </c>
      <c r="L37" s="89">
        <v>0.26250000000000001</v>
      </c>
      <c r="M37" s="94">
        <v>0.63750000000000007</v>
      </c>
      <c r="N37" s="94">
        <f t="shared" si="2"/>
        <v>0.37500000000000006</v>
      </c>
      <c r="O37" s="91">
        <f t="shared" si="5"/>
        <v>0.63750000000000007</v>
      </c>
      <c r="P37" s="47"/>
      <c r="Q37" s="48"/>
      <c r="R37" s="48"/>
      <c r="S37" s="49"/>
      <c r="T37" s="53"/>
      <c r="U37" s="115"/>
      <c r="V37" s="66"/>
      <c r="W37" s="63"/>
      <c r="X37" s="64"/>
      <c r="Z37" s="116"/>
    </row>
    <row r="38" spans="1:26" s="2" customFormat="1" ht="13.5" customHeight="1">
      <c r="A38" s="14">
        <v>26</v>
      </c>
      <c r="B38" s="13" t="s">
        <v>83</v>
      </c>
      <c r="C38" s="90">
        <v>0</v>
      </c>
      <c r="D38" s="92">
        <v>0</v>
      </c>
      <c r="E38" s="93">
        <v>0</v>
      </c>
      <c r="F38" s="93">
        <v>0</v>
      </c>
      <c r="G38" s="93">
        <v>0</v>
      </c>
      <c r="H38" s="89">
        <f t="shared" si="4"/>
        <v>0</v>
      </c>
      <c r="I38" s="93">
        <v>1</v>
      </c>
      <c r="J38" s="94">
        <f t="shared" si="6"/>
        <v>1</v>
      </c>
      <c r="K38" s="27">
        <f t="shared" si="7"/>
        <v>1</v>
      </c>
      <c r="L38" s="89">
        <v>0.25833333333333336</v>
      </c>
      <c r="M38" s="94">
        <v>1</v>
      </c>
      <c r="N38" s="94">
        <f t="shared" si="2"/>
        <v>0.7416666666666667</v>
      </c>
      <c r="O38" s="91">
        <f t="shared" si="5"/>
        <v>1</v>
      </c>
      <c r="P38" s="47"/>
      <c r="Q38" s="48"/>
      <c r="R38" s="48"/>
      <c r="S38" s="49"/>
      <c r="T38" s="53"/>
      <c r="U38" s="115"/>
      <c r="V38" s="66"/>
      <c r="W38" s="63"/>
      <c r="X38" s="64"/>
      <c r="Z38" s="116"/>
    </row>
    <row r="39" spans="1:26" s="2" customFormat="1" ht="13.5" customHeight="1">
      <c r="A39" s="12">
        <v>27</v>
      </c>
      <c r="B39" s="13" t="s">
        <v>84</v>
      </c>
      <c r="C39" s="90">
        <v>0</v>
      </c>
      <c r="D39" s="92">
        <v>0</v>
      </c>
      <c r="E39" s="93">
        <v>0</v>
      </c>
      <c r="F39" s="93">
        <v>0</v>
      </c>
      <c r="G39" s="93">
        <v>0</v>
      </c>
      <c r="H39" s="89">
        <f t="shared" si="4"/>
        <v>0</v>
      </c>
      <c r="I39" s="93">
        <v>1</v>
      </c>
      <c r="J39" s="94">
        <f t="shared" si="6"/>
        <v>1</v>
      </c>
      <c r="K39" s="27">
        <f t="shared" si="7"/>
        <v>1</v>
      </c>
      <c r="L39" s="89">
        <v>0.16250000000000001</v>
      </c>
      <c r="M39" s="94">
        <v>0.97083333333333333</v>
      </c>
      <c r="N39" s="94">
        <f t="shared" si="2"/>
        <v>0.80833333333333335</v>
      </c>
      <c r="O39" s="91">
        <f t="shared" si="5"/>
        <v>0.97083333333333333</v>
      </c>
      <c r="P39" s="47"/>
      <c r="Q39" s="48"/>
      <c r="R39" s="48"/>
      <c r="S39" s="49"/>
      <c r="T39" s="53"/>
      <c r="U39" s="115"/>
      <c r="V39" s="66"/>
      <c r="W39" s="63"/>
      <c r="X39" s="64"/>
      <c r="Z39" s="116"/>
    </row>
    <row r="40" spans="1:26" s="2" customFormat="1" ht="13.5" customHeight="1">
      <c r="A40" s="14">
        <v>28</v>
      </c>
      <c r="B40" s="13" t="s">
        <v>18</v>
      </c>
      <c r="C40" s="90">
        <v>0</v>
      </c>
      <c r="D40" s="92">
        <v>0</v>
      </c>
      <c r="E40" s="93">
        <v>0</v>
      </c>
      <c r="F40" s="93">
        <v>0</v>
      </c>
      <c r="G40" s="93">
        <v>0</v>
      </c>
      <c r="H40" s="89">
        <f t="shared" si="4"/>
        <v>0</v>
      </c>
      <c r="I40" s="93">
        <v>1</v>
      </c>
      <c r="J40" s="94">
        <f t="shared" si="6"/>
        <v>1</v>
      </c>
      <c r="K40" s="27">
        <f t="shared" si="7"/>
        <v>1</v>
      </c>
      <c r="L40" s="89">
        <v>1.6666666666666666E-2</v>
      </c>
      <c r="M40" s="94">
        <v>0.8666666666666667</v>
      </c>
      <c r="N40" s="94">
        <f t="shared" si="2"/>
        <v>0.85</v>
      </c>
      <c r="O40" s="91">
        <f t="shared" si="5"/>
        <v>0.8666666666666667</v>
      </c>
      <c r="P40" s="47"/>
      <c r="Q40" s="48"/>
      <c r="R40" s="48"/>
      <c r="S40" s="49"/>
      <c r="T40" s="53"/>
      <c r="U40" s="115"/>
      <c r="V40" s="66"/>
      <c r="W40" s="63"/>
      <c r="X40" s="64"/>
      <c r="Z40" s="116"/>
    </row>
    <row r="41" spans="1:26" s="2" customFormat="1" ht="13.5" customHeight="1">
      <c r="A41" s="12">
        <v>29</v>
      </c>
      <c r="B41" s="13" t="s">
        <v>19</v>
      </c>
      <c r="C41" s="90">
        <v>0</v>
      </c>
      <c r="D41" s="92">
        <v>0</v>
      </c>
      <c r="E41" s="93">
        <v>0</v>
      </c>
      <c r="F41" s="93">
        <v>0</v>
      </c>
      <c r="G41" s="93">
        <v>0</v>
      </c>
      <c r="H41" s="89">
        <f t="shared" si="4"/>
        <v>0</v>
      </c>
      <c r="I41" s="93">
        <v>1</v>
      </c>
      <c r="J41" s="94">
        <f t="shared" si="6"/>
        <v>1</v>
      </c>
      <c r="K41" s="27">
        <f t="shared" si="7"/>
        <v>1</v>
      </c>
      <c r="L41" s="89">
        <v>0.32500000000000001</v>
      </c>
      <c r="M41" s="94">
        <v>0.99583333333333324</v>
      </c>
      <c r="N41" s="94">
        <f t="shared" si="2"/>
        <v>0.67083333333333317</v>
      </c>
      <c r="O41" s="91">
        <f t="shared" si="5"/>
        <v>0.99583333333333324</v>
      </c>
      <c r="P41" s="47"/>
      <c r="Q41" s="48"/>
      <c r="R41" s="48"/>
      <c r="S41" s="49"/>
      <c r="T41" s="53"/>
      <c r="U41" s="115"/>
      <c r="V41" s="66"/>
      <c r="W41" s="63"/>
      <c r="X41" s="64"/>
      <c r="Z41" s="116"/>
    </row>
    <row r="42" spans="1:26" s="2" customFormat="1" ht="13.5" customHeight="1">
      <c r="A42" s="14">
        <v>30</v>
      </c>
      <c r="B42" s="13" t="s">
        <v>82</v>
      </c>
      <c r="C42" s="90">
        <v>0</v>
      </c>
      <c r="D42" s="92">
        <v>0</v>
      </c>
      <c r="E42" s="93">
        <v>0</v>
      </c>
      <c r="F42" s="93">
        <v>0</v>
      </c>
      <c r="G42" s="93">
        <v>0</v>
      </c>
      <c r="H42" s="89">
        <f t="shared" si="4"/>
        <v>0</v>
      </c>
      <c r="I42" s="93">
        <v>1</v>
      </c>
      <c r="J42" s="94">
        <f t="shared" si="6"/>
        <v>1</v>
      </c>
      <c r="K42" s="27">
        <f t="shared" si="7"/>
        <v>1</v>
      </c>
      <c r="L42" s="89">
        <v>0.49583333333333335</v>
      </c>
      <c r="M42" s="94">
        <v>1</v>
      </c>
      <c r="N42" s="94">
        <f t="shared" si="2"/>
        <v>0.50416666666666665</v>
      </c>
      <c r="O42" s="91">
        <f t="shared" si="5"/>
        <v>1</v>
      </c>
      <c r="P42" s="47"/>
      <c r="Q42" s="48"/>
      <c r="R42" s="48"/>
      <c r="S42" s="49"/>
      <c r="T42" s="53"/>
      <c r="U42" s="115"/>
      <c r="V42" s="66"/>
      <c r="W42" s="63"/>
      <c r="X42" s="64"/>
      <c r="Z42" s="116"/>
    </row>
    <row r="43" spans="1:26" s="2" customFormat="1" ht="13.5" customHeight="1">
      <c r="A43" s="14">
        <v>31</v>
      </c>
      <c r="B43" s="124" t="s">
        <v>21</v>
      </c>
      <c r="C43" s="90">
        <v>0</v>
      </c>
      <c r="D43" s="92">
        <v>0</v>
      </c>
      <c r="E43" s="93">
        <v>0</v>
      </c>
      <c r="F43" s="93">
        <v>0</v>
      </c>
      <c r="G43" s="93">
        <v>0</v>
      </c>
      <c r="H43" s="89">
        <f t="shared" si="4"/>
        <v>0</v>
      </c>
      <c r="I43" s="93">
        <v>1</v>
      </c>
      <c r="J43" s="94">
        <f t="shared" ref="J43" si="8">I43-H43</f>
        <v>1</v>
      </c>
      <c r="K43" s="27">
        <f t="shared" ref="K43" si="9">J43/I43</f>
        <v>1</v>
      </c>
      <c r="L43" s="89">
        <v>7.9166666666666663E-2</v>
      </c>
      <c r="M43" s="94">
        <v>1</v>
      </c>
      <c r="N43" s="94">
        <f t="shared" si="2"/>
        <v>0.92083333333333339</v>
      </c>
      <c r="O43" s="91">
        <f>M43/J43</f>
        <v>1</v>
      </c>
      <c r="P43" s="47"/>
      <c r="Q43" s="48"/>
      <c r="R43" s="48"/>
      <c r="S43" s="49"/>
      <c r="T43" s="53"/>
      <c r="U43" s="115"/>
      <c r="V43" s="66"/>
      <c r="W43" s="63"/>
      <c r="X43" s="64"/>
      <c r="Z43" s="116"/>
    </row>
    <row r="44" spans="1:26">
      <c r="A44" s="211" t="s">
        <v>51</v>
      </c>
      <c r="B44" s="211"/>
      <c r="C44" s="112">
        <f>SUM(C13:C43)</f>
        <v>0.25</v>
      </c>
      <c r="D44" s="112">
        <f>SUM(D13:D43)</f>
        <v>0</v>
      </c>
      <c r="E44" s="112">
        <f>SUM(E13:E43)</f>
        <v>0</v>
      </c>
      <c r="F44" s="112">
        <f t="shared" ref="F44:G44" si="10">SUM(F13:F43)</f>
        <v>0</v>
      </c>
      <c r="G44" s="112">
        <f t="shared" si="10"/>
        <v>0</v>
      </c>
      <c r="H44" s="112">
        <f>SUM(H13:H43)</f>
        <v>0.25</v>
      </c>
      <c r="I44" s="112">
        <f>SUM(I13:I43)</f>
        <v>31</v>
      </c>
      <c r="J44" s="112">
        <f>SUM(J2:J43)</f>
        <v>30.75</v>
      </c>
      <c r="K44" s="113"/>
      <c r="L44" s="112">
        <f>SUM(L13:L43)</f>
        <v>4.6986111111111111</v>
      </c>
      <c r="M44" s="112">
        <f>SUM(M13:M43)</f>
        <v>24.166666666666668</v>
      </c>
      <c r="N44" s="112">
        <f>SUM(N13:N43)</f>
        <v>19.218055555555559</v>
      </c>
      <c r="O44" s="113"/>
      <c r="P44" s="96"/>
      <c r="Q44" s="95"/>
      <c r="R44" s="95"/>
      <c r="S44" s="97"/>
      <c r="T44" s="1"/>
      <c r="V44" s="64">
        <f t="shared" ref="V44:V53" si="11">+U44*T45</f>
        <v>0</v>
      </c>
    </row>
    <row r="45" spans="1:26">
      <c r="A45" s="210" t="s">
        <v>71</v>
      </c>
      <c r="B45" s="210"/>
      <c r="C45" s="114">
        <f>AVERAGE(C13:C43)</f>
        <v>8.0645161290322578E-3</v>
      </c>
      <c r="D45" s="114">
        <f>AVERAGE(D13:D43)</f>
        <v>0</v>
      </c>
      <c r="E45" s="114">
        <f>AVERAGE(E13:E43)</f>
        <v>0</v>
      </c>
      <c r="F45" s="114">
        <f t="shared" ref="F45:G45" si="12">AVERAGE(F13:F43)</f>
        <v>0</v>
      </c>
      <c r="G45" s="114">
        <f t="shared" si="12"/>
        <v>0</v>
      </c>
      <c r="H45" s="114">
        <f>AVERAGE(H2:H43)</f>
        <v>8.0645161290322578E-3</v>
      </c>
      <c r="I45" s="114">
        <f>AVERAGE(I2:I43)</f>
        <v>1.15625</v>
      </c>
      <c r="J45" s="114">
        <f>AVERAGE(J2:J43)</f>
        <v>0.99193548387096775</v>
      </c>
      <c r="K45" s="117">
        <f>AVERAGE(K13:K43)</f>
        <v>0.99193548387096775</v>
      </c>
      <c r="L45" s="114">
        <f>AVERAGE(L13:L42)</f>
        <v>0.15398148148148147</v>
      </c>
      <c r="M45" s="114">
        <f>AVERAGE(M13:M43)</f>
        <v>0.77956989247311836</v>
      </c>
      <c r="N45" s="114">
        <f>AVERAGE(N13:N43)</f>
        <v>0.61993727598566317</v>
      </c>
      <c r="O45" s="118">
        <f>AVERAGE(O13:O43)</f>
        <v>0.79032258064516137</v>
      </c>
      <c r="V45" s="64">
        <f t="shared" si="11"/>
        <v>0</v>
      </c>
    </row>
    <row r="46" spans="1:26">
      <c r="V46" s="64">
        <f t="shared" si="11"/>
        <v>0</v>
      </c>
    </row>
    <row r="47" spans="1:26">
      <c r="H47" s="33"/>
      <c r="V47" s="64">
        <f t="shared" si="11"/>
        <v>0</v>
      </c>
    </row>
    <row r="48" spans="1:26">
      <c r="V48" s="64">
        <f t="shared" si="11"/>
        <v>0</v>
      </c>
    </row>
    <row r="49" spans="5:22">
      <c r="E49" s="33"/>
      <c r="F49" s="33"/>
      <c r="G49" s="33"/>
      <c r="V49" s="64">
        <f t="shared" si="11"/>
        <v>0</v>
      </c>
    </row>
    <row r="50" spans="5:22">
      <c r="V50" s="64">
        <f t="shared" si="11"/>
        <v>0</v>
      </c>
    </row>
    <row r="51" spans="5:22">
      <c r="V51" s="64">
        <f t="shared" si="11"/>
        <v>0</v>
      </c>
    </row>
    <row r="52" spans="5:22">
      <c r="V52" s="64">
        <f t="shared" si="11"/>
        <v>0</v>
      </c>
    </row>
    <row r="53" spans="5:22">
      <c r="H53" s="33"/>
      <c r="V53" s="64">
        <f t="shared" si="11"/>
        <v>0</v>
      </c>
    </row>
    <row r="54" spans="5:22">
      <c r="O54" s="8"/>
      <c r="Q54" s="8"/>
      <c r="R54" s="8"/>
    </row>
  </sheetData>
  <mergeCells count="18">
    <mergeCell ref="A5:T5"/>
    <mergeCell ref="A6:T6"/>
    <mergeCell ref="A7:T7"/>
    <mergeCell ref="C9:H9"/>
    <mergeCell ref="A9:A11"/>
    <mergeCell ref="B9:B11"/>
    <mergeCell ref="I9:I10"/>
    <mergeCell ref="P9:P10"/>
    <mergeCell ref="L9:L10"/>
    <mergeCell ref="J9:K10"/>
    <mergeCell ref="O9:O10"/>
    <mergeCell ref="A45:B45"/>
    <mergeCell ref="A44:B44"/>
    <mergeCell ref="Q9:Q10"/>
    <mergeCell ref="S9:S10"/>
    <mergeCell ref="T9:T11"/>
    <mergeCell ref="M9:M10"/>
    <mergeCell ref="N9:N10"/>
  </mergeCells>
  <pageMargins left="0.75" right="0.75" top="1" bottom="1" header="0.5" footer="0.5"/>
  <pageSetup paperSize="9" scale="72" fitToHeight="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4"/>
  <sheetViews>
    <sheetView topLeftCell="A8" workbookViewId="0">
      <selection activeCell="I19" sqref="I19"/>
    </sheetView>
  </sheetViews>
  <sheetFormatPr defaultColWidth="7.875" defaultRowHeight="12.75"/>
  <cols>
    <col min="1" max="1" width="5.75" style="5" customWidth="1"/>
    <col min="2" max="2" width="9.25" style="5" customWidth="1"/>
    <col min="3" max="3" width="12" style="6" customWidth="1"/>
    <col min="4" max="4" width="9.875" style="6" customWidth="1"/>
    <col min="5" max="6" width="7.625" style="6" customWidth="1"/>
    <col min="7" max="7" width="8.625" style="6" bestFit="1" customWidth="1"/>
    <col min="8" max="8" width="7.625" style="6" customWidth="1"/>
    <col min="9" max="9" width="12.375" style="5" customWidth="1"/>
    <col min="10" max="10" width="10.75" style="5" customWidth="1"/>
    <col min="11" max="11" width="9.5" style="1" customWidth="1"/>
    <col min="12" max="12" width="10.375" style="1" customWidth="1"/>
    <col min="13" max="14" width="11.125" style="1" customWidth="1"/>
    <col min="15" max="15" width="10.75" style="1" customWidth="1"/>
    <col min="16" max="16" width="9.5" style="7" hidden="1" customWidth="1"/>
    <col min="17" max="18" width="9.5" style="1" hidden="1" customWidth="1"/>
    <col min="19" max="19" width="7.875" style="5" hidden="1" customWidth="1"/>
    <col min="20" max="20" width="62.875" style="5" customWidth="1"/>
    <col min="21" max="21" width="10.75" style="1" customWidth="1"/>
    <col min="22" max="22" width="11.25" style="1" customWidth="1"/>
    <col min="23" max="23" width="8.875" style="1" customWidth="1"/>
    <col min="24" max="24" width="11.25" style="1" customWidth="1"/>
    <col min="25" max="25" width="7.875" style="1"/>
    <col min="26" max="27" width="13.5" style="1" customWidth="1"/>
    <col min="28" max="28" width="7.875" style="1"/>
    <col min="29" max="29" width="9" style="1" customWidth="1"/>
    <col min="30" max="16384" width="7.875" style="1"/>
  </cols>
  <sheetData>
    <row r="1" spans="1:26" ht="15.75">
      <c r="A1" s="9"/>
      <c r="B1" s="1"/>
      <c r="C1" s="20"/>
      <c r="D1" s="20"/>
      <c r="E1" s="20"/>
      <c r="F1" s="20"/>
      <c r="G1" s="20"/>
      <c r="H1" s="20"/>
      <c r="I1" s="21"/>
      <c r="J1" s="22"/>
      <c r="K1" s="19"/>
      <c r="L1" s="19"/>
      <c r="M1" s="19"/>
      <c r="N1" s="19"/>
      <c r="O1" s="34"/>
      <c r="P1" s="35"/>
      <c r="Q1" s="34"/>
      <c r="R1" s="34"/>
      <c r="S1" s="34"/>
      <c r="T1" s="36"/>
    </row>
    <row r="2" spans="1:26">
      <c r="A2" s="9"/>
      <c r="B2" s="1"/>
      <c r="C2" s="23"/>
      <c r="D2" s="24"/>
      <c r="E2" s="24"/>
      <c r="F2" s="24"/>
      <c r="G2" s="24"/>
      <c r="H2" s="24"/>
      <c r="I2" s="25"/>
      <c r="J2" s="25"/>
      <c r="K2" s="26"/>
      <c r="L2" s="26"/>
      <c r="M2" s="26"/>
      <c r="N2" s="26"/>
      <c r="O2" s="25"/>
      <c r="P2" s="37"/>
      <c r="Q2" s="25"/>
      <c r="R2" s="38"/>
      <c r="S2" s="9"/>
      <c r="T2" s="9"/>
    </row>
    <row r="3" spans="1:26">
      <c r="A3" s="9"/>
      <c r="B3" s="10"/>
      <c r="C3" s="23"/>
      <c r="D3" s="24"/>
      <c r="E3" s="24"/>
      <c r="F3" s="24"/>
      <c r="G3" s="24"/>
      <c r="H3" s="24"/>
      <c r="I3" s="25"/>
      <c r="J3" s="25"/>
      <c r="K3" s="26"/>
      <c r="L3" s="26"/>
      <c r="M3" s="26"/>
      <c r="N3" s="26"/>
      <c r="O3" s="25"/>
      <c r="P3" s="37"/>
      <c r="Q3" s="25"/>
      <c r="R3" s="38"/>
      <c r="S3" s="9"/>
      <c r="T3" s="9"/>
    </row>
    <row r="4" spans="1:26">
      <c r="A4" s="9"/>
      <c r="B4" s="10"/>
      <c r="C4" s="23"/>
      <c r="D4" s="24"/>
      <c r="E4" s="24"/>
      <c r="F4" s="24"/>
      <c r="G4" s="24"/>
      <c r="H4" s="24"/>
      <c r="I4" s="25"/>
      <c r="J4" s="25"/>
      <c r="K4" s="26"/>
      <c r="L4" s="26"/>
      <c r="M4" s="26"/>
      <c r="N4" s="26"/>
      <c r="O4" s="25"/>
      <c r="P4" s="37"/>
      <c r="Q4" s="25"/>
      <c r="R4" s="38"/>
      <c r="S4" s="9"/>
      <c r="T4" s="9"/>
    </row>
    <row r="5" spans="1:26">
      <c r="A5" s="187" t="s">
        <v>17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6">
      <c r="A6" s="187" t="s">
        <v>85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6">
      <c r="A7" s="213" t="s">
        <v>41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</row>
    <row r="8" spans="1:26">
      <c r="A8" s="140" t="s">
        <v>86</v>
      </c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</row>
    <row r="9" spans="1:26" ht="21" customHeight="1">
      <c r="A9" s="190" t="s">
        <v>65</v>
      </c>
      <c r="B9" s="215" t="s">
        <v>66</v>
      </c>
      <c r="C9" s="214" t="s">
        <v>2</v>
      </c>
      <c r="D9" s="188"/>
      <c r="E9" s="188"/>
      <c r="F9" s="188"/>
      <c r="G9" s="188"/>
      <c r="H9" s="189"/>
      <c r="I9" s="193" t="s">
        <v>3</v>
      </c>
      <c r="J9" s="198" t="s">
        <v>4</v>
      </c>
      <c r="K9" s="219"/>
      <c r="L9" s="209" t="s">
        <v>122</v>
      </c>
      <c r="M9" s="209" t="s">
        <v>40</v>
      </c>
      <c r="N9" s="209" t="s">
        <v>123</v>
      </c>
      <c r="O9" s="221" t="s">
        <v>5</v>
      </c>
      <c r="P9" s="194" t="s">
        <v>6</v>
      </c>
      <c r="Q9" s="194" t="s">
        <v>7</v>
      </c>
      <c r="R9" s="137" t="s">
        <v>8</v>
      </c>
      <c r="S9" s="183" t="s">
        <v>9</v>
      </c>
      <c r="T9" s="184" t="s">
        <v>10</v>
      </c>
      <c r="U9" s="60"/>
    </row>
    <row r="10" spans="1:26" ht="25.5" customHeight="1">
      <c r="A10" s="191"/>
      <c r="B10" s="216"/>
      <c r="C10" s="100" t="s">
        <v>56</v>
      </c>
      <c r="D10" s="101" t="s">
        <v>57</v>
      </c>
      <c r="E10" s="101" t="s">
        <v>58</v>
      </c>
      <c r="F10" s="101" t="s">
        <v>127</v>
      </c>
      <c r="G10" s="101" t="s">
        <v>126</v>
      </c>
      <c r="H10" s="101" t="s">
        <v>59</v>
      </c>
      <c r="I10" s="193"/>
      <c r="J10" s="200"/>
      <c r="K10" s="220"/>
      <c r="L10" s="209"/>
      <c r="M10" s="209"/>
      <c r="N10" s="209"/>
      <c r="O10" s="222"/>
      <c r="P10" s="195"/>
      <c r="Q10" s="195"/>
      <c r="R10" s="84" t="s">
        <v>11</v>
      </c>
      <c r="S10" s="183"/>
      <c r="T10" s="185"/>
      <c r="U10" s="60"/>
    </row>
    <row r="11" spans="1:26">
      <c r="A11" s="192"/>
      <c r="B11" s="217"/>
      <c r="C11" s="102" t="s">
        <v>13</v>
      </c>
      <c r="D11" s="103" t="s">
        <v>13</v>
      </c>
      <c r="E11" s="103" t="s">
        <v>13</v>
      </c>
      <c r="F11" s="103" t="s">
        <v>13</v>
      </c>
      <c r="G11" s="103" t="s">
        <v>13</v>
      </c>
      <c r="H11" s="103" t="s">
        <v>13</v>
      </c>
      <c r="I11" s="103" t="s">
        <v>13</v>
      </c>
      <c r="J11" s="138" t="s">
        <v>13</v>
      </c>
      <c r="K11" s="105" t="s">
        <v>12</v>
      </c>
      <c r="L11" s="139" t="s">
        <v>13</v>
      </c>
      <c r="M11" s="141" t="s">
        <v>13</v>
      </c>
      <c r="N11" s="141" t="s">
        <v>13</v>
      </c>
      <c r="O11" s="105" t="s">
        <v>12</v>
      </c>
      <c r="P11" s="84" t="s">
        <v>14</v>
      </c>
      <c r="Q11" s="84" t="s">
        <v>15</v>
      </c>
      <c r="R11" s="84" t="s">
        <v>15</v>
      </c>
      <c r="S11" s="137" t="s">
        <v>16</v>
      </c>
      <c r="T11" s="186"/>
      <c r="U11" s="60"/>
      <c r="W11" s="1">
        <f>2113/6</f>
        <v>352.16666666666669</v>
      </c>
    </row>
    <row r="12" spans="1:26">
      <c r="A12" s="106"/>
      <c r="B12" s="106">
        <v>1</v>
      </c>
      <c r="C12" s="107">
        <v>2</v>
      </c>
      <c r="D12" s="106">
        <v>3</v>
      </c>
      <c r="E12" s="106">
        <v>4</v>
      </c>
      <c r="F12" s="106">
        <v>5</v>
      </c>
      <c r="G12" s="106">
        <v>6</v>
      </c>
      <c r="H12" s="106" t="s">
        <v>67</v>
      </c>
      <c r="I12" s="106">
        <v>6</v>
      </c>
      <c r="J12" s="106" t="s">
        <v>68</v>
      </c>
      <c r="K12" s="106" t="s">
        <v>69</v>
      </c>
      <c r="L12" s="106">
        <v>9</v>
      </c>
      <c r="M12" s="169">
        <v>10</v>
      </c>
      <c r="N12" s="169">
        <v>11</v>
      </c>
      <c r="O12" s="106" t="s">
        <v>70</v>
      </c>
      <c r="P12" s="40">
        <v>11</v>
      </c>
      <c r="Q12" s="41">
        <v>17</v>
      </c>
      <c r="R12" s="41">
        <v>18</v>
      </c>
      <c r="S12" s="41">
        <v>12</v>
      </c>
      <c r="T12" s="42">
        <v>11</v>
      </c>
      <c r="U12" s="60"/>
    </row>
    <row r="13" spans="1:26" s="2" customFormat="1" ht="13.5" customHeight="1">
      <c r="A13" s="12">
        <v>1</v>
      </c>
      <c r="B13" s="13" t="s">
        <v>19</v>
      </c>
      <c r="C13" s="92">
        <v>0</v>
      </c>
      <c r="D13" s="92">
        <v>0</v>
      </c>
      <c r="E13" s="93">
        <v>0</v>
      </c>
      <c r="F13" s="93">
        <v>0</v>
      </c>
      <c r="G13" s="93">
        <v>0</v>
      </c>
      <c r="H13" s="89">
        <f>C13+D13+F13+G13</f>
        <v>0</v>
      </c>
      <c r="I13" s="93">
        <v>1</v>
      </c>
      <c r="J13" s="94">
        <f t="shared" ref="J13:J31" si="0">I13-H13</f>
        <v>1</v>
      </c>
      <c r="K13" s="27">
        <f t="shared" ref="K13:K31" si="1">J13/I13</f>
        <v>1</v>
      </c>
      <c r="L13" s="93">
        <v>0.28333333333333333</v>
      </c>
      <c r="M13" s="93">
        <v>1</v>
      </c>
      <c r="N13" s="94">
        <f>M13-L13-C13-D13-E13-F13</f>
        <v>0.71666666666666667</v>
      </c>
      <c r="O13" s="91">
        <f>M13/J13</f>
        <v>1</v>
      </c>
      <c r="P13" s="43"/>
      <c r="Q13" s="44"/>
      <c r="R13" s="44"/>
      <c r="S13" s="45"/>
      <c r="T13" s="46"/>
      <c r="U13" s="61"/>
      <c r="V13" s="62">
        <v>414</v>
      </c>
      <c r="W13" s="63">
        <v>4.1666666666666699E-2</v>
      </c>
      <c r="X13" s="64">
        <f t="shared" ref="X13:X32" si="2">+W13*V13</f>
        <v>17.250000000000014</v>
      </c>
      <c r="Z13" s="65">
        <v>69</v>
      </c>
    </row>
    <row r="14" spans="1:26" s="3" customFormat="1" ht="13.5" customHeight="1">
      <c r="A14" s="12">
        <v>2</v>
      </c>
      <c r="B14" s="13" t="s">
        <v>82</v>
      </c>
      <c r="C14" s="92">
        <v>0</v>
      </c>
      <c r="D14" s="92">
        <v>0</v>
      </c>
      <c r="E14" s="93">
        <v>0</v>
      </c>
      <c r="F14" s="93">
        <v>0</v>
      </c>
      <c r="G14" s="93">
        <v>0</v>
      </c>
      <c r="H14" s="89">
        <f t="shared" ref="H14:H43" si="3">C14+D14+F14+G14</f>
        <v>0</v>
      </c>
      <c r="I14" s="93">
        <v>1</v>
      </c>
      <c r="J14" s="94">
        <f t="shared" si="0"/>
        <v>1</v>
      </c>
      <c r="K14" s="27">
        <f t="shared" si="1"/>
        <v>1</v>
      </c>
      <c r="L14" s="93">
        <v>0.27916666666666667</v>
      </c>
      <c r="M14" s="93">
        <v>0.98749999999999993</v>
      </c>
      <c r="N14" s="94">
        <f t="shared" ref="N14:N43" si="4">M14-L14-C14-D14-E14-F14</f>
        <v>0.70833333333333326</v>
      </c>
      <c r="O14" s="91">
        <f t="shared" ref="O14:O43" si="5">M14/J14</f>
        <v>0.98749999999999993</v>
      </c>
      <c r="P14" s="47"/>
      <c r="Q14" s="48"/>
      <c r="R14" s="48"/>
      <c r="S14" s="49"/>
      <c r="T14" s="46"/>
      <c r="U14" s="60"/>
      <c r="V14" s="66">
        <v>419</v>
      </c>
      <c r="W14" s="63">
        <v>4.1666666666666699E-2</v>
      </c>
      <c r="X14" s="64">
        <f t="shared" si="2"/>
        <v>17.458333333333346</v>
      </c>
      <c r="Z14" s="67">
        <v>94</v>
      </c>
    </row>
    <row r="15" spans="1:26" s="4" customFormat="1" ht="13.5" customHeight="1">
      <c r="A15" s="12">
        <v>3</v>
      </c>
      <c r="B15" s="13" t="s">
        <v>21</v>
      </c>
      <c r="C15" s="92">
        <v>0</v>
      </c>
      <c r="D15" s="92">
        <v>0</v>
      </c>
      <c r="E15" s="93">
        <v>0</v>
      </c>
      <c r="F15" s="93">
        <v>0</v>
      </c>
      <c r="G15" s="93">
        <v>0</v>
      </c>
      <c r="H15" s="89">
        <f t="shared" si="3"/>
        <v>0</v>
      </c>
      <c r="I15" s="93">
        <v>1</v>
      </c>
      <c r="J15" s="94">
        <f t="shared" si="0"/>
        <v>1</v>
      </c>
      <c r="K15" s="27">
        <f t="shared" si="1"/>
        <v>1</v>
      </c>
      <c r="L15" s="93">
        <v>5.8333333333333327E-2</v>
      </c>
      <c r="M15" s="93">
        <v>1</v>
      </c>
      <c r="N15" s="94">
        <f t="shared" si="4"/>
        <v>0.94166666666666665</v>
      </c>
      <c r="O15" s="91">
        <f t="shared" si="5"/>
        <v>1</v>
      </c>
      <c r="P15" s="43"/>
      <c r="Q15" s="44"/>
      <c r="R15" s="44"/>
      <c r="S15" s="45"/>
      <c r="T15" s="46"/>
      <c r="U15" s="68"/>
      <c r="V15" s="62">
        <v>354</v>
      </c>
      <c r="W15" s="63">
        <v>4.1666666666666699E-2</v>
      </c>
      <c r="X15" s="64">
        <f t="shared" si="2"/>
        <v>14.750000000000011</v>
      </c>
      <c r="Z15" s="67">
        <v>88</v>
      </c>
    </row>
    <row r="16" spans="1:26" s="4" customFormat="1" ht="13.5" customHeight="1">
      <c r="A16" s="12">
        <v>4</v>
      </c>
      <c r="B16" s="13" t="s">
        <v>22</v>
      </c>
      <c r="C16" s="92">
        <v>0</v>
      </c>
      <c r="D16" s="92">
        <v>0</v>
      </c>
      <c r="E16" s="93">
        <v>0</v>
      </c>
      <c r="F16" s="93">
        <v>0</v>
      </c>
      <c r="G16" s="93">
        <v>0</v>
      </c>
      <c r="H16" s="89">
        <f t="shared" si="3"/>
        <v>0</v>
      </c>
      <c r="I16" s="93">
        <v>1</v>
      </c>
      <c r="J16" s="94">
        <f t="shared" si="0"/>
        <v>1</v>
      </c>
      <c r="K16" s="27">
        <f t="shared" si="1"/>
        <v>1</v>
      </c>
      <c r="L16" s="93">
        <v>0.32083333333333336</v>
      </c>
      <c r="M16" s="93">
        <v>1</v>
      </c>
      <c r="N16" s="94">
        <f t="shared" si="4"/>
        <v>0.6791666666666667</v>
      </c>
      <c r="O16" s="91">
        <f t="shared" si="5"/>
        <v>1</v>
      </c>
      <c r="P16" s="47"/>
      <c r="Q16" s="48"/>
      <c r="R16" s="48"/>
      <c r="S16" s="49"/>
      <c r="T16" s="46"/>
      <c r="U16" s="68"/>
      <c r="V16" s="66">
        <v>368</v>
      </c>
      <c r="W16" s="63">
        <v>4.1666666666666699E-2</v>
      </c>
      <c r="X16" s="64">
        <f t="shared" si="2"/>
        <v>15.333333333333345</v>
      </c>
      <c r="Z16" s="67">
        <v>53</v>
      </c>
    </row>
    <row r="17" spans="1:26" s="2" customFormat="1" ht="13.5" customHeight="1">
      <c r="A17" s="12">
        <v>5</v>
      </c>
      <c r="B17" s="13" t="s">
        <v>83</v>
      </c>
      <c r="C17" s="92">
        <v>0</v>
      </c>
      <c r="D17" s="92">
        <v>0</v>
      </c>
      <c r="E17" s="93">
        <v>0</v>
      </c>
      <c r="F17" s="93">
        <v>0</v>
      </c>
      <c r="G17" s="93">
        <v>0</v>
      </c>
      <c r="H17" s="89">
        <f t="shared" si="3"/>
        <v>0</v>
      </c>
      <c r="I17" s="93">
        <v>1</v>
      </c>
      <c r="J17" s="94">
        <f t="shared" si="0"/>
        <v>1</v>
      </c>
      <c r="K17" s="27">
        <f t="shared" si="1"/>
        <v>1</v>
      </c>
      <c r="L17" s="93">
        <v>7.0833333333333331E-2</v>
      </c>
      <c r="M17" s="93">
        <v>0.54166666666666663</v>
      </c>
      <c r="N17" s="94">
        <f t="shared" si="4"/>
        <v>0.47083333333333333</v>
      </c>
      <c r="O17" s="91">
        <f t="shared" si="5"/>
        <v>0.54166666666666663</v>
      </c>
      <c r="P17" s="43"/>
      <c r="Q17" s="44"/>
      <c r="R17" s="44"/>
      <c r="S17" s="45"/>
      <c r="T17" s="46"/>
      <c r="U17" s="61"/>
      <c r="V17" s="62">
        <v>361</v>
      </c>
      <c r="W17" s="63">
        <v>4.1666666666666699E-2</v>
      </c>
      <c r="X17" s="64">
        <f t="shared" si="2"/>
        <v>15.041666666666679</v>
      </c>
      <c r="Z17" s="67">
        <v>82</v>
      </c>
    </row>
    <row r="18" spans="1:26" s="2" customFormat="1" ht="13.5" customHeight="1">
      <c r="A18" s="12">
        <v>6</v>
      </c>
      <c r="B18" s="13" t="s">
        <v>84</v>
      </c>
      <c r="C18" s="92">
        <v>0</v>
      </c>
      <c r="D18" s="92">
        <v>0</v>
      </c>
      <c r="E18" s="93">
        <v>0</v>
      </c>
      <c r="F18" s="93">
        <v>0</v>
      </c>
      <c r="G18" s="93">
        <v>0</v>
      </c>
      <c r="H18" s="89">
        <f t="shared" si="3"/>
        <v>0</v>
      </c>
      <c r="I18" s="93">
        <v>1</v>
      </c>
      <c r="J18" s="94">
        <f t="shared" si="0"/>
        <v>1</v>
      </c>
      <c r="K18" s="27">
        <f t="shared" si="1"/>
        <v>1</v>
      </c>
      <c r="L18" s="93">
        <v>0</v>
      </c>
      <c r="M18" s="93">
        <v>0.6333333333333333</v>
      </c>
      <c r="N18" s="94">
        <f t="shared" si="4"/>
        <v>0.6333333333333333</v>
      </c>
      <c r="O18" s="91">
        <f t="shared" si="5"/>
        <v>0.6333333333333333</v>
      </c>
      <c r="P18" s="47"/>
      <c r="Q18" s="48"/>
      <c r="R18" s="48"/>
      <c r="S18" s="49"/>
      <c r="T18" s="46"/>
      <c r="U18" s="61"/>
      <c r="V18" s="66">
        <v>214</v>
      </c>
      <c r="W18" s="63">
        <v>4.1666666666666699E-2</v>
      </c>
      <c r="X18" s="64">
        <f t="shared" si="2"/>
        <v>8.9166666666666732</v>
      </c>
      <c r="Z18" s="67">
        <v>42</v>
      </c>
    </row>
    <row r="19" spans="1:26" s="2" customFormat="1" ht="13.5" customHeight="1">
      <c r="A19" s="12">
        <v>7</v>
      </c>
      <c r="B19" s="13" t="s">
        <v>18</v>
      </c>
      <c r="C19" s="92">
        <v>0</v>
      </c>
      <c r="D19" s="92">
        <v>0</v>
      </c>
      <c r="E19" s="93">
        <v>0</v>
      </c>
      <c r="F19" s="93">
        <v>0</v>
      </c>
      <c r="G19" s="93">
        <v>0</v>
      </c>
      <c r="H19" s="89">
        <f t="shared" si="3"/>
        <v>0</v>
      </c>
      <c r="I19" s="93">
        <v>1</v>
      </c>
      <c r="J19" s="94">
        <f t="shared" si="0"/>
        <v>1</v>
      </c>
      <c r="K19" s="27">
        <f t="shared" si="1"/>
        <v>1</v>
      </c>
      <c r="L19" s="93">
        <v>0.21666666666666667</v>
      </c>
      <c r="M19" s="93">
        <v>0.89166666666666661</v>
      </c>
      <c r="N19" s="94">
        <f t="shared" si="4"/>
        <v>0.67499999999999993</v>
      </c>
      <c r="O19" s="91">
        <f t="shared" si="5"/>
        <v>0.89166666666666661</v>
      </c>
      <c r="P19" s="43"/>
      <c r="Q19" s="44"/>
      <c r="R19" s="44"/>
      <c r="S19" s="45"/>
      <c r="T19" s="50"/>
      <c r="U19" s="61"/>
      <c r="V19" s="62">
        <v>90</v>
      </c>
      <c r="W19" s="63">
        <v>4.1666666666666699E-2</v>
      </c>
      <c r="X19" s="64">
        <f t="shared" si="2"/>
        <v>3.7500000000000031</v>
      </c>
      <c r="Z19" s="67">
        <v>40</v>
      </c>
    </row>
    <row r="20" spans="1:26" s="2" customFormat="1" ht="13.5" customHeight="1">
      <c r="A20" s="12">
        <v>8</v>
      </c>
      <c r="B20" s="13" t="s">
        <v>19</v>
      </c>
      <c r="C20" s="92">
        <v>0</v>
      </c>
      <c r="D20" s="92">
        <v>0</v>
      </c>
      <c r="E20" s="93">
        <v>0</v>
      </c>
      <c r="F20" s="93">
        <v>0</v>
      </c>
      <c r="G20" s="93">
        <v>0</v>
      </c>
      <c r="H20" s="89">
        <f t="shared" si="3"/>
        <v>0</v>
      </c>
      <c r="I20" s="93">
        <v>1</v>
      </c>
      <c r="J20" s="94">
        <f t="shared" si="0"/>
        <v>1</v>
      </c>
      <c r="K20" s="27">
        <f t="shared" si="1"/>
        <v>1</v>
      </c>
      <c r="L20" s="93">
        <v>0.20416666666666669</v>
      </c>
      <c r="M20" s="93">
        <v>0.97499999999999998</v>
      </c>
      <c r="N20" s="94">
        <f t="shared" si="4"/>
        <v>0.77083333333333326</v>
      </c>
      <c r="O20" s="91">
        <f t="shared" si="5"/>
        <v>0.97499999999999998</v>
      </c>
      <c r="P20" s="47"/>
      <c r="Q20" s="48"/>
      <c r="R20" s="48"/>
      <c r="S20" s="49"/>
      <c r="T20" s="51"/>
      <c r="U20" s="61"/>
      <c r="V20" s="66">
        <v>380</v>
      </c>
      <c r="W20" s="63">
        <v>4.1666666666666699E-2</v>
      </c>
      <c r="X20" s="64">
        <f t="shared" si="2"/>
        <v>15.833333333333346</v>
      </c>
      <c r="Z20" s="67">
        <v>58</v>
      </c>
    </row>
    <row r="21" spans="1:26" s="2" customFormat="1" ht="13.5" customHeight="1">
      <c r="A21" s="12">
        <v>9</v>
      </c>
      <c r="B21" s="13" t="s">
        <v>82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89">
        <f t="shared" si="3"/>
        <v>0</v>
      </c>
      <c r="I21" s="93">
        <v>1</v>
      </c>
      <c r="J21" s="94">
        <f t="shared" si="0"/>
        <v>1</v>
      </c>
      <c r="K21" s="27">
        <f t="shared" si="1"/>
        <v>1</v>
      </c>
      <c r="L21" s="93">
        <v>0.15416666666666667</v>
      </c>
      <c r="M21" s="93">
        <v>0.9291666666666667</v>
      </c>
      <c r="N21" s="94">
        <f t="shared" si="4"/>
        <v>0.77500000000000002</v>
      </c>
      <c r="O21" s="91">
        <f t="shared" si="5"/>
        <v>0.9291666666666667</v>
      </c>
      <c r="P21" s="43"/>
      <c r="Q21" s="44"/>
      <c r="R21" s="44"/>
      <c r="S21" s="45"/>
      <c r="T21" s="52"/>
      <c r="U21" s="61"/>
      <c r="V21" s="62">
        <v>299</v>
      </c>
      <c r="W21" s="63">
        <v>4.1666666666666699E-2</v>
      </c>
      <c r="X21" s="64">
        <f t="shared" si="2"/>
        <v>12.458333333333343</v>
      </c>
      <c r="Z21" s="67">
        <v>94</v>
      </c>
    </row>
    <row r="22" spans="1:26" s="2" customFormat="1" ht="13.5" customHeight="1">
      <c r="A22" s="12">
        <v>10</v>
      </c>
      <c r="B22" s="13" t="s">
        <v>21</v>
      </c>
      <c r="C22" s="92">
        <v>0</v>
      </c>
      <c r="D22" s="92">
        <v>0</v>
      </c>
      <c r="E22" s="93">
        <v>0</v>
      </c>
      <c r="F22" s="93">
        <v>0</v>
      </c>
      <c r="G22" s="93">
        <v>0</v>
      </c>
      <c r="H22" s="89">
        <f t="shared" si="3"/>
        <v>0</v>
      </c>
      <c r="I22" s="93">
        <v>1</v>
      </c>
      <c r="J22" s="94">
        <f t="shared" si="0"/>
        <v>1</v>
      </c>
      <c r="K22" s="27">
        <f t="shared" si="1"/>
        <v>1</v>
      </c>
      <c r="L22" s="93">
        <v>0.3125</v>
      </c>
      <c r="M22" s="93">
        <v>0.97916666666666663</v>
      </c>
      <c r="N22" s="94">
        <f t="shared" si="4"/>
        <v>0.66666666666666663</v>
      </c>
      <c r="O22" s="91">
        <f t="shared" si="5"/>
        <v>0.97916666666666663</v>
      </c>
      <c r="P22" s="43"/>
      <c r="Q22" s="44"/>
      <c r="R22" s="44"/>
      <c r="S22" s="45"/>
      <c r="T22" s="46"/>
      <c r="U22" s="61"/>
      <c r="V22" s="66">
        <v>387</v>
      </c>
      <c r="W22" s="63">
        <v>4.1666666666666699E-2</v>
      </c>
      <c r="X22" s="64">
        <f t="shared" si="2"/>
        <v>16.125000000000014</v>
      </c>
      <c r="Z22" s="67">
        <v>68</v>
      </c>
    </row>
    <row r="23" spans="1:26" s="2" customFormat="1" ht="13.5" customHeight="1">
      <c r="A23" s="12">
        <v>11</v>
      </c>
      <c r="B23" s="13" t="s">
        <v>22</v>
      </c>
      <c r="C23" s="92">
        <v>0.25</v>
      </c>
      <c r="D23" s="92">
        <v>0</v>
      </c>
      <c r="E23" s="93">
        <v>0</v>
      </c>
      <c r="F23" s="93">
        <v>0</v>
      </c>
      <c r="G23" s="93">
        <v>0</v>
      </c>
      <c r="H23" s="89">
        <f t="shared" si="3"/>
        <v>0.25</v>
      </c>
      <c r="I23" s="93">
        <v>1</v>
      </c>
      <c r="J23" s="94">
        <f t="shared" si="0"/>
        <v>0.75</v>
      </c>
      <c r="K23" s="27">
        <f t="shared" si="1"/>
        <v>0.75</v>
      </c>
      <c r="L23" s="93">
        <v>0</v>
      </c>
      <c r="M23" s="93">
        <v>0.3666666666666667</v>
      </c>
      <c r="N23" s="94">
        <f t="shared" si="4"/>
        <v>0.1166666666666667</v>
      </c>
      <c r="O23" s="91">
        <f t="shared" si="5"/>
        <v>0.48888888888888893</v>
      </c>
      <c r="P23" s="43"/>
      <c r="Q23" s="44"/>
      <c r="R23" s="44"/>
      <c r="S23" s="45"/>
      <c r="T23" s="46" t="s">
        <v>87</v>
      </c>
      <c r="U23" s="61"/>
      <c r="V23" s="62">
        <v>412</v>
      </c>
      <c r="W23" s="63">
        <v>4.1666666666666699E-2</v>
      </c>
      <c r="X23" s="64">
        <f t="shared" si="2"/>
        <v>17.166666666666679</v>
      </c>
      <c r="Z23" s="67">
        <v>66</v>
      </c>
    </row>
    <row r="24" spans="1:26" s="2" customFormat="1" ht="13.5" customHeight="1">
      <c r="A24" s="12">
        <v>12</v>
      </c>
      <c r="B24" s="13" t="s">
        <v>83</v>
      </c>
      <c r="C24" s="92">
        <v>0</v>
      </c>
      <c r="D24" s="92">
        <v>0</v>
      </c>
      <c r="E24" s="93">
        <v>0</v>
      </c>
      <c r="F24" s="93">
        <v>0</v>
      </c>
      <c r="G24" s="93">
        <v>0</v>
      </c>
      <c r="H24" s="89">
        <f t="shared" si="3"/>
        <v>0</v>
      </c>
      <c r="I24" s="93">
        <v>1</v>
      </c>
      <c r="J24" s="94">
        <f>I24-H24</f>
        <v>1</v>
      </c>
      <c r="K24" s="27">
        <f>J24/I24</f>
        <v>1</v>
      </c>
      <c r="L24" s="93">
        <v>0</v>
      </c>
      <c r="M24" s="93">
        <v>0</v>
      </c>
      <c r="N24" s="94">
        <f t="shared" si="4"/>
        <v>0</v>
      </c>
      <c r="O24" s="91">
        <f t="shared" si="5"/>
        <v>0</v>
      </c>
      <c r="P24" s="47"/>
      <c r="Q24" s="48"/>
      <c r="R24" s="48"/>
      <c r="S24" s="49"/>
      <c r="T24" s="85"/>
      <c r="U24" s="61"/>
      <c r="V24" s="66">
        <v>339</v>
      </c>
      <c r="W24" s="63">
        <v>4.1666666666666699E-2</v>
      </c>
      <c r="X24" s="64">
        <f t="shared" si="2"/>
        <v>14.125000000000011</v>
      </c>
      <c r="Z24" s="67">
        <v>49</v>
      </c>
    </row>
    <row r="25" spans="1:26" s="2" customFormat="1" ht="13.5" customHeight="1">
      <c r="A25" s="12">
        <v>13</v>
      </c>
      <c r="B25" s="13" t="s">
        <v>84</v>
      </c>
      <c r="C25" s="92">
        <v>0</v>
      </c>
      <c r="D25" s="92">
        <v>0</v>
      </c>
      <c r="E25" s="93">
        <v>0</v>
      </c>
      <c r="F25" s="93">
        <v>0</v>
      </c>
      <c r="G25" s="93">
        <v>0</v>
      </c>
      <c r="H25" s="89">
        <f t="shared" si="3"/>
        <v>0</v>
      </c>
      <c r="I25" s="93">
        <v>1</v>
      </c>
      <c r="J25" s="94">
        <f t="shared" si="0"/>
        <v>1</v>
      </c>
      <c r="K25" s="27">
        <f t="shared" si="1"/>
        <v>1</v>
      </c>
      <c r="L25" s="93">
        <v>0</v>
      </c>
      <c r="M25" s="93">
        <v>0.33333333333333331</v>
      </c>
      <c r="N25" s="94">
        <f t="shared" si="4"/>
        <v>0.33333333333333331</v>
      </c>
      <c r="O25" s="91">
        <f t="shared" si="5"/>
        <v>0.33333333333333331</v>
      </c>
      <c r="P25" s="43"/>
      <c r="Q25" s="44"/>
      <c r="R25" s="44"/>
      <c r="S25" s="45"/>
      <c r="T25" s="46"/>
      <c r="U25" s="61"/>
      <c r="V25" s="62">
        <v>187</v>
      </c>
      <c r="W25" s="63">
        <v>4.1666666666666699E-2</v>
      </c>
      <c r="X25" s="64">
        <f t="shared" si="2"/>
        <v>7.7916666666666723</v>
      </c>
      <c r="Z25" s="67">
        <v>55</v>
      </c>
    </row>
    <row r="26" spans="1:26" s="2" customFormat="1" ht="13.5" customHeight="1">
      <c r="A26" s="12">
        <v>14</v>
      </c>
      <c r="B26" s="13" t="s">
        <v>18</v>
      </c>
      <c r="C26" s="92">
        <v>0</v>
      </c>
      <c r="D26" s="92">
        <v>0</v>
      </c>
      <c r="E26" s="93">
        <v>0</v>
      </c>
      <c r="F26" s="93">
        <v>0</v>
      </c>
      <c r="G26" s="93">
        <v>0</v>
      </c>
      <c r="H26" s="89">
        <f t="shared" si="3"/>
        <v>0</v>
      </c>
      <c r="I26" s="93">
        <v>1</v>
      </c>
      <c r="J26" s="94">
        <f t="shared" si="0"/>
        <v>1</v>
      </c>
      <c r="K26" s="27">
        <f t="shared" si="1"/>
        <v>1</v>
      </c>
      <c r="L26" s="93">
        <v>0</v>
      </c>
      <c r="M26" s="93">
        <v>0</v>
      </c>
      <c r="N26" s="94">
        <f t="shared" si="4"/>
        <v>0</v>
      </c>
      <c r="O26" s="91">
        <f t="shared" si="5"/>
        <v>0</v>
      </c>
      <c r="P26" s="47"/>
      <c r="Q26" s="48"/>
      <c r="R26" s="48"/>
      <c r="S26" s="49"/>
      <c r="T26" s="46"/>
      <c r="U26" s="61"/>
      <c r="V26" s="66">
        <v>400</v>
      </c>
      <c r="W26" s="63">
        <v>4.1666666666666699E-2</v>
      </c>
      <c r="X26" s="64">
        <f t="shared" si="2"/>
        <v>16.666666666666679</v>
      </c>
      <c r="Z26" s="67">
        <v>47</v>
      </c>
    </row>
    <row r="27" spans="1:26" s="2" customFormat="1" ht="13.5" customHeight="1">
      <c r="A27" s="12">
        <v>15</v>
      </c>
      <c r="B27" s="13" t="s">
        <v>19</v>
      </c>
      <c r="C27" s="92">
        <v>0</v>
      </c>
      <c r="D27" s="92">
        <v>0</v>
      </c>
      <c r="E27" s="93">
        <v>0</v>
      </c>
      <c r="F27" s="93">
        <v>0</v>
      </c>
      <c r="G27" s="93">
        <v>0</v>
      </c>
      <c r="H27" s="89">
        <f t="shared" si="3"/>
        <v>0</v>
      </c>
      <c r="I27" s="93">
        <v>1</v>
      </c>
      <c r="J27" s="94">
        <f t="shared" si="0"/>
        <v>1</v>
      </c>
      <c r="K27" s="27">
        <f t="shared" si="1"/>
        <v>1</v>
      </c>
      <c r="L27" s="93">
        <v>0.30833333333333335</v>
      </c>
      <c r="M27" s="93">
        <v>0.67499999999999993</v>
      </c>
      <c r="N27" s="94">
        <f t="shared" si="4"/>
        <v>0.36666666666666659</v>
      </c>
      <c r="O27" s="91">
        <f t="shared" si="5"/>
        <v>0.67499999999999993</v>
      </c>
      <c r="P27" s="43"/>
      <c r="Q27" s="44"/>
      <c r="R27" s="44"/>
      <c r="S27" s="45"/>
      <c r="T27" s="46"/>
      <c r="U27" s="61"/>
      <c r="V27" s="62">
        <v>409</v>
      </c>
      <c r="W27" s="63">
        <v>4.1666666666666699E-2</v>
      </c>
      <c r="X27" s="64">
        <f t="shared" si="2"/>
        <v>17.041666666666679</v>
      </c>
      <c r="Z27" s="67">
        <v>35</v>
      </c>
    </row>
    <row r="28" spans="1:26" s="2" customFormat="1" ht="13.5" customHeight="1">
      <c r="A28" s="12">
        <v>16</v>
      </c>
      <c r="B28" s="13" t="s">
        <v>82</v>
      </c>
      <c r="C28" s="92">
        <v>0</v>
      </c>
      <c r="D28" s="92">
        <v>0</v>
      </c>
      <c r="E28" s="93">
        <v>0</v>
      </c>
      <c r="F28" s="93">
        <v>0</v>
      </c>
      <c r="G28" s="93">
        <v>0</v>
      </c>
      <c r="H28" s="89">
        <f t="shared" si="3"/>
        <v>0</v>
      </c>
      <c r="I28" s="93">
        <v>1</v>
      </c>
      <c r="J28" s="94">
        <f>I28-H28</f>
        <v>1</v>
      </c>
      <c r="K28" s="27">
        <f>J28/I28</f>
        <v>1</v>
      </c>
      <c r="L28" s="93">
        <v>0.24166666666666667</v>
      </c>
      <c r="M28" s="93">
        <v>1</v>
      </c>
      <c r="N28" s="94">
        <f t="shared" si="4"/>
        <v>0.7583333333333333</v>
      </c>
      <c r="O28" s="91">
        <f t="shared" si="5"/>
        <v>1</v>
      </c>
      <c r="P28" s="47"/>
      <c r="Q28" s="48"/>
      <c r="R28" s="48"/>
      <c r="S28" s="49">
        <v>1</v>
      </c>
      <c r="T28" s="86"/>
      <c r="U28" s="61"/>
      <c r="V28" s="66">
        <v>388</v>
      </c>
      <c r="W28" s="63">
        <v>4.1666666666666699E-2</v>
      </c>
      <c r="X28" s="64">
        <f t="shared" si="2"/>
        <v>16.166666666666679</v>
      </c>
      <c r="Z28" s="67">
        <v>64</v>
      </c>
    </row>
    <row r="29" spans="1:26" s="2" customFormat="1" ht="13.5" customHeight="1">
      <c r="A29" s="12">
        <v>17</v>
      </c>
      <c r="B29" s="13" t="s">
        <v>21</v>
      </c>
      <c r="C29" s="92">
        <v>0</v>
      </c>
      <c r="D29" s="92">
        <v>0</v>
      </c>
      <c r="E29" s="93">
        <v>0</v>
      </c>
      <c r="F29" s="93">
        <v>0</v>
      </c>
      <c r="G29" s="93">
        <v>0</v>
      </c>
      <c r="H29" s="89">
        <f t="shared" si="3"/>
        <v>0</v>
      </c>
      <c r="I29" s="93">
        <v>1</v>
      </c>
      <c r="J29" s="94">
        <f t="shared" si="0"/>
        <v>1</v>
      </c>
      <c r="K29" s="27">
        <f t="shared" si="1"/>
        <v>1</v>
      </c>
      <c r="L29" s="93">
        <v>2.0833333333333332E-2</v>
      </c>
      <c r="M29" s="93">
        <v>1</v>
      </c>
      <c r="N29" s="94">
        <f t="shared" si="4"/>
        <v>0.97916666666666663</v>
      </c>
      <c r="O29" s="91">
        <f t="shared" si="5"/>
        <v>1</v>
      </c>
      <c r="P29" s="47"/>
      <c r="Q29" s="48"/>
      <c r="R29" s="48"/>
      <c r="S29" s="49"/>
      <c r="T29" s="53"/>
      <c r="U29" s="61"/>
      <c r="V29" s="62">
        <v>246</v>
      </c>
      <c r="W29" s="63">
        <v>4.1666666666666699E-2</v>
      </c>
      <c r="X29" s="64">
        <f t="shared" si="2"/>
        <v>10.250000000000007</v>
      </c>
      <c r="Z29" s="67">
        <v>46</v>
      </c>
    </row>
    <row r="30" spans="1:26" s="2" customFormat="1" ht="13.5" customHeight="1">
      <c r="A30" s="12">
        <v>18</v>
      </c>
      <c r="B30" s="13" t="s">
        <v>22</v>
      </c>
      <c r="C30" s="92">
        <v>0</v>
      </c>
      <c r="D30" s="92">
        <v>0</v>
      </c>
      <c r="E30" s="93">
        <v>0</v>
      </c>
      <c r="F30" s="93">
        <v>0</v>
      </c>
      <c r="G30" s="93">
        <v>0</v>
      </c>
      <c r="H30" s="89">
        <f t="shared" si="3"/>
        <v>0</v>
      </c>
      <c r="I30" s="93">
        <v>1</v>
      </c>
      <c r="J30" s="94">
        <f t="shared" si="0"/>
        <v>1</v>
      </c>
      <c r="K30" s="27">
        <f t="shared" si="1"/>
        <v>1</v>
      </c>
      <c r="L30" s="93">
        <v>0</v>
      </c>
      <c r="M30" s="93">
        <v>0.9291666666666667</v>
      </c>
      <c r="N30" s="94">
        <f t="shared" si="4"/>
        <v>0.9291666666666667</v>
      </c>
      <c r="O30" s="91">
        <f t="shared" si="5"/>
        <v>0.9291666666666667</v>
      </c>
      <c r="P30" s="47"/>
      <c r="Q30" s="48"/>
      <c r="R30" s="48"/>
      <c r="S30" s="49"/>
      <c r="T30" s="53"/>
      <c r="U30" s="61"/>
      <c r="V30" s="62">
        <v>376</v>
      </c>
      <c r="W30" s="63">
        <v>4.1666666666666699E-2</v>
      </c>
      <c r="X30" s="64">
        <f t="shared" si="2"/>
        <v>15.666666666666679</v>
      </c>
      <c r="Z30" s="67">
        <v>86</v>
      </c>
    </row>
    <row r="31" spans="1:26" s="2" customFormat="1" ht="13.5" customHeight="1">
      <c r="A31" s="12">
        <v>19</v>
      </c>
      <c r="B31" s="13" t="s">
        <v>83</v>
      </c>
      <c r="C31" s="92">
        <v>0</v>
      </c>
      <c r="D31" s="92">
        <v>0</v>
      </c>
      <c r="E31" s="93">
        <v>0</v>
      </c>
      <c r="F31" s="93">
        <v>0</v>
      </c>
      <c r="G31" s="93">
        <v>0</v>
      </c>
      <c r="H31" s="89">
        <f t="shared" si="3"/>
        <v>0</v>
      </c>
      <c r="I31" s="93">
        <v>1</v>
      </c>
      <c r="J31" s="94">
        <f t="shared" si="0"/>
        <v>1</v>
      </c>
      <c r="K31" s="27">
        <f t="shared" si="1"/>
        <v>1</v>
      </c>
      <c r="L31" s="93">
        <v>0.26250000000000001</v>
      </c>
      <c r="M31" s="93">
        <v>0.98749999999999993</v>
      </c>
      <c r="N31" s="94">
        <f t="shared" si="4"/>
        <v>0.72499999999999987</v>
      </c>
      <c r="O31" s="91">
        <f t="shared" si="5"/>
        <v>0.98749999999999993</v>
      </c>
      <c r="P31" s="47"/>
      <c r="Q31" s="48"/>
      <c r="R31" s="48"/>
      <c r="S31" s="49"/>
      <c r="T31" s="53"/>
      <c r="U31" s="61"/>
      <c r="V31" s="62">
        <v>347</v>
      </c>
      <c r="W31" s="63">
        <v>4.1666666666666699E-2</v>
      </c>
      <c r="X31" s="64">
        <f t="shared" si="2"/>
        <v>14.458333333333345</v>
      </c>
      <c r="Z31" s="67">
        <v>33</v>
      </c>
    </row>
    <row r="32" spans="1:26" s="2" customFormat="1" ht="13.5" customHeight="1">
      <c r="A32" s="14">
        <v>20</v>
      </c>
      <c r="B32" s="13" t="s">
        <v>84</v>
      </c>
      <c r="C32" s="92">
        <v>0</v>
      </c>
      <c r="D32" s="92">
        <v>0</v>
      </c>
      <c r="E32" s="93">
        <v>0</v>
      </c>
      <c r="F32" s="93">
        <v>0</v>
      </c>
      <c r="G32" s="93">
        <v>0</v>
      </c>
      <c r="H32" s="89">
        <f t="shared" si="3"/>
        <v>0</v>
      </c>
      <c r="I32" s="93">
        <v>1</v>
      </c>
      <c r="J32" s="94">
        <f>I32-H32</f>
        <v>1</v>
      </c>
      <c r="K32" s="27">
        <f>J32/I32</f>
        <v>1</v>
      </c>
      <c r="L32" s="93">
        <v>0.14166666666666666</v>
      </c>
      <c r="M32" s="93">
        <v>0.99583333333333324</v>
      </c>
      <c r="N32" s="94">
        <f t="shared" si="4"/>
        <v>0.85416666666666652</v>
      </c>
      <c r="O32" s="91">
        <f t="shared" si="5"/>
        <v>0.99583333333333324</v>
      </c>
      <c r="P32" s="47"/>
      <c r="Q32" s="48"/>
      <c r="R32" s="48"/>
      <c r="S32" s="49"/>
      <c r="T32" s="53"/>
      <c r="U32" s="61"/>
      <c r="V32" s="66">
        <v>386</v>
      </c>
      <c r="W32" s="63">
        <v>4.1666666666666699E-2</v>
      </c>
      <c r="X32" s="64">
        <f t="shared" si="2"/>
        <v>16.083333333333346</v>
      </c>
      <c r="Z32" s="67">
        <v>28</v>
      </c>
    </row>
    <row r="33" spans="1:26" s="2" customFormat="1" ht="13.5" customHeight="1">
      <c r="A33" s="12">
        <v>21</v>
      </c>
      <c r="B33" s="13" t="s">
        <v>18</v>
      </c>
      <c r="C33" s="90">
        <v>0</v>
      </c>
      <c r="D33" s="92">
        <v>0</v>
      </c>
      <c r="E33" s="93">
        <v>0</v>
      </c>
      <c r="F33" s="93">
        <v>0</v>
      </c>
      <c r="G33" s="93">
        <v>0</v>
      </c>
      <c r="H33" s="89">
        <f t="shared" si="3"/>
        <v>0</v>
      </c>
      <c r="I33" s="93">
        <v>1</v>
      </c>
      <c r="J33" s="94">
        <f t="shared" ref="J33:J43" si="6">I33-H33</f>
        <v>1</v>
      </c>
      <c r="K33" s="27">
        <f t="shared" ref="K33:K43" si="7">J33/I33</f>
        <v>1</v>
      </c>
      <c r="L33" s="89">
        <v>0.16250000000000001</v>
      </c>
      <c r="M33" s="93">
        <v>1</v>
      </c>
      <c r="N33" s="94">
        <f t="shared" si="4"/>
        <v>0.83750000000000002</v>
      </c>
      <c r="O33" s="91">
        <f t="shared" si="5"/>
        <v>1</v>
      </c>
      <c r="P33" s="47"/>
      <c r="Q33" s="48"/>
      <c r="R33" s="48"/>
      <c r="S33" s="49"/>
      <c r="T33" s="53"/>
      <c r="U33" s="115"/>
      <c r="V33" s="66"/>
      <c r="W33" s="63"/>
      <c r="X33" s="64"/>
      <c r="Z33" s="116"/>
    </row>
    <row r="34" spans="1:26" s="2" customFormat="1" ht="13.5" customHeight="1">
      <c r="A34" s="14">
        <v>22</v>
      </c>
      <c r="B34" s="13" t="s">
        <v>19</v>
      </c>
      <c r="C34" s="90">
        <v>0</v>
      </c>
      <c r="D34" s="92">
        <v>0</v>
      </c>
      <c r="E34" s="93">
        <v>0</v>
      </c>
      <c r="F34" s="93">
        <v>0</v>
      </c>
      <c r="G34" s="93">
        <v>0</v>
      </c>
      <c r="H34" s="89">
        <f t="shared" si="3"/>
        <v>0</v>
      </c>
      <c r="I34" s="93">
        <v>1</v>
      </c>
      <c r="J34" s="94">
        <f t="shared" si="6"/>
        <v>1</v>
      </c>
      <c r="K34" s="27">
        <f t="shared" si="7"/>
        <v>1</v>
      </c>
      <c r="L34" s="89">
        <v>0.19583333333333333</v>
      </c>
      <c r="M34" s="93">
        <v>1</v>
      </c>
      <c r="N34" s="94">
        <f t="shared" si="4"/>
        <v>0.8041666666666667</v>
      </c>
      <c r="O34" s="91">
        <f t="shared" si="5"/>
        <v>1</v>
      </c>
      <c r="P34" s="47"/>
      <c r="Q34" s="48"/>
      <c r="R34" s="48"/>
      <c r="S34" s="49"/>
      <c r="T34" s="53"/>
      <c r="U34" s="115"/>
      <c r="V34" s="66"/>
      <c r="W34" s="63"/>
      <c r="X34" s="64"/>
      <c r="Z34" s="116"/>
    </row>
    <row r="35" spans="1:26" s="2" customFormat="1" ht="13.5" customHeight="1">
      <c r="A35" s="12">
        <v>23</v>
      </c>
      <c r="B35" s="13" t="s">
        <v>82</v>
      </c>
      <c r="C35" s="90">
        <v>0</v>
      </c>
      <c r="D35" s="92">
        <v>0</v>
      </c>
      <c r="E35" s="93">
        <v>0</v>
      </c>
      <c r="F35" s="93">
        <v>0</v>
      </c>
      <c r="G35" s="93">
        <v>0</v>
      </c>
      <c r="H35" s="89">
        <f t="shared" si="3"/>
        <v>0</v>
      </c>
      <c r="I35" s="93">
        <v>1</v>
      </c>
      <c r="J35" s="94">
        <f t="shared" si="6"/>
        <v>1</v>
      </c>
      <c r="K35" s="27">
        <f t="shared" si="7"/>
        <v>1</v>
      </c>
      <c r="L35" s="89">
        <v>0.3444444444444445</v>
      </c>
      <c r="M35" s="93">
        <v>0.98333333333333339</v>
      </c>
      <c r="N35" s="94">
        <f t="shared" si="4"/>
        <v>0.63888888888888884</v>
      </c>
      <c r="O35" s="91">
        <f t="shared" si="5"/>
        <v>0.98333333333333339</v>
      </c>
      <c r="P35" s="47"/>
      <c r="Q35" s="48"/>
      <c r="R35" s="48"/>
      <c r="S35" s="49"/>
      <c r="T35" s="53"/>
      <c r="U35" s="115"/>
      <c r="V35" s="66"/>
      <c r="W35" s="63"/>
      <c r="X35" s="64"/>
      <c r="Z35" s="116"/>
    </row>
    <row r="36" spans="1:26" s="2" customFormat="1" ht="13.5" customHeight="1">
      <c r="A36" s="14">
        <v>24</v>
      </c>
      <c r="B36" s="13" t="s">
        <v>21</v>
      </c>
      <c r="C36" s="90">
        <v>0</v>
      </c>
      <c r="D36" s="92">
        <v>0</v>
      </c>
      <c r="E36" s="93">
        <v>0</v>
      </c>
      <c r="F36" s="93">
        <v>0</v>
      </c>
      <c r="G36" s="93">
        <v>0</v>
      </c>
      <c r="H36" s="89">
        <f t="shared" si="3"/>
        <v>0</v>
      </c>
      <c r="I36" s="93">
        <v>1</v>
      </c>
      <c r="J36" s="94">
        <f t="shared" si="6"/>
        <v>1</v>
      </c>
      <c r="K36" s="27">
        <f t="shared" si="7"/>
        <v>1</v>
      </c>
      <c r="L36" s="89">
        <v>2.0833333333333332E-2</v>
      </c>
      <c r="M36" s="93">
        <v>1</v>
      </c>
      <c r="N36" s="94">
        <f t="shared" si="4"/>
        <v>0.97916666666666663</v>
      </c>
      <c r="O36" s="91">
        <f t="shared" si="5"/>
        <v>1</v>
      </c>
      <c r="P36" s="47"/>
      <c r="Q36" s="48"/>
      <c r="R36" s="48"/>
      <c r="S36" s="49"/>
      <c r="T36" s="53"/>
      <c r="U36" s="115"/>
      <c r="V36" s="66"/>
      <c r="W36" s="63"/>
      <c r="X36" s="64"/>
      <c r="Z36" s="116"/>
    </row>
    <row r="37" spans="1:26" s="2" customFormat="1" ht="13.5" customHeight="1">
      <c r="A37" s="12">
        <v>25</v>
      </c>
      <c r="B37" s="13" t="s">
        <v>22</v>
      </c>
      <c r="C37" s="90">
        <v>0</v>
      </c>
      <c r="D37" s="92">
        <v>0</v>
      </c>
      <c r="E37" s="93">
        <v>0</v>
      </c>
      <c r="F37" s="93">
        <v>0</v>
      </c>
      <c r="G37" s="93">
        <v>0</v>
      </c>
      <c r="H37" s="89">
        <f t="shared" si="3"/>
        <v>0</v>
      </c>
      <c r="I37" s="93">
        <v>1</v>
      </c>
      <c r="J37" s="94">
        <f t="shared" si="6"/>
        <v>1</v>
      </c>
      <c r="K37" s="27">
        <f t="shared" si="7"/>
        <v>1</v>
      </c>
      <c r="L37" s="89">
        <v>0.17500000000000002</v>
      </c>
      <c r="M37" s="93">
        <v>0.98749999999999993</v>
      </c>
      <c r="N37" s="94">
        <f t="shared" si="4"/>
        <v>0.81249999999999989</v>
      </c>
      <c r="O37" s="91">
        <f t="shared" si="5"/>
        <v>0.98749999999999993</v>
      </c>
      <c r="P37" s="47"/>
      <c r="Q37" s="48"/>
      <c r="R37" s="48"/>
      <c r="S37" s="49"/>
      <c r="T37" s="53"/>
      <c r="U37" s="115"/>
      <c r="V37" s="66"/>
      <c r="W37" s="63"/>
      <c r="X37" s="64"/>
      <c r="Z37" s="116"/>
    </row>
    <row r="38" spans="1:26" s="2" customFormat="1" ht="13.5" customHeight="1">
      <c r="A38" s="14">
        <v>26</v>
      </c>
      <c r="B38" s="13" t="s">
        <v>83</v>
      </c>
      <c r="C38" s="90">
        <v>0</v>
      </c>
      <c r="D38" s="92">
        <v>0</v>
      </c>
      <c r="E38" s="93">
        <v>0</v>
      </c>
      <c r="F38" s="93">
        <v>0</v>
      </c>
      <c r="G38" s="93">
        <v>0</v>
      </c>
      <c r="H38" s="89">
        <f t="shared" si="3"/>
        <v>0</v>
      </c>
      <c r="I38" s="93">
        <v>1</v>
      </c>
      <c r="J38" s="94">
        <f t="shared" si="6"/>
        <v>1</v>
      </c>
      <c r="K38" s="27">
        <f t="shared" si="7"/>
        <v>1</v>
      </c>
      <c r="L38" s="89">
        <v>0.27916666666666667</v>
      </c>
      <c r="M38" s="93">
        <v>0.99583333333333324</v>
      </c>
      <c r="N38" s="94">
        <f t="shared" si="4"/>
        <v>0.71666666666666656</v>
      </c>
      <c r="O38" s="91">
        <f t="shared" si="5"/>
        <v>0.99583333333333324</v>
      </c>
      <c r="P38" s="47"/>
      <c r="Q38" s="48"/>
      <c r="R38" s="48"/>
      <c r="S38" s="49"/>
      <c r="T38" s="53"/>
      <c r="U38" s="115"/>
      <c r="V38" s="66"/>
      <c r="W38" s="63"/>
      <c r="X38" s="64"/>
      <c r="Z38" s="116"/>
    </row>
    <row r="39" spans="1:26" s="2" customFormat="1" ht="13.5" customHeight="1">
      <c r="A39" s="12">
        <v>27</v>
      </c>
      <c r="B39" s="13" t="s">
        <v>84</v>
      </c>
      <c r="C39" s="90">
        <v>0</v>
      </c>
      <c r="D39" s="92">
        <v>0</v>
      </c>
      <c r="E39" s="93">
        <v>0</v>
      </c>
      <c r="F39" s="93">
        <v>0</v>
      </c>
      <c r="G39" s="93">
        <v>0</v>
      </c>
      <c r="H39" s="89">
        <f t="shared" si="3"/>
        <v>0</v>
      </c>
      <c r="I39" s="93">
        <v>1</v>
      </c>
      <c r="J39" s="94">
        <f t="shared" si="6"/>
        <v>1</v>
      </c>
      <c r="K39" s="27">
        <f t="shared" si="7"/>
        <v>1</v>
      </c>
      <c r="L39" s="89">
        <v>0.12916666666666668</v>
      </c>
      <c r="M39" s="93">
        <v>0.99583333333333324</v>
      </c>
      <c r="N39" s="94">
        <f t="shared" si="4"/>
        <v>0.86666666666666659</v>
      </c>
      <c r="O39" s="91">
        <f t="shared" si="5"/>
        <v>0.99583333333333324</v>
      </c>
      <c r="P39" s="47"/>
      <c r="Q39" s="48"/>
      <c r="R39" s="48"/>
      <c r="S39" s="49"/>
      <c r="T39" s="53"/>
      <c r="U39" s="115"/>
      <c r="V39" s="66"/>
      <c r="W39" s="63"/>
      <c r="X39" s="64"/>
      <c r="Z39" s="116"/>
    </row>
    <row r="40" spans="1:26" s="2" customFormat="1" ht="13.5" customHeight="1">
      <c r="A40" s="14">
        <v>28</v>
      </c>
      <c r="B40" s="13" t="s">
        <v>18</v>
      </c>
      <c r="C40" s="90">
        <v>0</v>
      </c>
      <c r="D40" s="92">
        <v>0</v>
      </c>
      <c r="E40" s="93">
        <v>0</v>
      </c>
      <c r="F40" s="93">
        <v>0</v>
      </c>
      <c r="G40" s="93">
        <v>0</v>
      </c>
      <c r="H40" s="89">
        <f t="shared" si="3"/>
        <v>0</v>
      </c>
      <c r="I40" s="93">
        <v>1</v>
      </c>
      <c r="J40" s="94">
        <f t="shared" si="6"/>
        <v>1</v>
      </c>
      <c r="K40" s="27">
        <f t="shared" si="7"/>
        <v>1</v>
      </c>
      <c r="L40" s="89">
        <v>1.6666666666666666E-2</v>
      </c>
      <c r="M40" s="93">
        <v>0.84166666666666667</v>
      </c>
      <c r="N40" s="94">
        <f t="shared" si="4"/>
        <v>0.82499999999999996</v>
      </c>
      <c r="O40" s="91">
        <f t="shared" si="5"/>
        <v>0.84166666666666667</v>
      </c>
      <c r="P40" s="47"/>
      <c r="Q40" s="48"/>
      <c r="R40" s="48"/>
      <c r="S40" s="49"/>
      <c r="T40" s="53"/>
      <c r="U40" s="115"/>
      <c r="V40" s="66"/>
      <c r="W40" s="63"/>
      <c r="X40" s="64"/>
      <c r="Z40" s="116"/>
    </row>
    <row r="41" spans="1:26" s="2" customFormat="1" ht="13.5" customHeight="1">
      <c r="A41" s="12">
        <v>29</v>
      </c>
      <c r="B41" s="13" t="s">
        <v>19</v>
      </c>
      <c r="C41" s="90">
        <v>0</v>
      </c>
      <c r="D41" s="92">
        <v>0</v>
      </c>
      <c r="E41" s="93">
        <v>0</v>
      </c>
      <c r="F41" s="93">
        <v>0</v>
      </c>
      <c r="G41" s="93">
        <v>0</v>
      </c>
      <c r="H41" s="89">
        <f t="shared" si="3"/>
        <v>0</v>
      </c>
      <c r="I41" s="93">
        <v>1</v>
      </c>
      <c r="J41" s="94">
        <f t="shared" si="6"/>
        <v>1</v>
      </c>
      <c r="K41" s="27">
        <f t="shared" si="7"/>
        <v>1</v>
      </c>
      <c r="L41" s="89">
        <v>0.21666666666666667</v>
      </c>
      <c r="M41" s="93">
        <v>1</v>
      </c>
      <c r="N41" s="94">
        <f t="shared" si="4"/>
        <v>0.78333333333333333</v>
      </c>
      <c r="O41" s="91">
        <f t="shared" si="5"/>
        <v>1</v>
      </c>
      <c r="P41" s="47"/>
      <c r="Q41" s="48"/>
      <c r="R41" s="48"/>
      <c r="S41" s="49"/>
      <c r="T41" s="53"/>
      <c r="U41" s="115"/>
      <c r="V41" s="66"/>
      <c r="W41" s="63"/>
      <c r="X41" s="64"/>
      <c r="Z41" s="116"/>
    </row>
    <row r="42" spans="1:26" s="2" customFormat="1" ht="13.5" customHeight="1">
      <c r="A42" s="14">
        <v>30</v>
      </c>
      <c r="B42" s="13" t="s">
        <v>82</v>
      </c>
      <c r="C42" s="90">
        <v>0</v>
      </c>
      <c r="D42" s="92">
        <v>0</v>
      </c>
      <c r="E42" s="93">
        <v>0</v>
      </c>
      <c r="F42" s="93">
        <v>0</v>
      </c>
      <c r="G42" s="93">
        <v>0</v>
      </c>
      <c r="H42" s="89">
        <f t="shared" si="3"/>
        <v>0</v>
      </c>
      <c r="I42" s="93">
        <v>1</v>
      </c>
      <c r="J42" s="94">
        <f t="shared" si="6"/>
        <v>1</v>
      </c>
      <c r="K42" s="27">
        <f t="shared" si="7"/>
        <v>1</v>
      </c>
      <c r="L42" s="89">
        <v>0.1125</v>
      </c>
      <c r="M42" s="93">
        <v>0.99583333333333324</v>
      </c>
      <c r="N42" s="94">
        <f t="shared" si="4"/>
        <v>0.88333333333333319</v>
      </c>
      <c r="O42" s="91">
        <f t="shared" si="5"/>
        <v>0.99583333333333324</v>
      </c>
      <c r="P42" s="47"/>
      <c r="Q42" s="48"/>
      <c r="R42" s="48"/>
      <c r="S42" s="49"/>
      <c r="T42" s="53"/>
      <c r="U42" s="115"/>
      <c r="V42" s="66"/>
      <c r="W42" s="63"/>
      <c r="X42" s="64"/>
      <c r="Z42" s="116"/>
    </row>
    <row r="43" spans="1:26" s="2" customFormat="1" ht="13.5" customHeight="1">
      <c r="A43" s="14">
        <v>31</v>
      </c>
      <c r="B43" s="124" t="s">
        <v>21</v>
      </c>
      <c r="C43" s="90">
        <v>0</v>
      </c>
      <c r="D43" s="92">
        <v>0</v>
      </c>
      <c r="E43" s="93">
        <v>0</v>
      </c>
      <c r="F43" s="93">
        <v>0</v>
      </c>
      <c r="G43" s="93">
        <v>0</v>
      </c>
      <c r="H43" s="89">
        <f t="shared" si="3"/>
        <v>0</v>
      </c>
      <c r="I43" s="93">
        <v>1</v>
      </c>
      <c r="J43" s="94">
        <f t="shared" si="6"/>
        <v>1</v>
      </c>
      <c r="K43" s="27">
        <f t="shared" si="7"/>
        <v>1</v>
      </c>
      <c r="L43" s="89">
        <v>9.1666666666666674E-2</v>
      </c>
      <c r="M43" s="93">
        <v>1</v>
      </c>
      <c r="N43" s="94">
        <f t="shared" si="4"/>
        <v>0.90833333333333333</v>
      </c>
      <c r="O43" s="91">
        <f t="shared" si="5"/>
        <v>1</v>
      </c>
      <c r="P43" s="47"/>
      <c r="Q43" s="48"/>
      <c r="R43" s="48"/>
      <c r="S43" s="49"/>
      <c r="T43" s="53"/>
      <c r="U43" s="115"/>
      <c r="V43" s="66"/>
      <c r="W43" s="63"/>
      <c r="X43" s="64"/>
      <c r="Z43" s="116"/>
    </row>
    <row r="44" spans="1:26">
      <c r="A44" s="211" t="s">
        <v>51</v>
      </c>
      <c r="B44" s="211"/>
      <c r="C44" s="112">
        <f>SUM(C13:C43)</f>
        <v>0.25</v>
      </c>
      <c r="D44" s="112">
        <f>SUM(D13:D43)</f>
        <v>0</v>
      </c>
      <c r="E44" s="112">
        <f>SUM(E13:E43)</f>
        <v>0</v>
      </c>
      <c r="F44" s="112">
        <f t="shared" ref="F44:G44" si="8">SUM(F13:F43)</f>
        <v>0</v>
      </c>
      <c r="G44" s="112">
        <f t="shared" si="8"/>
        <v>0</v>
      </c>
      <c r="H44" s="112">
        <f>SUM(H13:H43)</f>
        <v>0.25</v>
      </c>
      <c r="I44" s="112">
        <f>SUM(I13:I43)</f>
        <v>31</v>
      </c>
      <c r="J44" s="112">
        <f>SUM(J2:J43)</f>
        <v>30.75</v>
      </c>
      <c r="K44" s="113"/>
      <c r="L44" s="112">
        <f>SUM(L13:L43)</f>
        <v>4.6194444444444445</v>
      </c>
      <c r="M44" s="112">
        <f>SUM(M13:M43)</f>
        <v>26.025000000000002</v>
      </c>
      <c r="N44" s="112">
        <f>SUM(N13:N43)</f>
        <v>21.155555555555555</v>
      </c>
      <c r="O44" s="113"/>
      <c r="P44" s="96"/>
      <c r="Q44" s="95"/>
      <c r="R44" s="95"/>
      <c r="S44" s="97"/>
      <c r="T44" s="1"/>
      <c r="V44" s="64">
        <f t="shared" ref="V44:V53" si="9">+U44*T45</f>
        <v>0</v>
      </c>
    </row>
    <row r="45" spans="1:26">
      <c r="A45" s="210" t="s">
        <v>71</v>
      </c>
      <c r="B45" s="210"/>
      <c r="C45" s="114">
        <f>AVERAGE(C13:C43)</f>
        <v>8.0645161290322578E-3</v>
      </c>
      <c r="D45" s="114">
        <f>AVERAGE(D13:D43)</f>
        <v>0</v>
      </c>
      <c r="E45" s="114">
        <f>AVERAGE(E13:E43)</f>
        <v>0</v>
      </c>
      <c r="F45" s="114">
        <f t="shared" ref="F45:G45" si="10">AVERAGE(F13:F43)</f>
        <v>0</v>
      </c>
      <c r="G45" s="114">
        <f t="shared" si="10"/>
        <v>0</v>
      </c>
      <c r="H45" s="114">
        <f>AVERAGE(H2:H43)</f>
        <v>8.0645161290322578E-3</v>
      </c>
      <c r="I45" s="114">
        <f>AVERAGE(I2:I43)</f>
        <v>1.15625</v>
      </c>
      <c r="J45" s="114">
        <f>AVERAGE(J2:J43)</f>
        <v>0.99193548387096775</v>
      </c>
      <c r="K45" s="117">
        <f>AVERAGE(K13:K43)</f>
        <v>0.99193548387096775</v>
      </c>
      <c r="L45" s="114">
        <f>AVERAGE(L13:L42)</f>
        <v>0.15092592592592594</v>
      </c>
      <c r="M45" s="114">
        <f>AVERAGE(M13:M43)</f>
        <v>0.83951612903225814</v>
      </c>
      <c r="N45" s="114">
        <f>AVERAGE(N13:N43)</f>
        <v>0.68243727598566306</v>
      </c>
      <c r="O45" s="118">
        <f>AVERAGE(O13:O43)</f>
        <v>0.84345878136200714</v>
      </c>
      <c r="V45" s="64">
        <f t="shared" si="9"/>
        <v>0</v>
      </c>
    </row>
    <row r="46" spans="1:26">
      <c r="V46" s="64">
        <f t="shared" si="9"/>
        <v>0</v>
      </c>
    </row>
    <row r="47" spans="1:26">
      <c r="H47" s="33"/>
      <c r="V47" s="64">
        <f t="shared" si="9"/>
        <v>0</v>
      </c>
    </row>
    <row r="48" spans="1:26">
      <c r="V48" s="64">
        <f t="shared" si="9"/>
        <v>0</v>
      </c>
    </row>
    <row r="49" spans="5:22">
      <c r="E49" s="33"/>
      <c r="F49" s="33"/>
      <c r="G49" s="33"/>
      <c r="V49" s="64">
        <f t="shared" si="9"/>
        <v>0</v>
      </c>
    </row>
    <row r="50" spans="5:22">
      <c r="V50" s="64">
        <f t="shared" si="9"/>
        <v>0</v>
      </c>
    </row>
    <row r="51" spans="5:22">
      <c r="V51" s="64">
        <f t="shared" si="9"/>
        <v>0</v>
      </c>
    </row>
    <row r="52" spans="5:22">
      <c r="V52" s="64">
        <f t="shared" si="9"/>
        <v>0</v>
      </c>
    </row>
    <row r="53" spans="5:22">
      <c r="H53" s="33"/>
      <c r="V53" s="64">
        <f t="shared" si="9"/>
        <v>0</v>
      </c>
    </row>
    <row r="54" spans="5:22">
      <c r="O54" s="8"/>
      <c r="Q54" s="8"/>
      <c r="R54" s="8"/>
    </row>
  </sheetData>
  <mergeCells count="18">
    <mergeCell ref="A44:B44"/>
    <mergeCell ref="A45:B45"/>
    <mergeCell ref="N9:N10"/>
    <mergeCell ref="O9:O10"/>
    <mergeCell ref="P9:P10"/>
    <mergeCell ref="Q9:Q10"/>
    <mergeCell ref="S9:S10"/>
    <mergeCell ref="T9:T11"/>
    <mergeCell ref="A5:T5"/>
    <mergeCell ref="A6:T6"/>
    <mergeCell ref="A7:T7"/>
    <mergeCell ref="A9:A11"/>
    <mergeCell ref="B9:B11"/>
    <mergeCell ref="C9:H9"/>
    <mergeCell ref="I9:I10"/>
    <mergeCell ref="J9:K10"/>
    <mergeCell ref="L9:L10"/>
    <mergeCell ref="M9:M10"/>
  </mergeCells>
  <pageMargins left="0.75" right="0.75" top="1" bottom="1" header="0.5" footer="0.5"/>
  <pageSetup paperSize="9" scale="72" fitToHeight="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4"/>
  <sheetViews>
    <sheetView topLeftCell="A10" workbookViewId="0">
      <selection activeCell="N50" sqref="N50"/>
    </sheetView>
  </sheetViews>
  <sheetFormatPr defaultColWidth="7.875" defaultRowHeight="12.75"/>
  <cols>
    <col min="1" max="1" width="5.75" style="5" customWidth="1"/>
    <col min="2" max="2" width="9.25" style="5" customWidth="1"/>
    <col min="3" max="3" width="12" style="6" customWidth="1"/>
    <col min="4" max="4" width="9.875" style="6" customWidth="1"/>
    <col min="5" max="6" width="7.625" style="6" customWidth="1"/>
    <col min="7" max="7" width="8.625" style="6" bestFit="1" customWidth="1"/>
    <col min="8" max="8" width="7.625" style="6" customWidth="1"/>
    <col min="9" max="9" width="12.375" style="5" customWidth="1"/>
    <col min="10" max="10" width="10.75" style="5" customWidth="1"/>
    <col min="11" max="11" width="9.5" style="1" customWidth="1"/>
    <col min="12" max="12" width="10.375" style="1" customWidth="1"/>
    <col min="13" max="14" width="11.125" style="1" customWidth="1"/>
    <col min="15" max="15" width="10.75" style="1" customWidth="1"/>
    <col min="16" max="16" width="9.5" style="7" hidden="1" customWidth="1"/>
    <col min="17" max="18" width="9.5" style="1" hidden="1" customWidth="1"/>
    <col min="19" max="19" width="7.875" style="5" hidden="1" customWidth="1"/>
    <col min="20" max="20" width="62.875" style="5" customWidth="1"/>
    <col min="21" max="21" width="10.75" style="1" customWidth="1"/>
    <col min="22" max="22" width="11.25" style="1" customWidth="1"/>
    <col min="23" max="23" width="8.875" style="1" customWidth="1"/>
    <col min="24" max="24" width="11.25" style="1" customWidth="1"/>
    <col min="25" max="25" width="7.875" style="1"/>
    <col min="26" max="27" width="13.5" style="1" customWidth="1"/>
    <col min="28" max="28" width="7.875" style="1"/>
    <col min="29" max="29" width="9" style="1" customWidth="1"/>
    <col min="30" max="16384" width="7.875" style="1"/>
  </cols>
  <sheetData>
    <row r="1" spans="1:26" ht="15.75">
      <c r="A1" s="9"/>
      <c r="B1" s="1"/>
      <c r="C1" s="20"/>
      <c r="D1" s="20"/>
      <c r="E1" s="20"/>
      <c r="F1" s="20"/>
      <c r="G1" s="20"/>
      <c r="H1" s="20"/>
      <c r="I1" s="21"/>
      <c r="J1" s="22"/>
      <c r="K1" s="19"/>
      <c r="L1" s="19"/>
      <c r="M1" s="19"/>
      <c r="N1" s="19"/>
      <c r="O1" s="34"/>
      <c r="P1" s="35"/>
      <c r="Q1" s="34"/>
      <c r="R1" s="34"/>
      <c r="S1" s="34"/>
      <c r="T1" s="36"/>
    </row>
    <row r="2" spans="1:26">
      <c r="A2" s="9"/>
      <c r="B2" s="1"/>
      <c r="C2" s="23"/>
      <c r="D2" s="24"/>
      <c r="E2" s="24"/>
      <c r="F2" s="24"/>
      <c r="G2" s="24"/>
      <c r="H2" s="24"/>
      <c r="I2" s="25"/>
      <c r="J2" s="25"/>
      <c r="K2" s="26"/>
      <c r="L2" s="26"/>
      <c r="M2" s="26"/>
      <c r="N2" s="26"/>
      <c r="O2" s="25"/>
      <c r="P2" s="37"/>
      <c r="Q2" s="25"/>
      <c r="R2" s="38"/>
      <c r="S2" s="9"/>
      <c r="T2" s="9"/>
    </row>
    <row r="3" spans="1:26">
      <c r="A3" s="9"/>
      <c r="B3" s="10"/>
      <c r="C3" s="23"/>
      <c r="D3" s="24"/>
      <c r="E3" s="24"/>
      <c r="F3" s="24"/>
      <c r="G3" s="24"/>
      <c r="H3" s="24"/>
      <c r="I3" s="25"/>
      <c r="J3" s="25"/>
      <c r="K3" s="26"/>
      <c r="L3" s="26"/>
      <c r="M3" s="26"/>
      <c r="N3" s="26"/>
      <c r="O3" s="25"/>
      <c r="P3" s="37"/>
      <c r="Q3" s="25"/>
      <c r="R3" s="38"/>
      <c r="S3" s="9"/>
      <c r="T3" s="9"/>
    </row>
    <row r="4" spans="1:26">
      <c r="A4" s="9"/>
      <c r="B4" s="10"/>
      <c r="C4" s="23"/>
      <c r="D4" s="24"/>
      <c r="E4" s="24"/>
      <c r="F4" s="24"/>
      <c r="G4" s="24"/>
      <c r="H4" s="24"/>
      <c r="I4" s="25"/>
      <c r="J4" s="25"/>
      <c r="K4" s="26"/>
      <c r="L4" s="26"/>
      <c r="M4" s="26"/>
      <c r="N4" s="26"/>
      <c r="O4" s="25"/>
      <c r="P4" s="37"/>
      <c r="Q4" s="25"/>
      <c r="R4" s="38"/>
      <c r="S4" s="9"/>
      <c r="T4" s="9"/>
    </row>
    <row r="5" spans="1:26">
      <c r="A5" s="187" t="s">
        <v>17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6">
      <c r="A6" s="187" t="s">
        <v>85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6">
      <c r="A7" s="212" t="s">
        <v>42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</row>
    <row r="8" spans="1:26">
      <c r="A8" s="140" t="s">
        <v>86</v>
      </c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</row>
    <row r="9" spans="1:26" ht="21" customHeight="1">
      <c r="A9" s="190" t="s">
        <v>65</v>
      </c>
      <c r="B9" s="215" t="s">
        <v>66</v>
      </c>
      <c r="C9" s="214" t="s">
        <v>2</v>
      </c>
      <c r="D9" s="188"/>
      <c r="E9" s="188"/>
      <c r="F9" s="188"/>
      <c r="G9" s="188"/>
      <c r="H9" s="189"/>
      <c r="I9" s="193" t="s">
        <v>3</v>
      </c>
      <c r="J9" s="198" t="s">
        <v>4</v>
      </c>
      <c r="K9" s="219"/>
      <c r="L9" s="209" t="s">
        <v>122</v>
      </c>
      <c r="M9" s="209" t="s">
        <v>40</v>
      </c>
      <c r="N9" s="209" t="s">
        <v>123</v>
      </c>
      <c r="O9" s="221" t="s">
        <v>5</v>
      </c>
      <c r="P9" s="194" t="s">
        <v>6</v>
      </c>
      <c r="Q9" s="194" t="s">
        <v>7</v>
      </c>
      <c r="R9" s="137" t="s">
        <v>8</v>
      </c>
      <c r="S9" s="183" t="s">
        <v>9</v>
      </c>
      <c r="T9" s="184" t="s">
        <v>10</v>
      </c>
      <c r="U9" s="60"/>
    </row>
    <row r="10" spans="1:26" ht="23.25" customHeight="1">
      <c r="A10" s="191"/>
      <c r="B10" s="216"/>
      <c r="C10" s="100" t="s">
        <v>56</v>
      </c>
      <c r="D10" s="101" t="s">
        <v>57</v>
      </c>
      <c r="E10" s="101" t="s">
        <v>58</v>
      </c>
      <c r="F10" s="101" t="s">
        <v>127</v>
      </c>
      <c r="G10" s="101" t="s">
        <v>126</v>
      </c>
      <c r="H10" s="101" t="s">
        <v>59</v>
      </c>
      <c r="I10" s="193"/>
      <c r="J10" s="200"/>
      <c r="K10" s="220"/>
      <c r="L10" s="209"/>
      <c r="M10" s="209"/>
      <c r="N10" s="209"/>
      <c r="O10" s="222"/>
      <c r="P10" s="195"/>
      <c r="Q10" s="195"/>
      <c r="R10" s="84" t="s">
        <v>11</v>
      </c>
      <c r="S10" s="183"/>
      <c r="T10" s="185"/>
      <c r="U10" s="60"/>
    </row>
    <row r="11" spans="1:26">
      <c r="A11" s="192"/>
      <c r="B11" s="217"/>
      <c r="C11" s="102" t="s">
        <v>13</v>
      </c>
      <c r="D11" s="103" t="s">
        <v>13</v>
      </c>
      <c r="E11" s="103" t="s">
        <v>13</v>
      </c>
      <c r="F11" s="103" t="s">
        <v>13</v>
      </c>
      <c r="G11" s="103" t="s">
        <v>13</v>
      </c>
      <c r="H11" s="103" t="s">
        <v>13</v>
      </c>
      <c r="I11" s="103" t="s">
        <v>13</v>
      </c>
      <c r="J11" s="138" t="s">
        <v>13</v>
      </c>
      <c r="K11" s="105" t="s">
        <v>12</v>
      </c>
      <c r="L11" s="139" t="s">
        <v>13</v>
      </c>
      <c r="M11" s="141" t="s">
        <v>13</v>
      </c>
      <c r="N11" s="141" t="s">
        <v>13</v>
      </c>
      <c r="O11" s="105" t="s">
        <v>12</v>
      </c>
      <c r="P11" s="84" t="s">
        <v>14</v>
      </c>
      <c r="Q11" s="84" t="s">
        <v>15</v>
      </c>
      <c r="R11" s="84" t="s">
        <v>15</v>
      </c>
      <c r="S11" s="137" t="s">
        <v>16</v>
      </c>
      <c r="T11" s="186"/>
      <c r="U11" s="60"/>
      <c r="W11" s="1">
        <f>2113/6</f>
        <v>352.16666666666669</v>
      </c>
    </row>
    <row r="12" spans="1:26">
      <c r="A12" s="106"/>
      <c r="B12" s="106">
        <v>1</v>
      </c>
      <c r="C12" s="107">
        <v>2</v>
      </c>
      <c r="D12" s="106">
        <v>3</v>
      </c>
      <c r="E12" s="106">
        <v>4</v>
      </c>
      <c r="F12" s="106">
        <v>5</v>
      </c>
      <c r="G12" s="106">
        <v>6</v>
      </c>
      <c r="H12" s="106" t="s">
        <v>67</v>
      </c>
      <c r="I12" s="106">
        <v>6</v>
      </c>
      <c r="J12" s="106" t="s">
        <v>68</v>
      </c>
      <c r="K12" s="106" t="s">
        <v>69</v>
      </c>
      <c r="L12" s="106">
        <v>9</v>
      </c>
      <c r="M12" s="169">
        <v>10</v>
      </c>
      <c r="N12" s="169">
        <v>11</v>
      </c>
      <c r="O12" s="106" t="s">
        <v>70</v>
      </c>
      <c r="P12" s="40">
        <v>11</v>
      </c>
      <c r="Q12" s="41">
        <v>17</v>
      </c>
      <c r="R12" s="41">
        <v>18</v>
      </c>
      <c r="S12" s="41">
        <v>12</v>
      </c>
      <c r="T12" s="42">
        <v>11</v>
      </c>
      <c r="U12" s="60"/>
    </row>
    <row r="13" spans="1:26" s="2" customFormat="1" ht="13.5" customHeight="1">
      <c r="A13" s="12">
        <v>1</v>
      </c>
      <c r="B13" s="13" t="s">
        <v>19</v>
      </c>
      <c r="C13" s="92">
        <v>0</v>
      </c>
      <c r="D13" s="92">
        <v>0</v>
      </c>
      <c r="E13" s="93">
        <v>0</v>
      </c>
      <c r="F13" s="93">
        <v>0</v>
      </c>
      <c r="G13" s="93">
        <v>0</v>
      </c>
      <c r="H13" s="89">
        <f>C13+D13+F13+G13</f>
        <v>0</v>
      </c>
      <c r="I13" s="93">
        <v>1</v>
      </c>
      <c r="J13" s="94">
        <f t="shared" ref="J13:J31" si="0">I13-H13</f>
        <v>1</v>
      </c>
      <c r="K13" s="27">
        <f t="shared" ref="K13:K31" si="1">J13/I13</f>
        <v>1</v>
      </c>
      <c r="L13" s="94">
        <v>0.21666666666666667</v>
      </c>
      <c r="M13" s="94">
        <v>1</v>
      </c>
      <c r="N13" s="94">
        <f>M13-L13-C13-D13-E13-F13</f>
        <v>0.78333333333333333</v>
      </c>
      <c r="O13" s="91">
        <f>M13/J13</f>
        <v>1</v>
      </c>
      <c r="P13" s="43"/>
      <c r="Q13" s="44"/>
      <c r="R13" s="44"/>
      <c r="S13" s="45"/>
      <c r="T13" s="46"/>
      <c r="U13" s="61"/>
      <c r="V13" s="62">
        <v>414</v>
      </c>
      <c r="W13" s="63">
        <v>4.1666666666666699E-2</v>
      </c>
      <c r="X13" s="64">
        <f t="shared" ref="X13:X32" si="2">+W13*V13</f>
        <v>17.250000000000014</v>
      </c>
      <c r="Z13" s="65">
        <v>69</v>
      </c>
    </row>
    <row r="14" spans="1:26" s="3" customFormat="1" ht="13.5" customHeight="1">
      <c r="A14" s="12">
        <v>2</v>
      </c>
      <c r="B14" s="13" t="s">
        <v>82</v>
      </c>
      <c r="C14" s="92">
        <v>0</v>
      </c>
      <c r="D14" s="92">
        <v>0</v>
      </c>
      <c r="E14" s="93">
        <v>0</v>
      </c>
      <c r="F14" s="93">
        <v>0</v>
      </c>
      <c r="G14" s="93">
        <v>0</v>
      </c>
      <c r="H14" s="89">
        <f t="shared" ref="H14:H43" si="3">C14+D14+F14+G14</f>
        <v>0</v>
      </c>
      <c r="I14" s="93">
        <v>1</v>
      </c>
      <c r="J14" s="94">
        <f t="shared" si="0"/>
        <v>1</v>
      </c>
      <c r="K14" s="27">
        <f t="shared" si="1"/>
        <v>1</v>
      </c>
      <c r="L14" s="94">
        <v>0.1875</v>
      </c>
      <c r="M14" s="94">
        <v>0.98749999999999993</v>
      </c>
      <c r="N14" s="94">
        <f t="shared" ref="N14:N43" si="4">M14-L14-C14-D14-E14-F14</f>
        <v>0.79999999999999993</v>
      </c>
      <c r="O14" s="91">
        <f t="shared" ref="O14:O43" si="5">M14/J14</f>
        <v>0.98749999999999993</v>
      </c>
      <c r="P14" s="47"/>
      <c r="Q14" s="48"/>
      <c r="R14" s="48"/>
      <c r="S14" s="49"/>
      <c r="T14" s="46" t="s">
        <v>87</v>
      </c>
      <c r="U14" s="60"/>
      <c r="V14" s="66">
        <v>419</v>
      </c>
      <c r="W14" s="63">
        <v>4.1666666666666699E-2</v>
      </c>
      <c r="X14" s="64">
        <f t="shared" si="2"/>
        <v>17.458333333333346</v>
      </c>
      <c r="Z14" s="67">
        <v>94</v>
      </c>
    </row>
    <row r="15" spans="1:26" s="4" customFormat="1" ht="13.5" customHeight="1">
      <c r="A15" s="12">
        <v>3</v>
      </c>
      <c r="B15" s="13" t="s">
        <v>21</v>
      </c>
      <c r="C15" s="92">
        <v>0</v>
      </c>
      <c r="D15" s="92">
        <v>0</v>
      </c>
      <c r="E15" s="93">
        <v>0</v>
      </c>
      <c r="F15" s="93">
        <v>0</v>
      </c>
      <c r="G15" s="93">
        <v>0</v>
      </c>
      <c r="H15" s="89">
        <f t="shared" si="3"/>
        <v>0</v>
      </c>
      <c r="I15" s="93">
        <v>1</v>
      </c>
      <c r="J15" s="94">
        <f t="shared" si="0"/>
        <v>1</v>
      </c>
      <c r="K15" s="27">
        <f t="shared" si="1"/>
        <v>1</v>
      </c>
      <c r="L15" s="94">
        <v>2.9166666666666664E-2</v>
      </c>
      <c r="M15" s="94">
        <v>1</v>
      </c>
      <c r="N15" s="94">
        <f t="shared" si="4"/>
        <v>0.97083333333333333</v>
      </c>
      <c r="O15" s="91">
        <f t="shared" si="5"/>
        <v>1</v>
      </c>
      <c r="P15" s="43"/>
      <c r="Q15" s="44"/>
      <c r="R15" s="44"/>
      <c r="S15" s="45"/>
      <c r="T15" s="46"/>
      <c r="U15" s="68"/>
      <c r="V15" s="62">
        <v>354</v>
      </c>
      <c r="W15" s="63">
        <v>4.1666666666666699E-2</v>
      </c>
      <c r="X15" s="64">
        <f t="shared" si="2"/>
        <v>14.750000000000011</v>
      </c>
      <c r="Z15" s="67">
        <v>88</v>
      </c>
    </row>
    <row r="16" spans="1:26" s="4" customFormat="1" ht="13.5" customHeight="1">
      <c r="A16" s="12">
        <v>4</v>
      </c>
      <c r="B16" s="13" t="s">
        <v>22</v>
      </c>
      <c r="C16" s="92">
        <v>0</v>
      </c>
      <c r="D16" s="92">
        <v>0</v>
      </c>
      <c r="E16" s="93">
        <v>0</v>
      </c>
      <c r="F16" s="93">
        <v>0</v>
      </c>
      <c r="G16" s="93">
        <v>0</v>
      </c>
      <c r="H16" s="89">
        <f t="shared" si="3"/>
        <v>0</v>
      </c>
      <c r="I16" s="93">
        <v>1</v>
      </c>
      <c r="J16" s="94">
        <f t="shared" si="0"/>
        <v>1</v>
      </c>
      <c r="K16" s="27">
        <f t="shared" si="1"/>
        <v>1</v>
      </c>
      <c r="L16" s="94">
        <v>0.27499999999999997</v>
      </c>
      <c r="M16" s="94">
        <v>1</v>
      </c>
      <c r="N16" s="94">
        <f t="shared" si="4"/>
        <v>0.72500000000000009</v>
      </c>
      <c r="O16" s="91">
        <f t="shared" si="5"/>
        <v>1</v>
      </c>
      <c r="P16" s="47"/>
      <c r="Q16" s="48"/>
      <c r="R16" s="48"/>
      <c r="S16" s="49"/>
      <c r="T16" s="46"/>
      <c r="U16" s="68"/>
      <c r="V16" s="66">
        <v>368</v>
      </c>
      <c r="W16" s="63">
        <v>4.1666666666666699E-2</v>
      </c>
      <c r="X16" s="64">
        <f t="shared" si="2"/>
        <v>15.333333333333345</v>
      </c>
      <c r="Z16" s="67">
        <v>53</v>
      </c>
    </row>
    <row r="17" spans="1:26" s="2" customFormat="1" ht="13.5" customHeight="1">
      <c r="A17" s="12">
        <v>5</v>
      </c>
      <c r="B17" s="13" t="s">
        <v>83</v>
      </c>
      <c r="C17" s="92">
        <v>0</v>
      </c>
      <c r="D17" s="92">
        <v>0</v>
      </c>
      <c r="E17" s="93">
        <v>0</v>
      </c>
      <c r="F17" s="93">
        <v>0</v>
      </c>
      <c r="G17" s="93">
        <v>0</v>
      </c>
      <c r="H17" s="89">
        <f t="shared" si="3"/>
        <v>0</v>
      </c>
      <c r="I17" s="93">
        <v>1</v>
      </c>
      <c r="J17" s="94">
        <f t="shared" si="0"/>
        <v>1</v>
      </c>
      <c r="K17" s="27">
        <f t="shared" si="1"/>
        <v>1</v>
      </c>
      <c r="L17" s="94">
        <v>4.1666666666666664E-2</v>
      </c>
      <c r="M17" s="94">
        <v>0.54999999999999993</v>
      </c>
      <c r="N17" s="94">
        <f t="shared" si="4"/>
        <v>0.5083333333333333</v>
      </c>
      <c r="O17" s="91">
        <f t="shared" si="5"/>
        <v>0.54999999999999993</v>
      </c>
      <c r="P17" s="43"/>
      <c r="Q17" s="44"/>
      <c r="R17" s="44"/>
      <c r="S17" s="45"/>
      <c r="T17" s="46"/>
      <c r="U17" s="61"/>
      <c r="V17" s="62">
        <v>361</v>
      </c>
      <c r="W17" s="63">
        <v>4.1666666666666699E-2</v>
      </c>
      <c r="X17" s="64">
        <f t="shared" si="2"/>
        <v>15.041666666666679</v>
      </c>
      <c r="Z17" s="67">
        <v>82</v>
      </c>
    </row>
    <row r="18" spans="1:26" s="2" customFormat="1" ht="13.5" customHeight="1">
      <c r="A18" s="12">
        <v>6</v>
      </c>
      <c r="B18" s="13" t="s">
        <v>84</v>
      </c>
      <c r="C18" s="92">
        <v>0</v>
      </c>
      <c r="D18" s="92">
        <v>0</v>
      </c>
      <c r="E18" s="93">
        <v>0</v>
      </c>
      <c r="F18" s="93">
        <v>0</v>
      </c>
      <c r="G18" s="93">
        <v>0</v>
      </c>
      <c r="H18" s="89">
        <f t="shared" si="3"/>
        <v>0</v>
      </c>
      <c r="I18" s="93">
        <v>1</v>
      </c>
      <c r="J18" s="94">
        <f t="shared" si="0"/>
        <v>1</v>
      </c>
      <c r="K18" s="27">
        <f t="shared" si="1"/>
        <v>1</v>
      </c>
      <c r="L18" s="94">
        <v>0</v>
      </c>
      <c r="M18" s="94">
        <v>0.63750000000000007</v>
      </c>
      <c r="N18" s="94">
        <f t="shared" si="4"/>
        <v>0.63750000000000007</v>
      </c>
      <c r="O18" s="91">
        <f t="shared" si="5"/>
        <v>0.63750000000000007</v>
      </c>
      <c r="P18" s="47"/>
      <c r="Q18" s="48"/>
      <c r="R18" s="48"/>
      <c r="S18" s="49"/>
      <c r="T18" s="46"/>
      <c r="U18" s="61"/>
      <c r="V18" s="66">
        <v>214</v>
      </c>
      <c r="W18" s="63">
        <v>4.1666666666666699E-2</v>
      </c>
      <c r="X18" s="64">
        <f t="shared" si="2"/>
        <v>8.9166666666666732</v>
      </c>
      <c r="Z18" s="67">
        <v>42</v>
      </c>
    </row>
    <row r="19" spans="1:26" s="2" customFormat="1" ht="13.5" customHeight="1">
      <c r="A19" s="12">
        <v>7</v>
      </c>
      <c r="B19" s="13" t="s">
        <v>18</v>
      </c>
      <c r="C19" s="92">
        <v>0</v>
      </c>
      <c r="D19" s="92">
        <v>0</v>
      </c>
      <c r="E19" s="93">
        <v>0</v>
      </c>
      <c r="F19" s="93">
        <v>0</v>
      </c>
      <c r="G19" s="93">
        <v>0</v>
      </c>
      <c r="H19" s="89">
        <f t="shared" si="3"/>
        <v>0</v>
      </c>
      <c r="I19" s="93">
        <v>1</v>
      </c>
      <c r="J19" s="94">
        <f t="shared" si="0"/>
        <v>1</v>
      </c>
      <c r="K19" s="27">
        <f t="shared" si="1"/>
        <v>1</v>
      </c>
      <c r="L19" s="94">
        <v>0.22083333333333333</v>
      </c>
      <c r="M19" s="94">
        <v>0.89166666666666661</v>
      </c>
      <c r="N19" s="94">
        <f t="shared" si="4"/>
        <v>0.67083333333333328</v>
      </c>
      <c r="O19" s="91">
        <f t="shared" si="5"/>
        <v>0.89166666666666661</v>
      </c>
      <c r="P19" s="43"/>
      <c r="Q19" s="44"/>
      <c r="R19" s="44"/>
      <c r="S19" s="45"/>
      <c r="T19" s="50"/>
      <c r="U19" s="61"/>
      <c r="V19" s="62">
        <v>90</v>
      </c>
      <c r="W19" s="63">
        <v>4.1666666666666699E-2</v>
      </c>
      <c r="X19" s="64">
        <f t="shared" si="2"/>
        <v>3.7500000000000031</v>
      </c>
      <c r="Z19" s="67">
        <v>40</v>
      </c>
    </row>
    <row r="20" spans="1:26" s="2" customFormat="1" ht="13.5" customHeight="1">
      <c r="A20" s="12">
        <v>8</v>
      </c>
      <c r="B20" s="13" t="s">
        <v>19</v>
      </c>
      <c r="C20" s="92">
        <v>0</v>
      </c>
      <c r="D20" s="92">
        <v>0</v>
      </c>
      <c r="E20" s="93">
        <v>0</v>
      </c>
      <c r="F20" s="93">
        <v>0</v>
      </c>
      <c r="G20" s="93">
        <v>0</v>
      </c>
      <c r="H20" s="89">
        <f t="shared" si="3"/>
        <v>0</v>
      </c>
      <c r="I20" s="93">
        <v>1</v>
      </c>
      <c r="J20" s="94">
        <f t="shared" si="0"/>
        <v>1</v>
      </c>
      <c r="K20" s="27">
        <f t="shared" si="1"/>
        <v>1</v>
      </c>
      <c r="L20" s="94">
        <v>0.14166666666666666</v>
      </c>
      <c r="M20" s="94">
        <v>0.97499999999999998</v>
      </c>
      <c r="N20" s="94">
        <f t="shared" si="4"/>
        <v>0.83333333333333326</v>
      </c>
      <c r="O20" s="91">
        <f t="shared" si="5"/>
        <v>0.97499999999999998</v>
      </c>
      <c r="P20" s="47"/>
      <c r="Q20" s="48"/>
      <c r="R20" s="48"/>
      <c r="S20" s="49"/>
      <c r="T20" s="51"/>
      <c r="U20" s="61"/>
      <c r="V20" s="66">
        <v>380</v>
      </c>
      <c r="W20" s="63">
        <v>4.1666666666666699E-2</v>
      </c>
      <c r="X20" s="64">
        <f t="shared" si="2"/>
        <v>15.833333333333346</v>
      </c>
      <c r="Z20" s="67">
        <v>58</v>
      </c>
    </row>
    <row r="21" spans="1:26" s="2" customFormat="1" ht="13.5" customHeight="1">
      <c r="A21" s="12">
        <v>9</v>
      </c>
      <c r="B21" s="13" t="s">
        <v>82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89">
        <f t="shared" si="3"/>
        <v>0</v>
      </c>
      <c r="I21" s="93">
        <v>1</v>
      </c>
      <c r="J21" s="94">
        <f t="shared" si="0"/>
        <v>1</v>
      </c>
      <c r="K21" s="27">
        <f t="shared" si="1"/>
        <v>1</v>
      </c>
      <c r="L21" s="94">
        <v>0.125</v>
      </c>
      <c r="M21" s="94">
        <v>0.9458333333333333</v>
      </c>
      <c r="N21" s="94">
        <f t="shared" si="4"/>
        <v>0.8208333333333333</v>
      </c>
      <c r="O21" s="91">
        <f t="shared" si="5"/>
        <v>0.9458333333333333</v>
      </c>
      <c r="P21" s="43"/>
      <c r="Q21" s="44"/>
      <c r="R21" s="44"/>
      <c r="S21" s="45"/>
      <c r="T21" s="52"/>
      <c r="U21" s="61"/>
      <c r="V21" s="62">
        <v>299</v>
      </c>
      <c r="W21" s="63">
        <v>4.1666666666666699E-2</v>
      </c>
      <c r="X21" s="64">
        <f t="shared" si="2"/>
        <v>12.458333333333343</v>
      </c>
      <c r="Z21" s="67">
        <v>94</v>
      </c>
    </row>
    <row r="22" spans="1:26" s="2" customFormat="1" ht="13.5" customHeight="1">
      <c r="A22" s="12">
        <v>10</v>
      </c>
      <c r="B22" s="13" t="s">
        <v>21</v>
      </c>
      <c r="C22" s="92">
        <v>0</v>
      </c>
      <c r="D22" s="92">
        <v>0</v>
      </c>
      <c r="E22" s="93">
        <v>0</v>
      </c>
      <c r="F22" s="93">
        <v>0</v>
      </c>
      <c r="G22" s="93">
        <v>0</v>
      </c>
      <c r="H22" s="89">
        <f t="shared" si="3"/>
        <v>0</v>
      </c>
      <c r="I22" s="93">
        <v>1</v>
      </c>
      <c r="J22" s="94">
        <f t="shared" si="0"/>
        <v>1</v>
      </c>
      <c r="K22" s="27">
        <f t="shared" si="1"/>
        <v>1</v>
      </c>
      <c r="L22" s="94">
        <v>0.22083333333333333</v>
      </c>
      <c r="M22" s="94">
        <v>0.97916666666666663</v>
      </c>
      <c r="N22" s="94">
        <f t="shared" si="4"/>
        <v>0.7583333333333333</v>
      </c>
      <c r="O22" s="91">
        <f t="shared" si="5"/>
        <v>0.97916666666666663</v>
      </c>
      <c r="P22" s="43"/>
      <c r="Q22" s="44"/>
      <c r="R22" s="44"/>
      <c r="S22" s="45"/>
      <c r="T22" s="46"/>
      <c r="U22" s="61"/>
      <c r="V22" s="66">
        <v>387</v>
      </c>
      <c r="W22" s="63">
        <v>4.1666666666666699E-2</v>
      </c>
      <c r="X22" s="64">
        <f t="shared" si="2"/>
        <v>16.125000000000014</v>
      </c>
      <c r="Z22" s="67">
        <v>68</v>
      </c>
    </row>
    <row r="23" spans="1:26" s="2" customFormat="1" ht="13.5" customHeight="1">
      <c r="A23" s="12">
        <v>11</v>
      </c>
      <c r="B23" s="13" t="s">
        <v>22</v>
      </c>
      <c r="C23" s="92">
        <v>0</v>
      </c>
      <c r="D23" s="92">
        <v>0</v>
      </c>
      <c r="E23" s="93">
        <v>0</v>
      </c>
      <c r="F23" s="93">
        <v>0</v>
      </c>
      <c r="G23" s="93">
        <v>0</v>
      </c>
      <c r="H23" s="89">
        <f t="shared" si="3"/>
        <v>0</v>
      </c>
      <c r="I23" s="93">
        <v>1</v>
      </c>
      <c r="J23" s="94">
        <f t="shared" si="0"/>
        <v>1</v>
      </c>
      <c r="K23" s="27">
        <f t="shared" si="1"/>
        <v>1</v>
      </c>
      <c r="L23" s="94">
        <v>0</v>
      </c>
      <c r="M23" s="94">
        <v>0.36249999999999999</v>
      </c>
      <c r="N23" s="94">
        <f t="shared" si="4"/>
        <v>0.36249999999999999</v>
      </c>
      <c r="O23" s="91">
        <f t="shared" si="5"/>
        <v>0.36249999999999999</v>
      </c>
      <c r="P23" s="43"/>
      <c r="Q23" s="44"/>
      <c r="R23" s="44"/>
      <c r="S23" s="45"/>
      <c r="T23" s="46"/>
      <c r="U23" s="61"/>
      <c r="V23" s="62">
        <v>412</v>
      </c>
      <c r="W23" s="63">
        <v>4.1666666666666699E-2</v>
      </c>
      <c r="X23" s="64">
        <f t="shared" si="2"/>
        <v>17.166666666666679</v>
      </c>
      <c r="Z23" s="67">
        <v>66</v>
      </c>
    </row>
    <row r="24" spans="1:26" s="2" customFormat="1" ht="13.5" customHeight="1">
      <c r="A24" s="12">
        <v>12</v>
      </c>
      <c r="B24" s="13" t="s">
        <v>83</v>
      </c>
      <c r="C24" s="92">
        <v>0</v>
      </c>
      <c r="D24" s="92">
        <v>0</v>
      </c>
      <c r="E24" s="93">
        <v>0</v>
      </c>
      <c r="F24" s="93">
        <v>0</v>
      </c>
      <c r="G24" s="93">
        <v>0</v>
      </c>
      <c r="H24" s="89">
        <f t="shared" si="3"/>
        <v>0</v>
      </c>
      <c r="I24" s="93">
        <v>1</v>
      </c>
      <c r="J24" s="94">
        <f>I24-H24</f>
        <v>1</v>
      </c>
      <c r="K24" s="27">
        <f>J24/I24</f>
        <v>1</v>
      </c>
      <c r="L24" s="94">
        <v>0</v>
      </c>
      <c r="M24" s="94">
        <v>0</v>
      </c>
      <c r="N24" s="94">
        <f t="shared" si="4"/>
        <v>0</v>
      </c>
      <c r="O24" s="91">
        <f t="shared" si="5"/>
        <v>0</v>
      </c>
      <c r="P24" s="47"/>
      <c r="Q24" s="48"/>
      <c r="R24" s="48"/>
      <c r="S24" s="49"/>
      <c r="T24" s="85"/>
      <c r="U24" s="61"/>
      <c r="V24" s="66">
        <v>339</v>
      </c>
      <c r="W24" s="63">
        <v>4.1666666666666699E-2</v>
      </c>
      <c r="X24" s="64">
        <f t="shared" si="2"/>
        <v>14.125000000000011</v>
      </c>
      <c r="Z24" s="67">
        <v>49</v>
      </c>
    </row>
    <row r="25" spans="1:26" s="2" customFormat="1" ht="13.5" customHeight="1">
      <c r="A25" s="12">
        <v>13</v>
      </c>
      <c r="B25" s="13" t="s">
        <v>84</v>
      </c>
      <c r="C25" s="92">
        <v>0</v>
      </c>
      <c r="D25" s="92">
        <v>0</v>
      </c>
      <c r="E25" s="93">
        <v>0</v>
      </c>
      <c r="F25" s="93">
        <v>0</v>
      </c>
      <c r="G25" s="93">
        <v>0</v>
      </c>
      <c r="H25" s="89">
        <f t="shared" si="3"/>
        <v>0</v>
      </c>
      <c r="I25" s="93">
        <v>1</v>
      </c>
      <c r="J25" s="94">
        <f t="shared" si="0"/>
        <v>1</v>
      </c>
      <c r="K25" s="27">
        <f t="shared" si="1"/>
        <v>1</v>
      </c>
      <c r="L25" s="94">
        <v>0</v>
      </c>
      <c r="M25" s="94">
        <v>0.33749999999999997</v>
      </c>
      <c r="N25" s="94">
        <f t="shared" si="4"/>
        <v>0.33749999999999997</v>
      </c>
      <c r="O25" s="91">
        <f t="shared" si="5"/>
        <v>0.33749999999999997</v>
      </c>
      <c r="P25" s="43"/>
      <c r="Q25" s="44"/>
      <c r="R25" s="44"/>
      <c r="S25" s="45"/>
      <c r="T25" s="46"/>
      <c r="U25" s="61"/>
      <c r="V25" s="62">
        <v>187</v>
      </c>
      <c r="W25" s="63">
        <v>4.1666666666666699E-2</v>
      </c>
      <c r="X25" s="64">
        <f t="shared" si="2"/>
        <v>7.7916666666666723</v>
      </c>
      <c r="Z25" s="67">
        <v>55</v>
      </c>
    </row>
    <row r="26" spans="1:26" s="2" customFormat="1" ht="13.5" customHeight="1">
      <c r="A26" s="12">
        <v>14</v>
      </c>
      <c r="B26" s="13" t="s">
        <v>18</v>
      </c>
      <c r="C26" s="92">
        <v>0</v>
      </c>
      <c r="D26" s="92">
        <v>0</v>
      </c>
      <c r="E26" s="93">
        <v>0</v>
      </c>
      <c r="F26" s="93">
        <v>0</v>
      </c>
      <c r="G26" s="93">
        <v>0</v>
      </c>
      <c r="H26" s="89">
        <f t="shared" si="3"/>
        <v>0</v>
      </c>
      <c r="I26" s="93">
        <v>1</v>
      </c>
      <c r="J26" s="94">
        <f t="shared" si="0"/>
        <v>1</v>
      </c>
      <c r="K26" s="27">
        <f t="shared" si="1"/>
        <v>1</v>
      </c>
      <c r="L26" s="94">
        <v>0</v>
      </c>
      <c r="M26" s="94">
        <v>0</v>
      </c>
      <c r="N26" s="94">
        <f t="shared" si="4"/>
        <v>0</v>
      </c>
      <c r="O26" s="91">
        <f t="shared" si="5"/>
        <v>0</v>
      </c>
      <c r="P26" s="47"/>
      <c r="Q26" s="48"/>
      <c r="R26" s="48"/>
      <c r="S26" s="49"/>
      <c r="T26" s="46"/>
      <c r="U26" s="61"/>
      <c r="V26" s="66">
        <v>400</v>
      </c>
      <c r="W26" s="63">
        <v>4.1666666666666699E-2</v>
      </c>
      <c r="X26" s="64">
        <f t="shared" si="2"/>
        <v>16.666666666666679</v>
      </c>
      <c r="Z26" s="67">
        <v>47</v>
      </c>
    </row>
    <row r="27" spans="1:26" s="2" customFormat="1" ht="13.5" customHeight="1">
      <c r="A27" s="12">
        <v>15</v>
      </c>
      <c r="B27" s="13" t="s">
        <v>19</v>
      </c>
      <c r="C27" s="92">
        <v>0</v>
      </c>
      <c r="D27" s="92">
        <v>0</v>
      </c>
      <c r="E27" s="93">
        <v>0</v>
      </c>
      <c r="F27" s="93">
        <v>0</v>
      </c>
      <c r="G27" s="93">
        <v>0</v>
      </c>
      <c r="H27" s="89">
        <f t="shared" si="3"/>
        <v>0</v>
      </c>
      <c r="I27" s="93">
        <v>1</v>
      </c>
      <c r="J27" s="94">
        <f t="shared" si="0"/>
        <v>1</v>
      </c>
      <c r="K27" s="27">
        <f t="shared" si="1"/>
        <v>1</v>
      </c>
      <c r="L27" s="94">
        <v>0.20833333333333334</v>
      </c>
      <c r="M27" s="94">
        <v>0.67499999999999993</v>
      </c>
      <c r="N27" s="94">
        <f t="shared" si="4"/>
        <v>0.46666666666666656</v>
      </c>
      <c r="O27" s="91">
        <f t="shared" si="5"/>
        <v>0.67499999999999993</v>
      </c>
      <c r="P27" s="43"/>
      <c r="Q27" s="44"/>
      <c r="R27" s="44"/>
      <c r="S27" s="45"/>
      <c r="T27" s="46"/>
      <c r="U27" s="61"/>
      <c r="V27" s="62">
        <v>409</v>
      </c>
      <c r="W27" s="63">
        <v>4.1666666666666699E-2</v>
      </c>
      <c r="X27" s="64">
        <f t="shared" si="2"/>
        <v>17.041666666666679</v>
      </c>
      <c r="Z27" s="67">
        <v>35</v>
      </c>
    </row>
    <row r="28" spans="1:26" s="2" customFormat="1" ht="13.5" customHeight="1">
      <c r="A28" s="12">
        <v>16</v>
      </c>
      <c r="B28" s="13" t="s">
        <v>82</v>
      </c>
      <c r="C28" s="92">
        <v>0</v>
      </c>
      <c r="D28" s="92">
        <v>0</v>
      </c>
      <c r="E28" s="93">
        <v>0</v>
      </c>
      <c r="F28" s="93">
        <v>0</v>
      </c>
      <c r="G28" s="93">
        <v>0</v>
      </c>
      <c r="H28" s="89">
        <f t="shared" si="3"/>
        <v>0</v>
      </c>
      <c r="I28" s="93">
        <v>1</v>
      </c>
      <c r="J28" s="94">
        <f>I28-H28</f>
        <v>1</v>
      </c>
      <c r="K28" s="27">
        <f>J28/I28</f>
        <v>1</v>
      </c>
      <c r="L28" s="94">
        <v>0.125</v>
      </c>
      <c r="M28" s="94">
        <v>0.9916666666666667</v>
      </c>
      <c r="N28" s="94">
        <f t="shared" si="4"/>
        <v>0.8666666666666667</v>
      </c>
      <c r="O28" s="91">
        <f t="shared" si="5"/>
        <v>0.9916666666666667</v>
      </c>
      <c r="P28" s="47"/>
      <c r="Q28" s="48"/>
      <c r="R28" s="48"/>
      <c r="S28" s="49">
        <v>1</v>
      </c>
      <c r="T28" s="86"/>
      <c r="U28" s="61"/>
      <c r="V28" s="66">
        <v>388</v>
      </c>
      <c r="W28" s="63">
        <v>4.1666666666666699E-2</v>
      </c>
      <c r="X28" s="64">
        <f t="shared" si="2"/>
        <v>16.166666666666679</v>
      </c>
      <c r="Z28" s="67">
        <v>64</v>
      </c>
    </row>
    <row r="29" spans="1:26" s="2" customFormat="1" ht="13.5" customHeight="1">
      <c r="A29" s="12">
        <v>17</v>
      </c>
      <c r="B29" s="13" t="s">
        <v>21</v>
      </c>
      <c r="C29" s="92">
        <v>0</v>
      </c>
      <c r="D29" s="92">
        <v>0</v>
      </c>
      <c r="E29" s="93">
        <v>0</v>
      </c>
      <c r="F29" s="93">
        <v>0</v>
      </c>
      <c r="G29" s="93">
        <v>0</v>
      </c>
      <c r="H29" s="89">
        <f t="shared" si="3"/>
        <v>0</v>
      </c>
      <c r="I29" s="93">
        <v>1</v>
      </c>
      <c r="J29" s="94">
        <f t="shared" si="0"/>
        <v>1</v>
      </c>
      <c r="K29" s="27">
        <f t="shared" si="1"/>
        <v>1</v>
      </c>
      <c r="L29" s="94">
        <v>8.3333333333333332E-3</v>
      </c>
      <c r="M29" s="94">
        <v>1</v>
      </c>
      <c r="N29" s="94">
        <f t="shared" si="4"/>
        <v>0.9916666666666667</v>
      </c>
      <c r="O29" s="91">
        <f t="shared" si="5"/>
        <v>1</v>
      </c>
      <c r="P29" s="47"/>
      <c r="Q29" s="48"/>
      <c r="R29" s="48"/>
      <c r="S29" s="49"/>
      <c r="T29" s="53"/>
      <c r="U29" s="61"/>
      <c r="V29" s="62">
        <v>246</v>
      </c>
      <c r="W29" s="63">
        <v>4.1666666666666699E-2</v>
      </c>
      <c r="X29" s="64">
        <f t="shared" si="2"/>
        <v>10.250000000000007</v>
      </c>
      <c r="Z29" s="67">
        <v>46</v>
      </c>
    </row>
    <row r="30" spans="1:26" s="2" customFormat="1" ht="13.5" customHeight="1">
      <c r="A30" s="12">
        <v>18</v>
      </c>
      <c r="B30" s="13" t="s">
        <v>22</v>
      </c>
      <c r="C30" s="92">
        <v>0</v>
      </c>
      <c r="D30" s="92">
        <v>0</v>
      </c>
      <c r="E30" s="93">
        <v>0</v>
      </c>
      <c r="F30" s="93">
        <v>0</v>
      </c>
      <c r="G30" s="93">
        <v>0</v>
      </c>
      <c r="H30" s="89">
        <f t="shared" si="3"/>
        <v>0</v>
      </c>
      <c r="I30" s="93">
        <v>1</v>
      </c>
      <c r="J30" s="94">
        <f t="shared" si="0"/>
        <v>1</v>
      </c>
      <c r="K30" s="27">
        <f t="shared" si="1"/>
        <v>1</v>
      </c>
      <c r="L30" s="94">
        <v>9.9999999999999992E-2</v>
      </c>
      <c r="M30" s="94">
        <v>1</v>
      </c>
      <c r="N30" s="94">
        <f t="shared" si="4"/>
        <v>0.9</v>
      </c>
      <c r="O30" s="91">
        <f t="shared" si="5"/>
        <v>1</v>
      </c>
      <c r="P30" s="47"/>
      <c r="Q30" s="48"/>
      <c r="R30" s="48"/>
      <c r="S30" s="49"/>
      <c r="T30" s="53"/>
      <c r="U30" s="61"/>
      <c r="V30" s="62">
        <v>376</v>
      </c>
      <c r="W30" s="63">
        <v>4.1666666666666699E-2</v>
      </c>
      <c r="X30" s="64">
        <f t="shared" si="2"/>
        <v>15.666666666666679</v>
      </c>
      <c r="Z30" s="67">
        <v>86</v>
      </c>
    </row>
    <row r="31" spans="1:26" s="2" customFormat="1" ht="13.5" customHeight="1">
      <c r="A31" s="12">
        <v>19</v>
      </c>
      <c r="B31" s="13" t="s">
        <v>83</v>
      </c>
      <c r="C31" s="92">
        <v>0</v>
      </c>
      <c r="D31" s="92">
        <v>0</v>
      </c>
      <c r="E31" s="93">
        <v>0</v>
      </c>
      <c r="F31" s="93">
        <v>0</v>
      </c>
      <c r="G31" s="93">
        <v>0</v>
      </c>
      <c r="H31" s="89">
        <f t="shared" si="3"/>
        <v>0</v>
      </c>
      <c r="I31" s="93">
        <v>1</v>
      </c>
      <c r="J31" s="94">
        <f t="shared" si="0"/>
        <v>1</v>
      </c>
      <c r="K31" s="27">
        <f t="shared" si="1"/>
        <v>1</v>
      </c>
      <c r="L31" s="94">
        <v>0.40833333333333338</v>
      </c>
      <c r="M31" s="94">
        <v>1</v>
      </c>
      <c r="N31" s="94">
        <f t="shared" si="4"/>
        <v>0.59166666666666656</v>
      </c>
      <c r="O31" s="91">
        <f t="shared" si="5"/>
        <v>1</v>
      </c>
      <c r="P31" s="47"/>
      <c r="Q31" s="48"/>
      <c r="R31" s="48"/>
      <c r="S31" s="49"/>
      <c r="T31" s="53"/>
      <c r="U31" s="61"/>
      <c r="V31" s="62">
        <v>347</v>
      </c>
      <c r="W31" s="63">
        <v>4.1666666666666699E-2</v>
      </c>
      <c r="X31" s="64">
        <f t="shared" si="2"/>
        <v>14.458333333333345</v>
      </c>
      <c r="Z31" s="67">
        <v>33</v>
      </c>
    </row>
    <row r="32" spans="1:26" s="2" customFormat="1" ht="13.5" customHeight="1">
      <c r="A32" s="14">
        <v>20</v>
      </c>
      <c r="B32" s="13" t="s">
        <v>84</v>
      </c>
      <c r="C32" s="92">
        <v>0</v>
      </c>
      <c r="D32" s="92">
        <v>0</v>
      </c>
      <c r="E32" s="93">
        <v>0</v>
      </c>
      <c r="F32" s="93">
        <v>0</v>
      </c>
      <c r="G32" s="93">
        <v>0</v>
      </c>
      <c r="H32" s="89">
        <f t="shared" si="3"/>
        <v>0</v>
      </c>
      <c r="I32" s="93">
        <v>1</v>
      </c>
      <c r="J32" s="94">
        <f>I32-H32</f>
        <v>1</v>
      </c>
      <c r="K32" s="27">
        <f>J32/I32</f>
        <v>1</v>
      </c>
      <c r="L32" s="94">
        <v>0.27916666666666667</v>
      </c>
      <c r="M32" s="94">
        <v>0.99583333333333324</v>
      </c>
      <c r="N32" s="94">
        <f t="shared" si="4"/>
        <v>0.71666666666666656</v>
      </c>
      <c r="O32" s="91">
        <f t="shared" si="5"/>
        <v>0.99583333333333324</v>
      </c>
      <c r="P32" s="47"/>
      <c r="Q32" s="48"/>
      <c r="R32" s="48"/>
      <c r="S32" s="49"/>
      <c r="T32" s="53"/>
      <c r="U32" s="61"/>
      <c r="V32" s="66">
        <v>386</v>
      </c>
      <c r="W32" s="63">
        <v>4.1666666666666699E-2</v>
      </c>
      <c r="X32" s="64">
        <f t="shared" si="2"/>
        <v>16.083333333333346</v>
      </c>
      <c r="Z32" s="67">
        <v>28</v>
      </c>
    </row>
    <row r="33" spans="1:26" s="2" customFormat="1" ht="13.5" customHeight="1">
      <c r="A33" s="12">
        <v>21</v>
      </c>
      <c r="B33" s="13" t="s">
        <v>18</v>
      </c>
      <c r="C33" s="90">
        <v>0</v>
      </c>
      <c r="D33" s="92">
        <v>0</v>
      </c>
      <c r="E33" s="93">
        <v>0</v>
      </c>
      <c r="F33" s="93">
        <v>0</v>
      </c>
      <c r="G33" s="93">
        <v>0</v>
      </c>
      <c r="H33" s="89">
        <f t="shared" si="3"/>
        <v>0</v>
      </c>
      <c r="I33" s="93">
        <v>1</v>
      </c>
      <c r="J33" s="94">
        <f t="shared" ref="J33:J43" si="6">I33-H33</f>
        <v>1</v>
      </c>
      <c r="K33" s="27">
        <f t="shared" ref="K33:K43" si="7">J33/I33</f>
        <v>1</v>
      </c>
      <c r="L33" s="94">
        <v>0.16666666666666666</v>
      </c>
      <c r="M33" s="94">
        <v>0.9916666666666667</v>
      </c>
      <c r="N33" s="94">
        <f t="shared" si="4"/>
        <v>0.82500000000000007</v>
      </c>
      <c r="O33" s="91">
        <f t="shared" si="5"/>
        <v>0.9916666666666667</v>
      </c>
      <c r="P33" s="47"/>
      <c r="Q33" s="48"/>
      <c r="R33" s="48"/>
      <c r="S33" s="49"/>
      <c r="T33" s="53"/>
      <c r="U33" s="115"/>
      <c r="V33" s="66"/>
      <c r="W33" s="63"/>
      <c r="X33" s="64"/>
      <c r="Z33" s="116"/>
    </row>
    <row r="34" spans="1:26" s="2" customFormat="1" ht="13.5" customHeight="1">
      <c r="A34" s="14">
        <v>22</v>
      </c>
      <c r="B34" s="13" t="s">
        <v>19</v>
      </c>
      <c r="C34" s="90">
        <v>0</v>
      </c>
      <c r="D34" s="92">
        <v>0</v>
      </c>
      <c r="E34" s="93">
        <v>0</v>
      </c>
      <c r="F34" s="93">
        <v>0</v>
      </c>
      <c r="G34" s="93">
        <v>0</v>
      </c>
      <c r="H34" s="89">
        <f t="shared" si="3"/>
        <v>0</v>
      </c>
      <c r="I34" s="93">
        <v>1</v>
      </c>
      <c r="J34" s="94">
        <f t="shared" si="6"/>
        <v>1</v>
      </c>
      <c r="K34" s="27">
        <f t="shared" si="7"/>
        <v>1</v>
      </c>
      <c r="L34" s="94">
        <v>0.15416666666666667</v>
      </c>
      <c r="M34" s="94">
        <v>1</v>
      </c>
      <c r="N34" s="94">
        <f t="shared" si="4"/>
        <v>0.84583333333333333</v>
      </c>
      <c r="O34" s="91">
        <f t="shared" si="5"/>
        <v>1</v>
      </c>
      <c r="P34" s="47"/>
      <c r="Q34" s="48"/>
      <c r="R34" s="48"/>
      <c r="S34" s="49"/>
      <c r="T34" s="53"/>
      <c r="U34" s="115"/>
      <c r="V34" s="66"/>
      <c r="W34" s="63"/>
      <c r="X34" s="64"/>
      <c r="Z34" s="116"/>
    </row>
    <row r="35" spans="1:26" s="2" customFormat="1" ht="13.5" customHeight="1">
      <c r="A35" s="12">
        <v>23</v>
      </c>
      <c r="B35" s="13" t="s">
        <v>82</v>
      </c>
      <c r="C35" s="90">
        <v>0.20833333333333334</v>
      </c>
      <c r="D35" s="92">
        <v>0</v>
      </c>
      <c r="E35" s="93">
        <v>0</v>
      </c>
      <c r="F35" s="93">
        <v>0</v>
      </c>
      <c r="G35" s="93">
        <v>0</v>
      </c>
      <c r="H35" s="89">
        <f t="shared" si="3"/>
        <v>0.20833333333333334</v>
      </c>
      <c r="I35" s="93">
        <v>1</v>
      </c>
      <c r="J35" s="94">
        <f t="shared" si="6"/>
        <v>0.79166666666666663</v>
      </c>
      <c r="K35" s="27">
        <f t="shared" si="7"/>
        <v>0.79166666666666663</v>
      </c>
      <c r="L35" s="94">
        <v>0.20416666666666669</v>
      </c>
      <c r="M35" s="94">
        <v>0.89166666666666661</v>
      </c>
      <c r="N35" s="94">
        <f t="shared" si="4"/>
        <v>0.47916666666666652</v>
      </c>
      <c r="O35" s="91">
        <f t="shared" si="5"/>
        <v>1.1263157894736842</v>
      </c>
      <c r="P35" s="47"/>
      <c r="Q35" s="48"/>
      <c r="R35" s="48"/>
      <c r="S35" s="49"/>
      <c r="T35" s="53"/>
      <c r="U35" s="115"/>
      <c r="V35" s="66"/>
      <c r="W35" s="63"/>
      <c r="X35" s="64"/>
      <c r="Z35" s="116"/>
    </row>
    <row r="36" spans="1:26" s="2" customFormat="1" ht="13.5" customHeight="1">
      <c r="A36" s="14">
        <v>24</v>
      </c>
      <c r="B36" s="13" t="s">
        <v>21</v>
      </c>
      <c r="C36" s="90">
        <v>0</v>
      </c>
      <c r="D36" s="92">
        <v>0</v>
      </c>
      <c r="E36" s="93">
        <v>0</v>
      </c>
      <c r="F36" s="93">
        <v>0</v>
      </c>
      <c r="G36" s="93">
        <v>0</v>
      </c>
      <c r="H36" s="89">
        <f t="shared" si="3"/>
        <v>0</v>
      </c>
      <c r="I36" s="93">
        <v>1</v>
      </c>
      <c r="J36" s="94">
        <f t="shared" si="6"/>
        <v>1</v>
      </c>
      <c r="K36" s="27">
        <f t="shared" si="7"/>
        <v>1</v>
      </c>
      <c r="L36" s="94">
        <v>2.9166666666666664E-2</v>
      </c>
      <c r="M36" s="94">
        <v>1</v>
      </c>
      <c r="N36" s="94">
        <f t="shared" si="4"/>
        <v>0.97083333333333333</v>
      </c>
      <c r="O36" s="91">
        <f t="shared" si="5"/>
        <v>1</v>
      </c>
      <c r="P36" s="47"/>
      <c r="Q36" s="48"/>
      <c r="R36" s="48"/>
      <c r="S36" s="49"/>
      <c r="T36" s="53"/>
      <c r="U36" s="115"/>
      <c r="V36" s="66"/>
      <c r="W36" s="63"/>
      <c r="X36" s="64"/>
      <c r="Z36" s="116"/>
    </row>
    <row r="37" spans="1:26" s="2" customFormat="1" ht="13.5" customHeight="1">
      <c r="A37" s="12">
        <v>25</v>
      </c>
      <c r="B37" s="13" t="s">
        <v>22</v>
      </c>
      <c r="C37" s="90">
        <v>0</v>
      </c>
      <c r="D37" s="92">
        <v>0</v>
      </c>
      <c r="E37" s="93">
        <v>0</v>
      </c>
      <c r="F37" s="93">
        <v>0</v>
      </c>
      <c r="G37" s="93">
        <v>0</v>
      </c>
      <c r="H37" s="89">
        <f t="shared" si="3"/>
        <v>0</v>
      </c>
      <c r="I37" s="93">
        <v>1</v>
      </c>
      <c r="J37" s="94">
        <f t="shared" si="6"/>
        <v>1</v>
      </c>
      <c r="K37" s="27">
        <f t="shared" si="7"/>
        <v>1</v>
      </c>
      <c r="L37" s="94">
        <v>0.1125</v>
      </c>
      <c r="M37" s="94">
        <v>1</v>
      </c>
      <c r="N37" s="94">
        <f t="shared" si="4"/>
        <v>0.88749999999999996</v>
      </c>
      <c r="O37" s="91">
        <f t="shared" si="5"/>
        <v>1</v>
      </c>
      <c r="P37" s="47"/>
      <c r="Q37" s="48"/>
      <c r="R37" s="48"/>
      <c r="S37" s="49"/>
      <c r="T37" s="53"/>
      <c r="U37" s="115"/>
      <c r="V37" s="66"/>
      <c r="W37" s="63"/>
      <c r="X37" s="64"/>
      <c r="Z37" s="116"/>
    </row>
    <row r="38" spans="1:26" s="2" customFormat="1" ht="13.5" customHeight="1">
      <c r="A38" s="14">
        <v>26</v>
      </c>
      <c r="B38" s="13" t="s">
        <v>83</v>
      </c>
      <c r="C38" s="90">
        <v>0</v>
      </c>
      <c r="D38" s="92">
        <v>0</v>
      </c>
      <c r="E38" s="93">
        <v>0</v>
      </c>
      <c r="F38" s="93">
        <v>0</v>
      </c>
      <c r="G38" s="93">
        <v>0</v>
      </c>
      <c r="H38" s="89">
        <f t="shared" si="3"/>
        <v>0</v>
      </c>
      <c r="I38" s="93">
        <v>1</v>
      </c>
      <c r="J38" s="94">
        <f t="shared" si="6"/>
        <v>1</v>
      </c>
      <c r="K38" s="27">
        <f t="shared" si="7"/>
        <v>1</v>
      </c>
      <c r="L38" s="94">
        <v>0.3125</v>
      </c>
      <c r="M38" s="94">
        <v>1</v>
      </c>
      <c r="N38" s="94">
        <f t="shared" si="4"/>
        <v>0.6875</v>
      </c>
      <c r="O38" s="91">
        <f t="shared" si="5"/>
        <v>1</v>
      </c>
      <c r="P38" s="47"/>
      <c r="Q38" s="48"/>
      <c r="R38" s="48"/>
      <c r="S38" s="49"/>
      <c r="T38" s="53"/>
      <c r="U38" s="115"/>
      <c r="V38" s="66"/>
      <c r="W38" s="63"/>
      <c r="X38" s="64"/>
      <c r="Z38" s="116"/>
    </row>
    <row r="39" spans="1:26" s="2" customFormat="1" ht="13.5" customHeight="1">
      <c r="A39" s="12">
        <v>27</v>
      </c>
      <c r="B39" s="13" t="s">
        <v>84</v>
      </c>
      <c r="C39" s="90">
        <v>0</v>
      </c>
      <c r="D39" s="92">
        <v>0</v>
      </c>
      <c r="E39" s="93">
        <v>0</v>
      </c>
      <c r="F39" s="93">
        <v>0</v>
      </c>
      <c r="G39" s="93">
        <v>0</v>
      </c>
      <c r="H39" s="89">
        <f t="shared" si="3"/>
        <v>0</v>
      </c>
      <c r="I39" s="93">
        <v>1</v>
      </c>
      <c r="J39" s="94">
        <f t="shared" si="6"/>
        <v>1</v>
      </c>
      <c r="K39" s="27">
        <f t="shared" si="7"/>
        <v>1</v>
      </c>
      <c r="L39" s="94">
        <v>9.1666666666666674E-2</v>
      </c>
      <c r="M39" s="94">
        <v>0.97083333333333333</v>
      </c>
      <c r="N39" s="94">
        <f t="shared" si="4"/>
        <v>0.87916666666666665</v>
      </c>
      <c r="O39" s="91">
        <f t="shared" si="5"/>
        <v>0.97083333333333333</v>
      </c>
      <c r="P39" s="47"/>
      <c r="Q39" s="48"/>
      <c r="R39" s="48"/>
      <c r="S39" s="49"/>
      <c r="T39" s="53"/>
      <c r="U39" s="115"/>
      <c r="V39" s="66"/>
      <c r="W39" s="63"/>
      <c r="X39" s="64"/>
      <c r="Z39" s="116"/>
    </row>
    <row r="40" spans="1:26" s="2" customFormat="1" ht="13.5" customHeight="1">
      <c r="A40" s="14">
        <v>28</v>
      </c>
      <c r="B40" s="13" t="s">
        <v>18</v>
      </c>
      <c r="C40" s="90">
        <v>0</v>
      </c>
      <c r="D40" s="92">
        <v>0</v>
      </c>
      <c r="E40" s="93">
        <v>0</v>
      </c>
      <c r="F40" s="93">
        <v>0</v>
      </c>
      <c r="G40" s="93">
        <v>0</v>
      </c>
      <c r="H40" s="89">
        <f t="shared" si="3"/>
        <v>0</v>
      </c>
      <c r="I40" s="93">
        <v>1</v>
      </c>
      <c r="J40" s="94">
        <f t="shared" si="6"/>
        <v>1</v>
      </c>
      <c r="K40" s="27">
        <f t="shared" si="7"/>
        <v>1</v>
      </c>
      <c r="L40" s="94">
        <v>3.3333333333333333E-2</v>
      </c>
      <c r="M40" s="94">
        <v>0.84583333333333333</v>
      </c>
      <c r="N40" s="94">
        <f t="shared" si="4"/>
        <v>0.8125</v>
      </c>
      <c r="O40" s="91">
        <f t="shared" si="5"/>
        <v>0.84583333333333333</v>
      </c>
      <c r="P40" s="47"/>
      <c r="Q40" s="48"/>
      <c r="R40" s="48"/>
      <c r="S40" s="49"/>
      <c r="T40" s="53"/>
      <c r="U40" s="115"/>
      <c r="V40" s="66"/>
      <c r="W40" s="63"/>
      <c r="X40" s="64"/>
      <c r="Z40" s="116"/>
    </row>
    <row r="41" spans="1:26" s="2" customFormat="1" ht="13.5" customHeight="1">
      <c r="A41" s="12">
        <v>29</v>
      </c>
      <c r="B41" s="13" t="s">
        <v>19</v>
      </c>
      <c r="C41" s="90">
        <v>0</v>
      </c>
      <c r="D41" s="92">
        <v>0</v>
      </c>
      <c r="E41" s="93">
        <v>0</v>
      </c>
      <c r="F41" s="93">
        <v>0</v>
      </c>
      <c r="G41" s="93">
        <v>0</v>
      </c>
      <c r="H41" s="89">
        <f t="shared" si="3"/>
        <v>0</v>
      </c>
      <c r="I41" s="93">
        <v>1</v>
      </c>
      <c r="J41" s="94">
        <f t="shared" si="6"/>
        <v>1</v>
      </c>
      <c r="K41" s="27">
        <f t="shared" si="7"/>
        <v>1</v>
      </c>
      <c r="L41" s="94">
        <v>0.20833333333333334</v>
      </c>
      <c r="M41" s="94">
        <v>0.99583333333333324</v>
      </c>
      <c r="N41" s="94">
        <f t="shared" si="4"/>
        <v>0.78749999999999987</v>
      </c>
      <c r="O41" s="91">
        <f t="shared" si="5"/>
        <v>0.99583333333333324</v>
      </c>
      <c r="P41" s="47"/>
      <c r="Q41" s="48"/>
      <c r="R41" s="48"/>
      <c r="S41" s="49"/>
      <c r="T41" s="53"/>
      <c r="U41" s="115"/>
      <c r="V41" s="66"/>
      <c r="W41" s="63"/>
      <c r="X41" s="64"/>
      <c r="Z41" s="116"/>
    </row>
    <row r="42" spans="1:26" s="2" customFormat="1" ht="13.5" customHeight="1">
      <c r="A42" s="14">
        <v>30</v>
      </c>
      <c r="B42" s="13" t="s">
        <v>82</v>
      </c>
      <c r="C42" s="90">
        <v>0</v>
      </c>
      <c r="D42" s="92">
        <v>0</v>
      </c>
      <c r="E42" s="93">
        <v>0</v>
      </c>
      <c r="F42" s="93">
        <v>0</v>
      </c>
      <c r="G42" s="93">
        <v>0</v>
      </c>
      <c r="H42" s="89">
        <f t="shared" si="3"/>
        <v>0</v>
      </c>
      <c r="I42" s="93">
        <v>1</v>
      </c>
      <c r="J42" s="94">
        <f t="shared" si="6"/>
        <v>1</v>
      </c>
      <c r="K42" s="27">
        <f t="shared" si="7"/>
        <v>1</v>
      </c>
      <c r="L42" s="94">
        <v>9.9999999999999992E-2</v>
      </c>
      <c r="M42" s="94">
        <v>0.99583333333333324</v>
      </c>
      <c r="N42" s="94">
        <f t="shared" si="4"/>
        <v>0.89583333333333326</v>
      </c>
      <c r="O42" s="91">
        <f t="shared" si="5"/>
        <v>0.99583333333333324</v>
      </c>
      <c r="P42" s="47"/>
      <c r="Q42" s="48"/>
      <c r="R42" s="48"/>
      <c r="S42" s="49"/>
      <c r="T42" s="53"/>
      <c r="U42" s="115"/>
      <c r="V42" s="66"/>
      <c r="W42" s="63"/>
      <c r="X42" s="64"/>
      <c r="Z42" s="116"/>
    </row>
    <row r="43" spans="1:26" s="2" customFormat="1" ht="13.5" customHeight="1">
      <c r="A43" s="14">
        <v>31</v>
      </c>
      <c r="B43" s="124" t="s">
        <v>21</v>
      </c>
      <c r="C43" s="90">
        <v>0</v>
      </c>
      <c r="D43" s="92">
        <v>0</v>
      </c>
      <c r="E43" s="93">
        <v>0</v>
      </c>
      <c r="F43" s="93">
        <v>0</v>
      </c>
      <c r="G43" s="93">
        <v>0</v>
      </c>
      <c r="H43" s="89">
        <f t="shared" si="3"/>
        <v>0</v>
      </c>
      <c r="I43" s="93">
        <v>1</v>
      </c>
      <c r="J43" s="94">
        <f t="shared" si="6"/>
        <v>1</v>
      </c>
      <c r="K43" s="27">
        <f t="shared" si="7"/>
        <v>1</v>
      </c>
      <c r="L43" s="94">
        <v>7.9166666666666663E-2</v>
      </c>
      <c r="M43" s="94">
        <v>1</v>
      </c>
      <c r="N43" s="94">
        <f t="shared" si="4"/>
        <v>0.92083333333333339</v>
      </c>
      <c r="O43" s="91">
        <f t="shared" si="5"/>
        <v>1</v>
      </c>
      <c r="P43" s="47"/>
      <c r="Q43" s="48"/>
      <c r="R43" s="48"/>
      <c r="S43" s="49"/>
      <c r="T43" s="53"/>
      <c r="U43" s="115"/>
      <c r="V43" s="66"/>
      <c r="W43" s="63"/>
      <c r="X43" s="64"/>
      <c r="Z43" s="116"/>
    </row>
    <row r="44" spans="1:26">
      <c r="A44" s="211" t="s">
        <v>51</v>
      </c>
      <c r="B44" s="211"/>
      <c r="C44" s="112">
        <f>SUM(C13:C43)</f>
        <v>0.20833333333333334</v>
      </c>
      <c r="D44" s="112">
        <f>SUM(D13:D43)</f>
        <v>0</v>
      </c>
      <c r="E44" s="112">
        <f>SUM(E13:E43)</f>
        <v>0</v>
      </c>
      <c r="F44" s="112">
        <f t="shared" ref="F44:G44" si="8">SUM(F13:F43)</f>
        <v>0</v>
      </c>
      <c r="G44" s="112">
        <f t="shared" si="8"/>
        <v>0</v>
      </c>
      <c r="H44" s="112">
        <f>SUM(H13:H43)</f>
        <v>0.20833333333333334</v>
      </c>
      <c r="I44" s="112">
        <f>SUM(I13:I43)</f>
        <v>31</v>
      </c>
      <c r="J44" s="112">
        <f>SUM(J2:J43)</f>
        <v>30.791666666666668</v>
      </c>
      <c r="K44" s="113"/>
      <c r="L44" s="112">
        <f>SUM(L13:L43)</f>
        <v>4.0791666666666666</v>
      </c>
      <c r="M44" s="112">
        <f>SUM(M13:M43)</f>
        <v>26.020833333333336</v>
      </c>
      <c r="N44" s="112">
        <f>SUM(N13:N43)</f>
        <v>21.733333333333334</v>
      </c>
      <c r="O44" s="113"/>
      <c r="P44" s="96"/>
      <c r="Q44" s="95"/>
      <c r="R44" s="95"/>
      <c r="S44" s="97"/>
      <c r="T44" s="1"/>
      <c r="V44" s="64">
        <f t="shared" ref="V44:V53" si="9">+U44*T45</f>
        <v>0</v>
      </c>
    </row>
    <row r="45" spans="1:26">
      <c r="A45" s="210" t="s">
        <v>71</v>
      </c>
      <c r="B45" s="210"/>
      <c r="C45" s="114">
        <f>AVERAGE(C13:C43)</f>
        <v>6.7204301075268818E-3</v>
      </c>
      <c r="D45" s="114">
        <f>AVERAGE(D13:D43)</f>
        <v>0</v>
      </c>
      <c r="E45" s="114">
        <f>AVERAGE(E13:E43)</f>
        <v>0</v>
      </c>
      <c r="F45" s="114">
        <f t="shared" ref="F45:G45" si="10">AVERAGE(F13:F43)</f>
        <v>0</v>
      </c>
      <c r="G45" s="114">
        <f t="shared" si="10"/>
        <v>0</v>
      </c>
      <c r="H45" s="114">
        <f>AVERAGE(H2:H43)</f>
        <v>6.7204301075268818E-3</v>
      </c>
      <c r="I45" s="114">
        <f>AVERAGE(I2:I43)</f>
        <v>1.15625</v>
      </c>
      <c r="J45" s="114">
        <f>AVERAGE(J2:J43)</f>
        <v>0.99327956989247312</v>
      </c>
      <c r="K45" s="117">
        <f>AVERAGE(K13:K43)</f>
        <v>0.99327956989247312</v>
      </c>
      <c r="L45" s="114">
        <f>AVERAGE(L13:L42)</f>
        <v>0.13333333333333333</v>
      </c>
      <c r="M45" s="114">
        <f>AVERAGE(M13:M43)</f>
        <v>0.83938172043010761</v>
      </c>
      <c r="N45" s="114">
        <f>AVERAGE(N13:N43)</f>
        <v>0.70107526881720428</v>
      </c>
      <c r="O45" s="118">
        <f>AVERAGE(O13:O43)</f>
        <v>0.84695104697226942</v>
      </c>
      <c r="V45" s="64">
        <f t="shared" si="9"/>
        <v>0</v>
      </c>
    </row>
    <row r="46" spans="1:26">
      <c r="V46" s="64">
        <f t="shared" si="9"/>
        <v>0</v>
      </c>
    </row>
    <row r="47" spans="1:26">
      <c r="H47" s="33"/>
      <c r="V47" s="64">
        <f t="shared" si="9"/>
        <v>0</v>
      </c>
    </row>
    <row r="48" spans="1:26">
      <c r="V48" s="64">
        <f t="shared" si="9"/>
        <v>0</v>
      </c>
    </row>
    <row r="49" spans="5:22">
      <c r="E49" s="33"/>
      <c r="F49" s="33"/>
      <c r="G49" s="33"/>
      <c r="V49" s="64">
        <f t="shared" si="9"/>
        <v>0</v>
      </c>
    </row>
    <row r="50" spans="5:22">
      <c r="V50" s="64">
        <f t="shared" si="9"/>
        <v>0</v>
      </c>
    </row>
    <row r="51" spans="5:22">
      <c r="V51" s="64">
        <f t="shared" si="9"/>
        <v>0</v>
      </c>
    </row>
    <row r="52" spans="5:22">
      <c r="V52" s="64">
        <f t="shared" si="9"/>
        <v>0</v>
      </c>
    </row>
    <row r="53" spans="5:22">
      <c r="H53" s="33"/>
      <c r="V53" s="64">
        <f t="shared" si="9"/>
        <v>0</v>
      </c>
    </row>
    <row r="54" spans="5:22">
      <c r="O54" s="8"/>
      <c r="Q54" s="8"/>
      <c r="R54" s="8"/>
    </row>
  </sheetData>
  <mergeCells count="18">
    <mergeCell ref="A44:B44"/>
    <mergeCell ref="A45:B45"/>
    <mergeCell ref="N9:N10"/>
    <mergeCell ref="O9:O10"/>
    <mergeCell ref="P9:P10"/>
    <mergeCell ref="Q9:Q10"/>
    <mergeCell ref="S9:S10"/>
    <mergeCell ref="T9:T11"/>
    <mergeCell ref="A5:T5"/>
    <mergeCell ref="A6:T6"/>
    <mergeCell ref="A7:T7"/>
    <mergeCell ref="A9:A11"/>
    <mergeCell ref="B9:B11"/>
    <mergeCell ref="C9:H9"/>
    <mergeCell ref="I9:I10"/>
    <mergeCell ref="J9:K10"/>
    <mergeCell ref="L9:L10"/>
    <mergeCell ref="M9:M10"/>
  </mergeCells>
  <pageMargins left="0.75" right="0.75" top="1" bottom="1" header="0.5" footer="0.5"/>
  <pageSetup paperSize="9" scale="72" fitToHeight="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4"/>
  <sheetViews>
    <sheetView topLeftCell="A7" workbookViewId="0">
      <selection activeCell="E44" sqref="E44:G45"/>
    </sheetView>
  </sheetViews>
  <sheetFormatPr defaultColWidth="7.875" defaultRowHeight="12.75"/>
  <cols>
    <col min="1" max="1" width="5.75" style="5" customWidth="1"/>
    <col min="2" max="2" width="9.25" style="5" customWidth="1"/>
    <col min="3" max="3" width="12" style="6" customWidth="1"/>
    <col min="4" max="4" width="9.875" style="6" customWidth="1"/>
    <col min="5" max="6" width="7.625" style="6" customWidth="1"/>
    <col min="7" max="7" width="8.625" style="6" bestFit="1" customWidth="1"/>
    <col min="8" max="8" width="7.625" style="6" customWidth="1"/>
    <col min="9" max="9" width="12.375" style="5" customWidth="1"/>
    <col min="10" max="10" width="10.75" style="5" customWidth="1"/>
    <col min="11" max="11" width="9.5" style="1" customWidth="1"/>
    <col min="12" max="12" width="10.375" style="1" customWidth="1"/>
    <col min="13" max="13" width="11.125" style="1" customWidth="1"/>
    <col min="14" max="14" width="8.5" style="1" bestFit="1" customWidth="1"/>
    <col min="15" max="15" width="10.75" style="1" customWidth="1"/>
    <col min="16" max="16" width="9.5" style="7" hidden="1" customWidth="1"/>
    <col min="17" max="18" width="9.5" style="1" hidden="1" customWidth="1"/>
    <col min="19" max="19" width="7.875" style="5" hidden="1" customWidth="1"/>
    <col min="20" max="20" width="62.875" style="5" customWidth="1"/>
    <col min="21" max="21" width="10.75" style="1" customWidth="1"/>
    <col min="22" max="22" width="11.25" style="1" customWidth="1"/>
    <col min="23" max="23" width="8.875" style="1" customWidth="1"/>
    <col min="24" max="24" width="11.25" style="1" customWidth="1"/>
    <col min="25" max="25" width="7.875" style="1"/>
    <col min="26" max="27" width="13.5" style="1" customWidth="1"/>
    <col min="28" max="28" width="7.875" style="1"/>
    <col min="29" max="29" width="9" style="1" customWidth="1"/>
    <col min="30" max="16384" width="7.875" style="1"/>
  </cols>
  <sheetData>
    <row r="1" spans="1:26" ht="15.75">
      <c r="A1" s="9"/>
      <c r="B1" s="1"/>
      <c r="C1" s="20"/>
      <c r="D1" s="20"/>
      <c r="E1" s="20"/>
      <c r="F1" s="20"/>
      <c r="G1" s="20"/>
      <c r="H1" s="20"/>
      <c r="I1" s="21"/>
      <c r="J1" s="22"/>
      <c r="K1" s="19"/>
      <c r="L1" s="19"/>
      <c r="M1" s="19"/>
      <c r="N1" s="19"/>
      <c r="O1" s="34"/>
      <c r="P1" s="35"/>
      <c r="Q1" s="34"/>
      <c r="R1" s="34"/>
      <c r="S1" s="34"/>
      <c r="T1" s="36"/>
    </row>
    <row r="2" spans="1:26">
      <c r="A2" s="9"/>
      <c r="B2" s="1"/>
      <c r="C2" s="23"/>
      <c r="D2" s="24"/>
      <c r="E2" s="24"/>
      <c r="F2" s="24"/>
      <c r="G2" s="24"/>
      <c r="H2" s="24"/>
      <c r="I2" s="25"/>
      <c r="J2" s="25"/>
      <c r="K2" s="26"/>
      <c r="L2" s="26"/>
      <c r="M2" s="26"/>
      <c r="N2" s="26"/>
      <c r="O2" s="25"/>
      <c r="P2" s="37"/>
      <c r="Q2" s="25"/>
      <c r="R2" s="38"/>
      <c r="S2" s="9"/>
      <c r="T2" s="9"/>
    </row>
    <row r="3" spans="1:26">
      <c r="A3" s="9"/>
      <c r="B3" s="10"/>
      <c r="C3" s="23"/>
      <c r="D3" s="24"/>
      <c r="E3" s="24"/>
      <c r="F3" s="24"/>
      <c r="G3" s="24"/>
      <c r="H3" s="24"/>
      <c r="I3" s="25"/>
      <c r="J3" s="25"/>
      <c r="K3" s="26"/>
      <c r="L3" s="26"/>
      <c r="M3" s="26"/>
      <c r="N3" s="26"/>
      <c r="O3" s="25"/>
      <c r="P3" s="37"/>
      <c r="Q3" s="25"/>
      <c r="R3" s="38"/>
      <c r="S3" s="9"/>
      <c r="T3" s="9"/>
    </row>
    <row r="4" spans="1:26">
      <c r="A4" s="9"/>
      <c r="B4" s="10"/>
      <c r="C4" s="23"/>
      <c r="D4" s="24"/>
      <c r="E4" s="24"/>
      <c r="F4" s="24"/>
      <c r="G4" s="24"/>
      <c r="H4" s="24"/>
      <c r="I4" s="25"/>
      <c r="J4" s="25"/>
      <c r="K4" s="26"/>
      <c r="L4" s="26"/>
      <c r="M4" s="26"/>
      <c r="N4" s="26"/>
      <c r="O4" s="25"/>
      <c r="P4" s="37"/>
      <c r="Q4" s="25"/>
      <c r="R4" s="38"/>
      <c r="S4" s="9"/>
      <c r="T4" s="9"/>
    </row>
    <row r="5" spans="1:26">
      <c r="A5" s="187" t="s">
        <v>17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6">
      <c r="A6" s="187" t="s">
        <v>85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6">
      <c r="A7" s="213" t="s">
        <v>44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</row>
    <row r="8" spans="1:26">
      <c r="A8" s="140" t="s">
        <v>86</v>
      </c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</row>
    <row r="9" spans="1:26" ht="21" customHeight="1">
      <c r="A9" s="190" t="s">
        <v>65</v>
      </c>
      <c r="B9" s="215" t="s">
        <v>66</v>
      </c>
      <c r="C9" s="214" t="s">
        <v>2</v>
      </c>
      <c r="D9" s="188"/>
      <c r="E9" s="188"/>
      <c r="F9" s="188"/>
      <c r="G9" s="188"/>
      <c r="H9" s="189"/>
      <c r="I9" s="193" t="s">
        <v>3</v>
      </c>
      <c r="J9" s="198" t="s">
        <v>4</v>
      </c>
      <c r="K9" s="219"/>
      <c r="L9" s="209" t="s">
        <v>122</v>
      </c>
      <c r="M9" s="209" t="s">
        <v>40</v>
      </c>
      <c r="N9" s="209" t="s">
        <v>123</v>
      </c>
      <c r="O9" s="221" t="s">
        <v>5</v>
      </c>
      <c r="P9" s="194" t="s">
        <v>6</v>
      </c>
      <c r="Q9" s="194" t="s">
        <v>7</v>
      </c>
      <c r="R9" s="137" t="s">
        <v>8</v>
      </c>
      <c r="S9" s="183" t="s">
        <v>9</v>
      </c>
      <c r="T9" s="184" t="s">
        <v>10</v>
      </c>
      <c r="U9" s="60"/>
    </row>
    <row r="10" spans="1:26" ht="24" customHeight="1">
      <c r="A10" s="191"/>
      <c r="B10" s="216"/>
      <c r="C10" s="100" t="s">
        <v>56</v>
      </c>
      <c r="D10" s="101" t="s">
        <v>57</v>
      </c>
      <c r="E10" s="101" t="s">
        <v>58</v>
      </c>
      <c r="F10" s="101" t="s">
        <v>127</v>
      </c>
      <c r="G10" s="101" t="s">
        <v>126</v>
      </c>
      <c r="H10" s="101" t="s">
        <v>59</v>
      </c>
      <c r="I10" s="193"/>
      <c r="J10" s="200"/>
      <c r="K10" s="220"/>
      <c r="L10" s="209"/>
      <c r="M10" s="209"/>
      <c r="N10" s="209"/>
      <c r="O10" s="222"/>
      <c r="P10" s="195"/>
      <c r="Q10" s="195"/>
      <c r="R10" s="84" t="s">
        <v>11</v>
      </c>
      <c r="S10" s="183"/>
      <c r="T10" s="185"/>
      <c r="U10" s="60"/>
    </row>
    <row r="11" spans="1:26">
      <c r="A11" s="192"/>
      <c r="B11" s="217"/>
      <c r="C11" s="102" t="s">
        <v>13</v>
      </c>
      <c r="D11" s="103" t="s">
        <v>13</v>
      </c>
      <c r="E11" s="103" t="s">
        <v>13</v>
      </c>
      <c r="F11" s="103" t="s">
        <v>13</v>
      </c>
      <c r="G11" s="103" t="s">
        <v>13</v>
      </c>
      <c r="H11" s="103" t="s">
        <v>13</v>
      </c>
      <c r="I11" s="103" t="s">
        <v>13</v>
      </c>
      <c r="J11" s="138" t="s">
        <v>13</v>
      </c>
      <c r="K11" s="105" t="s">
        <v>12</v>
      </c>
      <c r="L11" s="139" t="s">
        <v>13</v>
      </c>
      <c r="M11" s="141" t="s">
        <v>13</v>
      </c>
      <c r="N11" s="141" t="s">
        <v>13</v>
      </c>
      <c r="O11" s="105" t="s">
        <v>12</v>
      </c>
      <c r="P11" s="84" t="s">
        <v>14</v>
      </c>
      <c r="Q11" s="84" t="s">
        <v>15</v>
      </c>
      <c r="R11" s="84" t="s">
        <v>15</v>
      </c>
      <c r="S11" s="137" t="s">
        <v>16</v>
      </c>
      <c r="T11" s="186"/>
      <c r="U11" s="60"/>
      <c r="W11" s="1">
        <f>2113/6</f>
        <v>352.16666666666669</v>
      </c>
    </row>
    <row r="12" spans="1:26">
      <c r="A12" s="106"/>
      <c r="B12" s="106">
        <v>1</v>
      </c>
      <c r="C12" s="107">
        <v>2</v>
      </c>
      <c r="D12" s="106">
        <v>3</v>
      </c>
      <c r="E12" s="106">
        <v>4</v>
      </c>
      <c r="F12" s="106">
        <v>5</v>
      </c>
      <c r="G12" s="106">
        <v>6</v>
      </c>
      <c r="H12" s="106" t="s">
        <v>67</v>
      </c>
      <c r="I12" s="106">
        <v>6</v>
      </c>
      <c r="J12" s="106" t="s">
        <v>68</v>
      </c>
      <c r="K12" s="106" t="s">
        <v>69</v>
      </c>
      <c r="L12" s="106">
        <v>9</v>
      </c>
      <c r="M12" s="169">
        <v>10</v>
      </c>
      <c r="N12" s="169">
        <v>11</v>
      </c>
      <c r="O12" s="106" t="s">
        <v>70</v>
      </c>
      <c r="P12" s="40">
        <v>11</v>
      </c>
      <c r="Q12" s="41">
        <v>17</v>
      </c>
      <c r="R12" s="41">
        <v>18</v>
      </c>
      <c r="S12" s="41">
        <v>12</v>
      </c>
      <c r="T12" s="42">
        <v>11</v>
      </c>
      <c r="U12" s="60"/>
    </row>
    <row r="13" spans="1:26" s="2" customFormat="1" ht="13.5" customHeight="1">
      <c r="A13" s="12">
        <v>1</v>
      </c>
      <c r="B13" s="13" t="s">
        <v>19</v>
      </c>
      <c r="C13" s="92">
        <v>0</v>
      </c>
      <c r="D13" s="92">
        <v>0</v>
      </c>
      <c r="E13" s="93">
        <v>0</v>
      </c>
      <c r="F13" s="93">
        <v>0</v>
      </c>
      <c r="G13" s="93">
        <v>0</v>
      </c>
      <c r="H13" s="89">
        <f>C13+D13+F13+G13</f>
        <v>0</v>
      </c>
      <c r="I13" s="93">
        <v>1</v>
      </c>
      <c r="J13" s="94">
        <f t="shared" ref="J13:J31" si="0">I13-H13</f>
        <v>1</v>
      </c>
      <c r="K13" s="27">
        <f t="shared" ref="K13:K31" si="1">J13/I13</f>
        <v>1</v>
      </c>
      <c r="L13" s="94">
        <v>6.6666666666666666E-2</v>
      </c>
      <c r="M13" s="94">
        <v>1</v>
      </c>
      <c r="N13" s="94">
        <f>M13-L13-C13-D13-E13-F13</f>
        <v>0.93333333333333335</v>
      </c>
      <c r="O13" s="91">
        <f>M13/J13</f>
        <v>1</v>
      </c>
      <c r="P13" s="43"/>
      <c r="Q13" s="44"/>
      <c r="R13" s="44"/>
      <c r="S13" s="45"/>
      <c r="T13" s="46"/>
      <c r="U13" s="61"/>
      <c r="V13" s="62">
        <v>414</v>
      </c>
      <c r="W13" s="63">
        <v>4.1666666666666699E-2</v>
      </c>
      <c r="X13" s="64">
        <f t="shared" ref="X13:X32" si="2">+W13*V13</f>
        <v>17.250000000000014</v>
      </c>
      <c r="Z13" s="65">
        <v>69</v>
      </c>
    </row>
    <row r="14" spans="1:26" s="3" customFormat="1" ht="13.5" customHeight="1">
      <c r="A14" s="12">
        <v>2</v>
      </c>
      <c r="B14" s="13" t="s">
        <v>82</v>
      </c>
      <c r="C14" s="92">
        <v>0</v>
      </c>
      <c r="D14" s="92">
        <v>0</v>
      </c>
      <c r="E14" s="93">
        <v>0</v>
      </c>
      <c r="F14" s="93">
        <v>0</v>
      </c>
      <c r="G14" s="93">
        <v>0</v>
      </c>
      <c r="H14" s="89">
        <f t="shared" ref="H14:H43" si="3">C14+D14+F14+G14</f>
        <v>0</v>
      </c>
      <c r="I14" s="93">
        <v>1</v>
      </c>
      <c r="J14" s="94">
        <f t="shared" si="0"/>
        <v>1</v>
      </c>
      <c r="K14" s="27">
        <f t="shared" si="1"/>
        <v>1</v>
      </c>
      <c r="L14" s="94">
        <v>7.0833333333333331E-2</v>
      </c>
      <c r="M14" s="94">
        <v>0.99583333333333324</v>
      </c>
      <c r="N14" s="94">
        <f t="shared" ref="N14:N43" si="4">M14-L14-C14-D14-E14-F14</f>
        <v>0.92499999999999993</v>
      </c>
      <c r="O14" s="91">
        <f t="shared" ref="O14:O43" si="5">M14/J14</f>
        <v>0.99583333333333324</v>
      </c>
      <c r="P14" s="47"/>
      <c r="Q14" s="48"/>
      <c r="R14" s="48"/>
      <c r="S14" s="49"/>
      <c r="T14" s="46" t="s">
        <v>87</v>
      </c>
      <c r="U14" s="60"/>
      <c r="V14" s="66">
        <v>419</v>
      </c>
      <c r="W14" s="63">
        <v>4.1666666666666699E-2</v>
      </c>
      <c r="X14" s="64">
        <f t="shared" si="2"/>
        <v>17.458333333333346</v>
      </c>
      <c r="Z14" s="67">
        <v>94</v>
      </c>
    </row>
    <row r="15" spans="1:26" s="4" customFormat="1" ht="13.5" customHeight="1">
      <c r="A15" s="12">
        <v>3</v>
      </c>
      <c r="B15" s="13" t="s">
        <v>21</v>
      </c>
      <c r="C15" s="92">
        <v>0</v>
      </c>
      <c r="D15" s="92">
        <v>0</v>
      </c>
      <c r="E15" s="93">
        <v>0</v>
      </c>
      <c r="F15" s="93">
        <v>0</v>
      </c>
      <c r="G15" s="93">
        <v>0</v>
      </c>
      <c r="H15" s="89">
        <f t="shared" si="3"/>
        <v>0</v>
      </c>
      <c r="I15" s="93">
        <v>1</v>
      </c>
      <c r="J15" s="94">
        <f t="shared" si="0"/>
        <v>1</v>
      </c>
      <c r="K15" s="27">
        <f t="shared" si="1"/>
        <v>1</v>
      </c>
      <c r="L15" s="94">
        <v>0.17500000000000002</v>
      </c>
      <c r="M15" s="94">
        <v>1</v>
      </c>
      <c r="N15" s="94">
        <f t="shared" si="4"/>
        <v>0.82499999999999996</v>
      </c>
      <c r="O15" s="91">
        <f t="shared" si="5"/>
        <v>1</v>
      </c>
      <c r="P15" s="43"/>
      <c r="Q15" s="44"/>
      <c r="R15" s="44"/>
      <c r="S15" s="45"/>
      <c r="T15" s="46"/>
      <c r="U15" s="68"/>
      <c r="V15" s="62">
        <v>354</v>
      </c>
      <c r="W15" s="63">
        <v>4.1666666666666699E-2</v>
      </c>
      <c r="X15" s="64">
        <f t="shared" si="2"/>
        <v>14.750000000000011</v>
      </c>
      <c r="Z15" s="67">
        <v>88</v>
      </c>
    </row>
    <row r="16" spans="1:26" s="4" customFormat="1" ht="13.5" customHeight="1">
      <c r="A16" s="12">
        <v>4</v>
      </c>
      <c r="B16" s="13" t="s">
        <v>22</v>
      </c>
      <c r="C16" s="92">
        <v>0</v>
      </c>
      <c r="D16" s="92">
        <v>0</v>
      </c>
      <c r="E16" s="93">
        <v>0</v>
      </c>
      <c r="F16" s="93">
        <v>0</v>
      </c>
      <c r="G16" s="93">
        <v>0</v>
      </c>
      <c r="H16" s="89">
        <f t="shared" si="3"/>
        <v>0</v>
      </c>
      <c r="I16" s="93">
        <v>1</v>
      </c>
      <c r="J16" s="94">
        <f t="shared" si="0"/>
        <v>1</v>
      </c>
      <c r="K16" s="27">
        <f t="shared" si="1"/>
        <v>1</v>
      </c>
      <c r="L16" s="94">
        <v>0.22083333333333333</v>
      </c>
      <c r="M16" s="94">
        <v>0.99583333333333324</v>
      </c>
      <c r="N16" s="94">
        <f t="shared" si="4"/>
        <v>0.77499999999999991</v>
      </c>
      <c r="O16" s="91">
        <f t="shared" si="5"/>
        <v>0.99583333333333324</v>
      </c>
      <c r="P16" s="47"/>
      <c r="Q16" s="48"/>
      <c r="R16" s="48"/>
      <c r="S16" s="49"/>
      <c r="T16" s="46"/>
      <c r="U16" s="68"/>
      <c r="V16" s="66">
        <v>368</v>
      </c>
      <c r="W16" s="63">
        <v>4.1666666666666699E-2</v>
      </c>
      <c r="X16" s="64">
        <f t="shared" si="2"/>
        <v>15.333333333333345</v>
      </c>
      <c r="Z16" s="67">
        <v>53</v>
      </c>
    </row>
    <row r="17" spans="1:26" s="2" customFormat="1" ht="13.5" customHeight="1">
      <c r="A17" s="12">
        <v>5</v>
      </c>
      <c r="B17" s="13" t="s">
        <v>83</v>
      </c>
      <c r="C17" s="92">
        <v>0</v>
      </c>
      <c r="D17" s="92">
        <v>0</v>
      </c>
      <c r="E17" s="93">
        <v>0</v>
      </c>
      <c r="F17" s="93">
        <v>0</v>
      </c>
      <c r="G17" s="93">
        <v>0</v>
      </c>
      <c r="H17" s="89">
        <f t="shared" si="3"/>
        <v>0</v>
      </c>
      <c r="I17" s="93">
        <v>1</v>
      </c>
      <c r="J17" s="94">
        <f t="shared" si="0"/>
        <v>1</v>
      </c>
      <c r="K17" s="27">
        <f t="shared" si="1"/>
        <v>1</v>
      </c>
      <c r="L17" s="94">
        <v>2.4999999999999998E-2</v>
      </c>
      <c r="M17" s="94">
        <v>1</v>
      </c>
      <c r="N17" s="94">
        <f t="shared" si="4"/>
        <v>0.97499999999999998</v>
      </c>
      <c r="O17" s="91">
        <f t="shared" si="5"/>
        <v>1</v>
      </c>
      <c r="P17" s="43"/>
      <c r="Q17" s="44"/>
      <c r="R17" s="44"/>
      <c r="S17" s="45"/>
      <c r="T17" s="46"/>
      <c r="U17" s="61"/>
      <c r="V17" s="62">
        <v>361</v>
      </c>
      <c r="W17" s="63">
        <v>4.1666666666666699E-2</v>
      </c>
      <c r="X17" s="64">
        <f t="shared" si="2"/>
        <v>15.041666666666679</v>
      </c>
      <c r="Z17" s="67">
        <v>82</v>
      </c>
    </row>
    <row r="18" spans="1:26" s="2" customFormat="1" ht="13.5" customHeight="1">
      <c r="A18" s="12">
        <v>6</v>
      </c>
      <c r="B18" s="13" t="s">
        <v>84</v>
      </c>
      <c r="C18" s="92">
        <v>0</v>
      </c>
      <c r="D18" s="92">
        <v>0</v>
      </c>
      <c r="E18" s="93">
        <v>0</v>
      </c>
      <c r="F18" s="93">
        <v>0</v>
      </c>
      <c r="G18" s="93">
        <v>0</v>
      </c>
      <c r="H18" s="89">
        <f t="shared" si="3"/>
        <v>0</v>
      </c>
      <c r="I18" s="93">
        <v>1</v>
      </c>
      <c r="J18" s="94">
        <f t="shared" si="0"/>
        <v>1</v>
      </c>
      <c r="K18" s="27">
        <f t="shared" si="1"/>
        <v>1</v>
      </c>
      <c r="L18" s="94">
        <v>0.22500000000000001</v>
      </c>
      <c r="M18" s="94">
        <v>0.98333333333333339</v>
      </c>
      <c r="N18" s="94">
        <f t="shared" si="4"/>
        <v>0.75833333333333341</v>
      </c>
      <c r="O18" s="91">
        <f t="shared" si="5"/>
        <v>0.98333333333333339</v>
      </c>
      <c r="P18" s="47"/>
      <c r="Q18" s="48"/>
      <c r="R18" s="48"/>
      <c r="S18" s="49"/>
      <c r="T18" s="46"/>
      <c r="U18" s="61"/>
      <c r="V18" s="66">
        <v>214</v>
      </c>
      <c r="W18" s="63">
        <v>4.1666666666666699E-2</v>
      </c>
      <c r="X18" s="64">
        <f t="shared" si="2"/>
        <v>8.9166666666666732</v>
      </c>
      <c r="Z18" s="67">
        <v>42</v>
      </c>
    </row>
    <row r="19" spans="1:26" s="2" customFormat="1" ht="13.5" customHeight="1">
      <c r="A19" s="12">
        <v>7</v>
      </c>
      <c r="B19" s="13" t="s">
        <v>18</v>
      </c>
      <c r="C19" s="92">
        <v>0</v>
      </c>
      <c r="D19" s="92">
        <v>0</v>
      </c>
      <c r="E19" s="93">
        <v>0</v>
      </c>
      <c r="F19" s="93">
        <v>0</v>
      </c>
      <c r="G19" s="93">
        <v>0</v>
      </c>
      <c r="H19" s="89">
        <f t="shared" si="3"/>
        <v>0</v>
      </c>
      <c r="I19" s="93">
        <v>1</v>
      </c>
      <c r="J19" s="94">
        <f t="shared" si="0"/>
        <v>1</v>
      </c>
      <c r="K19" s="27">
        <f t="shared" si="1"/>
        <v>1</v>
      </c>
      <c r="L19" s="94">
        <v>0.20416666666666669</v>
      </c>
      <c r="M19" s="94">
        <v>0.91249999999999998</v>
      </c>
      <c r="N19" s="94">
        <f t="shared" si="4"/>
        <v>0.70833333333333326</v>
      </c>
      <c r="O19" s="91">
        <f t="shared" si="5"/>
        <v>0.91249999999999998</v>
      </c>
      <c r="P19" s="43"/>
      <c r="Q19" s="44"/>
      <c r="R19" s="44"/>
      <c r="S19" s="45"/>
      <c r="T19" s="50"/>
      <c r="U19" s="61"/>
      <c r="V19" s="62">
        <v>90</v>
      </c>
      <c r="W19" s="63">
        <v>4.1666666666666699E-2</v>
      </c>
      <c r="X19" s="64">
        <f t="shared" si="2"/>
        <v>3.7500000000000031</v>
      </c>
      <c r="Z19" s="67">
        <v>40</v>
      </c>
    </row>
    <row r="20" spans="1:26" s="2" customFormat="1" ht="13.5" customHeight="1">
      <c r="A20" s="12">
        <v>8</v>
      </c>
      <c r="B20" s="13" t="s">
        <v>19</v>
      </c>
      <c r="C20" s="92">
        <v>0</v>
      </c>
      <c r="D20" s="92">
        <v>0</v>
      </c>
      <c r="E20" s="93">
        <v>0</v>
      </c>
      <c r="F20" s="93">
        <v>0</v>
      </c>
      <c r="G20" s="93">
        <v>0</v>
      </c>
      <c r="H20" s="89">
        <f t="shared" si="3"/>
        <v>0</v>
      </c>
      <c r="I20" s="93">
        <v>1</v>
      </c>
      <c r="J20" s="94">
        <f t="shared" si="0"/>
        <v>1</v>
      </c>
      <c r="K20" s="27">
        <f t="shared" si="1"/>
        <v>1</v>
      </c>
      <c r="L20" s="94">
        <v>0.13749999999999998</v>
      </c>
      <c r="M20" s="94">
        <v>0.97499999999999998</v>
      </c>
      <c r="N20" s="94">
        <f t="shared" si="4"/>
        <v>0.83750000000000002</v>
      </c>
      <c r="O20" s="91">
        <f t="shared" si="5"/>
        <v>0.97499999999999998</v>
      </c>
      <c r="P20" s="47"/>
      <c r="Q20" s="48"/>
      <c r="R20" s="48"/>
      <c r="S20" s="49"/>
      <c r="T20" s="51"/>
      <c r="U20" s="61"/>
      <c r="V20" s="66">
        <v>380</v>
      </c>
      <c r="W20" s="63">
        <v>4.1666666666666699E-2</v>
      </c>
      <c r="X20" s="64">
        <f t="shared" si="2"/>
        <v>15.833333333333346</v>
      </c>
      <c r="Z20" s="67">
        <v>58</v>
      </c>
    </row>
    <row r="21" spans="1:26" s="2" customFormat="1" ht="13.5" customHeight="1">
      <c r="A21" s="12">
        <v>9</v>
      </c>
      <c r="B21" s="13" t="s">
        <v>82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89">
        <f t="shared" si="3"/>
        <v>0</v>
      </c>
      <c r="I21" s="93">
        <v>1</v>
      </c>
      <c r="J21" s="94">
        <f t="shared" si="0"/>
        <v>1</v>
      </c>
      <c r="K21" s="27">
        <f t="shared" si="1"/>
        <v>1</v>
      </c>
      <c r="L21" s="94">
        <v>9.1666666666666674E-2</v>
      </c>
      <c r="M21" s="94">
        <v>0.87083333333333324</v>
      </c>
      <c r="N21" s="94">
        <f t="shared" si="4"/>
        <v>0.77916666666666656</v>
      </c>
      <c r="O21" s="91">
        <f t="shared" si="5"/>
        <v>0.87083333333333324</v>
      </c>
      <c r="P21" s="43"/>
      <c r="Q21" s="44"/>
      <c r="R21" s="44"/>
      <c r="S21" s="45"/>
      <c r="T21" s="52"/>
      <c r="U21" s="61"/>
      <c r="V21" s="62">
        <v>299</v>
      </c>
      <c r="W21" s="63">
        <v>4.1666666666666699E-2</v>
      </c>
      <c r="X21" s="64">
        <f t="shared" si="2"/>
        <v>12.458333333333343</v>
      </c>
      <c r="Z21" s="67">
        <v>94</v>
      </c>
    </row>
    <row r="22" spans="1:26" s="2" customFormat="1" ht="13.5" customHeight="1">
      <c r="A22" s="12">
        <v>10</v>
      </c>
      <c r="B22" s="13" t="s">
        <v>21</v>
      </c>
      <c r="C22" s="92">
        <v>0</v>
      </c>
      <c r="D22" s="92">
        <v>0</v>
      </c>
      <c r="E22" s="93">
        <v>0</v>
      </c>
      <c r="F22" s="93">
        <v>0</v>
      </c>
      <c r="G22" s="93">
        <v>0</v>
      </c>
      <c r="H22" s="89">
        <f t="shared" si="3"/>
        <v>0</v>
      </c>
      <c r="I22" s="93">
        <v>1</v>
      </c>
      <c r="J22" s="94">
        <f t="shared" si="0"/>
        <v>1</v>
      </c>
      <c r="K22" s="27">
        <f t="shared" si="1"/>
        <v>1</v>
      </c>
      <c r="L22" s="94">
        <v>6.6666666666666666E-2</v>
      </c>
      <c r="M22" s="94">
        <v>0.97499999999999998</v>
      </c>
      <c r="N22" s="94">
        <f t="shared" si="4"/>
        <v>0.90833333333333333</v>
      </c>
      <c r="O22" s="91">
        <f t="shared" si="5"/>
        <v>0.97499999999999998</v>
      </c>
      <c r="P22" s="43"/>
      <c r="Q22" s="44"/>
      <c r="R22" s="44"/>
      <c r="S22" s="45"/>
      <c r="T22" s="46"/>
      <c r="U22" s="61"/>
      <c r="V22" s="66">
        <v>387</v>
      </c>
      <c r="W22" s="63">
        <v>4.1666666666666699E-2</v>
      </c>
      <c r="X22" s="64">
        <f t="shared" si="2"/>
        <v>16.125000000000014</v>
      </c>
      <c r="Z22" s="67">
        <v>68</v>
      </c>
    </row>
    <row r="23" spans="1:26" s="2" customFormat="1" ht="13.5" customHeight="1">
      <c r="A23" s="12">
        <v>11</v>
      </c>
      <c r="B23" s="13" t="s">
        <v>22</v>
      </c>
      <c r="C23" s="92">
        <v>0</v>
      </c>
      <c r="D23" s="92">
        <v>0</v>
      </c>
      <c r="E23" s="93">
        <v>0</v>
      </c>
      <c r="F23" s="93">
        <v>0</v>
      </c>
      <c r="G23" s="93">
        <v>0</v>
      </c>
      <c r="H23" s="89">
        <f t="shared" si="3"/>
        <v>0</v>
      </c>
      <c r="I23" s="93">
        <v>1</v>
      </c>
      <c r="J23" s="94">
        <f t="shared" si="0"/>
        <v>1</v>
      </c>
      <c r="K23" s="27">
        <f t="shared" si="1"/>
        <v>1</v>
      </c>
      <c r="L23" s="94">
        <v>0</v>
      </c>
      <c r="M23" s="94">
        <v>0.35833333333333334</v>
      </c>
      <c r="N23" s="94">
        <f t="shared" si="4"/>
        <v>0.35833333333333334</v>
      </c>
      <c r="O23" s="91">
        <f t="shared" si="5"/>
        <v>0.35833333333333334</v>
      </c>
      <c r="P23" s="43"/>
      <c r="Q23" s="44"/>
      <c r="R23" s="44"/>
      <c r="S23" s="45"/>
      <c r="T23" s="46"/>
      <c r="U23" s="61"/>
      <c r="V23" s="62">
        <v>412</v>
      </c>
      <c r="W23" s="63">
        <v>4.1666666666666699E-2</v>
      </c>
      <c r="X23" s="64">
        <f t="shared" si="2"/>
        <v>17.166666666666679</v>
      </c>
      <c r="Z23" s="67">
        <v>66</v>
      </c>
    </row>
    <row r="24" spans="1:26" s="2" customFormat="1" ht="13.5" customHeight="1">
      <c r="A24" s="12">
        <v>12</v>
      </c>
      <c r="B24" s="13" t="s">
        <v>83</v>
      </c>
      <c r="C24" s="92">
        <v>0</v>
      </c>
      <c r="D24" s="92">
        <v>0</v>
      </c>
      <c r="E24" s="93">
        <v>0</v>
      </c>
      <c r="F24" s="93">
        <v>0</v>
      </c>
      <c r="G24" s="93">
        <v>0</v>
      </c>
      <c r="H24" s="89">
        <f t="shared" si="3"/>
        <v>0</v>
      </c>
      <c r="I24" s="93">
        <v>1</v>
      </c>
      <c r="J24" s="94">
        <f>I24-H24</f>
        <v>1</v>
      </c>
      <c r="K24" s="27">
        <f>J24/I24</f>
        <v>1</v>
      </c>
      <c r="L24" s="94">
        <v>0</v>
      </c>
      <c r="M24" s="94">
        <v>0</v>
      </c>
      <c r="N24" s="94">
        <f t="shared" si="4"/>
        <v>0</v>
      </c>
      <c r="O24" s="91">
        <f t="shared" si="5"/>
        <v>0</v>
      </c>
      <c r="P24" s="47"/>
      <c r="Q24" s="48"/>
      <c r="R24" s="48"/>
      <c r="S24" s="49"/>
      <c r="T24" s="85"/>
      <c r="U24" s="61"/>
      <c r="V24" s="66">
        <v>339</v>
      </c>
      <c r="W24" s="63">
        <v>4.1666666666666699E-2</v>
      </c>
      <c r="X24" s="64">
        <f t="shared" si="2"/>
        <v>14.125000000000011</v>
      </c>
      <c r="Z24" s="67">
        <v>49</v>
      </c>
    </row>
    <row r="25" spans="1:26" s="2" customFormat="1" ht="13.5" customHeight="1">
      <c r="A25" s="12">
        <v>13</v>
      </c>
      <c r="B25" s="13" t="s">
        <v>84</v>
      </c>
      <c r="C25" s="92">
        <v>0</v>
      </c>
      <c r="D25" s="92">
        <v>0</v>
      </c>
      <c r="E25" s="93">
        <v>0</v>
      </c>
      <c r="F25" s="93">
        <v>0</v>
      </c>
      <c r="G25" s="93">
        <v>0</v>
      </c>
      <c r="H25" s="89">
        <f t="shared" si="3"/>
        <v>0</v>
      </c>
      <c r="I25" s="93">
        <v>1</v>
      </c>
      <c r="J25" s="94">
        <f t="shared" si="0"/>
        <v>1</v>
      </c>
      <c r="K25" s="27">
        <f t="shared" si="1"/>
        <v>1</v>
      </c>
      <c r="L25" s="94">
        <v>0</v>
      </c>
      <c r="M25" s="94">
        <v>0.25833333333333336</v>
      </c>
      <c r="N25" s="94">
        <f t="shared" si="4"/>
        <v>0.25833333333333336</v>
      </c>
      <c r="O25" s="91">
        <f t="shared" si="5"/>
        <v>0.25833333333333336</v>
      </c>
      <c r="P25" s="43"/>
      <c r="Q25" s="44"/>
      <c r="R25" s="44"/>
      <c r="S25" s="45"/>
      <c r="T25" s="46"/>
      <c r="U25" s="61"/>
      <c r="V25" s="62">
        <v>187</v>
      </c>
      <c r="W25" s="63">
        <v>4.1666666666666699E-2</v>
      </c>
      <c r="X25" s="64">
        <f t="shared" si="2"/>
        <v>7.7916666666666723</v>
      </c>
      <c r="Z25" s="67">
        <v>55</v>
      </c>
    </row>
    <row r="26" spans="1:26" s="2" customFormat="1" ht="13.5" customHeight="1">
      <c r="A26" s="12">
        <v>14</v>
      </c>
      <c r="B26" s="13" t="s">
        <v>18</v>
      </c>
      <c r="C26" s="92">
        <v>0.25</v>
      </c>
      <c r="D26" s="92">
        <v>0</v>
      </c>
      <c r="E26" s="93">
        <v>0</v>
      </c>
      <c r="F26" s="93">
        <v>0</v>
      </c>
      <c r="G26" s="93">
        <v>0</v>
      </c>
      <c r="H26" s="89">
        <f t="shared" si="3"/>
        <v>0.25</v>
      </c>
      <c r="I26" s="93">
        <v>1</v>
      </c>
      <c r="J26" s="94">
        <f t="shared" si="0"/>
        <v>0.75</v>
      </c>
      <c r="K26" s="27">
        <f t="shared" si="1"/>
        <v>0.75</v>
      </c>
      <c r="L26" s="94">
        <v>4.1666666666666666E-3</v>
      </c>
      <c r="M26" s="94">
        <v>0.11666666666666665</v>
      </c>
      <c r="N26" s="94">
        <f>M26-L26-C26-D26-E26-F26</f>
        <v>-0.13750000000000001</v>
      </c>
      <c r="O26" s="91">
        <f t="shared" si="5"/>
        <v>0.15555555555555553</v>
      </c>
      <c r="P26" s="47"/>
      <c r="Q26" s="48"/>
      <c r="R26" s="48"/>
      <c r="S26" s="49"/>
      <c r="T26" s="46" t="s">
        <v>125</v>
      </c>
      <c r="U26" s="61"/>
      <c r="V26" s="66">
        <v>400</v>
      </c>
      <c r="W26" s="63">
        <v>4.1666666666666699E-2</v>
      </c>
      <c r="X26" s="64">
        <f t="shared" si="2"/>
        <v>16.666666666666679</v>
      </c>
      <c r="Z26" s="67">
        <v>47</v>
      </c>
    </row>
    <row r="27" spans="1:26" s="2" customFormat="1" ht="13.5" customHeight="1">
      <c r="A27" s="12">
        <v>15</v>
      </c>
      <c r="B27" s="13" t="s">
        <v>19</v>
      </c>
      <c r="C27" s="92">
        <v>0</v>
      </c>
      <c r="D27" s="92">
        <v>0</v>
      </c>
      <c r="E27" s="93">
        <v>0</v>
      </c>
      <c r="F27" s="93">
        <v>0</v>
      </c>
      <c r="G27" s="93">
        <v>0</v>
      </c>
      <c r="H27" s="89">
        <f t="shared" si="3"/>
        <v>0</v>
      </c>
      <c r="I27" s="93">
        <v>1</v>
      </c>
      <c r="J27" s="94">
        <f t="shared" si="0"/>
        <v>1</v>
      </c>
      <c r="K27" s="27">
        <f t="shared" si="1"/>
        <v>1</v>
      </c>
      <c r="L27" s="94">
        <v>0</v>
      </c>
      <c r="M27" s="94">
        <v>0.67083333333333339</v>
      </c>
      <c r="N27" s="94">
        <f t="shared" si="4"/>
        <v>0.67083333333333339</v>
      </c>
      <c r="O27" s="91">
        <f t="shared" si="5"/>
        <v>0.67083333333333339</v>
      </c>
      <c r="P27" s="43"/>
      <c r="Q27" s="44"/>
      <c r="R27" s="44"/>
      <c r="S27" s="45"/>
      <c r="T27" s="46"/>
      <c r="U27" s="61"/>
      <c r="V27" s="62">
        <v>409</v>
      </c>
      <c r="W27" s="63">
        <v>4.1666666666666699E-2</v>
      </c>
      <c r="X27" s="64">
        <f t="shared" si="2"/>
        <v>17.041666666666679</v>
      </c>
      <c r="Z27" s="67">
        <v>35</v>
      </c>
    </row>
    <row r="28" spans="1:26" s="2" customFormat="1" ht="13.5" customHeight="1">
      <c r="A28" s="12">
        <v>16</v>
      </c>
      <c r="B28" s="13" t="s">
        <v>82</v>
      </c>
      <c r="C28" s="92">
        <v>0</v>
      </c>
      <c r="D28" s="92">
        <v>0</v>
      </c>
      <c r="E28" s="93">
        <v>0</v>
      </c>
      <c r="F28" s="93">
        <v>0</v>
      </c>
      <c r="G28" s="93">
        <v>0</v>
      </c>
      <c r="H28" s="89">
        <f t="shared" si="3"/>
        <v>0</v>
      </c>
      <c r="I28" s="93">
        <v>1</v>
      </c>
      <c r="J28" s="94">
        <f>I28-H28</f>
        <v>1</v>
      </c>
      <c r="K28" s="27">
        <f>J28/I28</f>
        <v>1</v>
      </c>
      <c r="L28" s="94">
        <v>1.2499999999999999E-2</v>
      </c>
      <c r="M28" s="94">
        <v>0.99583333333333324</v>
      </c>
      <c r="N28" s="94">
        <f t="shared" si="4"/>
        <v>0.98333333333333328</v>
      </c>
      <c r="O28" s="91">
        <f t="shared" si="5"/>
        <v>0.99583333333333324</v>
      </c>
      <c r="P28" s="47"/>
      <c r="Q28" s="48"/>
      <c r="R28" s="48"/>
      <c r="S28" s="49">
        <v>1</v>
      </c>
      <c r="T28" s="86"/>
      <c r="U28" s="61"/>
      <c r="V28" s="66">
        <v>388</v>
      </c>
      <c r="W28" s="63">
        <v>4.1666666666666699E-2</v>
      </c>
      <c r="X28" s="64">
        <f t="shared" si="2"/>
        <v>16.166666666666679</v>
      </c>
      <c r="Z28" s="67">
        <v>64</v>
      </c>
    </row>
    <row r="29" spans="1:26" s="2" customFormat="1" ht="13.5" customHeight="1">
      <c r="A29" s="12">
        <v>17</v>
      </c>
      <c r="B29" s="13" t="s">
        <v>21</v>
      </c>
      <c r="C29" s="92">
        <v>0</v>
      </c>
      <c r="D29" s="92">
        <v>0</v>
      </c>
      <c r="E29" s="93">
        <v>0</v>
      </c>
      <c r="F29" s="93">
        <v>0</v>
      </c>
      <c r="G29" s="93">
        <v>0</v>
      </c>
      <c r="H29" s="89">
        <f t="shared" si="3"/>
        <v>0</v>
      </c>
      <c r="I29" s="93">
        <v>1</v>
      </c>
      <c r="J29" s="94">
        <f t="shared" si="0"/>
        <v>1</v>
      </c>
      <c r="K29" s="27">
        <f t="shared" si="1"/>
        <v>1</v>
      </c>
      <c r="L29" s="94">
        <v>4.5833333333333337E-2</v>
      </c>
      <c r="M29" s="94">
        <v>1</v>
      </c>
      <c r="N29" s="94">
        <f t="shared" si="4"/>
        <v>0.95416666666666661</v>
      </c>
      <c r="O29" s="91">
        <f t="shared" si="5"/>
        <v>1</v>
      </c>
      <c r="P29" s="47"/>
      <c r="Q29" s="48"/>
      <c r="R29" s="48"/>
      <c r="S29" s="49"/>
      <c r="T29" s="53"/>
      <c r="U29" s="61"/>
      <c r="V29" s="62">
        <v>246</v>
      </c>
      <c r="W29" s="63">
        <v>4.1666666666666699E-2</v>
      </c>
      <c r="X29" s="64">
        <f t="shared" si="2"/>
        <v>10.250000000000007</v>
      </c>
      <c r="Z29" s="67">
        <v>46</v>
      </c>
    </row>
    <row r="30" spans="1:26" s="2" customFormat="1" ht="13.5" customHeight="1">
      <c r="A30" s="12">
        <v>18</v>
      </c>
      <c r="B30" s="13" t="s">
        <v>22</v>
      </c>
      <c r="C30" s="92">
        <v>0</v>
      </c>
      <c r="D30" s="92">
        <v>0</v>
      </c>
      <c r="E30" s="93">
        <v>0</v>
      </c>
      <c r="F30" s="93">
        <v>0</v>
      </c>
      <c r="G30" s="93">
        <v>0</v>
      </c>
      <c r="H30" s="89">
        <f t="shared" si="3"/>
        <v>0</v>
      </c>
      <c r="I30" s="93">
        <v>1</v>
      </c>
      <c r="J30" s="94">
        <f t="shared" si="0"/>
        <v>1</v>
      </c>
      <c r="K30" s="27">
        <f t="shared" si="1"/>
        <v>1</v>
      </c>
      <c r="L30" s="94">
        <v>0.38750000000000001</v>
      </c>
      <c r="M30" s="94">
        <v>1</v>
      </c>
      <c r="N30" s="94">
        <f t="shared" si="4"/>
        <v>0.61250000000000004</v>
      </c>
      <c r="O30" s="91">
        <f t="shared" si="5"/>
        <v>1</v>
      </c>
      <c r="P30" s="47"/>
      <c r="Q30" s="48"/>
      <c r="R30" s="48"/>
      <c r="S30" s="49"/>
      <c r="T30" s="53"/>
      <c r="U30" s="61"/>
      <c r="V30" s="62">
        <v>376</v>
      </c>
      <c r="W30" s="63">
        <v>4.1666666666666699E-2</v>
      </c>
      <c r="X30" s="64">
        <f t="shared" si="2"/>
        <v>15.666666666666679</v>
      </c>
      <c r="Z30" s="67">
        <v>86</v>
      </c>
    </row>
    <row r="31" spans="1:26" s="2" customFormat="1" ht="13.5" customHeight="1">
      <c r="A31" s="12">
        <v>19</v>
      </c>
      <c r="B31" s="13" t="s">
        <v>83</v>
      </c>
      <c r="C31" s="92">
        <v>0</v>
      </c>
      <c r="D31" s="92">
        <v>0</v>
      </c>
      <c r="E31" s="93">
        <v>0</v>
      </c>
      <c r="F31" s="93">
        <v>0</v>
      </c>
      <c r="G31" s="93">
        <v>0</v>
      </c>
      <c r="H31" s="89">
        <f t="shared" si="3"/>
        <v>0</v>
      </c>
      <c r="I31" s="93">
        <v>1</v>
      </c>
      <c r="J31" s="94">
        <f t="shared" si="0"/>
        <v>1</v>
      </c>
      <c r="K31" s="27">
        <f t="shared" si="1"/>
        <v>1</v>
      </c>
      <c r="L31" s="94">
        <v>0.19999999999999998</v>
      </c>
      <c r="M31" s="94">
        <v>0.99583333333333324</v>
      </c>
      <c r="N31" s="94">
        <f t="shared" si="4"/>
        <v>0.79583333333333328</v>
      </c>
      <c r="O31" s="91">
        <f t="shared" si="5"/>
        <v>0.99583333333333324</v>
      </c>
      <c r="P31" s="47"/>
      <c r="Q31" s="48"/>
      <c r="R31" s="48"/>
      <c r="S31" s="49"/>
      <c r="T31" s="53"/>
      <c r="U31" s="61"/>
      <c r="V31" s="62">
        <v>347</v>
      </c>
      <c r="W31" s="63">
        <v>4.1666666666666699E-2</v>
      </c>
      <c r="X31" s="64">
        <f t="shared" si="2"/>
        <v>14.458333333333345</v>
      </c>
      <c r="Z31" s="67">
        <v>33</v>
      </c>
    </row>
    <row r="32" spans="1:26" s="2" customFormat="1" ht="13.5" customHeight="1">
      <c r="A32" s="14">
        <v>20</v>
      </c>
      <c r="B32" s="13" t="s">
        <v>84</v>
      </c>
      <c r="C32" s="92">
        <v>0</v>
      </c>
      <c r="D32" s="92">
        <v>0</v>
      </c>
      <c r="E32" s="93">
        <v>0</v>
      </c>
      <c r="F32" s="93">
        <v>0</v>
      </c>
      <c r="G32" s="93">
        <v>0</v>
      </c>
      <c r="H32" s="89">
        <f t="shared" si="3"/>
        <v>0</v>
      </c>
      <c r="I32" s="93">
        <v>1</v>
      </c>
      <c r="J32" s="94">
        <f>I32-H32</f>
        <v>1</v>
      </c>
      <c r="K32" s="27">
        <f>J32/I32</f>
        <v>1</v>
      </c>
      <c r="L32" s="94">
        <v>0.39999999999999997</v>
      </c>
      <c r="M32" s="94">
        <v>0.95416666666666661</v>
      </c>
      <c r="N32" s="94">
        <f t="shared" si="4"/>
        <v>0.5541666666666667</v>
      </c>
      <c r="O32" s="91">
        <f t="shared" si="5"/>
        <v>0.95416666666666661</v>
      </c>
      <c r="P32" s="47"/>
      <c r="Q32" s="48"/>
      <c r="R32" s="48"/>
      <c r="S32" s="49"/>
      <c r="T32" s="53"/>
      <c r="U32" s="61"/>
      <c r="V32" s="66">
        <v>386</v>
      </c>
      <c r="W32" s="63">
        <v>4.1666666666666699E-2</v>
      </c>
      <c r="X32" s="64">
        <f t="shared" si="2"/>
        <v>16.083333333333346</v>
      </c>
      <c r="Z32" s="67">
        <v>28</v>
      </c>
    </row>
    <row r="33" spans="1:26" s="2" customFormat="1" ht="13.5" customHeight="1">
      <c r="A33" s="12">
        <v>21</v>
      </c>
      <c r="B33" s="13" t="s">
        <v>18</v>
      </c>
      <c r="C33" s="90">
        <v>0</v>
      </c>
      <c r="D33" s="92">
        <v>7.4999999999999997E-2</v>
      </c>
      <c r="E33" s="93">
        <v>0</v>
      </c>
      <c r="F33" s="93">
        <v>8.6805555555555566E-2</v>
      </c>
      <c r="G33" s="93">
        <v>0</v>
      </c>
      <c r="H33" s="89">
        <f t="shared" si="3"/>
        <v>0.16180555555555556</v>
      </c>
      <c r="I33" s="93">
        <v>1</v>
      </c>
      <c r="J33" s="94">
        <f t="shared" ref="J33:J43" si="6">I33-H33</f>
        <v>0.83819444444444446</v>
      </c>
      <c r="K33" s="27">
        <f t="shared" ref="K33:K43" si="7">J33/I33</f>
        <v>0.83819444444444446</v>
      </c>
      <c r="L33" s="89">
        <v>0.25</v>
      </c>
      <c r="M33" s="94">
        <v>0.97083333333333333</v>
      </c>
      <c r="N33" s="94">
        <f t="shared" si="4"/>
        <v>0.55902777777777779</v>
      </c>
      <c r="O33" s="91">
        <f t="shared" si="5"/>
        <v>1.1582435791217895</v>
      </c>
      <c r="P33" s="47"/>
      <c r="Q33" s="48"/>
      <c r="R33" s="48"/>
      <c r="S33" s="49"/>
      <c r="T33" s="53"/>
      <c r="U33" s="115"/>
      <c r="V33" s="66"/>
      <c r="W33" s="63"/>
      <c r="X33" s="64"/>
      <c r="Z33" s="116"/>
    </row>
    <row r="34" spans="1:26" s="2" customFormat="1" ht="13.5" customHeight="1">
      <c r="A34" s="14">
        <v>22</v>
      </c>
      <c r="B34" s="13" t="s">
        <v>19</v>
      </c>
      <c r="C34" s="90">
        <v>0</v>
      </c>
      <c r="D34" s="92">
        <v>0</v>
      </c>
      <c r="E34" s="93">
        <v>0</v>
      </c>
      <c r="F34" s="93">
        <v>0</v>
      </c>
      <c r="G34" s="93">
        <v>0</v>
      </c>
      <c r="H34" s="89">
        <f t="shared" si="3"/>
        <v>0</v>
      </c>
      <c r="I34" s="93">
        <v>1</v>
      </c>
      <c r="J34" s="94">
        <f t="shared" si="6"/>
        <v>1</v>
      </c>
      <c r="K34" s="27">
        <f t="shared" si="7"/>
        <v>1</v>
      </c>
      <c r="L34" s="89">
        <v>0.19166666666666665</v>
      </c>
      <c r="M34" s="94">
        <v>0.95416666666666661</v>
      </c>
      <c r="N34" s="94">
        <f t="shared" si="4"/>
        <v>0.76249999999999996</v>
      </c>
      <c r="O34" s="91">
        <f t="shared" si="5"/>
        <v>0.95416666666666661</v>
      </c>
      <c r="P34" s="47"/>
      <c r="Q34" s="48"/>
      <c r="R34" s="48"/>
      <c r="S34" s="49"/>
      <c r="T34" s="53"/>
      <c r="U34" s="115"/>
      <c r="V34" s="66"/>
      <c r="W34" s="63"/>
      <c r="X34" s="64"/>
      <c r="Z34" s="116"/>
    </row>
    <row r="35" spans="1:26" s="2" customFormat="1" ht="13.5" customHeight="1">
      <c r="A35" s="12">
        <v>23</v>
      </c>
      <c r="B35" s="13" t="s">
        <v>82</v>
      </c>
      <c r="C35" s="90">
        <v>0</v>
      </c>
      <c r="D35" s="92">
        <v>0</v>
      </c>
      <c r="E35" s="93">
        <v>0</v>
      </c>
      <c r="F35" s="93">
        <v>0</v>
      </c>
      <c r="G35" s="93">
        <v>0</v>
      </c>
      <c r="H35" s="89">
        <f t="shared" si="3"/>
        <v>0</v>
      </c>
      <c r="I35" s="93">
        <v>1</v>
      </c>
      <c r="J35" s="94">
        <f t="shared" si="6"/>
        <v>1</v>
      </c>
      <c r="K35" s="27">
        <f t="shared" si="7"/>
        <v>1</v>
      </c>
      <c r="L35" s="89">
        <v>0.26250000000000001</v>
      </c>
      <c r="M35" s="94">
        <v>1</v>
      </c>
      <c r="N35" s="94">
        <f t="shared" si="4"/>
        <v>0.73750000000000004</v>
      </c>
      <c r="O35" s="91">
        <f t="shared" si="5"/>
        <v>1</v>
      </c>
      <c r="P35" s="47"/>
      <c r="Q35" s="48"/>
      <c r="R35" s="48"/>
      <c r="S35" s="49"/>
      <c r="T35" s="53"/>
      <c r="U35" s="115"/>
      <c r="V35" s="66"/>
      <c r="W35" s="63"/>
      <c r="X35" s="64"/>
      <c r="Z35" s="116"/>
    </row>
    <row r="36" spans="1:26" s="2" customFormat="1" ht="13.5" customHeight="1">
      <c r="A36" s="14">
        <v>24</v>
      </c>
      <c r="B36" s="13" t="s">
        <v>21</v>
      </c>
      <c r="C36" s="90">
        <v>0</v>
      </c>
      <c r="D36" s="92">
        <v>0</v>
      </c>
      <c r="E36" s="93">
        <v>0</v>
      </c>
      <c r="F36" s="93">
        <v>0</v>
      </c>
      <c r="G36" s="93">
        <v>0</v>
      </c>
      <c r="H36" s="89">
        <f t="shared" si="3"/>
        <v>0</v>
      </c>
      <c r="I36" s="93">
        <v>1</v>
      </c>
      <c r="J36" s="94">
        <f t="shared" si="6"/>
        <v>1</v>
      </c>
      <c r="K36" s="27">
        <f t="shared" si="7"/>
        <v>1</v>
      </c>
      <c r="L36" s="89">
        <v>2.0833333333333332E-2</v>
      </c>
      <c r="M36" s="94">
        <v>1</v>
      </c>
      <c r="N36" s="94">
        <f t="shared" si="4"/>
        <v>0.97916666666666663</v>
      </c>
      <c r="O36" s="91">
        <f t="shared" si="5"/>
        <v>1</v>
      </c>
      <c r="P36" s="47"/>
      <c r="Q36" s="48"/>
      <c r="R36" s="48"/>
      <c r="S36" s="49"/>
      <c r="T36" s="53"/>
      <c r="U36" s="115"/>
      <c r="V36" s="66"/>
      <c r="W36" s="63"/>
      <c r="X36" s="64"/>
      <c r="Z36" s="116"/>
    </row>
    <row r="37" spans="1:26" s="2" customFormat="1" ht="13.5" customHeight="1">
      <c r="A37" s="12">
        <v>25</v>
      </c>
      <c r="B37" s="13" t="s">
        <v>22</v>
      </c>
      <c r="C37" s="90">
        <v>0</v>
      </c>
      <c r="D37" s="92">
        <v>0</v>
      </c>
      <c r="E37" s="93">
        <v>0</v>
      </c>
      <c r="F37" s="93">
        <v>0</v>
      </c>
      <c r="G37" s="93">
        <v>0</v>
      </c>
      <c r="H37" s="89">
        <f t="shared" si="3"/>
        <v>0</v>
      </c>
      <c r="I37" s="93">
        <v>1</v>
      </c>
      <c r="J37" s="94">
        <f t="shared" si="6"/>
        <v>1</v>
      </c>
      <c r="K37" s="27">
        <f t="shared" si="7"/>
        <v>1</v>
      </c>
      <c r="L37" s="89">
        <v>0.16250000000000001</v>
      </c>
      <c r="M37" s="94">
        <v>0.97916666666666663</v>
      </c>
      <c r="N37" s="94">
        <f t="shared" si="4"/>
        <v>0.81666666666666665</v>
      </c>
      <c r="O37" s="91">
        <f t="shared" si="5"/>
        <v>0.97916666666666663</v>
      </c>
      <c r="P37" s="47"/>
      <c r="Q37" s="48"/>
      <c r="R37" s="48"/>
      <c r="S37" s="49"/>
      <c r="T37" s="53"/>
      <c r="U37" s="115"/>
      <c r="V37" s="66"/>
      <c r="W37" s="63"/>
      <c r="X37" s="64"/>
      <c r="Z37" s="116"/>
    </row>
    <row r="38" spans="1:26" s="2" customFormat="1" ht="13.5" customHeight="1">
      <c r="A38" s="14">
        <v>26</v>
      </c>
      <c r="B38" s="13" t="s">
        <v>83</v>
      </c>
      <c r="C38" s="90">
        <v>0</v>
      </c>
      <c r="D38" s="92">
        <v>0</v>
      </c>
      <c r="E38" s="93">
        <v>0</v>
      </c>
      <c r="F38" s="93">
        <v>0</v>
      </c>
      <c r="G38" s="93">
        <v>0</v>
      </c>
      <c r="H38" s="89">
        <f t="shared" si="3"/>
        <v>0</v>
      </c>
      <c r="I38" s="93">
        <v>1</v>
      </c>
      <c r="J38" s="94">
        <f t="shared" si="6"/>
        <v>1</v>
      </c>
      <c r="K38" s="27">
        <f t="shared" si="7"/>
        <v>1</v>
      </c>
      <c r="L38" s="89">
        <v>0.28333333333333333</v>
      </c>
      <c r="M38" s="94">
        <v>0.97499999999999998</v>
      </c>
      <c r="N38" s="94">
        <f t="shared" si="4"/>
        <v>0.69166666666666665</v>
      </c>
      <c r="O38" s="91">
        <f t="shared" si="5"/>
        <v>0.97499999999999998</v>
      </c>
      <c r="P38" s="47"/>
      <c r="Q38" s="48"/>
      <c r="R38" s="48"/>
      <c r="S38" s="49"/>
      <c r="T38" s="53"/>
      <c r="U38" s="115"/>
      <c r="V38" s="66"/>
      <c r="W38" s="63"/>
      <c r="X38" s="64"/>
      <c r="Z38" s="116"/>
    </row>
    <row r="39" spans="1:26" s="2" customFormat="1" ht="13.5" customHeight="1">
      <c r="A39" s="12">
        <v>27</v>
      </c>
      <c r="B39" s="13" t="s">
        <v>84</v>
      </c>
      <c r="C39" s="90">
        <v>0</v>
      </c>
      <c r="D39" s="92">
        <v>0</v>
      </c>
      <c r="E39" s="93">
        <v>0</v>
      </c>
      <c r="F39" s="93">
        <v>0</v>
      </c>
      <c r="G39" s="93">
        <v>0</v>
      </c>
      <c r="H39" s="89">
        <f t="shared" si="3"/>
        <v>0</v>
      </c>
      <c r="I39" s="93">
        <v>1</v>
      </c>
      <c r="J39" s="94">
        <f t="shared" si="6"/>
        <v>1</v>
      </c>
      <c r="K39" s="27">
        <f t="shared" si="7"/>
        <v>1</v>
      </c>
      <c r="L39" s="89">
        <v>3.3333333333333333E-2</v>
      </c>
      <c r="M39" s="94">
        <v>0.9375</v>
      </c>
      <c r="N39" s="94">
        <f t="shared" si="4"/>
        <v>0.90416666666666667</v>
      </c>
      <c r="O39" s="91">
        <f t="shared" si="5"/>
        <v>0.9375</v>
      </c>
      <c r="P39" s="47"/>
      <c r="Q39" s="48"/>
      <c r="R39" s="48"/>
      <c r="S39" s="49"/>
      <c r="T39" s="53"/>
      <c r="U39" s="115"/>
      <c r="V39" s="66"/>
      <c r="W39" s="63"/>
      <c r="X39" s="64"/>
      <c r="Z39" s="116"/>
    </row>
    <row r="40" spans="1:26" s="2" customFormat="1" ht="13.5" customHeight="1">
      <c r="A40" s="14">
        <v>28</v>
      </c>
      <c r="B40" s="13" t="s">
        <v>18</v>
      </c>
      <c r="C40" s="90">
        <v>0</v>
      </c>
      <c r="D40" s="92">
        <v>0</v>
      </c>
      <c r="E40" s="93">
        <v>0</v>
      </c>
      <c r="F40" s="93">
        <v>0</v>
      </c>
      <c r="G40" s="93">
        <v>0</v>
      </c>
      <c r="H40" s="89">
        <f t="shared" si="3"/>
        <v>0</v>
      </c>
      <c r="I40" s="93">
        <v>1</v>
      </c>
      <c r="J40" s="94">
        <f t="shared" si="6"/>
        <v>1</v>
      </c>
      <c r="K40" s="27">
        <f t="shared" si="7"/>
        <v>1</v>
      </c>
      <c r="L40" s="89">
        <v>1.6666666666666666E-2</v>
      </c>
      <c r="M40" s="94">
        <v>0.85</v>
      </c>
      <c r="N40" s="94">
        <f t="shared" si="4"/>
        <v>0.83333333333333326</v>
      </c>
      <c r="O40" s="91">
        <f t="shared" si="5"/>
        <v>0.85</v>
      </c>
      <c r="P40" s="47"/>
      <c r="Q40" s="48"/>
      <c r="R40" s="48"/>
      <c r="S40" s="49"/>
      <c r="T40" s="53"/>
      <c r="U40" s="115"/>
      <c r="V40" s="66"/>
      <c r="W40" s="63"/>
      <c r="X40" s="64"/>
      <c r="Z40" s="116"/>
    </row>
    <row r="41" spans="1:26" s="2" customFormat="1" ht="13.5" customHeight="1">
      <c r="A41" s="12">
        <v>29</v>
      </c>
      <c r="B41" s="13" t="s">
        <v>19</v>
      </c>
      <c r="C41" s="90">
        <v>0</v>
      </c>
      <c r="D41" s="92">
        <v>0</v>
      </c>
      <c r="E41" s="93">
        <v>0</v>
      </c>
      <c r="F41" s="93">
        <v>0</v>
      </c>
      <c r="G41" s="93">
        <v>0</v>
      </c>
      <c r="H41" s="89">
        <f t="shared" si="3"/>
        <v>0</v>
      </c>
      <c r="I41" s="93">
        <v>1</v>
      </c>
      <c r="J41" s="94">
        <f t="shared" si="6"/>
        <v>1</v>
      </c>
      <c r="K41" s="27">
        <f t="shared" si="7"/>
        <v>1</v>
      </c>
      <c r="L41" s="89">
        <v>0.19166666666666665</v>
      </c>
      <c r="M41" s="94">
        <v>0.99583333333333324</v>
      </c>
      <c r="N41" s="94">
        <f t="shared" si="4"/>
        <v>0.80416666666666659</v>
      </c>
      <c r="O41" s="91">
        <f t="shared" si="5"/>
        <v>0.99583333333333324</v>
      </c>
      <c r="P41" s="47"/>
      <c r="Q41" s="48"/>
      <c r="R41" s="48"/>
      <c r="S41" s="49"/>
      <c r="T41" s="53"/>
      <c r="U41" s="115"/>
      <c r="V41" s="66"/>
      <c r="W41" s="63"/>
      <c r="X41" s="64"/>
      <c r="Z41" s="116"/>
    </row>
    <row r="42" spans="1:26" s="2" customFormat="1" ht="13.5" customHeight="1">
      <c r="A42" s="14">
        <v>30</v>
      </c>
      <c r="B42" s="13" t="s">
        <v>82</v>
      </c>
      <c r="C42" s="90">
        <v>0</v>
      </c>
      <c r="D42" s="92">
        <v>0</v>
      </c>
      <c r="E42" s="93">
        <v>0</v>
      </c>
      <c r="F42" s="93">
        <v>0</v>
      </c>
      <c r="G42" s="93">
        <v>0</v>
      </c>
      <c r="H42" s="89">
        <f t="shared" si="3"/>
        <v>0</v>
      </c>
      <c r="I42" s="93">
        <v>1</v>
      </c>
      <c r="J42" s="94">
        <f t="shared" si="6"/>
        <v>1</v>
      </c>
      <c r="K42" s="27">
        <f t="shared" si="7"/>
        <v>1</v>
      </c>
      <c r="L42" s="89">
        <v>0.14166666666666666</v>
      </c>
      <c r="M42" s="94">
        <v>1</v>
      </c>
      <c r="N42" s="94">
        <f t="shared" si="4"/>
        <v>0.85833333333333339</v>
      </c>
      <c r="O42" s="91">
        <f t="shared" si="5"/>
        <v>1</v>
      </c>
      <c r="P42" s="47"/>
      <c r="Q42" s="48"/>
      <c r="R42" s="48"/>
      <c r="S42" s="49"/>
      <c r="T42" s="53"/>
      <c r="U42" s="115"/>
      <c r="V42" s="66"/>
      <c r="W42" s="63"/>
      <c r="X42" s="64"/>
      <c r="Z42" s="116"/>
    </row>
    <row r="43" spans="1:26" s="2" customFormat="1" ht="13.5" customHeight="1">
      <c r="A43" s="14">
        <v>31</v>
      </c>
      <c r="B43" s="124" t="s">
        <v>21</v>
      </c>
      <c r="C43" s="90">
        <v>0</v>
      </c>
      <c r="D43" s="92">
        <v>0</v>
      </c>
      <c r="E43" s="93">
        <v>0</v>
      </c>
      <c r="F43" s="93">
        <v>0</v>
      </c>
      <c r="G43" s="93">
        <v>0</v>
      </c>
      <c r="H43" s="89">
        <f t="shared" si="3"/>
        <v>0</v>
      </c>
      <c r="I43" s="93">
        <v>1</v>
      </c>
      <c r="J43" s="94">
        <f t="shared" si="6"/>
        <v>1</v>
      </c>
      <c r="K43" s="27">
        <f t="shared" si="7"/>
        <v>1</v>
      </c>
      <c r="L43" s="89">
        <v>7.0833333333333331E-2</v>
      </c>
      <c r="M43" s="94">
        <v>1</v>
      </c>
      <c r="N43" s="94">
        <f t="shared" si="4"/>
        <v>0.9291666666666667</v>
      </c>
      <c r="O43" s="91">
        <f t="shared" si="5"/>
        <v>1</v>
      </c>
      <c r="P43" s="47"/>
      <c r="Q43" s="48"/>
      <c r="R43" s="48"/>
      <c r="S43" s="49"/>
      <c r="T43" s="53"/>
      <c r="U43" s="115"/>
      <c r="V43" s="66"/>
      <c r="W43" s="63"/>
      <c r="X43" s="64"/>
      <c r="Z43" s="116"/>
    </row>
    <row r="44" spans="1:26">
      <c r="A44" s="211" t="s">
        <v>51</v>
      </c>
      <c r="B44" s="211"/>
      <c r="C44" s="112">
        <f>SUM(C13:C43)</f>
        <v>0.25</v>
      </c>
      <c r="D44" s="112">
        <f>SUM(D13:D43)</f>
        <v>7.4999999999999997E-2</v>
      </c>
      <c r="E44" s="112">
        <f>SUM(E13:E43)</f>
        <v>0</v>
      </c>
      <c r="F44" s="112">
        <f t="shared" ref="F44:G44" si="8">SUM(F13:F43)</f>
        <v>8.6805555555555566E-2</v>
      </c>
      <c r="G44" s="112">
        <f t="shared" si="8"/>
        <v>0</v>
      </c>
      <c r="H44" s="112">
        <f>SUM(H13:H43)</f>
        <v>0.41180555555555554</v>
      </c>
      <c r="I44" s="112">
        <f>SUM(I13:I43)</f>
        <v>31</v>
      </c>
      <c r="J44" s="112">
        <f>SUM(J2:J43)</f>
        <v>30.588194444444444</v>
      </c>
      <c r="K44" s="113"/>
      <c r="L44" s="112">
        <f>SUM(L13:L43)</f>
        <v>3.9583333333333335</v>
      </c>
      <c r="M44" s="112">
        <f>SUM(M13:M43)</f>
        <v>26.720833333333335</v>
      </c>
      <c r="N44" s="112">
        <f>SUM(N13:N43)</f>
        <v>22.350694444444443</v>
      </c>
      <c r="O44" s="113"/>
      <c r="P44" s="96"/>
      <c r="Q44" s="95"/>
      <c r="R44" s="95"/>
      <c r="S44" s="97"/>
      <c r="T44" s="1"/>
      <c r="V44" s="64">
        <f t="shared" ref="V44:V53" si="9">+U44*T45</f>
        <v>0</v>
      </c>
    </row>
    <row r="45" spans="1:26">
      <c r="A45" s="210" t="s">
        <v>71</v>
      </c>
      <c r="B45" s="210"/>
      <c r="C45" s="114">
        <f>AVERAGE(C13:C43)</f>
        <v>8.0645161290322578E-3</v>
      </c>
      <c r="D45" s="114">
        <f>AVERAGE(D13:D43)</f>
        <v>2.4193548387096775E-3</v>
      </c>
      <c r="E45" s="114">
        <f>AVERAGE(E13:E43)</f>
        <v>0</v>
      </c>
      <c r="F45" s="114">
        <f t="shared" ref="F45:G45" si="10">AVERAGE(F13:F43)</f>
        <v>2.8001792114695345E-3</v>
      </c>
      <c r="G45" s="114">
        <f t="shared" si="10"/>
        <v>0</v>
      </c>
      <c r="H45" s="114">
        <f>AVERAGE(H2:H43)</f>
        <v>1.3284050179211469E-2</v>
      </c>
      <c r="I45" s="114">
        <f>AVERAGE(I2:I43)</f>
        <v>1.15625</v>
      </c>
      <c r="J45" s="114">
        <f>AVERAGE(J2:J43)</f>
        <v>0.98671594982078847</v>
      </c>
      <c r="K45" s="117">
        <f>AVERAGE(K13:K43)</f>
        <v>0.98671594982078847</v>
      </c>
      <c r="L45" s="114">
        <f>AVERAGE(L13:L42)</f>
        <v>0.12958333333333333</v>
      </c>
      <c r="M45" s="114">
        <f>AVERAGE(M13:M43)</f>
        <v>0.86196236559139794</v>
      </c>
      <c r="N45" s="114">
        <f>AVERAGE(N13:N43)</f>
        <v>0.72099014336917555</v>
      </c>
      <c r="O45" s="118">
        <f>AVERAGE(O13:O43)</f>
        <v>0.86926233767776384</v>
      </c>
      <c r="V45" s="64">
        <f t="shared" si="9"/>
        <v>0</v>
      </c>
    </row>
    <row r="46" spans="1:26">
      <c r="V46" s="64">
        <f t="shared" si="9"/>
        <v>0</v>
      </c>
    </row>
    <row r="47" spans="1:26">
      <c r="H47" s="33"/>
      <c r="V47" s="64">
        <f t="shared" si="9"/>
        <v>0</v>
      </c>
    </row>
    <row r="48" spans="1:26">
      <c r="V48" s="64">
        <f t="shared" si="9"/>
        <v>0</v>
      </c>
    </row>
    <row r="49" spans="5:22">
      <c r="E49" s="33"/>
      <c r="F49" s="33"/>
      <c r="G49" s="33"/>
      <c r="V49" s="64">
        <f t="shared" si="9"/>
        <v>0</v>
      </c>
    </row>
    <row r="50" spans="5:22">
      <c r="V50" s="64">
        <f t="shared" si="9"/>
        <v>0</v>
      </c>
    </row>
    <row r="51" spans="5:22">
      <c r="V51" s="64">
        <f t="shared" si="9"/>
        <v>0</v>
      </c>
    </row>
    <row r="52" spans="5:22">
      <c r="V52" s="64">
        <f t="shared" si="9"/>
        <v>0</v>
      </c>
    </row>
    <row r="53" spans="5:22">
      <c r="H53" s="33"/>
      <c r="V53" s="64">
        <f t="shared" si="9"/>
        <v>0</v>
      </c>
    </row>
    <row r="54" spans="5:22">
      <c r="O54" s="8"/>
      <c r="Q54" s="8"/>
      <c r="R54" s="8"/>
    </row>
  </sheetData>
  <mergeCells count="18">
    <mergeCell ref="A44:B44"/>
    <mergeCell ref="A45:B45"/>
    <mergeCell ref="N9:N10"/>
    <mergeCell ref="O9:O10"/>
    <mergeCell ref="P9:P10"/>
    <mergeCell ref="Q9:Q10"/>
    <mergeCell ref="S9:S10"/>
    <mergeCell ref="T9:T11"/>
    <mergeCell ref="A5:T5"/>
    <mergeCell ref="A6:T6"/>
    <mergeCell ref="A7:T7"/>
    <mergeCell ref="A9:A11"/>
    <mergeCell ref="B9:B11"/>
    <mergeCell ref="C9:H9"/>
    <mergeCell ref="I9:I10"/>
    <mergeCell ref="J9:K10"/>
    <mergeCell ref="L9:L10"/>
    <mergeCell ref="M9:M10"/>
  </mergeCells>
  <pageMargins left="0.75" right="0.75" top="1" bottom="1" header="0.5" footer="0.5"/>
  <pageSetup paperSize="9" scale="72" fitToHeight="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4"/>
  <sheetViews>
    <sheetView topLeftCell="A7" workbookViewId="0">
      <selection activeCell="N37" sqref="N37"/>
    </sheetView>
  </sheetViews>
  <sheetFormatPr defaultColWidth="7.875" defaultRowHeight="12.75"/>
  <cols>
    <col min="1" max="1" width="5.75" style="5" customWidth="1"/>
    <col min="2" max="2" width="9.25" style="5" customWidth="1"/>
    <col min="3" max="3" width="12" style="6" customWidth="1"/>
    <col min="4" max="4" width="9.875" style="6" customWidth="1"/>
    <col min="5" max="6" width="7.625" style="6" customWidth="1"/>
    <col min="7" max="7" width="8.625" style="6" bestFit="1" customWidth="1"/>
    <col min="8" max="8" width="7.625" style="6" customWidth="1"/>
    <col min="9" max="9" width="12.375" style="5" customWidth="1"/>
    <col min="10" max="10" width="10.75" style="5" customWidth="1"/>
    <col min="11" max="11" width="9.5" style="1" customWidth="1"/>
    <col min="12" max="12" width="10.375" style="1" customWidth="1"/>
    <col min="13" max="14" width="11.125" style="1" customWidth="1"/>
    <col min="15" max="15" width="10.75" style="1" customWidth="1"/>
    <col min="16" max="16" width="9.5" style="7" hidden="1" customWidth="1"/>
    <col min="17" max="18" width="9.5" style="1" hidden="1" customWidth="1"/>
    <col min="19" max="19" width="7.875" style="5" hidden="1" customWidth="1"/>
    <col min="20" max="20" width="62.875" style="5" customWidth="1"/>
    <col min="21" max="21" width="10.75" style="1" customWidth="1"/>
    <col min="22" max="22" width="11.25" style="1" customWidth="1"/>
    <col min="23" max="23" width="8.875" style="1" customWidth="1"/>
    <col min="24" max="24" width="11.25" style="1" customWidth="1"/>
    <col min="25" max="25" width="7.875" style="1"/>
    <col min="26" max="27" width="13.5" style="1" customWidth="1"/>
    <col min="28" max="28" width="7.875" style="1"/>
    <col min="29" max="29" width="9" style="1" customWidth="1"/>
    <col min="30" max="16384" width="7.875" style="1"/>
  </cols>
  <sheetData>
    <row r="1" spans="1:26" ht="15.75">
      <c r="A1" s="9"/>
      <c r="B1" s="1"/>
      <c r="C1" s="20"/>
      <c r="D1" s="20"/>
      <c r="E1" s="20"/>
      <c r="F1" s="20"/>
      <c r="G1" s="20"/>
      <c r="H1" s="20"/>
      <c r="I1" s="21"/>
      <c r="J1" s="22"/>
      <c r="K1" s="19"/>
      <c r="L1" s="19"/>
      <c r="M1" s="19"/>
      <c r="N1" s="19"/>
      <c r="O1" s="34"/>
      <c r="P1" s="35"/>
      <c r="Q1" s="34"/>
      <c r="R1" s="34"/>
      <c r="S1" s="34"/>
      <c r="T1" s="36"/>
    </row>
    <row r="2" spans="1:26">
      <c r="A2" s="9"/>
      <c r="B2" s="1"/>
      <c r="C2" s="23"/>
      <c r="D2" s="24"/>
      <c r="E2" s="24"/>
      <c r="F2" s="24"/>
      <c r="G2" s="24"/>
      <c r="H2" s="24"/>
      <c r="I2" s="25"/>
      <c r="J2" s="25"/>
      <c r="K2" s="26"/>
      <c r="L2" s="26"/>
      <c r="M2" s="26"/>
      <c r="N2" s="26"/>
      <c r="O2" s="25"/>
      <c r="P2" s="37"/>
      <c r="Q2" s="25"/>
      <c r="R2" s="38"/>
      <c r="S2" s="9"/>
      <c r="T2" s="9"/>
    </row>
    <row r="3" spans="1:26">
      <c r="A3" s="9"/>
      <c r="B3" s="10"/>
      <c r="C3" s="23"/>
      <c r="D3" s="24"/>
      <c r="E3" s="24"/>
      <c r="F3" s="24"/>
      <c r="G3" s="24"/>
      <c r="H3" s="24"/>
      <c r="I3" s="25"/>
      <c r="J3" s="25"/>
      <c r="K3" s="26"/>
      <c r="L3" s="26"/>
      <c r="M3" s="26"/>
      <c r="N3" s="26"/>
      <c r="O3" s="25"/>
      <c r="P3" s="37"/>
      <c r="Q3" s="25"/>
      <c r="R3" s="38"/>
      <c r="S3" s="9"/>
      <c r="T3" s="9"/>
    </row>
    <row r="4" spans="1:26">
      <c r="A4" s="9"/>
      <c r="B4" s="10"/>
      <c r="C4" s="23"/>
      <c r="D4" s="24"/>
      <c r="E4" s="24"/>
      <c r="F4" s="24"/>
      <c r="G4" s="24"/>
      <c r="H4" s="24"/>
      <c r="I4" s="25"/>
      <c r="J4" s="25"/>
      <c r="K4" s="26"/>
      <c r="L4" s="26"/>
      <c r="M4" s="26"/>
      <c r="N4" s="26"/>
      <c r="O4" s="25"/>
      <c r="P4" s="37"/>
      <c r="Q4" s="25"/>
      <c r="R4" s="38"/>
      <c r="S4" s="9"/>
      <c r="T4" s="9"/>
    </row>
    <row r="5" spans="1:26">
      <c r="A5" s="187" t="s">
        <v>17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6">
      <c r="A6" s="187" t="s">
        <v>85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6">
      <c r="A7" s="212" t="s">
        <v>42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</row>
    <row r="8" spans="1:26">
      <c r="A8" s="140" t="s">
        <v>86</v>
      </c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</row>
    <row r="9" spans="1:26" ht="21" customHeight="1">
      <c r="A9" s="190" t="s">
        <v>65</v>
      </c>
      <c r="B9" s="215" t="s">
        <v>66</v>
      </c>
      <c r="C9" s="214" t="s">
        <v>2</v>
      </c>
      <c r="D9" s="188"/>
      <c r="E9" s="188"/>
      <c r="F9" s="188"/>
      <c r="G9" s="188"/>
      <c r="H9" s="189"/>
      <c r="I9" s="193" t="s">
        <v>3</v>
      </c>
      <c r="J9" s="198" t="s">
        <v>4</v>
      </c>
      <c r="K9" s="219"/>
      <c r="L9" s="209" t="s">
        <v>122</v>
      </c>
      <c r="M9" s="209" t="s">
        <v>40</v>
      </c>
      <c r="N9" s="209" t="s">
        <v>123</v>
      </c>
      <c r="O9" s="221" t="s">
        <v>5</v>
      </c>
      <c r="P9" s="194" t="s">
        <v>6</v>
      </c>
      <c r="Q9" s="194" t="s">
        <v>7</v>
      </c>
      <c r="R9" s="137" t="s">
        <v>8</v>
      </c>
      <c r="S9" s="183" t="s">
        <v>9</v>
      </c>
      <c r="T9" s="184" t="s">
        <v>10</v>
      </c>
      <c r="U9" s="60"/>
    </row>
    <row r="10" spans="1:26" ht="26.25" customHeight="1">
      <c r="A10" s="191"/>
      <c r="B10" s="216"/>
      <c r="C10" s="100" t="s">
        <v>56</v>
      </c>
      <c r="D10" s="101" t="s">
        <v>57</v>
      </c>
      <c r="E10" s="101" t="s">
        <v>58</v>
      </c>
      <c r="F10" s="101" t="s">
        <v>127</v>
      </c>
      <c r="G10" s="101" t="s">
        <v>126</v>
      </c>
      <c r="H10" s="101" t="s">
        <v>59</v>
      </c>
      <c r="I10" s="193"/>
      <c r="J10" s="200"/>
      <c r="K10" s="220"/>
      <c r="L10" s="209"/>
      <c r="M10" s="209"/>
      <c r="N10" s="209"/>
      <c r="O10" s="222"/>
      <c r="P10" s="195"/>
      <c r="Q10" s="195"/>
      <c r="R10" s="84" t="s">
        <v>11</v>
      </c>
      <c r="S10" s="183"/>
      <c r="T10" s="185"/>
      <c r="U10" s="60"/>
    </row>
    <row r="11" spans="1:26">
      <c r="A11" s="192"/>
      <c r="B11" s="217"/>
      <c r="C11" s="102" t="s">
        <v>13</v>
      </c>
      <c r="D11" s="103" t="s">
        <v>13</v>
      </c>
      <c r="E11" s="103" t="s">
        <v>13</v>
      </c>
      <c r="F11" s="103" t="s">
        <v>13</v>
      </c>
      <c r="G11" s="103" t="s">
        <v>13</v>
      </c>
      <c r="H11" s="103" t="s">
        <v>13</v>
      </c>
      <c r="I11" s="103" t="s">
        <v>13</v>
      </c>
      <c r="J11" s="138" t="s">
        <v>13</v>
      </c>
      <c r="K11" s="105" t="s">
        <v>12</v>
      </c>
      <c r="L11" s="139" t="s">
        <v>13</v>
      </c>
      <c r="M11" s="141" t="s">
        <v>13</v>
      </c>
      <c r="N11" s="141" t="s">
        <v>13</v>
      </c>
      <c r="O11" s="105" t="s">
        <v>12</v>
      </c>
      <c r="P11" s="84" t="s">
        <v>14</v>
      </c>
      <c r="Q11" s="84" t="s">
        <v>15</v>
      </c>
      <c r="R11" s="84" t="s">
        <v>15</v>
      </c>
      <c r="S11" s="137" t="s">
        <v>16</v>
      </c>
      <c r="T11" s="186"/>
      <c r="U11" s="60"/>
      <c r="W11" s="1">
        <f>2113/6</f>
        <v>352.16666666666669</v>
      </c>
    </row>
    <row r="12" spans="1:26">
      <c r="A12" s="106"/>
      <c r="B12" s="106">
        <v>1</v>
      </c>
      <c r="C12" s="107">
        <v>2</v>
      </c>
      <c r="D12" s="106">
        <v>3</v>
      </c>
      <c r="E12" s="106">
        <v>4</v>
      </c>
      <c r="F12" s="106">
        <v>5</v>
      </c>
      <c r="G12" s="106">
        <v>6</v>
      </c>
      <c r="H12" s="106" t="s">
        <v>67</v>
      </c>
      <c r="I12" s="106">
        <v>6</v>
      </c>
      <c r="J12" s="106" t="s">
        <v>68</v>
      </c>
      <c r="K12" s="106" t="s">
        <v>69</v>
      </c>
      <c r="L12" s="106">
        <v>9</v>
      </c>
      <c r="M12" s="169">
        <v>10</v>
      </c>
      <c r="N12" s="169">
        <v>11</v>
      </c>
      <c r="O12" s="106" t="s">
        <v>70</v>
      </c>
      <c r="P12" s="40">
        <v>11</v>
      </c>
      <c r="Q12" s="41">
        <v>17</v>
      </c>
      <c r="R12" s="41">
        <v>18</v>
      </c>
      <c r="S12" s="41">
        <v>12</v>
      </c>
      <c r="T12" s="42">
        <v>11</v>
      </c>
      <c r="U12" s="60"/>
    </row>
    <row r="13" spans="1:26" s="2" customFormat="1" ht="13.5" customHeight="1">
      <c r="A13" s="12">
        <v>1</v>
      </c>
      <c r="B13" s="13" t="s">
        <v>19</v>
      </c>
      <c r="C13" s="92">
        <v>0</v>
      </c>
      <c r="D13" s="92">
        <v>0</v>
      </c>
      <c r="E13" s="93">
        <v>0</v>
      </c>
      <c r="F13" s="93">
        <v>0</v>
      </c>
      <c r="G13" s="93">
        <v>0</v>
      </c>
      <c r="H13" s="89">
        <f>C13+D13+F13+G13</f>
        <v>0</v>
      </c>
      <c r="I13" s="93">
        <v>1</v>
      </c>
      <c r="J13" s="94">
        <f t="shared" ref="J13:J31" si="0">I13-H13</f>
        <v>1</v>
      </c>
      <c r="K13" s="27">
        <f t="shared" ref="K13:K31" si="1">J13/I13</f>
        <v>1</v>
      </c>
      <c r="L13" s="94">
        <v>0.15</v>
      </c>
      <c r="M13" s="94">
        <v>1</v>
      </c>
      <c r="N13" s="94">
        <f>M13-L13-C13-D13-E13-F13</f>
        <v>0.85</v>
      </c>
      <c r="O13" s="91">
        <f>M13/J13</f>
        <v>1</v>
      </c>
      <c r="P13" s="43"/>
      <c r="Q13" s="44"/>
      <c r="R13" s="44"/>
      <c r="S13" s="45"/>
      <c r="T13" s="46"/>
      <c r="U13" s="61"/>
      <c r="V13" s="62">
        <v>414</v>
      </c>
      <c r="W13" s="63">
        <v>4.1666666666666699E-2</v>
      </c>
      <c r="X13" s="64">
        <f t="shared" ref="X13:X32" si="2">+W13*V13</f>
        <v>17.250000000000014</v>
      </c>
      <c r="Z13" s="65">
        <v>69</v>
      </c>
    </row>
    <row r="14" spans="1:26" s="3" customFormat="1" ht="13.5" customHeight="1">
      <c r="A14" s="12">
        <v>2</v>
      </c>
      <c r="B14" s="13" t="s">
        <v>82</v>
      </c>
      <c r="C14" s="92">
        <v>0</v>
      </c>
      <c r="D14" s="92">
        <v>0</v>
      </c>
      <c r="E14" s="93">
        <v>0</v>
      </c>
      <c r="F14" s="93">
        <v>0</v>
      </c>
      <c r="G14" s="93">
        <v>0</v>
      </c>
      <c r="H14" s="89">
        <f t="shared" ref="H14:H43" si="3">C14+D14+F14+G14</f>
        <v>0</v>
      </c>
      <c r="I14" s="93">
        <v>1</v>
      </c>
      <c r="J14" s="94">
        <f t="shared" si="0"/>
        <v>1</v>
      </c>
      <c r="K14" s="27">
        <f t="shared" si="1"/>
        <v>1</v>
      </c>
      <c r="L14" s="94">
        <v>6.6666666666666666E-2</v>
      </c>
      <c r="M14" s="94">
        <v>0.9916666666666667</v>
      </c>
      <c r="N14" s="94">
        <f t="shared" ref="N14:N43" si="4">M14-L14-C14-D14-E14-F14</f>
        <v>0.92500000000000004</v>
      </c>
      <c r="O14" s="91">
        <f t="shared" ref="O14:O43" si="5">M14/J14</f>
        <v>0.9916666666666667</v>
      </c>
      <c r="P14" s="47"/>
      <c r="Q14" s="48"/>
      <c r="R14" s="48"/>
      <c r="S14" s="49"/>
      <c r="T14" s="46"/>
      <c r="U14" s="60"/>
      <c r="V14" s="66">
        <v>419</v>
      </c>
      <c r="W14" s="63">
        <v>4.1666666666666699E-2</v>
      </c>
      <c r="X14" s="64">
        <f t="shared" si="2"/>
        <v>17.458333333333346</v>
      </c>
      <c r="Z14" s="67">
        <v>94</v>
      </c>
    </row>
    <row r="15" spans="1:26" s="4" customFormat="1" ht="13.5" customHeight="1">
      <c r="A15" s="12">
        <v>3</v>
      </c>
      <c r="B15" s="13" t="s">
        <v>21</v>
      </c>
      <c r="C15" s="92">
        <v>0</v>
      </c>
      <c r="D15" s="92">
        <v>0</v>
      </c>
      <c r="E15" s="93">
        <v>0</v>
      </c>
      <c r="F15" s="93">
        <v>0</v>
      </c>
      <c r="G15" s="93">
        <v>0</v>
      </c>
      <c r="H15" s="89">
        <f t="shared" si="3"/>
        <v>0</v>
      </c>
      <c r="I15" s="93">
        <v>1</v>
      </c>
      <c r="J15" s="94">
        <f t="shared" si="0"/>
        <v>1</v>
      </c>
      <c r="K15" s="27">
        <f t="shared" si="1"/>
        <v>1</v>
      </c>
      <c r="L15" s="94">
        <v>0.12083333333333333</v>
      </c>
      <c r="M15" s="94">
        <v>1</v>
      </c>
      <c r="N15" s="94">
        <f t="shared" si="4"/>
        <v>0.87916666666666665</v>
      </c>
      <c r="O15" s="91">
        <f t="shared" si="5"/>
        <v>1</v>
      </c>
      <c r="P15" s="43"/>
      <c r="Q15" s="44"/>
      <c r="R15" s="44"/>
      <c r="S15" s="45"/>
      <c r="T15" s="46"/>
      <c r="U15" s="68"/>
      <c r="V15" s="62">
        <v>354</v>
      </c>
      <c r="W15" s="63">
        <v>4.1666666666666699E-2</v>
      </c>
      <c r="X15" s="64">
        <f t="shared" si="2"/>
        <v>14.750000000000011</v>
      </c>
      <c r="Z15" s="67">
        <v>88</v>
      </c>
    </row>
    <row r="16" spans="1:26" s="4" customFormat="1" ht="13.5" customHeight="1">
      <c r="A16" s="12">
        <v>4</v>
      </c>
      <c r="B16" s="13" t="s">
        <v>22</v>
      </c>
      <c r="C16" s="92">
        <v>0</v>
      </c>
      <c r="D16" s="92">
        <v>0</v>
      </c>
      <c r="E16" s="93">
        <v>0</v>
      </c>
      <c r="F16" s="93">
        <v>0</v>
      </c>
      <c r="G16" s="93">
        <v>0</v>
      </c>
      <c r="H16" s="89">
        <f t="shared" si="3"/>
        <v>0</v>
      </c>
      <c r="I16" s="93">
        <v>1</v>
      </c>
      <c r="J16" s="94">
        <f t="shared" si="0"/>
        <v>1</v>
      </c>
      <c r="K16" s="27">
        <f t="shared" si="1"/>
        <v>1</v>
      </c>
      <c r="L16" s="94">
        <v>0.15416666666666667</v>
      </c>
      <c r="M16" s="94">
        <v>0.99583333333333324</v>
      </c>
      <c r="N16" s="94">
        <f t="shared" si="4"/>
        <v>0.84166666666666656</v>
      </c>
      <c r="O16" s="91">
        <f t="shared" si="5"/>
        <v>0.99583333333333324</v>
      </c>
      <c r="P16" s="47"/>
      <c r="Q16" s="48"/>
      <c r="R16" s="48"/>
      <c r="S16" s="49"/>
      <c r="T16" s="46"/>
      <c r="U16" s="68"/>
      <c r="V16" s="66">
        <v>368</v>
      </c>
      <c r="W16" s="63">
        <v>4.1666666666666699E-2</v>
      </c>
      <c r="X16" s="64">
        <f t="shared" si="2"/>
        <v>15.333333333333345</v>
      </c>
      <c r="Z16" s="67">
        <v>53</v>
      </c>
    </row>
    <row r="17" spans="1:26" s="2" customFormat="1" ht="13.5" customHeight="1">
      <c r="A17" s="12">
        <v>5</v>
      </c>
      <c r="B17" s="13" t="s">
        <v>83</v>
      </c>
      <c r="C17" s="92">
        <v>0</v>
      </c>
      <c r="D17" s="92">
        <v>0</v>
      </c>
      <c r="E17" s="93">
        <v>0</v>
      </c>
      <c r="F17" s="93">
        <v>0</v>
      </c>
      <c r="G17" s="93">
        <v>0</v>
      </c>
      <c r="H17" s="89">
        <f t="shared" si="3"/>
        <v>0</v>
      </c>
      <c r="I17" s="93">
        <v>1</v>
      </c>
      <c r="J17" s="94">
        <f t="shared" si="0"/>
        <v>1</v>
      </c>
      <c r="K17" s="27">
        <f t="shared" si="1"/>
        <v>1</v>
      </c>
      <c r="L17" s="94">
        <v>4.1666666666666664E-2</v>
      </c>
      <c r="M17" s="94">
        <v>1</v>
      </c>
      <c r="N17" s="94">
        <f t="shared" si="4"/>
        <v>0.95833333333333337</v>
      </c>
      <c r="O17" s="91">
        <f t="shared" si="5"/>
        <v>1</v>
      </c>
      <c r="P17" s="43"/>
      <c r="Q17" s="44"/>
      <c r="R17" s="44"/>
      <c r="S17" s="45"/>
      <c r="T17" s="46"/>
      <c r="U17" s="61"/>
      <c r="V17" s="62">
        <v>361</v>
      </c>
      <c r="W17" s="63">
        <v>4.1666666666666699E-2</v>
      </c>
      <c r="X17" s="64">
        <f t="shared" si="2"/>
        <v>15.041666666666679</v>
      </c>
      <c r="Z17" s="67">
        <v>82</v>
      </c>
    </row>
    <row r="18" spans="1:26" s="2" customFormat="1" ht="13.5" customHeight="1">
      <c r="A18" s="12">
        <v>6</v>
      </c>
      <c r="B18" s="13" t="s">
        <v>84</v>
      </c>
      <c r="C18" s="92">
        <v>0</v>
      </c>
      <c r="D18" s="92">
        <v>0</v>
      </c>
      <c r="E18" s="93">
        <v>0</v>
      </c>
      <c r="F18" s="93">
        <v>0</v>
      </c>
      <c r="G18" s="93">
        <v>0</v>
      </c>
      <c r="H18" s="89">
        <f t="shared" si="3"/>
        <v>0</v>
      </c>
      <c r="I18" s="93">
        <v>1</v>
      </c>
      <c r="J18" s="94">
        <f t="shared" si="0"/>
        <v>1</v>
      </c>
      <c r="K18" s="27">
        <f t="shared" si="1"/>
        <v>1</v>
      </c>
      <c r="L18" s="94">
        <v>0.25416666666666665</v>
      </c>
      <c r="M18" s="94">
        <v>1</v>
      </c>
      <c r="N18" s="94">
        <f t="shared" si="4"/>
        <v>0.74583333333333335</v>
      </c>
      <c r="O18" s="91">
        <f t="shared" si="5"/>
        <v>1</v>
      </c>
      <c r="P18" s="47"/>
      <c r="Q18" s="48"/>
      <c r="R18" s="48"/>
      <c r="S18" s="49"/>
      <c r="T18" s="46"/>
      <c r="U18" s="61"/>
      <c r="V18" s="66">
        <v>214</v>
      </c>
      <c r="W18" s="63">
        <v>4.1666666666666699E-2</v>
      </c>
      <c r="X18" s="64">
        <f t="shared" si="2"/>
        <v>8.9166666666666732</v>
      </c>
      <c r="Z18" s="67">
        <v>42</v>
      </c>
    </row>
    <row r="19" spans="1:26" s="2" customFormat="1" ht="13.5" customHeight="1">
      <c r="A19" s="12">
        <v>7</v>
      </c>
      <c r="B19" s="13" t="s">
        <v>18</v>
      </c>
      <c r="C19" s="92">
        <v>0</v>
      </c>
      <c r="D19" s="92">
        <v>0</v>
      </c>
      <c r="E19" s="93">
        <v>0</v>
      </c>
      <c r="F19" s="93">
        <v>0</v>
      </c>
      <c r="G19" s="93">
        <v>0</v>
      </c>
      <c r="H19" s="89">
        <f t="shared" si="3"/>
        <v>0</v>
      </c>
      <c r="I19" s="93">
        <v>1</v>
      </c>
      <c r="J19" s="94">
        <f t="shared" si="0"/>
        <v>1</v>
      </c>
      <c r="K19" s="27">
        <f t="shared" si="1"/>
        <v>1</v>
      </c>
      <c r="L19" s="94">
        <v>0.15833333333333333</v>
      </c>
      <c r="M19" s="94">
        <v>0.92083333333333339</v>
      </c>
      <c r="N19" s="94">
        <f t="shared" si="4"/>
        <v>0.76250000000000007</v>
      </c>
      <c r="O19" s="91">
        <f t="shared" si="5"/>
        <v>0.92083333333333339</v>
      </c>
      <c r="P19" s="43"/>
      <c r="Q19" s="44"/>
      <c r="R19" s="44"/>
      <c r="S19" s="45"/>
      <c r="T19" s="50"/>
      <c r="U19" s="61"/>
      <c r="V19" s="62">
        <v>90</v>
      </c>
      <c r="W19" s="63">
        <v>4.1666666666666699E-2</v>
      </c>
      <c r="X19" s="64">
        <f t="shared" si="2"/>
        <v>3.7500000000000031</v>
      </c>
      <c r="Z19" s="67">
        <v>40</v>
      </c>
    </row>
    <row r="20" spans="1:26" s="2" customFormat="1" ht="13.5" customHeight="1">
      <c r="A20" s="12">
        <v>8</v>
      </c>
      <c r="B20" s="13" t="s">
        <v>19</v>
      </c>
      <c r="C20" s="92">
        <v>0</v>
      </c>
      <c r="D20" s="92">
        <v>0</v>
      </c>
      <c r="E20" s="93">
        <v>0</v>
      </c>
      <c r="F20" s="93">
        <v>0</v>
      </c>
      <c r="G20" s="93">
        <v>0</v>
      </c>
      <c r="H20" s="89">
        <f t="shared" si="3"/>
        <v>0</v>
      </c>
      <c r="I20" s="93">
        <v>1</v>
      </c>
      <c r="J20" s="94">
        <f t="shared" si="0"/>
        <v>1</v>
      </c>
      <c r="K20" s="27">
        <f t="shared" si="1"/>
        <v>1</v>
      </c>
      <c r="L20" s="94">
        <v>4.9999999999999996E-2</v>
      </c>
      <c r="M20" s="94">
        <v>0.97499999999999998</v>
      </c>
      <c r="N20" s="94">
        <f t="shared" si="4"/>
        <v>0.92499999999999993</v>
      </c>
      <c r="O20" s="91">
        <f t="shared" si="5"/>
        <v>0.97499999999999998</v>
      </c>
      <c r="P20" s="47"/>
      <c r="Q20" s="48"/>
      <c r="R20" s="48"/>
      <c r="S20" s="49"/>
      <c r="T20" s="51"/>
      <c r="U20" s="61"/>
      <c r="V20" s="66">
        <v>380</v>
      </c>
      <c r="W20" s="63">
        <v>4.1666666666666699E-2</v>
      </c>
      <c r="X20" s="64">
        <f t="shared" si="2"/>
        <v>15.833333333333346</v>
      </c>
      <c r="Z20" s="67">
        <v>58</v>
      </c>
    </row>
    <row r="21" spans="1:26" s="2" customFormat="1" ht="13.5" customHeight="1">
      <c r="A21" s="12">
        <v>9</v>
      </c>
      <c r="B21" s="13" t="s">
        <v>82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89">
        <f t="shared" si="3"/>
        <v>0</v>
      </c>
      <c r="I21" s="93">
        <v>1</v>
      </c>
      <c r="J21" s="94">
        <f t="shared" si="0"/>
        <v>1</v>
      </c>
      <c r="K21" s="27">
        <f t="shared" si="1"/>
        <v>1</v>
      </c>
      <c r="L21" s="94">
        <v>4.5833333333333337E-2</v>
      </c>
      <c r="M21" s="94">
        <v>0.87083333333333324</v>
      </c>
      <c r="N21" s="94">
        <f t="shared" si="4"/>
        <v>0.82499999999999996</v>
      </c>
      <c r="O21" s="91">
        <f t="shared" si="5"/>
        <v>0.87083333333333324</v>
      </c>
      <c r="P21" s="43"/>
      <c r="Q21" s="44"/>
      <c r="R21" s="44"/>
      <c r="S21" s="45"/>
      <c r="T21" s="52"/>
      <c r="U21" s="61"/>
      <c r="V21" s="62">
        <v>299</v>
      </c>
      <c r="W21" s="63">
        <v>4.1666666666666699E-2</v>
      </c>
      <c r="X21" s="64">
        <f t="shared" si="2"/>
        <v>12.458333333333343</v>
      </c>
      <c r="Z21" s="67">
        <v>94</v>
      </c>
    </row>
    <row r="22" spans="1:26" s="2" customFormat="1" ht="13.5" customHeight="1">
      <c r="A22" s="12">
        <v>10</v>
      </c>
      <c r="B22" s="13" t="s">
        <v>21</v>
      </c>
      <c r="C22" s="92">
        <v>0</v>
      </c>
      <c r="D22" s="92">
        <v>0</v>
      </c>
      <c r="E22" s="93">
        <v>0</v>
      </c>
      <c r="F22" s="93">
        <v>0</v>
      </c>
      <c r="G22" s="93">
        <v>0</v>
      </c>
      <c r="H22" s="89">
        <f t="shared" si="3"/>
        <v>0</v>
      </c>
      <c r="I22" s="93">
        <v>1</v>
      </c>
      <c r="J22" s="94">
        <f t="shared" si="0"/>
        <v>1</v>
      </c>
      <c r="K22" s="27">
        <f t="shared" si="1"/>
        <v>1</v>
      </c>
      <c r="L22" s="94">
        <v>7.9166666666666663E-2</v>
      </c>
      <c r="M22" s="94">
        <v>0.97499999999999998</v>
      </c>
      <c r="N22" s="94">
        <f t="shared" si="4"/>
        <v>0.89583333333333326</v>
      </c>
      <c r="O22" s="91">
        <f t="shared" si="5"/>
        <v>0.97499999999999998</v>
      </c>
      <c r="P22" s="43"/>
      <c r="Q22" s="44"/>
      <c r="R22" s="44"/>
      <c r="S22" s="45"/>
      <c r="T22" s="46"/>
      <c r="U22" s="61"/>
      <c r="V22" s="66">
        <v>387</v>
      </c>
      <c r="W22" s="63">
        <v>4.1666666666666699E-2</v>
      </c>
      <c r="X22" s="64">
        <f t="shared" si="2"/>
        <v>16.125000000000014</v>
      </c>
      <c r="Z22" s="67">
        <v>68</v>
      </c>
    </row>
    <row r="23" spans="1:26" s="2" customFormat="1" ht="13.5" customHeight="1">
      <c r="A23" s="12">
        <v>11</v>
      </c>
      <c r="B23" s="13" t="s">
        <v>22</v>
      </c>
      <c r="C23" s="92">
        <v>0</v>
      </c>
      <c r="D23" s="92">
        <v>0</v>
      </c>
      <c r="E23" s="93">
        <v>0</v>
      </c>
      <c r="F23" s="93">
        <v>0</v>
      </c>
      <c r="G23" s="93">
        <v>0</v>
      </c>
      <c r="H23" s="89">
        <f t="shared" si="3"/>
        <v>0</v>
      </c>
      <c r="I23" s="93">
        <v>1</v>
      </c>
      <c r="J23" s="94">
        <f t="shared" si="0"/>
        <v>1</v>
      </c>
      <c r="K23" s="27">
        <f t="shared" si="1"/>
        <v>1</v>
      </c>
      <c r="L23" s="94">
        <v>0</v>
      </c>
      <c r="M23" s="94">
        <v>0.3666666666666667</v>
      </c>
      <c r="N23" s="94">
        <f t="shared" si="4"/>
        <v>0.3666666666666667</v>
      </c>
      <c r="O23" s="91">
        <f t="shared" si="5"/>
        <v>0.3666666666666667</v>
      </c>
      <c r="P23" s="43"/>
      <c r="Q23" s="44"/>
      <c r="R23" s="44"/>
      <c r="S23" s="45"/>
      <c r="T23" s="46"/>
      <c r="U23" s="61"/>
      <c r="V23" s="62">
        <v>412</v>
      </c>
      <c r="W23" s="63">
        <v>4.1666666666666699E-2</v>
      </c>
      <c r="X23" s="64">
        <f t="shared" si="2"/>
        <v>17.166666666666679</v>
      </c>
      <c r="Z23" s="67">
        <v>66</v>
      </c>
    </row>
    <row r="24" spans="1:26" s="2" customFormat="1" ht="13.5" customHeight="1">
      <c r="A24" s="12">
        <v>12</v>
      </c>
      <c r="B24" s="13" t="s">
        <v>83</v>
      </c>
      <c r="C24" s="92">
        <v>0</v>
      </c>
      <c r="D24" s="92">
        <v>0</v>
      </c>
      <c r="E24" s="93">
        <v>0</v>
      </c>
      <c r="F24" s="93">
        <v>0</v>
      </c>
      <c r="G24" s="93">
        <v>0</v>
      </c>
      <c r="H24" s="89">
        <f t="shared" si="3"/>
        <v>0</v>
      </c>
      <c r="I24" s="93">
        <v>1</v>
      </c>
      <c r="J24" s="94">
        <f>I24-H24</f>
        <v>1</v>
      </c>
      <c r="K24" s="27">
        <f>J24/I24</f>
        <v>1</v>
      </c>
      <c r="L24" s="94">
        <v>0</v>
      </c>
      <c r="M24" s="94">
        <v>0</v>
      </c>
      <c r="N24" s="94">
        <f t="shared" si="4"/>
        <v>0</v>
      </c>
      <c r="O24" s="91">
        <f t="shared" si="5"/>
        <v>0</v>
      </c>
      <c r="P24" s="47"/>
      <c r="Q24" s="48"/>
      <c r="R24" s="48"/>
      <c r="S24" s="49"/>
      <c r="T24" s="85"/>
      <c r="U24" s="61"/>
      <c r="V24" s="66">
        <v>339</v>
      </c>
      <c r="W24" s="63">
        <v>4.1666666666666699E-2</v>
      </c>
      <c r="X24" s="64">
        <f t="shared" si="2"/>
        <v>14.125000000000011</v>
      </c>
      <c r="Z24" s="67">
        <v>49</v>
      </c>
    </row>
    <row r="25" spans="1:26" s="2" customFormat="1" ht="13.5" customHeight="1">
      <c r="A25" s="12">
        <v>13</v>
      </c>
      <c r="B25" s="13" t="s">
        <v>84</v>
      </c>
      <c r="C25" s="92">
        <v>0</v>
      </c>
      <c r="D25" s="92">
        <v>0</v>
      </c>
      <c r="E25" s="93">
        <v>0</v>
      </c>
      <c r="F25" s="93">
        <v>0</v>
      </c>
      <c r="G25" s="93">
        <v>0</v>
      </c>
      <c r="H25" s="89">
        <f t="shared" si="3"/>
        <v>0</v>
      </c>
      <c r="I25" s="93">
        <v>1</v>
      </c>
      <c r="J25" s="94">
        <f t="shared" si="0"/>
        <v>1</v>
      </c>
      <c r="K25" s="27">
        <f t="shared" si="1"/>
        <v>1</v>
      </c>
      <c r="L25" s="94">
        <v>0</v>
      </c>
      <c r="M25" s="94">
        <v>0.25833333333333336</v>
      </c>
      <c r="N25" s="94">
        <f t="shared" si="4"/>
        <v>0.25833333333333336</v>
      </c>
      <c r="O25" s="91">
        <f t="shared" si="5"/>
        <v>0.25833333333333336</v>
      </c>
      <c r="P25" s="43"/>
      <c r="Q25" s="44"/>
      <c r="R25" s="44"/>
      <c r="S25" s="45"/>
      <c r="T25" s="46"/>
      <c r="U25" s="61"/>
      <c r="V25" s="62">
        <v>187</v>
      </c>
      <c r="W25" s="63">
        <v>4.1666666666666699E-2</v>
      </c>
      <c r="X25" s="64">
        <f t="shared" si="2"/>
        <v>7.7916666666666723</v>
      </c>
      <c r="Z25" s="67">
        <v>55</v>
      </c>
    </row>
    <row r="26" spans="1:26" s="2" customFormat="1" ht="13.5" customHeight="1">
      <c r="A26" s="12">
        <v>14</v>
      </c>
      <c r="B26" s="13" t="s">
        <v>18</v>
      </c>
      <c r="C26" s="92">
        <v>0.16666666666666666</v>
      </c>
      <c r="D26" s="92">
        <v>0</v>
      </c>
      <c r="E26" s="93">
        <v>0</v>
      </c>
      <c r="F26" s="93">
        <v>0</v>
      </c>
      <c r="G26" s="93">
        <v>0</v>
      </c>
      <c r="H26" s="89">
        <f t="shared" si="3"/>
        <v>0.16666666666666666</v>
      </c>
      <c r="I26" s="93">
        <v>1</v>
      </c>
      <c r="J26" s="94">
        <f t="shared" si="0"/>
        <v>0.83333333333333337</v>
      </c>
      <c r="K26" s="27">
        <f t="shared" si="1"/>
        <v>0.83333333333333337</v>
      </c>
      <c r="L26" s="94">
        <v>0</v>
      </c>
      <c r="M26" s="94">
        <v>0.12083333333333333</v>
      </c>
      <c r="N26" s="94">
        <f t="shared" si="4"/>
        <v>-4.5833333333333323E-2</v>
      </c>
      <c r="O26" s="91">
        <f t="shared" si="5"/>
        <v>0.14499999999999999</v>
      </c>
      <c r="P26" s="47"/>
      <c r="Q26" s="48"/>
      <c r="R26" s="48"/>
      <c r="S26" s="49"/>
      <c r="T26" s="46" t="s">
        <v>88</v>
      </c>
      <c r="U26" s="61"/>
      <c r="V26" s="66">
        <v>400</v>
      </c>
      <c r="W26" s="63">
        <v>4.1666666666666699E-2</v>
      </c>
      <c r="X26" s="64">
        <f t="shared" si="2"/>
        <v>16.666666666666679</v>
      </c>
      <c r="Z26" s="67">
        <v>47</v>
      </c>
    </row>
    <row r="27" spans="1:26" s="2" customFormat="1" ht="13.5" customHeight="1">
      <c r="A27" s="12">
        <v>15</v>
      </c>
      <c r="B27" s="13" t="s">
        <v>19</v>
      </c>
      <c r="C27" s="92">
        <v>0</v>
      </c>
      <c r="D27" s="92">
        <v>0</v>
      </c>
      <c r="E27" s="93">
        <v>0</v>
      </c>
      <c r="F27" s="93">
        <v>0</v>
      </c>
      <c r="G27" s="93">
        <v>0</v>
      </c>
      <c r="H27" s="89">
        <f t="shared" si="3"/>
        <v>0</v>
      </c>
      <c r="I27" s="93">
        <v>1</v>
      </c>
      <c r="J27" s="94">
        <f t="shared" si="0"/>
        <v>1</v>
      </c>
      <c r="K27" s="27">
        <f t="shared" si="1"/>
        <v>1</v>
      </c>
      <c r="L27" s="94">
        <v>0</v>
      </c>
      <c r="M27" s="94">
        <v>0.67083333333333339</v>
      </c>
      <c r="N27" s="94">
        <f t="shared" si="4"/>
        <v>0.67083333333333339</v>
      </c>
      <c r="O27" s="91">
        <f t="shared" si="5"/>
        <v>0.67083333333333339</v>
      </c>
      <c r="P27" s="43"/>
      <c r="Q27" s="44"/>
      <c r="R27" s="44"/>
      <c r="S27" s="45"/>
      <c r="T27" s="46"/>
      <c r="U27" s="61"/>
      <c r="V27" s="62">
        <v>409</v>
      </c>
      <c r="W27" s="63">
        <v>4.1666666666666699E-2</v>
      </c>
      <c r="X27" s="64">
        <f t="shared" si="2"/>
        <v>17.041666666666679</v>
      </c>
      <c r="Z27" s="67">
        <v>35</v>
      </c>
    </row>
    <row r="28" spans="1:26" s="2" customFormat="1" ht="13.5" customHeight="1">
      <c r="A28" s="12">
        <v>16</v>
      </c>
      <c r="B28" s="13" t="s">
        <v>82</v>
      </c>
      <c r="C28" s="92">
        <v>0</v>
      </c>
      <c r="D28" s="92">
        <v>0</v>
      </c>
      <c r="E28" s="93">
        <v>0</v>
      </c>
      <c r="F28" s="93">
        <v>0</v>
      </c>
      <c r="G28" s="93">
        <v>0</v>
      </c>
      <c r="H28" s="89">
        <f t="shared" si="3"/>
        <v>0</v>
      </c>
      <c r="I28" s="93">
        <v>1</v>
      </c>
      <c r="J28" s="94">
        <f>I28-H28</f>
        <v>1</v>
      </c>
      <c r="K28" s="27">
        <f>J28/I28</f>
        <v>1</v>
      </c>
      <c r="L28" s="94">
        <v>1.2499999999999999E-2</v>
      </c>
      <c r="M28" s="94">
        <v>0.99583333333333324</v>
      </c>
      <c r="N28" s="94">
        <f t="shared" si="4"/>
        <v>0.98333333333333328</v>
      </c>
      <c r="O28" s="91">
        <f t="shared" si="5"/>
        <v>0.99583333333333324</v>
      </c>
      <c r="P28" s="47"/>
      <c r="Q28" s="48"/>
      <c r="R28" s="48"/>
      <c r="S28" s="49">
        <v>1</v>
      </c>
      <c r="T28" s="86"/>
      <c r="U28" s="61"/>
      <c r="V28" s="66">
        <v>388</v>
      </c>
      <c r="W28" s="63">
        <v>4.1666666666666699E-2</v>
      </c>
      <c r="X28" s="64">
        <f t="shared" si="2"/>
        <v>16.166666666666679</v>
      </c>
      <c r="Z28" s="67">
        <v>64</v>
      </c>
    </row>
    <row r="29" spans="1:26" s="2" customFormat="1" ht="13.5" customHeight="1">
      <c r="A29" s="12">
        <v>17</v>
      </c>
      <c r="B29" s="13" t="s">
        <v>21</v>
      </c>
      <c r="C29" s="92">
        <v>0</v>
      </c>
      <c r="D29" s="92">
        <v>0</v>
      </c>
      <c r="E29" s="93">
        <v>0</v>
      </c>
      <c r="F29" s="93">
        <v>0</v>
      </c>
      <c r="G29" s="93">
        <v>0</v>
      </c>
      <c r="H29" s="89">
        <f t="shared" si="3"/>
        <v>0</v>
      </c>
      <c r="I29" s="93">
        <v>1</v>
      </c>
      <c r="J29" s="94">
        <f t="shared" si="0"/>
        <v>1</v>
      </c>
      <c r="K29" s="27">
        <f t="shared" si="1"/>
        <v>1</v>
      </c>
      <c r="L29" s="94">
        <v>7.0833333333333331E-2</v>
      </c>
      <c r="M29" s="94">
        <v>1</v>
      </c>
      <c r="N29" s="94">
        <f t="shared" si="4"/>
        <v>0.9291666666666667</v>
      </c>
      <c r="O29" s="91">
        <f t="shared" si="5"/>
        <v>1</v>
      </c>
      <c r="P29" s="47"/>
      <c r="Q29" s="48"/>
      <c r="R29" s="48"/>
      <c r="S29" s="49"/>
      <c r="T29" s="53"/>
      <c r="U29" s="61"/>
      <c r="V29" s="62">
        <v>246</v>
      </c>
      <c r="W29" s="63">
        <v>4.1666666666666699E-2</v>
      </c>
      <c r="X29" s="64">
        <f t="shared" si="2"/>
        <v>10.250000000000007</v>
      </c>
      <c r="Z29" s="67">
        <v>46</v>
      </c>
    </row>
    <row r="30" spans="1:26" s="2" customFormat="1" ht="13.5" customHeight="1">
      <c r="A30" s="12">
        <v>18</v>
      </c>
      <c r="B30" s="13" t="s">
        <v>22</v>
      </c>
      <c r="C30" s="92">
        <v>0</v>
      </c>
      <c r="D30" s="92">
        <v>0</v>
      </c>
      <c r="E30" s="93">
        <v>0</v>
      </c>
      <c r="F30" s="93">
        <v>0</v>
      </c>
      <c r="G30" s="93">
        <v>0</v>
      </c>
      <c r="H30" s="89">
        <f t="shared" si="3"/>
        <v>0</v>
      </c>
      <c r="I30" s="93">
        <v>1</v>
      </c>
      <c r="J30" s="94">
        <f t="shared" si="0"/>
        <v>1</v>
      </c>
      <c r="K30" s="27">
        <f t="shared" si="1"/>
        <v>1</v>
      </c>
      <c r="L30" s="94">
        <v>0.3</v>
      </c>
      <c r="M30" s="94">
        <v>1</v>
      </c>
      <c r="N30" s="94">
        <f t="shared" si="4"/>
        <v>0.7</v>
      </c>
      <c r="O30" s="91">
        <f t="shared" si="5"/>
        <v>1</v>
      </c>
      <c r="P30" s="47"/>
      <c r="Q30" s="48"/>
      <c r="R30" s="48"/>
      <c r="S30" s="49"/>
      <c r="T30" s="53"/>
      <c r="U30" s="61"/>
      <c r="V30" s="62">
        <v>376</v>
      </c>
      <c r="W30" s="63">
        <v>4.1666666666666699E-2</v>
      </c>
      <c r="X30" s="64">
        <f t="shared" si="2"/>
        <v>15.666666666666679</v>
      </c>
      <c r="Z30" s="67">
        <v>86</v>
      </c>
    </row>
    <row r="31" spans="1:26" s="2" customFormat="1" ht="13.5" customHeight="1">
      <c r="A31" s="12">
        <v>19</v>
      </c>
      <c r="B31" s="13" t="s">
        <v>83</v>
      </c>
      <c r="C31" s="92">
        <v>0</v>
      </c>
      <c r="D31" s="92">
        <v>0</v>
      </c>
      <c r="E31" s="93">
        <v>0</v>
      </c>
      <c r="F31" s="93">
        <v>0</v>
      </c>
      <c r="G31" s="93">
        <v>0</v>
      </c>
      <c r="H31" s="89">
        <f t="shared" si="3"/>
        <v>0</v>
      </c>
      <c r="I31" s="93">
        <v>1</v>
      </c>
      <c r="J31" s="94">
        <f t="shared" si="0"/>
        <v>1</v>
      </c>
      <c r="K31" s="27">
        <f t="shared" si="1"/>
        <v>1</v>
      </c>
      <c r="L31" s="94">
        <v>0.17083333333333331</v>
      </c>
      <c r="M31" s="94">
        <v>0.99583333333333324</v>
      </c>
      <c r="N31" s="94">
        <f t="shared" si="4"/>
        <v>0.82499999999999996</v>
      </c>
      <c r="O31" s="91">
        <f t="shared" si="5"/>
        <v>0.99583333333333324</v>
      </c>
      <c r="P31" s="47"/>
      <c r="Q31" s="48"/>
      <c r="R31" s="48"/>
      <c r="S31" s="49"/>
      <c r="T31" s="53"/>
      <c r="U31" s="61"/>
      <c r="V31" s="62">
        <v>347</v>
      </c>
      <c r="W31" s="63">
        <v>4.1666666666666699E-2</v>
      </c>
      <c r="X31" s="64">
        <f t="shared" si="2"/>
        <v>14.458333333333345</v>
      </c>
      <c r="Z31" s="67">
        <v>33</v>
      </c>
    </row>
    <row r="32" spans="1:26" s="2" customFormat="1" ht="13.5" customHeight="1">
      <c r="A32" s="14">
        <v>20</v>
      </c>
      <c r="B32" s="13" t="s">
        <v>84</v>
      </c>
      <c r="C32" s="92">
        <v>0</v>
      </c>
      <c r="D32" s="92">
        <v>0</v>
      </c>
      <c r="E32" s="93">
        <v>0</v>
      </c>
      <c r="F32" s="93">
        <v>0</v>
      </c>
      <c r="G32" s="93">
        <v>0</v>
      </c>
      <c r="H32" s="89">
        <f t="shared" si="3"/>
        <v>0</v>
      </c>
      <c r="I32" s="93">
        <v>1</v>
      </c>
      <c r="J32" s="94">
        <f>I32-H32</f>
        <v>1</v>
      </c>
      <c r="K32" s="27">
        <f>J32/I32</f>
        <v>1</v>
      </c>
      <c r="L32" s="94">
        <v>0.3666666666666667</v>
      </c>
      <c r="M32" s="94">
        <v>0.96250000000000002</v>
      </c>
      <c r="N32" s="94">
        <f t="shared" si="4"/>
        <v>0.59583333333333333</v>
      </c>
      <c r="O32" s="91">
        <f t="shared" si="5"/>
        <v>0.96250000000000002</v>
      </c>
      <c r="P32" s="47"/>
      <c r="Q32" s="48"/>
      <c r="R32" s="48"/>
      <c r="S32" s="49"/>
      <c r="T32" s="53"/>
      <c r="U32" s="61"/>
      <c r="V32" s="66">
        <v>386</v>
      </c>
      <c r="W32" s="63">
        <v>4.1666666666666699E-2</v>
      </c>
      <c r="X32" s="64">
        <f t="shared" si="2"/>
        <v>16.083333333333346</v>
      </c>
      <c r="Z32" s="67">
        <v>28</v>
      </c>
    </row>
    <row r="33" spans="1:26" s="2" customFormat="1" ht="13.5" customHeight="1">
      <c r="A33" s="12">
        <v>21</v>
      </c>
      <c r="B33" s="13" t="s">
        <v>18</v>
      </c>
      <c r="C33" s="90">
        <v>0</v>
      </c>
      <c r="D33" s="92">
        <v>0</v>
      </c>
      <c r="E33" s="93">
        <v>0</v>
      </c>
      <c r="F33" s="93">
        <v>0</v>
      </c>
      <c r="G33" s="93">
        <v>0</v>
      </c>
      <c r="H33" s="89">
        <f t="shared" si="3"/>
        <v>0</v>
      </c>
      <c r="I33" s="93">
        <v>1</v>
      </c>
      <c r="J33" s="94">
        <f t="shared" ref="J33:J43" si="6">I33-H33</f>
        <v>1</v>
      </c>
      <c r="K33" s="27">
        <f t="shared" ref="K33:K43" si="7">J33/I33</f>
        <v>1</v>
      </c>
      <c r="L33" s="89">
        <v>0.10416666666666667</v>
      </c>
      <c r="M33" s="94">
        <v>0.98749999999999993</v>
      </c>
      <c r="N33" s="94">
        <f t="shared" si="4"/>
        <v>0.8833333333333333</v>
      </c>
      <c r="O33" s="91">
        <f t="shared" si="5"/>
        <v>0.98749999999999993</v>
      </c>
      <c r="P33" s="47"/>
      <c r="Q33" s="48"/>
      <c r="R33" s="48"/>
      <c r="S33" s="49"/>
      <c r="T33" s="53"/>
      <c r="U33" s="115"/>
      <c r="V33" s="66"/>
      <c r="W33" s="63"/>
      <c r="X33" s="64"/>
      <c r="Z33" s="116"/>
    </row>
    <row r="34" spans="1:26" s="2" customFormat="1" ht="13.5" customHeight="1">
      <c r="A34" s="14">
        <v>22</v>
      </c>
      <c r="B34" s="13" t="s">
        <v>19</v>
      </c>
      <c r="C34" s="90">
        <v>0</v>
      </c>
      <c r="D34" s="92">
        <v>0</v>
      </c>
      <c r="E34" s="93">
        <v>0</v>
      </c>
      <c r="F34" s="93">
        <v>0</v>
      </c>
      <c r="G34" s="93">
        <v>0</v>
      </c>
      <c r="H34" s="89">
        <f t="shared" si="3"/>
        <v>0</v>
      </c>
      <c r="I34" s="93">
        <v>1</v>
      </c>
      <c r="J34" s="94">
        <f t="shared" si="6"/>
        <v>1</v>
      </c>
      <c r="K34" s="27">
        <f t="shared" si="7"/>
        <v>1</v>
      </c>
      <c r="L34" s="89">
        <v>0.12916666666666668</v>
      </c>
      <c r="M34" s="94">
        <v>0.93333333333333324</v>
      </c>
      <c r="N34" s="94">
        <f t="shared" si="4"/>
        <v>0.80416666666666659</v>
      </c>
      <c r="O34" s="91">
        <f t="shared" si="5"/>
        <v>0.93333333333333324</v>
      </c>
      <c r="P34" s="47"/>
      <c r="Q34" s="48"/>
      <c r="R34" s="48"/>
      <c r="S34" s="49"/>
      <c r="T34" s="53"/>
      <c r="U34" s="115"/>
      <c r="V34" s="66"/>
      <c r="W34" s="63"/>
      <c r="X34" s="64"/>
      <c r="Z34" s="116"/>
    </row>
    <row r="35" spans="1:26" s="2" customFormat="1" ht="13.5" customHeight="1">
      <c r="A35" s="12">
        <v>23</v>
      </c>
      <c r="B35" s="13" t="s">
        <v>82</v>
      </c>
      <c r="C35" s="90">
        <v>0</v>
      </c>
      <c r="D35" s="92">
        <v>0</v>
      </c>
      <c r="E35" s="93">
        <v>0</v>
      </c>
      <c r="F35" s="93">
        <v>0</v>
      </c>
      <c r="G35" s="93">
        <v>0</v>
      </c>
      <c r="H35" s="89">
        <f t="shared" si="3"/>
        <v>0</v>
      </c>
      <c r="I35" s="93">
        <v>1</v>
      </c>
      <c r="J35" s="94">
        <f t="shared" si="6"/>
        <v>1</v>
      </c>
      <c r="K35" s="27">
        <f t="shared" si="7"/>
        <v>1</v>
      </c>
      <c r="L35" s="89">
        <v>0.26250000000000001</v>
      </c>
      <c r="M35" s="94">
        <v>1</v>
      </c>
      <c r="N35" s="94">
        <f t="shared" si="4"/>
        <v>0.73750000000000004</v>
      </c>
      <c r="O35" s="91">
        <f t="shared" si="5"/>
        <v>1</v>
      </c>
      <c r="P35" s="47"/>
      <c r="Q35" s="48"/>
      <c r="R35" s="48"/>
      <c r="S35" s="49"/>
      <c r="T35" s="53"/>
      <c r="U35" s="115"/>
      <c r="V35" s="66"/>
      <c r="W35" s="63"/>
      <c r="X35" s="64"/>
      <c r="Z35" s="116"/>
    </row>
    <row r="36" spans="1:26" s="2" customFormat="1" ht="13.5" customHeight="1">
      <c r="A36" s="14">
        <v>24</v>
      </c>
      <c r="B36" s="13" t="s">
        <v>21</v>
      </c>
      <c r="C36" s="90">
        <v>0</v>
      </c>
      <c r="D36" s="92">
        <v>0</v>
      </c>
      <c r="E36" s="93">
        <v>0</v>
      </c>
      <c r="F36" s="93">
        <v>0</v>
      </c>
      <c r="G36" s="93">
        <v>0</v>
      </c>
      <c r="H36" s="89">
        <f t="shared" si="3"/>
        <v>0</v>
      </c>
      <c r="I36" s="93">
        <v>1</v>
      </c>
      <c r="J36" s="94">
        <f t="shared" si="6"/>
        <v>1</v>
      </c>
      <c r="K36" s="27">
        <f t="shared" si="7"/>
        <v>1</v>
      </c>
      <c r="L36" s="89">
        <v>2.4999999999999998E-2</v>
      </c>
      <c r="M36" s="94">
        <v>1</v>
      </c>
      <c r="N36" s="94">
        <f t="shared" si="4"/>
        <v>0.97499999999999998</v>
      </c>
      <c r="O36" s="91">
        <f t="shared" si="5"/>
        <v>1</v>
      </c>
      <c r="P36" s="47"/>
      <c r="Q36" s="48"/>
      <c r="R36" s="48"/>
      <c r="S36" s="49"/>
      <c r="T36" s="53"/>
      <c r="U36" s="115"/>
      <c r="V36" s="66"/>
      <c r="W36" s="63"/>
      <c r="X36" s="64"/>
      <c r="Z36" s="116"/>
    </row>
    <row r="37" spans="1:26" s="2" customFormat="1" ht="13.5" customHeight="1">
      <c r="A37" s="12">
        <v>25</v>
      </c>
      <c r="B37" s="13" t="s">
        <v>22</v>
      </c>
      <c r="C37" s="90">
        <v>0</v>
      </c>
      <c r="D37" s="92">
        <v>0</v>
      </c>
      <c r="E37" s="93">
        <v>0</v>
      </c>
      <c r="F37" s="93">
        <v>0</v>
      </c>
      <c r="G37" s="93">
        <v>0</v>
      </c>
      <c r="H37" s="89">
        <f t="shared" si="3"/>
        <v>0</v>
      </c>
      <c r="I37" s="93">
        <v>1</v>
      </c>
      <c r="J37" s="94">
        <f t="shared" si="6"/>
        <v>1</v>
      </c>
      <c r="K37" s="27">
        <f t="shared" si="7"/>
        <v>1</v>
      </c>
      <c r="L37" s="89">
        <v>9.1666666666666674E-2</v>
      </c>
      <c r="M37" s="94">
        <v>0.97916666666666663</v>
      </c>
      <c r="N37" s="94">
        <f t="shared" si="4"/>
        <v>0.88749999999999996</v>
      </c>
      <c r="O37" s="91">
        <f t="shared" si="5"/>
        <v>0.97916666666666663</v>
      </c>
      <c r="P37" s="47"/>
      <c r="Q37" s="48"/>
      <c r="R37" s="48"/>
      <c r="S37" s="49"/>
      <c r="T37" s="53"/>
      <c r="U37" s="115"/>
      <c r="V37" s="66"/>
      <c r="W37" s="63"/>
      <c r="X37" s="64"/>
      <c r="Z37" s="116"/>
    </row>
    <row r="38" spans="1:26" s="2" customFormat="1" ht="13.5" customHeight="1">
      <c r="A38" s="14">
        <v>26</v>
      </c>
      <c r="B38" s="13" t="s">
        <v>83</v>
      </c>
      <c r="C38" s="90">
        <v>0</v>
      </c>
      <c r="D38" s="92">
        <v>0</v>
      </c>
      <c r="E38" s="93">
        <v>0</v>
      </c>
      <c r="F38" s="93">
        <v>0</v>
      </c>
      <c r="G38" s="93">
        <v>0</v>
      </c>
      <c r="H38" s="89">
        <f t="shared" si="3"/>
        <v>0</v>
      </c>
      <c r="I38" s="93">
        <v>1</v>
      </c>
      <c r="J38" s="94">
        <f t="shared" si="6"/>
        <v>1</v>
      </c>
      <c r="K38" s="27">
        <f t="shared" si="7"/>
        <v>1</v>
      </c>
      <c r="L38" s="89">
        <v>0.13749999999999998</v>
      </c>
      <c r="M38" s="94">
        <v>0.54583333333333328</v>
      </c>
      <c r="N38" s="94">
        <f t="shared" si="4"/>
        <v>0.40833333333333333</v>
      </c>
      <c r="O38" s="91">
        <f t="shared" si="5"/>
        <v>0.54583333333333328</v>
      </c>
      <c r="P38" s="47"/>
      <c r="Q38" s="48"/>
      <c r="R38" s="48"/>
      <c r="S38" s="49"/>
      <c r="T38" s="53"/>
      <c r="U38" s="115"/>
      <c r="V38" s="66"/>
      <c r="W38" s="63"/>
      <c r="X38" s="64"/>
      <c r="Z38" s="116"/>
    </row>
    <row r="39" spans="1:26" s="2" customFormat="1" ht="13.5" customHeight="1">
      <c r="A39" s="12">
        <v>27</v>
      </c>
      <c r="B39" s="13" t="s">
        <v>84</v>
      </c>
      <c r="C39" s="90">
        <v>0</v>
      </c>
      <c r="D39" s="92">
        <v>0</v>
      </c>
      <c r="E39" s="93">
        <v>0</v>
      </c>
      <c r="F39" s="93">
        <v>0</v>
      </c>
      <c r="G39" s="93">
        <v>0</v>
      </c>
      <c r="H39" s="89">
        <f t="shared" si="3"/>
        <v>0</v>
      </c>
      <c r="I39" s="93">
        <v>1</v>
      </c>
      <c r="J39" s="94">
        <f t="shared" si="6"/>
        <v>1</v>
      </c>
      <c r="K39" s="27">
        <f t="shared" si="7"/>
        <v>1</v>
      </c>
      <c r="L39" s="89">
        <v>0</v>
      </c>
      <c r="M39" s="94">
        <v>1.6666666666666666E-2</v>
      </c>
      <c r="N39" s="94">
        <f t="shared" si="4"/>
        <v>1.6666666666666666E-2</v>
      </c>
      <c r="O39" s="91">
        <f t="shared" si="5"/>
        <v>1.6666666666666666E-2</v>
      </c>
      <c r="P39" s="47"/>
      <c r="Q39" s="48"/>
      <c r="R39" s="48"/>
      <c r="S39" s="49"/>
      <c r="T39" s="53"/>
      <c r="U39" s="115"/>
      <c r="V39" s="66"/>
      <c r="W39" s="63"/>
      <c r="X39" s="64"/>
      <c r="Z39" s="116"/>
    </row>
    <row r="40" spans="1:26" s="2" customFormat="1" ht="13.5" customHeight="1">
      <c r="A40" s="14">
        <v>28</v>
      </c>
      <c r="B40" s="13" t="s">
        <v>18</v>
      </c>
      <c r="C40" s="90">
        <v>0</v>
      </c>
      <c r="D40" s="92">
        <v>0</v>
      </c>
      <c r="E40" s="93">
        <v>0</v>
      </c>
      <c r="F40" s="93">
        <v>0</v>
      </c>
      <c r="G40" s="93">
        <v>0</v>
      </c>
      <c r="H40" s="89">
        <f t="shared" si="3"/>
        <v>0</v>
      </c>
      <c r="I40" s="93">
        <v>1</v>
      </c>
      <c r="J40" s="94">
        <f t="shared" si="6"/>
        <v>1</v>
      </c>
      <c r="K40" s="27">
        <f t="shared" si="7"/>
        <v>1</v>
      </c>
      <c r="L40" s="89">
        <v>1.6666666666666666E-2</v>
      </c>
      <c r="M40" s="94">
        <v>0.17500000000000002</v>
      </c>
      <c r="N40" s="94">
        <f t="shared" si="4"/>
        <v>0.15833333333333335</v>
      </c>
      <c r="O40" s="91">
        <f t="shared" si="5"/>
        <v>0.17500000000000002</v>
      </c>
      <c r="P40" s="47"/>
      <c r="Q40" s="48"/>
      <c r="R40" s="48"/>
      <c r="S40" s="49"/>
      <c r="T40" s="53"/>
      <c r="U40" s="115"/>
      <c r="V40" s="66"/>
      <c r="W40" s="63"/>
      <c r="X40" s="64"/>
      <c r="Z40" s="116"/>
    </row>
    <row r="41" spans="1:26" s="2" customFormat="1" ht="13.5" customHeight="1">
      <c r="A41" s="12">
        <v>29</v>
      </c>
      <c r="B41" s="13" t="s">
        <v>19</v>
      </c>
      <c r="C41" s="90">
        <v>0</v>
      </c>
      <c r="D41" s="92">
        <v>0</v>
      </c>
      <c r="E41" s="93">
        <v>0</v>
      </c>
      <c r="F41" s="93">
        <v>0</v>
      </c>
      <c r="G41" s="93">
        <v>0</v>
      </c>
      <c r="H41" s="89">
        <f t="shared" si="3"/>
        <v>0</v>
      </c>
      <c r="I41" s="93">
        <v>1</v>
      </c>
      <c r="J41" s="94">
        <f t="shared" si="6"/>
        <v>1</v>
      </c>
      <c r="K41" s="27">
        <f t="shared" si="7"/>
        <v>1</v>
      </c>
      <c r="L41" s="89">
        <v>0.13749999999999998</v>
      </c>
      <c r="M41" s="94">
        <v>0.95416666666666661</v>
      </c>
      <c r="N41" s="94">
        <f t="shared" si="4"/>
        <v>0.81666666666666665</v>
      </c>
      <c r="O41" s="91">
        <f t="shared" si="5"/>
        <v>0.95416666666666661</v>
      </c>
      <c r="P41" s="47"/>
      <c r="Q41" s="48"/>
      <c r="R41" s="48"/>
      <c r="S41" s="49"/>
      <c r="T41" s="53"/>
      <c r="U41" s="115"/>
      <c r="V41" s="66"/>
      <c r="W41" s="63"/>
      <c r="X41" s="64"/>
      <c r="Z41" s="116"/>
    </row>
    <row r="42" spans="1:26" s="2" customFormat="1" ht="13.5" customHeight="1">
      <c r="A42" s="14">
        <v>30</v>
      </c>
      <c r="B42" s="13" t="s">
        <v>82</v>
      </c>
      <c r="C42" s="90">
        <v>0</v>
      </c>
      <c r="D42" s="92">
        <v>0</v>
      </c>
      <c r="E42" s="93">
        <v>0</v>
      </c>
      <c r="F42" s="93">
        <v>0</v>
      </c>
      <c r="G42" s="93">
        <v>0</v>
      </c>
      <c r="H42" s="89">
        <f t="shared" si="3"/>
        <v>0</v>
      </c>
      <c r="I42" s="93">
        <v>1</v>
      </c>
      <c r="J42" s="94">
        <f t="shared" si="6"/>
        <v>1</v>
      </c>
      <c r="K42" s="27">
        <f t="shared" si="7"/>
        <v>1</v>
      </c>
      <c r="L42" s="89">
        <v>0.13333333333333333</v>
      </c>
      <c r="M42" s="94">
        <v>1</v>
      </c>
      <c r="N42" s="94">
        <f t="shared" si="4"/>
        <v>0.8666666666666667</v>
      </c>
      <c r="O42" s="91">
        <f t="shared" si="5"/>
        <v>1</v>
      </c>
      <c r="P42" s="47"/>
      <c r="Q42" s="48"/>
      <c r="R42" s="48"/>
      <c r="S42" s="49"/>
      <c r="T42" s="53"/>
      <c r="U42" s="115"/>
      <c r="V42" s="66"/>
      <c r="W42" s="63"/>
      <c r="X42" s="64"/>
      <c r="Z42" s="116"/>
    </row>
    <row r="43" spans="1:26" s="2" customFormat="1" ht="13.5" customHeight="1">
      <c r="A43" s="14">
        <v>31</v>
      </c>
      <c r="B43" s="124" t="s">
        <v>21</v>
      </c>
      <c r="C43" s="92">
        <v>0</v>
      </c>
      <c r="D43" s="92">
        <v>0</v>
      </c>
      <c r="E43" s="93">
        <v>0</v>
      </c>
      <c r="F43" s="93">
        <v>0</v>
      </c>
      <c r="G43" s="93">
        <v>0</v>
      </c>
      <c r="H43" s="89">
        <f t="shared" si="3"/>
        <v>0</v>
      </c>
      <c r="I43" s="93">
        <v>1</v>
      </c>
      <c r="J43" s="94">
        <f t="shared" si="6"/>
        <v>1</v>
      </c>
      <c r="K43" s="27">
        <f t="shared" si="7"/>
        <v>1</v>
      </c>
      <c r="L43" s="94">
        <v>6.6666666666666666E-2</v>
      </c>
      <c r="M43" s="94">
        <v>1</v>
      </c>
      <c r="N43" s="94">
        <f t="shared" si="4"/>
        <v>0.93333333333333335</v>
      </c>
      <c r="O43" s="91">
        <f t="shared" si="5"/>
        <v>1</v>
      </c>
      <c r="P43" s="47"/>
      <c r="Q43" s="48"/>
      <c r="R43" s="48"/>
      <c r="S43" s="49"/>
      <c r="T43" s="53"/>
      <c r="U43" s="115"/>
      <c r="V43" s="66"/>
      <c r="W43" s="63"/>
      <c r="X43" s="64"/>
      <c r="Z43" s="116"/>
    </row>
    <row r="44" spans="1:26">
      <c r="A44" s="211" t="s">
        <v>51</v>
      </c>
      <c r="B44" s="211"/>
      <c r="C44" s="112">
        <f>SUM(C13:C43)</f>
        <v>0.16666666666666666</v>
      </c>
      <c r="D44" s="112">
        <f>SUM(D13:D43)</f>
        <v>0</v>
      </c>
      <c r="E44" s="112">
        <f>SUM(E13:E43)</f>
        <v>0</v>
      </c>
      <c r="F44" s="112">
        <f t="shared" ref="F44:G44" si="8">SUM(F13:F43)</f>
        <v>0</v>
      </c>
      <c r="G44" s="112">
        <f t="shared" si="8"/>
        <v>0</v>
      </c>
      <c r="H44" s="112">
        <f>SUM(H13:H43)</f>
        <v>0.16666666666666666</v>
      </c>
      <c r="I44" s="112">
        <f>SUM(I13:I43)</f>
        <v>31</v>
      </c>
      <c r="J44" s="112">
        <f>SUM(J2:J43)</f>
        <v>30.833333333333336</v>
      </c>
      <c r="K44" s="113"/>
      <c r="L44" s="112">
        <f>SUM(L13:L43)</f>
        <v>3.1458333333333344</v>
      </c>
      <c r="M44" s="112">
        <f>SUM(M13:M43)</f>
        <v>24.691666666666666</v>
      </c>
      <c r="N44" s="112">
        <f>SUM(N13:N43)</f>
        <v>21.37916666666667</v>
      </c>
      <c r="O44" s="113"/>
      <c r="P44" s="96"/>
      <c r="Q44" s="95"/>
      <c r="R44" s="95"/>
      <c r="S44" s="97"/>
      <c r="T44" s="1"/>
      <c r="V44" s="64">
        <f t="shared" ref="V44:V53" si="9">+U44*T45</f>
        <v>0</v>
      </c>
    </row>
    <row r="45" spans="1:26">
      <c r="A45" s="210" t="s">
        <v>71</v>
      </c>
      <c r="B45" s="210"/>
      <c r="C45" s="114">
        <f>AVERAGE(C13:C43)</f>
        <v>5.3763440860215049E-3</v>
      </c>
      <c r="D45" s="114">
        <f>AVERAGE(D13:D43)</f>
        <v>0</v>
      </c>
      <c r="E45" s="114">
        <f>AVERAGE(E13:E43)</f>
        <v>0</v>
      </c>
      <c r="F45" s="114">
        <f t="shared" ref="F45:G45" si="10">AVERAGE(F13:F43)</f>
        <v>0</v>
      </c>
      <c r="G45" s="114">
        <f t="shared" si="10"/>
        <v>0</v>
      </c>
      <c r="H45" s="114">
        <f>AVERAGE(H2:H43)</f>
        <v>5.3763440860215049E-3</v>
      </c>
      <c r="I45" s="114">
        <f>AVERAGE(I2:I43)</f>
        <v>1.15625</v>
      </c>
      <c r="J45" s="114">
        <f>AVERAGE(J2:J43)</f>
        <v>0.99462365591397861</v>
      </c>
      <c r="K45" s="117">
        <f>AVERAGE(K13:K43)</f>
        <v>0.99462365591397861</v>
      </c>
      <c r="L45" s="114">
        <f>AVERAGE(L13:L42)</f>
        <v>0.10263888888888892</v>
      </c>
      <c r="M45" s="114">
        <f>AVERAGE(M13:M43)</f>
        <v>0.79650537634408602</v>
      </c>
      <c r="N45" s="114">
        <f>AVERAGE(N13:N43)</f>
        <v>0.68965053763440876</v>
      </c>
      <c r="O45" s="118">
        <f>AVERAGE(O13:O43)</f>
        <v>0.7972849462365591</v>
      </c>
      <c r="V45" s="64">
        <f t="shared" si="9"/>
        <v>0</v>
      </c>
    </row>
    <row r="46" spans="1:26">
      <c r="V46" s="64">
        <f t="shared" si="9"/>
        <v>0</v>
      </c>
    </row>
    <row r="47" spans="1:26">
      <c r="H47" s="33"/>
      <c r="V47" s="64">
        <f t="shared" si="9"/>
        <v>0</v>
      </c>
    </row>
    <row r="48" spans="1:26">
      <c r="V48" s="64">
        <f t="shared" si="9"/>
        <v>0</v>
      </c>
    </row>
    <row r="49" spans="5:22">
      <c r="E49" s="33"/>
      <c r="F49" s="33"/>
      <c r="G49" s="33"/>
      <c r="V49" s="64">
        <f t="shared" si="9"/>
        <v>0</v>
      </c>
    </row>
    <row r="50" spans="5:22">
      <c r="V50" s="64">
        <f t="shared" si="9"/>
        <v>0</v>
      </c>
    </row>
    <row r="51" spans="5:22">
      <c r="V51" s="64">
        <f t="shared" si="9"/>
        <v>0</v>
      </c>
    </row>
    <row r="52" spans="5:22">
      <c r="V52" s="64">
        <f t="shared" si="9"/>
        <v>0</v>
      </c>
    </row>
    <row r="53" spans="5:22">
      <c r="H53" s="33"/>
      <c r="V53" s="64">
        <f t="shared" si="9"/>
        <v>0</v>
      </c>
    </row>
    <row r="54" spans="5:22">
      <c r="O54" s="8"/>
      <c r="Q54" s="8"/>
      <c r="R54" s="8"/>
    </row>
  </sheetData>
  <mergeCells count="18">
    <mergeCell ref="A44:B44"/>
    <mergeCell ref="A45:B45"/>
    <mergeCell ref="N9:N10"/>
    <mergeCell ref="O9:O10"/>
    <mergeCell ref="P9:P10"/>
    <mergeCell ref="Q9:Q10"/>
    <mergeCell ref="S9:S10"/>
    <mergeCell ref="T9:T11"/>
    <mergeCell ref="A5:T5"/>
    <mergeCell ref="A6:T6"/>
    <mergeCell ref="A7:T7"/>
    <mergeCell ref="A9:A11"/>
    <mergeCell ref="B9:B11"/>
    <mergeCell ref="C9:H9"/>
    <mergeCell ref="I9:I10"/>
    <mergeCell ref="J9:K10"/>
    <mergeCell ref="L9:L10"/>
    <mergeCell ref="M9:M10"/>
  </mergeCells>
  <pageMargins left="0.75" right="0.75" top="1" bottom="1" header="0.5" footer="0.5"/>
  <pageSetup paperSize="9" scale="72" fitToHeight="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4"/>
  <sheetViews>
    <sheetView topLeftCell="A7" workbookViewId="0">
      <selection activeCell="E44" sqref="E44:G45"/>
    </sheetView>
  </sheetViews>
  <sheetFormatPr defaultColWidth="7.875" defaultRowHeight="12.75"/>
  <cols>
    <col min="1" max="1" width="5.75" style="5" customWidth="1"/>
    <col min="2" max="2" width="9.25" style="5" customWidth="1"/>
    <col min="3" max="3" width="12" style="6" customWidth="1"/>
    <col min="4" max="4" width="9.875" style="6" customWidth="1"/>
    <col min="5" max="6" width="7.625" style="6" customWidth="1"/>
    <col min="7" max="7" width="8.625" style="6" bestFit="1" customWidth="1"/>
    <col min="8" max="8" width="7.625" style="6" customWidth="1"/>
    <col min="9" max="9" width="12.375" style="5" customWidth="1"/>
    <col min="10" max="10" width="10.75" style="5" customWidth="1"/>
    <col min="11" max="11" width="9.5" style="1" customWidth="1"/>
    <col min="12" max="12" width="10.375" style="1" customWidth="1"/>
    <col min="13" max="14" width="11.125" style="1" customWidth="1"/>
    <col min="15" max="15" width="10.75" style="1" customWidth="1"/>
    <col min="16" max="16" width="9.5" style="7" hidden="1" customWidth="1"/>
    <col min="17" max="18" width="9.5" style="1" hidden="1" customWidth="1"/>
    <col min="19" max="19" width="7.875" style="5" hidden="1" customWidth="1"/>
    <col min="20" max="20" width="62.875" style="5" customWidth="1"/>
    <col min="21" max="21" width="10.75" style="1" customWidth="1"/>
    <col min="22" max="22" width="11.25" style="1" customWidth="1"/>
    <col min="23" max="23" width="8.875" style="1" customWidth="1"/>
    <col min="24" max="24" width="11.25" style="1" customWidth="1"/>
    <col min="25" max="25" width="7.875" style="1"/>
    <col min="26" max="27" width="13.5" style="1" customWidth="1"/>
    <col min="28" max="28" width="7.875" style="1"/>
    <col min="29" max="29" width="9" style="1" customWidth="1"/>
    <col min="30" max="16384" width="7.875" style="1"/>
  </cols>
  <sheetData>
    <row r="1" spans="1:26" ht="15.75">
      <c r="A1" s="9"/>
      <c r="B1" s="1"/>
      <c r="C1" s="20"/>
      <c r="D1" s="20"/>
      <c r="E1" s="20"/>
      <c r="F1" s="20"/>
      <c r="G1" s="20"/>
      <c r="H1" s="20"/>
      <c r="I1" s="21"/>
      <c r="J1" s="22"/>
      <c r="K1" s="19"/>
      <c r="L1" s="19"/>
      <c r="M1" s="19"/>
      <c r="N1" s="19"/>
      <c r="O1" s="34"/>
      <c r="P1" s="35"/>
      <c r="Q1" s="34"/>
      <c r="R1" s="34"/>
      <c r="S1" s="34"/>
      <c r="T1" s="36"/>
    </row>
    <row r="2" spans="1:26">
      <c r="A2" s="9"/>
      <c r="B2" s="1"/>
      <c r="C2" s="23"/>
      <c r="D2" s="24"/>
      <c r="E2" s="24"/>
      <c r="F2" s="24"/>
      <c r="G2" s="24"/>
      <c r="H2" s="24"/>
      <c r="I2" s="25"/>
      <c r="J2" s="25"/>
      <c r="K2" s="26"/>
      <c r="L2" s="26"/>
      <c r="M2" s="26"/>
      <c r="N2" s="26"/>
      <c r="O2" s="25"/>
      <c r="P2" s="37"/>
      <c r="Q2" s="25"/>
      <c r="R2" s="38"/>
      <c r="S2" s="9"/>
      <c r="T2" s="9"/>
    </row>
    <row r="3" spans="1:26">
      <c r="A3" s="9"/>
      <c r="B3" s="10"/>
      <c r="C3" s="23"/>
      <c r="D3" s="24"/>
      <c r="E3" s="24"/>
      <c r="F3" s="24"/>
      <c r="G3" s="24"/>
      <c r="H3" s="24"/>
      <c r="I3" s="25"/>
      <c r="J3" s="25"/>
      <c r="K3" s="26"/>
      <c r="L3" s="26"/>
      <c r="M3" s="26"/>
      <c r="N3" s="26"/>
      <c r="O3" s="25"/>
      <c r="P3" s="37"/>
      <c r="Q3" s="25"/>
      <c r="R3" s="38"/>
      <c r="S3" s="9"/>
      <c r="T3" s="9"/>
    </row>
    <row r="4" spans="1:26">
      <c r="A4" s="9"/>
      <c r="B4" s="10"/>
      <c r="C4" s="23"/>
      <c r="D4" s="24"/>
      <c r="E4" s="24"/>
      <c r="F4" s="24"/>
      <c r="G4" s="24"/>
      <c r="H4" s="24"/>
      <c r="I4" s="25"/>
      <c r="J4" s="25"/>
      <c r="K4" s="26"/>
      <c r="L4" s="26"/>
      <c r="M4" s="26"/>
      <c r="N4" s="26"/>
      <c r="O4" s="25"/>
      <c r="P4" s="37"/>
      <c r="Q4" s="25"/>
      <c r="R4" s="38"/>
      <c r="S4" s="9"/>
      <c r="T4" s="9"/>
    </row>
    <row r="5" spans="1:26">
      <c r="A5" s="187" t="s">
        <v>17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6">
      <c r="A6" s="187" t="s">
        <v>85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6">
      <c r="A7" s="213" t="s">
        <v>49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</row>
    <row r="8" spans="1:26">
      <c r="A8" s="140" t="s">
        <v>86</v>
      </c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</row>
    <row r="9" spans="1:26" ht="21" customHeight="1">
      <c r="A9" s="190" t="s">
        <v>65</v>
      </c>
      <c r="B9" s="215" t="s">
        <v>66</v>
      </c>
      <c r="C9" s="214" t="s">
        <v>2</v>
      </c>
      <c r="D9" s="188"/>
      <c r="E9" s="188"/>
      <c r="F9" s="188"/>
      <c r="G9" s="188"/>
      <c r="H9" s="189"/>
      <c r="I9" s="193" t="s">
        <v>3</v>
      </c>
      <c r="J9" s="198" t="s">
        <v>4</v>
      </c>
      <c r="K9" s="219"/>
      <c r="L9" s="209" t="s">
        <v>122</v>
      </c>
      <c r="M9" s="209" t="s">
        <v>40</v>
      </c>
      <c r="N9" s="209" t="s">
        <v>123</v>
      </c>
      <c r="O9" s="221" t="s">
        <v>5</v>
      </c>
      <c r="P9" s="194" t="s">
        <v>6</v>
      </c>
      <c r="Q9" s="194" t="s">
        <v>7</v>
      </c>
      <c r="R9" s="137" t="s">
        <v>8</v>
      </c>
      <c r="S9" s="183" t="s">
        <v>9</v>
      </c>
      <c r="T9" s="184" t="s">
        <v>10</v>
      </c>
      <c r="U9" s="60"/>
    </row>
    <row r="10" spans="1:26" ht="22.5" customHeight="1">
      <c r="A10" s="191"/>
      <c r="B10" s="216"/>
      <c r="C10" s="100" t="s">
        <v>56</v>
      </c>
      <c r="D10" s="101" t="s">
        <v>57</v>
      </c>
      <c r="E10" s="101" t="s">
        <v>58</v>
      </c>
      <c r="F10" s="101" t="s">
        <v>127</v>
      </c>
      <c r="G10" s="101" t="s">
        <v>126</v>
      </c>
      <c r="H10" s="101" t="s">
        <v>59</v>
      </c>
      <c r="I10" s="193"/>
      <c r="J10" s="200"/>
      <c r="K10" s="220"/>
      <c r="L10" s="209"/>
      <c r="M10" s="209"/>
      <c r="N10" s="209"/>
      <c r="O10" s="222"/>
      <c r="P10" s="195"/>
      <c r="Q10" s="195"/>
      <c r="R10" s="84" t="s">
        <v>11</v>
      </c>
      <c r="S10" s="183"/>
      <c r="T10" s="185"/>
      <c r="U10" s="60"/>
    </row>
    <row r="11" spans="1:26">
      <c r="A11" s="192"/>
      <c r="B11" s="217"/>
      <c r="C11" s="102" t="s">
        <v>13</v>
      </c>
      <c r="D11" s="103" t="s">
        <v>13</v>
      </c>
      <c r="E11" s="103" t="s">
        <v>13</v>
      </c>
      <c r="F11" s="103" t="s">
        <v>13</v>
      </c>
      <c r="G11" s="103" t="s">
        <v>13</v>
      </c>
      <c r="H11" s="103" t="s">
        <v>13</v>
      </c>
      <c r="I11" s="103" t="s">
        <v>13</v>
      </c>
      <c r="J11" s="138" t="s">
        <v>13</v>
      </c>
      <c r="K11" s="105" t="s">
        <v>12</v>
      </c>
      <c r="L11" s="139" t="s">
        <v>13</v>
      </c>
      <c r="M11" s="141" t="s">
        <v>13</v>
      </c>
      <c r="N11" s="141" t="s">
        <v>13</v>
      </c>
      <c r="O11" s="105" t="s">
        <v>12</v>
      </c>
      <c r="P11" s="84" t="s">
        <v>14</v>
      </c>
      <c r="Q11" s="84" t="s">
        <v>15</v>
      </c>
      <c r="R11" s="84" t="s">
        <v>15</v>
      </c>
      <c r="S11" s="137" t="s">
        <v>16</v>
      </c>
      <c r="T11" s="186"/>
      <c r="U11" s="60"/>
      <c r="W11" s="1">
        <f>2113/6</f>
        <v>352.16666666666669</v>
      </c>
    </row>
    <row r="12" spans="1:26">
      <c r="A12" s="106"/>
      <c r="B12" s="106">
        <v>1</v>
      </c>
      <c r="C12" s="107">
        <v>2</v>
      </c>
      <c r="D12" s="106">
        <v>3</v>
      </c>
      <c r="E12" s="106">
        <v>4</v>
      </c>
      <c r="F12" s="106">
        <v>5</v>
      </c>
      <c r="G12" s="106">
        <v>6</v>
      </c>
      <c r="H12" s="106" t="s">
        <v>67</v>
      </c>
      <c r="I12" s="106">
        <v>6</v>
      </c>
      <c r="J12" s="106" t="s">
        <v>68</v>
      </c>
      <c r="K12" s="106" t="s">
        <v>69</v>
      </c>
      <c r="L12" s="106">
        <v>9</v>
      </c>
      <c r="M12" s="169">
        <v>10</v>
      </c>
      <c r="N12" s="169">
        <v>11</v>
      </c>
      <c r="O12" s="106" t="s">
        <v>70</v>
      </c>
      <c r="P12" s="40">
        <v>11</v>
      </c>
      <c r="Q12" s="41">
        <v>17</v>
      </c>
      <c r="R12" s="41">
        <v>18</v>
      </c>
      <c r="S12" s="41">
        <v>12</v>
      </c>
      <c r="T12" s="42">
        <v>11</v>
      </c>
      <c r="U12" s="60"/>
    </row>
    <row r="13" spans="1:26" s="2" customFormat="1" ht="13.5" customHeight="1">
      <c r="A13" s="12">
        <v>1</v>
      </c>
      <c r="B13" s="13" t="s">
        <v>19</v>
      </c>
      <c r="C13" s="92">
        <v>0</v>
      </c>
      <c r="D13" s="92">
        <v>0</v>
      </c>
      <c r="E13" s="93">
        <v>0</v>
      </c>
      <c r="F13" s="93">
        <v>0</v>
      </c>
      <c r="G13" s="93">
        <v>0</v>
      </c>
      <c r="H13" s="89">
        <f>C13+D13+F13+G13</f>
        <v>0</v>
      </c>
      <c r="I13" s="93">
        <v>1</v>
      </c>
      <c r="J13" s="94">
        <f t="shared" ref="J13:J31" si="0">I13-H13</f>
        <v>1</v>
      </c>
      <c r="K13" s="27">
        <f t="shared" ref="K13:K31" si="1">J13/I13</f>
        <v>1</v>
      </c>
      <c r="L13" s="94">
        <v>0.17916666666666667</v>
      </c>
      <c r="M13" s="94">
        <v>1</v>
      </c>
      <c r="N13" s="94">
        <f>M13-L13-C13-D13-E13-F13</f>
        <v>0.8208333333333333</v>
      </c>
      <c r="O13" s="91">
        <f>M13/J13</f>
        <v>1</v>
      </c>
      <c r="P13" s="43"/>
      <c r="Q13" s="44"/>
      <c r="R13" s="44"/>
      <c r="S13" s="45"/>
      <c r="T13" s="46"/>
      <c r="U13" s="61"/>
      <c r="V13" s="62">
        <v>414</v>
      </c>
      <c r="W13" s="63">
        <v>4.1666666666666699E-2</v>
      </c>
      <c r="X13" s="64">
        <f t="shared" ref="X13:X32" si="2">+W13*V13</f>
        <v>17.250000000000014</v>
      </c>
      <c r="Z13" s="65">
        <v>69</v>
      </c>
    </row>
    <row r="14" spans="1:26" s="3" customFormat="1" ht="13.5" customHeight="1">
      <c r="A14" s="12">
        <v>2</v>
      </c>
      <c r="B14" s="13" t="s">
        <v>82</v>
      </c>
      <c r="C14" s="92">
        <v>0</v>
      </c>
      <c r="D14" s="92">
        <v>0</v>
      </c>
      <c r="E14" s="93">
        <v>0</v>
      </c>
      <c r="F14" s="93">
        <v>0</v>
      </c>
      <c r="G14" s="93">
        <v>0</v>
      </c>
      <c r="H14" s="89">
        <f t="shared" ref="H14:H43" si="3">C14+D14+F14+G14</f>
        <v>0</v>
      </c>
      <c r="I14" s="93">
        <v>1</v>
      </c>
      <c r="J14" s="94">
        <f t="shared" si="0"/>
        <v>1</v>
      </c>
      <c r="K14" s="27">
        <f t="shared" si="1"/>
        <v>1</v>
      </c>
      <c r="L14" s="94">
        <v>2.9166666666666664E-2</v>
      </c>
      <c r="M14" s="94">
        <v>1</v>
      </c>
      <c r="N14" s="94">
        <f t="shared" ref="N14:N43" si="4">M14-L14-C14-D14-E14-F14</f>
        <v>0.97083333333333333</v>
      </c>
      <c r="O14" s="91">
        <f t="shared" ref="O14:O43" si="5">M14/J14</f>
        <v>1</v>
      </c>
      <c r="P14" s="47"/>
      <c r="Q14" s="48"/>
      <c r="R14" s="48"/>
      <c r="S14" s="49"/>
      <c r="T14" s="46"/>
      <c r="U14" s="60"/>
      <c r="V14" s="66">
        <v>419</v>
      </c>
      <c r="W14" s="63">
        <v>4.1666666666666699E-2</v>
      </c>
      <c r="X14" s="64">
        <f t="shared" si="2"/>
        <v>17.458333333333346</v>
      </c>
      <c r="Z14" s="67">
        <v>94</v>
      </c>
    </row>
    <row r="15" spans="1:26" s="4" customFormat="1" ht="13.5" customHeight="1">
      <c r="A15" s="12">
        <v>3</v>
      </c>
      <c r="B15" s="13" t="s">
        <v>21</v>
      </c>
      <c r="C15" s="92">
        <v>0</v>
      </c>
      <c r="D15" s="92">
        <v>0</v>
      </c>
      <c r="E15" s="93">
        <v>0</v>
      </c>
      <c r="F15" s="93">
        <v>0</v>
      </c>
      <c r="G15" s="93">
        <v>0</v>
      </c>
      <c r="H15" s="89">
        <f t="shared" si="3"/>
        <v>0</v>
      </c>
      <c r="I15" s="93">
        <v>1</v>
      </c>
      <c r="J15" s="94">
        <f t="shared" si="0"/>
        <v>1</v>
      </c>
      <c r="K15" s="27">
        <f t="shared" si="1"/>
        <v>1</v>
      </c>
      <c r="L15" s="94">
        <v>0.19583333333333333</v>
      </c>
      <c r="M15" s="94">
        <v>1</v>
      </c>
      <c r="N15" s="94">
        <f t="shared" si="4"/>
        <v>0.8041666666666667</v>
      </c>
      <c r="O15" s="91">
        <f t="shared" si="5"/>
        <v>1</v>
      </c>
      <c r="P15" s="43"/>
      <c r="Q15" s="44"/>
      <c r="R15" s="44"/>
      <c r="S15" s="45"/>
      <c r="T15" s="46"/>
      <c r="U15" s="68"/>
      <c r="V15" s="62">
        <v>354</v>
      </c>
      <c r="W15" s="63">
        <v>4.1666666666666699E-2</v>
      </c>
      <c r="X15" s="64">
        <f t="shared" si="2"/>
        <v>14.750000000000011</v>
      </c>
      <c r="Z15" s="67">
        <v>88</v>
      </c>
    </row>
    <row r="16" spans="1:26" s="4" customFormat="1" ht="13.5" customHeight="1">
      <c r="A16" s="12">
        <v>4</v>
      </c>
      <c r="B16" s="13" t="s">
        <v>22</v>
      </c>
      <c r="C16" s="92">
        <v>0</v>
      </c>
      <c r="D16" s="92">
        <v>0</v>
      </c>
      <c r="E16" s="93">
        <v>0</v>
      </c>
      <c r="F16" s="93">
        <v>0</v>
      </c>
      <c r="G16" s="93">
        <v>0</v>
      </c>
      <c r="H16" s="89">
        <f t="shared" si="3"/>
        <v>0</v>
      </c>
      <c r="I16" s="93">
        <v>1</v>
      </c>
      <c r="J16" s="94">
        <f t="shared" si="0"/>
        <v>1</v>
      </c>
      <c r="K16" s="27">
        <f t="shared" si="1"/>
        <v>1</v>
      </c>
      <c r="L16" s="94">
        <v>0.29166666666666669</v>
      </c>
      <c r="M16" s="94">
        <v>0.99583333333333324</v>
      </c>
      <c r="N16" s="94">
        <f t="shared" si="4"/>
        <v>0.70416666666666661</v>
      </c>
      <c r="O16" s="91">
        <f t="shared" si="5"/>
        <v>0.99583333333333324</v>
      </c>
      <c r="P16" s="47"/>
      <c r="Q16" s="48"/>
      <c r="R16" s="48"/>
      <c r="S16" s="49"/>
      <c r="T16" s="46"/>
      <c r="U16" s="68"/>
      <c r="V16" s="66">
        <v>368</v>
      </c>
      <c r="W16" s="63">
        <v>4.1666666666666699E-2</v>
      </c>
      <c r="X16" s="64">
        <f t="shared" si="2"/>
        <v>15.333333333333345</v>
      </c>
      <c r="Z16" s="67">
        <v>53</v>
      </c>
    </row>
    <row r="17" spans="1:26" s="2" customFormat="1" ht="13.5" customHeight="1">
      <c r="A17" s="12">
        <v>5</v>
      </c>
      <c r="B17" s="13" t="s">
        <v>83</v>
      </c>
      <c r="C17" s="92">
        <v>0</v>
      </c>
      <c r="D17" s="92">
        <v>0</v>
      </c>
      <c r="E17" s="93">
        <v>0</v>
      </c>
      <c r="F17" s="93">
        <v>0</v>
      </c>
      <c r="G17" s="93">
        <v>0</v>
      </c>
      <c r="H17" s="89">
        <f t="shared" si="3"/>
        <v>0</v>
      </c>
      <c r="I17" s="93">
        <v>1</v>
      </c>
      <c r="J17" s="94">
        <f t="shared" si="0"/>
        <v>1</v>
      </c>
      <c r="K17" s="27">
        <f t="shared" si="1"/>
        <v>1</v>
      </c>
      <c r="L17" s="94">
        <v>4.9999999999999996E-2</v>
      </c>
      <c r="M17" s="94">
        <v>1</v>
      </c>
      <c r="N17" s="94">
        <f t="shared" si="4"/>
        <v>0.95</v>
      </c>
      <c r="O17" s="91">
        <f t="shared" si="5"/>
        <v>1</v>
      </c>
      <c r="P17" s="43"/>
      <c r="Q17" s="44"/>
      <c r="R17" s="44"/>
      <c r="S17" s="45"/>
      <c r="T17" s="46"/>
      <c r="U17" s="61"/>
      <c r="V17" s="62">
        <v>361</v>
      </c>
      <c r="W17" s="63">
        <v>4.1666666666666699E-2</v>
      </c>
      <c r="X17" s="64">
        <f t="shared" si="2"/>
        <v>15.041666666666679</v>
      </c>
      <c r="Z17" s="67">
        <v>82</v>
      </c>
    </row>
    <row r="18" spans="1:26" s="2" customFormat="1" ht="13.5" customHeight="1">
      <c r="A18" s="12">
        <v>6</v>
      </c>
      <c r="B18" s="13" t="s">
        <v>84</v>
      </c>
      <c r="C18" s="92">
        <v>0</v>
      </c>
      <c r="D18" s="92">
        <v>4.1666666666666664E-2</v>
      </c>
      <c r="E18" s="93">
        <v>0</v>
      </c>
      <c r="F18" s="93">
        <v>4.8611111111111112E-2</v>
      </c>
      <c r="G18" s="93">
        <v>0</v>
      </c>
      <c r="H18" s="89">
        <f t="shared" si="3"/>
        <v>9.0277777777777776E-2</v>
      </c>
      <c r="I18" s="93">
        <v>1</v>
      </c>
      <c r="J18" s="94">
        <f t="shared" si="0"/>
        <v>0.90972222222222221</v>
      </c>
      <c r="K18" s="27">
        <f t="shared" si="1"/>
        <v>0.90972222222222221</v>
      </c>
      <c r="L18" s="94">
        <v>0.29583333333333334</v>
      </c>
      <c r="M18" s="94">
        <v>0.88750000000000007</v>
      </c>
      <c r="N18" s="94">
        <f t="shared" si="4"/>
        <v>0.50138888888888899</v>
      </c>
      <c r="O18" s="91">
        <f t="shared" si="5"/>
        <v>0.97557251908396958</v>
      </c>
      <c r="P18" s="47"/>
      <c r="Q18" s="48"/>
      <c r="R18" s="48"/>
      <c r="S18" s="49"/>
      <c r="T18" s="46"/>
      <c r="U18" s="61"/>
      <c r="V18" s="66">
        <v>214</v>
      </c>
      <c r="W18" s="63">
        <v>4.1666666666666699E-2</v>
      </c>
      <c r="X18" s="64">
        <f t="shared" si="2"/>
        <v>8.9166666666666732</v>
      </c>
      <c r="Z18" s="67">
        <v>42</v>
      </c>
    </row>
    <row r="19" spans="1:26" s="2" customFormat="1" ht="13.5" customHeight="1">
      <c r="A19" s="12">
        <v>7</v>
      </c>
      <c r="B19" s="13" t="s">
        <v>18</v>
      </c>
      <c r="C19" s="92">
        <v>0</v>
      </c>
      <c r="D19" s="92">
        <v>0.10416666666666667</v>
      </c>
      <c r="E19" s="93">
        <v>0.33333333333333331</v>
      </c>
      <c r="F19" s="93">
        <v>0</v>
      </c>
      <c r="G19" s="93">
        <v>0</v>
      </c>
      <c r="H19" s="89">
        <f t="shared" si="3"/>
        <v>0.10416666666666667</v>
      </c>
      <c r="I19" s="93">
        <v>1</v>
      </c>
      <c r="J19" s="94">
        <f t="shared" si="0"/>
        <v>0.89583333333333337</v>
      </c>
      <c r="K19" s="27">
        <f t="shared" si="1"/>
        <v>0.89583333333333337</v>
      </c>
      <c r="L19" s="94">
        <v>0.30416666666666664</v>
      </c>
      <c r="M19" s="94">
        <v>0.90416666666666667</v>
      </c>
      <c r="N19" s="94">
        <f t="shared" si="4"/>
        <v>0.16250000000000009</v>
      </c>
      <c r="O19" s="91">
        <f t="shared" si="5"/>
        <v>1.0093023255813953</v>
      </c>
      <c r="P19" s="43"/>
      <c r="Q19" s="44"/>
      <c r="R19" s="44"/>
      <c r="S19" s="45"/>
      <c r="T19" s="50"/>
      <c r="U19" s="61"/>
      <c r="V19" s="62">
        <v>90</v>
      </c>
      <c r="W19" s="63">
        <v>4.1666666666666699E-2</v>
      </c>
      <c r="X19" s="64">
        <f t="shared" si="2"/>
        <v>3.7500000000000031</v>
      </c>
      <c r="Z19" s="67">
        <v>40</v>
      </c>
    </row>
    <row r="20" spans="1:26" s="2" customFormat="1" ht="13.5" customHeight="1">
      <c r="A20" s="12">
        <v>8</v>
      </c>
      <c r="B20" s="13" t="s">
        <v>19</v>
      </c>
      <c r="C20" s="92">
        <v>0</v>
      </c>
      <c r="D20" s="92">
        <v>0</v>
      </c>
      <c r="E20" s="93">
        <v>0</v>
      </c>
      <c r="F20" s="93">
        <v>0</v>
      </c>
      <c r="G20" s="93">
        <v>0</v>
      </c>
      <c r="H20" s="89">
        <f t="shared" si="3"/>
        <v>0</v>
      </c>
      <c r="I20" s="93">
        <v>1</v>
      </c>
      <c r="J20" s="94">
        <f t="shared" si="0"/>
        <v>1</v>
      </c>
      <c r="K20" s="27">
        <f t="shared" si="1"/>
        <v>1</v>
      </c>
      <c r="L20" s="94">
        <v>0</v>
      </c>
      <c r="M20" s="94">
        <v>0.69166666666666676</v>
      </c>
      <c r="N20" s="94">
        <f t="shared" si="4"/>
        <v>0.69166666666666676</v>
      </c>
      <c r="O20" s="91">
        <f t="shared" si="5"/>
        <v>0.69166666666666676</v>
      </c>
      <c r="P20" s="47"/>
      <c r="Q20" s="48"/>
      <c r="R20" s="48"/>
      <c r="S20" s="49"/>
      <c r="T20" s="51"/>
      <c r="U20" s="61"/>
      <c r="V20" s="66">
        <v>380</v>
      </c>
      <c r="W20" s="63">
        <v>4.1666666666666699E-2</v>
      </c>
      <c r="X20" s="64">
        <f t="shared" si="2"/>
        <v>15.833333333333346</v>
      </c>
      <c r="Z20" s="67">
        <v>58</v>
      </c>
    </row>
    <row r="21" spans="1:26" s="2" customFormat="1" ht="13.5" customHeight="1">
      <c r="A21" s="12">
        <v>9</v>
      </c>
      <c r="B21" s="13" t="s">
        <v>82</v>
      </c>
      <c r="C21" s="92">
        <v>0</v>
      </c>
      <c r="D21" s="92">
        <v>0</v>
      </c>
      <c r="E21" s="93">
        <v>0</v>
      </c>
      <c r="F21" s="93">
        <v>0</v>
      </c>
      <c r="G21" s="93">
        <v>0</v>
      </c>
      <c r="H21" s="89">
        <f t="shared" si="3"/>
        <v>0</v>
      </c>
      <c r="I21" s="93">
        <v>1</v>
      </c>
      <c r="J21" s="94">
        <f t="shared" si="0"/>
        <v>1</v>
      </c>
      <c r="K21" s="27">
        <f t="shared" si="1"/>
        <v>1</v>
      </c>
      <c r="L21" s="94">
        <v>0</v>
      </c>
      <c r="M21" s="94">
        <v>0.95000000000000007</v>
      </c>
      <c r="N21" s="94">
        <f t="shared" si="4"/>
        <v>0.95000000000000007</v>
      </c>
      <c r="O21" s="91">
        <f t="shared" si="5"/>
        <v>0.95000000000000007</v>
      </c>
      <c r="P21" s="43"/>
      <c r="Q21" s="44"/>
      <c r="R21" s="44"/>
      <c r="S21" s="45"/>
      <c r="T21" s="52"/>
      <c r="U21" s="61"/>
      <c r="V21" s="62">
        <v>299</v>
      </c>
      <c r="W21" s="63">
        <v>4.1666666666666699E-2</v>
      </c>
      <c r="X21" s="64">
        <f t="shared" si="2"/>
        <v>12.458333333333343</v>
      </c>
      <c r="Z21" s="67">
        <v>94</v>
      </c>
    </row>
    <row r="22" spans="1:26" s="2" customFormat="1" ht="13.5" customHeight="1">
      <c r="A22" s="12">
        <v>10</v>
      </c>
      <c r="B22" s="13" t="s">
        <v>21</v>
      </c>
      <c r="C22" s="92">
        <v>0</v>
      </c>
      <c r="D22" s="92">
        <v>0</v>
      </c>
      <c r="E22" s="93">
        <v>0</v>
      </c>
      <c r="F22" s="93">
        <v>0</v>
      </c>
      <c r="G22" s="93">
        <v>0</v>
      </c>
      <c r="H22" s="89">
        <f t="shared" si="3"/>
        <v>0</v>
      </c>
      <c r="I22" s="93">
        <v>1</v>
      </c>
      <c r="J22" s="94">
        <f t="shared" si="0"/>
        <v>1</v>
      </c>
      <c r="K22" s="27">
        <f t="shared" si="1"/>
        <v>1</v>
      </c>
      <c r="L22" s="94">
        <v>0.1125</v>
      </c>
      <c r="M22" s="94">
        <v>1</v>
      </c>
      <c r="N22" s="94">
        <f t="shared" si="4"/>
        <v>0.88749999999999996</v>
      </c>
      <c r="O22" s="91">
        <f t="shared" si="5"/>
        <v>1</v>
      </c>
      <c r="P22" s="43"/>
      <c r="Q22" s="44"/>
      <c r="R22" s="44"/>
      <c r="S22" s="45"/>
      <c r="T22" s="46"/>
      <c r="U22" s="61"/>
      <c r="V22" s="66">
        <v>387</v>
      </c>
      <c r="W22" s="63">
        <v>4.1666666666666699E-2</v>
      </c>
      <c r="X22" s="64">
        <f t="shared" si="2"/>
        <v>16.125000000000014</v>
      </c>
      <c r="Z22" s="67">
        <v>68</v>
      </c>
    </row>
    <row r="23" spans="1:26" s="2" customFormat="1" ht="13.5" customHeight="1">
      <c r="A23" s="12">
        <v>11</v>
      </c>
      <c r="B23" s="13" t="s">
        <v>22</v>
      </c>
      <c r="C23" s="92">
        <v>0</v>
      </c>
      <c r="D23" s="92">
        <v>0</v>
      </c>
      <c r="E23" s="93">
        <v>0</v>
      </c>
      <c r="F23" s="93">
        <v>0</v>
      </c>
      <c r="G23" s="93">
        <v>0</v>
      </c>
      <c r="H23" s="89">
        <f t="shared" si="3"/>
        <v>0</v>
      </c>
      <c r="I23" s="93">
        <v>1</v>
      </c>
      <c r="J23" s="94">
        <f t="shared" si="0"/>
        <v>1</v>
      </c>
      <c r="K23" s="27">
        <f t="shared" si="1"/>
        <v>1</v>
      </c>
      <c r="L23" s="94">
        <v>3.7499999999999999E-2</v>
      </c>
      <c r="M23" s="94">
        <v>1</v>
      </c>
      <c r="N23" s="94">
        <f t="shared" si="4"/>
        <v>0.96250000000000002</v>
      </c>
      <c r="O23" s="91">
        <f t="shared" si="5"/>
        <v>1</v>
      </c>
      <c r="P23" s="43"/>
      <c r="Q23" s="44"/>
      <c r="R23" s="44"/>
      <c r="S23" s="45"/>
      <c r="T23" s="46"/>
      <c r="U23" s="61"/>
      <c r="V23" s="62">
        <v>412</v>
      </c>
      <c r="W23" s="63">
        <v>4.1666666666666699E-2</v>
      </c>
      <c r="X23" s="64">
        <f t="shared" si="2"/>
        <v>17.166666666666679</v>
      </c>
      <c r="Z23" s="67">
        <v>66</v>
      </c>
    </row>
    <row r="24" spans="1:26" s="2" customFormat="1" ht="13.5" customHeight="1">
      <c r="A24" s="12">
        <v>12</v>
      </c>
      <c r="B24" s="13" t="s">
        <v>83</v>
      </c>
      <c r="C24" s="92">
        <v>0</v>
      </c>
      <c r="D24" s="92">
        <v>0</v>
      </c>
      <c r="E24" s="93">
        <v>0</v>
      </c>
      <c r="F24" s="93">
        <v>0</v>
      </c>
      <c r="G24" s="93">
        <v>0</v>
      </c>
      <c r="H24" s="89">
        <f t="shared" si="3"/>
        <v>0</v>
      </c>
      <c r="I24" s="93">
        <v>1</v>
      </c>
      <c r="J24" s="94">
        <f>I24-H24</f>
        <v>1</v>
      </c>
      <c r="K24" s="27">
        <f>J24/I24</f>
        <v>1</v>
      </c>
      <c r="L24" s="94">
        <v>3.3333333333333333E-2</v>
      </c>
      <c r="M24" s="94">
        <v>1</v>
      </c>
      <c r="N24" s="94">
        <f t="shared" si="4"/>
        <v>0.96666666666666667</v>
      </c>
      <c r="O24" s="91">
        <f t="shared" si="5"/>
        <v>1</v>
      </c>
      <c r="P24" s="47"/>
      <c r="Q24" s="48"/>
      <c r="R24" s="48"/>
      <c r="S24" s="49"/>
      <c r="T24" s="85"/>
      <c r="U24" s="61"/>
      <c r="V24" s="66">
        <v>339</v>
      </c>
      <c r="W24" s="63">
        <v>4.1666666666666699E-2</v>
      </c>
      <c r="X24" s="64">
        <f t="shared" si="2"/>
        <v>14.125000000000011</v>
      </c>
      <c r="Z24" s="67">
        <v>49</v>
      </c>
    </row>
    <row r="25" spans="1:26" s="2" customFormat="1" ht="13.5" customHeight="1">
      <c r="A25" s="12">
        <v>13</v>
      </c>
      <c r="B25" s="13" t="s">
        <v>84</v>
      </c>
      <c r="C25" s="92">
        <v>0.25</v>
      </c>
      <c r="D25" s="92">
        <v>0</v>
      </c>
      <c r="E25" s="93">
        <v>0</v>
      </c>
      <c r="F25" s="93">
        <v>0</v>
      </c>
      <c r="G25" s="93">
        <v>0</v>
      </c>
      <c r="H25" s="89">
        <f t="shared" si="3"/>
        <v>0.25</v>
      </c>
      <c r="I25" s="93">
        <v>1</v>
      </c>
      <c r="J25" s="94">
        <f t="shared" si="0"/>
        <v>0.75</v>
      </c>
      <c r="K25" s="27">
        <f t="shared" si="1"/>
        <v>0.75</v>
      </c>
      <c r="L25" s="94">
        <v>0</v>
      </c>
      <c r="M25" s="94">
        <v>0.375</v>
      </c>
      <c r="N25" s="94">
        <f t="shared" si="4"/>
        <v>0.125</v>
      </c>
      <c r="O25" s="91">
        <f t="shared" si="5"/>
        <v>0.5</v>
      </c>
      <c r="P25" s="43"/>
      <c r="Q25" s="44"/>
      <c r="R25" s="44"/>
      <c r="S25" s="45"/>
      <c r="T25" s="46" t="s">
        <v>89</v>
      </c>
      <c r="U25" s="61"/>
      <c r="V25" s="62">
        <v>187</v>
      </c>
      <c r="W25" s="63">
        <v>4.1666666666666699E-2</v>
      </c>
      <c r="X25" s="64">
        <f t="shared" si="2"/>
        <v>7.7916666666666723</v>
      </c>
      <c r="Z25" s="67">
        <v>55</v>
      </c>
    </row>
    <row r="26" spans="1:26" s="2" customFormat="1" ht="13.5" customHeight="1">
      <c r="A26" s="12">
        <v>14</v>
      </c>
      <c r="B26" s="13" t="s">
        <v>18</v>
      </c>
      <c r="C26" s="92">
        <v>0</v>
      </c>
      <c r="D26" s="92">
        <v>0</v>
      </c>
      <c r="E26" s="93">
        <v>0</v>
      </c>
      <c r="F26" s="93">
        <v>0</v>
      </c>
      <c r="G26" s="93">
        <v>0</v>
      </c>
      <c r="H26" s="89">
        <f t="shared" si="3"/>
        <v>0</v>
      </c>
      <c r="I26" s="93">
        <v>1</v>
      </c>
      <c r="J26" s="94">
        <f t="shared" si="0"/>
        <v>1</v>
      </c>
      <c r="K26" s="27">
        <f t="shared" si="1"/>
        <v>1</v>
      </c>
      <c r="L26" s="94">
        <v>0</v>
      </c>
      <c r="M26" s="94">
        <v>0.41250000000000003</v>
      </c>
      <c r="N26" s="94">
        <f t="shared" si="4"/>
        <v>0.41250000000000003</v>
      </c>
      <c r="O26" s="91">
        <f t="shared" si="5"/>
        <v>0.41250000000000003</v>
      </c>
      <c r="P26" s="47"/>
      <c r="Q26" s="48"/>
      <c r="R26" s="48"/>
      <c r="S26" s="49"/>
      <c r="T26" s="46"/>
      <c r="U26" s="61"/>
      <c r="V26" s="66">
        <v>400</v>
      </c>
      <c r="W26" s="63">
        <v>4.1666666666666699E-2</v>
      </c>
      <c r="X26" s="64">
        <f t="shared" si="2"/>
        <v>16.666666666666679</v>
      </c>
      <c r="Z26" s="67">
        <v>47</v>
      </c>
    </row>
    <row r="27" spans="1:26" s="2" customFormat="1" ht="13.5" customHeight="1">
      <c r="A27" s="12">
        <v>15</v>
      </c>
      <c r="B27" s="13" t="s">
        <v>19</v>
      </c>
      <c r="C27" s="92">
        <v>0</v>
      </c>
      <c r="D27" s="92">
        <v>0</v>
      </c>
      <c r="E27" s="93">
        <v>0</v>
      </c>
      <c r="F27" s="93">
        <v>0</v>
      </c>
      <c r="G27" s="93">
        <v>0</v>
      </c>
      <c r="H27" s="89">
        <f t="shared" si="3"/>
        <v>0</v>
      </c>
      <c r="I27" s="93">
        <v>1</v>
      </c>
      <c r="J27" s="94">
        <f t="shared" si="0"/>
        <v>1</v>
      </c>
      <c r="K27" s="27">
        <f t="shared" si="1"/>
        <v>1</v>
      </c>
      <c r="L27" s="94">
        <v>0</v>
      </c>
      <c r="M27" s="94">
        <v>1</v>
      </c>
      <c r="N27" s="94">
        <f t="shared" si="4"/>
        <v>1</v>
      </c>
      <c r="O27" s="91">
        <f t="shared" si="5"/>
        <v>1</v>
      </c>
      <c r="P27" s="43"/>
      <c r="Q27" s="44"/>
      <c r="R27" s="44"/>
      <c r="S27" s="45"/>
      <c r="T27" s="46"/>
      <c r="U27" s="61"/>
      <c r="V27" s="62">
        <v>409</v>
      </c>
      <c r="W27" s="63">
        <v>4.1666666666666699E-2</v>
      </c>
      <c r="X27" s="64">
        <f t="shared" si="2"/>
        <v>17.041666666666679</v>
      </c>
      <c r="Z27" s="67">
        <v>35</v>
      </c>
    </row>
    <row r="28" spans="1:26" s="2" customFormat="1" ht="13.5" customHeight="1">
      <c r="A28" s="12">
        <v>16</v>
      </c>
      <c r="B28" s="13" t="s">
        <v>82</v>
      </c>
      <c r="C28" s="92">
        <v>0</v>
      </c>
      <c r="D28" s="92">
        <v>0</v>
      </c>
      <c r="E28" s="93">
        <v>0</v>
      </c>
      <c r="F28" s="93">
        <v>0</v>
      </c>
      <c r="G28" s="93">
        <v>0</v>
      </c>
      <c r="H28" s="89">
        <f t="shared" si="3"/>
        <v>0</v>
      </c>
      <c r="I28" s="93">
        <v>1</v>
      </c>
      <c r="J28" s="94">
        <f>I28-H28</f>
        <v>1</v>
      </c>
      <c r="K28" s="27">
        <f>J28/I28</f>
        <v>1</v>
      </c>
      <c r="L28" s="94">
        <v>0</v>
      </c>
      <c r="M28" s="94">
        <v>0.96250000000000002</v>
      </c>
      <c r="N28" s="94">
        <f t="shared" si="4"/>
        <v>0.96250000000000002</v>
      </c>
      <c r="O28" s="91">
        <f t="shared" si="5"/>
        <v>0.96250000000000002</v>
      </c>
      <c r="P28" s="47"/>
      <c r="Q28" s="48"/>
      <c r="R28" s="48"/>
      <c r="S28" s="49">
        <v>1</v>
      </c>
      <c r="T28" s="85"/>
      <c r="U28" s="61"/>
      <c r="V28" s="66">
        <v>388</v>
      </c>
      <c r="W28" s="63">
        <v>4.1666666666666699E-2</v>
      </c>
      <c r="X28" s="64">
        <f t="shared" si="2"/>
        <v>16.166666666666679</v>
      </c>
      <c r="Z28" s="67">
        <v>64</v>
      </c>
    </row>
    <row r="29" spans="1:26" s="2" customFormat="1" ht="13.5" customHeight="1">
      <c r="A29" s="12">
        <v>17</v>
      </c>
      <c r="B29" s="13" t="s">
        <v>21</v>
      </c>
      <c r="C29" s="92">
        <v>0</v>
      </c>
      <c r="D29" s="92">
        <v>0</v>
      </c>
      <c r="E29" s="93">
        <v>0</v>
      </c>
      <c r="F29" s="93">
        <v>0</v>
      </c>
      <c r="G29" s="93">
        <v>0</v>
      </c>
      <c r="H29" s="89">
        <f t="shared" si="3"/>
        <v>0</v>
      </c>
      <c r="I29" s="93">
        <v>1</v>
      </c>
      <c r="J29" s="94">
        <f t="shared" si="0"/>
        <v>1</v>
      </c>
      <c r="K29" s="27">
        <f t="shared" si="1"/>
        <v>1</v>
      </c>
      <c r="L29" s="94">
        <v>7.0833333333333331E-2</v>
      </c>
      <c r="M29" s="94">
        <v>1.0083333333333333</v>
      </c>
      <c r="N29" s="94">
        <f t="shared" si="4"/>
        <v>0.9375</v>
      </c>
      <c r="O29" s="91">
        <f t="shared" si="5"/>
        <v>1.0083333333333333</v>
      </c>
      <c r="P29" s="47"/>
      <c r="Q29" s="48"/>
      <c r="R29" s="48"/>
      <c r="S29" s="49"/>
      <c r="T29" s="53"/>
      <c r="U29" s="61"/>
      <c r="V29" s="62">
        <v>246</v>
      </c>
      <c r="W29" s="63">
        <v>4.1666666666666699E-2</v>
      </c>
      <c r="X29" s="64">
        <f t="shared" si="2"/>
        <v>10.250000000000007</v>
      </c>
      <c r="Z29" s="67">
        <v>46</v>
      </c>
    </row>
    <row r="30" spans="1:26" s="2" customFormat="1" ht="13.5" customHeight="1">
      <c r="A30" s="12">
        <v>18</v>
      </c>
      <c r="B30" s="13" t="s">
        <v>22</v>
      </c>
      <c r="C30" s="92">
        <v>0</v>
      </c>
      <c r="D30" s="92">
        <v>0</v>
      </c>
      <c r="E30" s="93">
        <v>0</v>
      </c>
      <c r="F30" s="93">
        <v>0</v>
      </c>
      <c r="G30" s="93">
        <v>0</v>
      </c>
      <c r="H30" s="89">
        <f t="shared" si="3"/>
        <v>0</v>
      </c>
      <c r="I30" s="93">
        <v>1</v>
      </c>
      <c r="J30" s="94">
        <f t="shared" si="0"/>
        <v>1</v>
      </c>
      <c r="K30" s="27">
        <f t="shared" si="1"/>
        <v>1</v>
      </c>
      <c r="L30" s="94">
        <v>0.4291666666666667</v>
      </c>
      <c r="M30" s="94">
        <v>0.9916666666666667</v>
      </c>
      <c r="N30" s="94">
        <f t="shared" si="4"/>
        <v>0.5625</v>
      </c>
      <c r="O30" s="91">
        <f t="shared" si="5"/>
        <v>0.9916666666666667</v>
      </c>
      <c r="P30" s="47"/>
      <c r="Q30" s="48"/>
      <c r="R30" s="48"/>
      <c r="S30" s="49"/>
      <c r="T30" s="53"/>
      <c r="U30" s="61"/>
      <c r="V30" s="62">
        <v>376</v>
      </c>
      <c r="W30" s="63">
        <v>4.1666666666666699E-2</v>
      </c>
      <c r="X30" s="64">
        <f t="shared" si="2"/>
        <v>15.666666666666679</v>
      </c>
      <c r="Z30" s="67">
        <v>86</v>
      </c>
    </row>
    <row r="31" spans="1:26" s="2" customFormat="1" ht="13.5" customHeight="1">
      <c r="A31" s="12">
        <v>19</v>
      </c>
      <c r="B31" s="13" t="s">
        <v>83</v>
      </c>
      <c r="C31" s="92">
        <v>0</v>
      </c>
      <c r="D31" s="92">
        <v>0</v>
      </c>
      <c r="E31" s="93">
        <v>0</v>
      </c>
      <c r="F31" s="93">
        <v>0</v>
      </c>
      <c r="G31" s="93">
        <v>0</v>
      </c>
      <c r="H31" s="89">
        <f t="shared" si="3"/>
        <v>0</v>
      </c>
      <c r="I31" s="93">
        <v>1</v>
      </c>
      <c r="J31" s="94">
        <f t="shared" si="0"/>
        <v>1</v>
      </c>
      <c r="K31" s="27">
        <f t="shared" si="1"/>
        <v>1</v>
      </c>
      <c r="L31" s="94">
        <v>0.28333333333333333</v>
      </c>
      <c r="M31" s="94">
        <v>0.9916666666666667</v>
      </c>
      <c r="N31" s="94">
        <f t="shared" si="4"/>
        <v>0.70833333333333337</v>
      </c>
      <c r="O31" s="91">
        <f t="shared" si="5"/>
        <v>0.9916666666666667</v>
      </c>
      <c r="P31" s="47"/>
      <c r="Q31" s="48"/>
      <c r="R31" s="48"/>
      <c r="S31" s="49"/>
      <c r="T31" s="53"/>
      <c r="U31" s="61"/>
      <c r="V31" s="62">
        <v>347</v>
      </c>
      <c r="W31" s="63">
        <v>4.1666666666666699E-2</v>
      </c>
      <c r="X31" s="64">
        <f t="shared" si="2"/>
        <v>14.458333333333345</v>
      </c>
      <c r="Z31" s="67">
        <v>33</v>
      </c>
    </row>
    <row r="32" spans="1:26" s="2" customFormat="1" ht="13.5" customHeight="1">
      <c r="A32" s="14">
        <v>20</v>
      </c>
      <c r="B32" s="13" t="s">
        <v>84</v>
      </c>
      <c r="C32" s="92">
        <v>0</v>
      </c>
      <c r="D32" s="92">
        <v>0</v>
      </c>
      <c r="E32" s="93">
        <v>0</v>
      </c>
      <c r="F32" s="93">
        <v>0</v>
      </c>
      <c r="G32" s="93">
        <v>0</v>
      </c>
      <c r="H32" s="89">
        <f t="shared" si="3"/>
        <v>0</v>
      </c>
      <c r="I32" s="93">
        <v>1</v>
      </c>
      <c r="J32" s="94">
        <f>I32-H32</f>
        <v>1</v>
      </c>
      <c r="K32" s="27">
        <f>J32/I32</f>
        <v>1</v>
      </c>
      <c r="L32" s="94">
        <v>0.46666666666666662</v>
      </c>
      <c r="M32" s="94">
        <v>0.9916666666666667</v>
      </c>
      <c r="N32" s="94">
        <f t="shared" si="4"/>
        <v>0.52500000000000013</v>
      </c>
      <c r="O32" s="91">
        <f t="shared" si="5"/>
        <v>0.9916666666666667</v>
      </c>
      <c r="P32" s="47"/>
      <c r="Q32" s="48"/>
      <c r="R32" s="48"/>
      <c r="S32" s="49"/>
      <c r="T32" s="53"/>
      <c r="U32" s="61"/>
      <c r="V32" s="66">
        <v>386</v>
      </c>
      <c r="W32" s="63">
        <v>4.1666666666666699E-2</v>
      </c>
      <c r="X32" s="64">
        <f t="shared" si="2"/>
        <v>16.083333333333346</v>
      </c>
      <c r="Z32" s="67">
        <v>28</v>
      </c>
    </row>
    <row r="33" spans="1:26" s="2" customFormat="1" ht="13.5" customHeight="1">
      <c r="A33" s="12">
        <v>21</v>
      </c>
      <c r="B33" s="13" t="s">
        <v>18</v>
      </c>
      <c r="C33" s="90">
        <v>0</v>
      </c>
      <c r="D33" s="92">
        <v>0</v>
      </c>
      <c r="E33" s="93">
        <v>0</v>
      </c>
      <c r="F33" s="93">
        <v>0</v>
      </c>
      <c r="G33" s="93">
        <v>0</v>
      </c>
      <c r="H33" s="89">
        <f t="shared" si="3"/>
        <v>0</v>
      </c>
      <c r="I33" s="93">
        <v>1</v>
      </c>
      <c r="J33" s="94">
        <f t="shared" ref="J33:J43" si="6">I33-H33</f>
        <v>1</v>
      </c>
      <c r="K33" s="27">
        <f t="shared" ref="K33:K43" si="7">J33/I33</f>
        <v>1</v>
      </c>
      <c r="L33" s="94">
        <v>7.0833333333333331E-2</v>
      </c>
      <c r="M33" s="94">
        <v>1</v>
      </c>
      <c r="N33" s="94">
        <f t="shared" si="4"/>
        <v>0.9291666666666667</v>
      </c>
      <c r="O33" s="91">
        <f t="shared" si="5"/>
        <v>1</v>
      </c>
      <c r="P33" s="47"/>
      <c r="Q33" s="48"/>
      <c r="R33" s="48"/>
      <c r="S33" s="49"/>
      <c r="T33" s="53"/>
      <c r="U33" s="115"/>
      <c r="V33" s="66"/>
      <c r="W33" s="63"/>
      <c r="X33" s="64"/>
      <c r="Z33" s="116"/>
    </row>
    <row r="34" spans="1:26" s="2" customFormat="1" ht="13.5" customHeight="1">
      <c r="A34" s="14">
        <v>22</v>
      </c>
      <c r="B34" s="13" t="s">
        <v>19</v>
      </c>
      <c r="C34" s="90">
        <v>0</v>
      </c>
      <c r="D34" s="92">
        <v>0</v>
      </c>
      <c r="E34" s="93">
        <v>0</v>
      </c>
      <c r="F34" s="93">
        <v>0</v>
      </c>
      <c r="G34" s="93">
        <v>0</v>
      </c>
      <c r="H34" s="89">
        <f t="shared" si="3"/>
        <v>0</v>
      </c>
      <c r="I34" s="93">
        <v>1</v>
      </c>
      <c r="J34" s="94">
        <f t="shared" si="6"/>
        <v>1</v>
      </c>
      <c r="K34" s="27">
        <f t="shared" si="7"/>
        <v>1</v>
      </c>
      <c r="L34" s="89">
        <v>0.26250000000000001</v>
      </c>
      <c r="M34" s="94">
        <v>0.9916666666666667</v>
      </c>
      <c r="N34" s="94">
        <f t="shared" si="4"/>
        <v>0.72916666666666674</v>
      </c>
      <c r="O34" s="91">
        <f t="shared" si="5"/>
        <v>0.9916666666666667</v>
      </c>
      <c r="P34" s="47"/>
      <c r="Q34" s="48"/>
      <c r="R34" s="48"/>
      <c r="S34" s="49"/>
      <c r="T34" s="53"/>
      <c r="U34" s="115"/>
      <c r="V34" s="66"/>
      <c r="W34" s="63"/>
      <c r="X34" s="64"/>
      <c r="Z34" s="116"/>
    </row>
    <row r="35" spans="1:26" s="2" customFormat="1" ht="13.5" customHeight="1">
      <c r="A35" s="12">
        <v>23</v>
      </c>
      <c r="B35" s="13" t="s">
        <v>82</v>
      </c>
      <c r="C35" s="90">
        <v>0</v>
      </c>
      <c r="D35" s="92">
        <v>0</v>
      </c>
      <c r="E35" s="93">
        <v>0</v>
      </c>
      <c r="F35" s="93">
        <v>0</v>
      </c>
      <c r="G35" s="93">
        <v>0</v>
      </c>
      <c r="H35" s="89">
        <f t="shared" si="3"/>
        <v>0</v>
      </c>
      <c r="I35" s="93">
        <v>1</v>
      </c>
      <c r="J35" s="94">
        <f t="shared" si="6"/>
        <v>1</v>
      </c>
      <c r="K35" s="27">
        <f t="shared" si="7"/>
        <v>1</v>
      </c>
      <c r="L35" s="89">
        <v>6.25E-2</v>
      </c>
      <c r="M35" s="94">
        <v>0.96250000000000002</v>
      </c>
      <c r="N35" s="94">
        <f t="shared" si="4"/>
        <v>0.9</v>
      </c>
      <c r="O35" s="91">
        <f t="shared" si="5"/>
        <v>0.96250000000000002</v>
      </c>
      <c r="P35" s="47"/>
      <c r="Q35" s="48"/>
      <c r="R35" s="48"/>
      <c r="S35" s="49"/>
      <c r="T35" s="53"/>
      <c r="U35" s="115"/>
      <c r="V35" s="66"/>
      <c r="W35" s="63"/>
      <c r="X35" s="64"/>
      <c r="Z35" s="116"/>
    </row>
    <row r="36" spans="1:26" s="2" customFormat="1" ht="13.5" customHeight="1">
      <c r="A36" s="14">
        <v>24</v>
      </c>
      <c r="B36" s="13" t="s">
        <v>21</v>
      </c>
      <c r="C36" s="90">
        <v>0</v>
      </c>
      <c r="D36" s="92">
        <v>0</v>
      </c>
      <c r="E36" s="93">
        <v>0</v>
      </c>
      <c r="F36" s="93">
        <v>0</v>
      </c>
      <c r="G36" s="93">
        <v>0</v>
      </c>
      <c r="H36" s="89">
        <f t="shared" si="3"/>
        <v>0</v>
      </c>
      <c r="I36" s="93">
        <v>1</v>
      </c>
      <c r="J36" s="94">
        <f t="shared" si="6"/>
        <v>1</v>
      </c>
      <c r="K36" s="27">
        <f t="shared" si="7"/>
        <v>1</v>
      </c>
      <c r="L36" s="89">
        <v>5.8333333333333327E-2</v>
      </c>
      <c r="M36" s="94">
        <v>0.99583333333333324</v>
      </c>
      <c r="N36" s="94">
        <f t="shared" si="4"/>
        <v>0.93749999999999989</v>
      </c>
      <c r="O36" s="91">
        <f t="shared" si="5"/>
        <v>0.99583333333333324</v>
      </c>
      <c r="P36" s="47"/>
      <c r="Q36" s="48"/>
      <c r="R36" s="48"/>
      <c r="S36" s="49"/>
      <c r="T36" s="53"/>
      <c r="U36" s="115"/>
      <c r="V36" s="66"/>
      <c r="W36" s="63"/>
      <c r="X36" s="64"/>
      <c r="Z36" s="116"/>
    </row>
    <row r="37" spans="1:26" s="2" customFormat="1" ht="13.5" customHeight="1">
      <c r="A37" s="12">
        <v>25</v>
      </c>
      <c r="B37" s="13" t="s">
        <v>22</v>
      </c>
      <c r="C37" s="90">
        <v>0</v>
      </c>
      <c r="D37" s="92">
        <v>0</v>
      </c>
      <c r="E37" s="93">
        <v>0</v>
      </c>
      <c r="F37" s="93">
        <v>0</v>
      </c>
      <c r="G37" s="93">
        <v>0</v>
      </c>
      <c r="H37" s="89">
        <f t="shared" si="3"/>
        <v>0</v>
      </c>
      <c r="I37" s="93">
        <v>1</v>
      </c>
      <c r="J37" s="94">
        <f t="shared" si="6"/>
        <v>1</v>
      </c>
      <c r="K37" s="27">
        <f t="shared" si="7"/>
        <v>1</v>
      </c>
      <c r="L37" s="89">
        <v>0.33333333333333331</v>
      </c>
      <c r="M37" s="94">
        <v>0.99583333333333324</v>
      </c>
      <c r="N37" s="94">
        <f t="shared" si="4"/>
        <v>0.66249999999999987</v>
      </c>
      <c r="O37" s="91">
        <f t="shared" si="5"/>
        <v>0.99583333333333324</v>
      </c>
      <c r="P37" s="47"/>
      <c r="Q37" s="48"/>
      <c r="R37" s="48"/>
      <c r="S37" s="49"/>
      <c r="T37" s="53"/>
      <c r="U37" s="115"/>
      <c r="V37" s="66"/>
      <c r="W37" s="63"/>
      <c r="X37" s="64"/>
      <c r="Z37" s="116"/>
    </row>
    <row r="38" spans="1:26" s="2" customFormat="1" ht="13.5" customHeight="1">
      <c r="A38" s="14">
        <v>26</v>
      </c>
      <c r="B38" s="13" t="s">
        <v>83</v>
      </c>
      <c r="C38" s="90">
        <v>0</v>
      </c>
      <c r="D38" s="92">
        <v>0</v>
      </c>
      <c r="E38" s="93">
        <v>0</v>
      </c>
      <c r="F38" s="93">
        <v>0</v>
      </c>
      <c r="G38" s="93">
        <v>0</v>
      </c>
      <c r="H38" s="89">
        <f t="shared" si="3"/>
        <v>0</v>
      </c>
      <c r="I38" s="93">
        <v>1</v>
      </c>
      <c r="J38" s="94">
        <f t="shared" si="6"/>
        <v>1</v>
      </c>
      <c r="K38" s="27">
        <f t="shared" si="7"/>
        <v>1</v>
      </c>
      <c r="L38" s="89">
        <v>0.24583333333333335</v>
      </c>
      <c r="M38" s="94">
        <v>0.99583333333333324</v>
      </c>
      <c r="N38" s="94">
        <f t="shared" si="4"/>
        <v>0.74999999999999989</v>
      </c>
      <c r="O38" s="91">
        <f t="shared" si="5"/>
        <v>0.99583333333333324</v>
      </c>
      <c r="P38" s="47"/>
      <c r="Q38" s="48"/>
      <c r="R38" s="48"/>
      <c r="S38" s="49"/>
      <c r="T38" s="53"/>
      <c r="U38" s="115"/>
      <c r="V38" s="66"/>
      <c r="W38" s="63"/>
      <c r="X38" s="64"/>
      <c r="Z38" s="116"/>
    </row>
    <row r="39" spans="1:26" s="2" customFormat="1" ht="13.5" customHeight="1">
      <c r="A39" s="12">
        <v>27</v>
      </c>
      <c r="B39" s="13" t="s">
        <v>84</v>
      </c>
      <c r="C39" s="90">
        <v>0</v>
      </c>
      <c r="D39" s="92">
        <v>0</v>
      </c>
      <c r="E39" s="93">
        <v>0</v>
      </c>
      <c r="F39" s="93">
        <v>0</v>
      </c>
      <c r="G39" s="93">
        <v>0</v>
      </c>
      <c r="H39" s="89">
        <f t="shared" si="3"/>
        <v>0</v>
      </c>
      <c r="I39" s="93">
        <v>1</v>
      </c>
      <c r="J39" s="94">
        <f t="shared" si="6"/>
        <v>1</v>
      </c>
      <c r="K39" s="27">
        <f t="shared" si="7"/>
        <v>1</v>
      </c>
      <c r="L39" s="89">
        <v>0.32083333333333336</v>
      </c>
      <c r="M39" s="94">
        <v>0.75416666666666676</v>
      </c>
      <c r="N39" s="94">
        <f t="shared" si="4"/>
        <v>0.4333333333333334</v>
      </c>
      <c r="O39" s="91">
        <f t="shared" si="5"/>
        <v>0.75416666666666676</v>
      </c>
      <c r="P39" s="47"/>
      <c r="Q39" s="48"/>
      <c r="R39" s="48"/>
      <c r="S39" s="49"/>
      <c r="T39" s="53"/>
      <c r="U39" s="115"/>
      <c r="V39" s="66"/>
      <c r="W39" s="63"/>
      <c r="X39" s="64"/>
      <c r="Z39" s="116"/>
    </row>
    <row r="40" spans="1:26" s="2" customFormat="1" ht="13.5" customHeight="1">
      <c r="A40" s="14">
        <v>28</v>
      </c>
      <c r="B40" s="13" t="s">
        <v>18</v>
      </c>
      <c r="C40" s="90">
        <v>0</v>
      </c>
      <c r="D40" s="92">
        <v>0</v>
      </c>
      <c r="E40" s="93">
        <v>0</v>
      </c>
      <c r="F40" s="93">
        <v>0</v>
      </c>
      <c r="G40" s="93">
        <v>0</v>
      </c>
      <c r="H40" s="89">
        <f t="shared" si="3"/>
        <v>0</v>
      </c>
      <c r="I40" s="93">
        <v>1</v>
      </c>
      <c r="J40" s="94">
        <f t="shared" si="6"/>
        <v>1</v>
      </c>
      <c r="K40" s="27">
        <f t="shared" si="7"/>
        <v>1</v>
      </c>
      <c r="L40" s="89">
        <v>1.6666666666666666E-2</v>
      </c>
      <c r="M40" s="94">
        <v>0.9458333333333333</v>
      </c>
      <c r="N40" s="94">
        <f t="shared" si="4"/>
        <v>0.92916666666666659</v>
      </c>
      <c r="O40" s="91">
        <f t="shared" si="5"/>
        <v>0.9458333333333333</v>
      </c>
      <c r="P40" s="47"/>
      <c r="Q40" s="48"/>
      <c r="R40" s="48"/>
      <c r="S40" s="49"/>
      <c r="T40" s="53"/>
      <c r="U40" s="115"/>
      <c r="V40" s="66"/>
      <c r="W40" s="63"/>
      <c r="X40" s="64"/>
      <c r="Z40" s="116"/>
    </row>
    <row r="41" spans="1:26" s="2" customFormat="1" ht="13.5" customHeight="1">
      <c r="A41" s="12">
        <v>29</v>
      </c>
      <c r="B41" s="13" t="s">
        <v>19</v>
      </c>
      <c r="C41" s="90">
        <v>0</v>
      </c>
      <c r="D41" s="92">
        <v>0</v>
      </c>
      <c r="E41" s="93">
        <v>0</v>
      </c>
      <c r="F41" s="93">
        <v>0</v>
      </c>
      <c r="G41" s="93">
        <v>0</v>
      </c>
      <c r="H41" s="89">
        <f t="shared" si="3"/>
        <v>0</v>
      </c>
      <c r="I41" s="93">
        <v>1</v>
      </c>
      <c r="J41" s="94">
        <f t="shared" si="6"/>
        <v>1</v>
      </c>
      <c r="K41" s="27">
        <f t="shared" si="7"/>
        <v>1</v>
      </c>
      <c r="L41" s="94">
        <v>0.12083333333333333</v>
      </c>
      <c r="M41" s="94">
        <v>1</v>
      </c>
      <c r="N41" s="94">
        <f t="shared" si="4"/>
        <v>0.87916666666666665</v>
      </c>
      <c r="O41" s="91">
        <f t="shared" si="5"/>
        <v>1</v>
      </c>
      <c r="P41" s="47"/>
      <c r="Q41" s="48"/>
      <c r="R41" s="48"/>
      <c r="S41" s="49"/>
      <c r="T41" s="53"/>
      <c r="U41" s="115"/>
      <c r="V41" s="66"/>
      <c r="W41" s="63"/>
      <c r="X41" s="64"/>
      <c r="Z41" s="116"/>
    </row>
    <row r="42" spans="1:26" s="2" customFormat="1" ht="13.5" customHeight="1">
      <c r="A42" s="14">
        <v>30</v>
      </c>
      <c r="B42" s="13" t="s">
        <v>82</v>
      </c>
      <c r="C42" s="90">
        <v>0</v>
      </c>
      <c r="D42" s="92">
        <v>0</v>
      </c>
      <c r="E42" s="93">
        <v>0</v>
      </c>
      <c r="F42" s="93">
        <v>0</v>
      </c>
      <c r="G42" s="93">
        <v>0</v>
      </c>
      <c r="H42" s="89">
        <f t="shared" si="3"/>
        <v>0</v>
      </c>
      <c r="I42" s="93">
        <v>1</v>
      </c>
      <c r="J42" s="94">
        <f t="shared" si="6"/>
        <v>1</v>
      </c>
      <c r="K42" s="27">
        <f t="shared" si="7"/>
        <v>1</v>
      </c>
      <c r="L42" s="94">
        <v>2.0833333333333332E-2</v>
      </c>
      <c r="M42" s="94">
        <v>1</v>
      </c>
      <c r="N42" s="94">
        <f t="shared" si="4"/>
        <v>0.97916666666666663</v>
      </c>
      <c r="O42" s="91">
        <f t="shared" si="5"/>
        <v>1</v>
      </c>
      <c r="P42" s="47"/>
      <c r="Q42" s="48"/>
      <c r="R42" s="48"/>
      <c r="S42" s="49"/>
      <c r="T42" s="53"/>
      <c r="U42" s="115"/>
      <c r="V42" s="66"/>
      <c r="W42" s="63"/>
      <c r="X42" s="64"/>
      <c r="Z42" s="116"/>
    </row>
    <row r="43" spans="1:26" s="2" customFormat="1" ht="13.5" customHeight="1">
      <c r="A43" s="14">
        <v>31</v>
      </c>
      <c r="B43" s="124" t="s">
        <v>21</v>
      </c>
      <c r="C43" s="92">
        <v>0</v>
      </c>
      <c r="D43" s="92">
        <v>0</v>
      </c>
      <c r="E43" s="93">
        <v>0</v>
      </c>
      <c r="F43" s="93">
        <v>0</v>
      </c>
      <c r="G43" s="93">
        <v>0</v>
      </c>
      <c r="H43" s="89">
        <f t="shared" si="3"/>
        <v>0</v>
      </c>
      <c r="I43" s="93">
        <v>1</v>
      </c>
      <c r="J43" s="94">
        <f t="shared" si="6"/>
        <v>1</v>
      </c>
      <c r="K43" s="27">
        <f t="shared" si="7"/>
        <v>1</v>
      </c>
      <c r="L43" s="94">
        <v>4.1666666666666664E-2</v>
      </c>
      <c r="M43" s="94">
        <v>1</v>
      </c>
      <c r="N43" s="94">
        <f t="shared" si="4"/>
        <v>0.95833333333333337</v>
      </c>
      <c r="O43" s="91">
        <f t="shared" si="5"/>
        <v>1</v>
      </c>
      <c r="P43" s="47"/>
      <c r="Q43" s="48"/>
      <c r="R43" s="48"/>
      <c r="S43" s="49"/>
      <c r="T43" s="53"/>
      <c r="U43" s="115"/>
      <c r="V43" s="66"/>
      <c r="W43" s="63"/>
      <c r="X43" s="64"/>
      <c r="Z43" s="116"/>
    </row>
    <row r="44" spans="1:26">
      <c r="A44" s="211" t="s">
        <v>51</v>
      </c>
      <c r="B44" s="211"/>
      <c r="C44" s="112">
        <f>SUM(C13:C43)</f>
        <v>0.25</v>
      </c>
      <c r="D44" s="112">
        <f>SUM(D13:D43)</f>
        <v>0.14583333333333334</v>
      </c>
      <c r="E44" s="112">
        <f>SUM(E13:E43)</f>
        <v>0.33333333333333331</v>
      </c>
      <c r="F44" s="112">
        <f t="shared" ref="F44:G44" si="8">SUM(F13:F43)</f>
        <v>4.8611111111111112E-2</v>
      </c>
      <c r="G44" s="112">
        <f t="shared" si="8"/>
        <v>0</v>
      </c>
      <c r="H44" s="112">
        <f>SUM(H13:H43)</f>
        <v>0.44444444444444442</v>
      </c>
      <c r="I44" s="112">
        <f>SUM(I13:I43)</f>
        <v>31</v>
      </c>
      <c r="J44" s="112">
        <f>SUM(J2:J43)</f>
        <v>30.555555555555557</v>
      </c>
      <c r="K44" s="113"/>
      <c r="L44" s="112">
        <f>SUM(L13:L43)</f>
        <v>4.3333333333333339</v>
      </c>
      <c r="M44" s="112">
        <f>SUM(M13:M43)</f>
        <v>28.804166666666667</v>
      </c>
      <c r="N44" s="112">
        <f>SUM(N13:N43)</f>
        <v>23.69305555555556</v>
      </c>
      <c r="O44" s="113"/>
      <c r="P44" s="96"/>
      <c r="Q44" s="95"/>
      <c r="R44" s="95"/>
      <c r="S44" s="97"/>
      <c r="T44" s="1"/>
      <c r="V44" s="64">
        <f t="shared" ref="V44:V53" si="9">+U44*T45</f>
        <v>0</v>
      </c>
    </row>
    <row r="45" spans="1:26">
      <c r="A45" s="210" t="s">
        <v>71</v>
      </c>
      <c r="B45" s="210"/>
      <c r="C45" s="114">
        <f>AVERAGE(C13:C43)</f>
        <v>8.0645161290322578E-3</v>
      </c>
      <c r="D45" s="114">
        <f>AVERAGE(D13:D43)</f>
        <v>4.7043010752688174E-3</v>
      </c>
      <c r="E45" s="114">
        <f>AVERAGE(E13:E43)</f>
        <v>1.075268817204301E-2</v>
      </c>
      <c r="F45" s="114">
        <f t="shared" ref="F45:G45" si="10">AVERAGE(F13:F43)</f>
        <v>1.5681003584229391E-3</v>
      </c>
      <c r="G45" s="114">
        <f t="shared" si="10"/>
        <v>0</v>
      </c>
      <c r="H45" s="114">
        <f>AVERAGE(H2:H43)</f>
        <v>1.4336917562724014E-2</v>
      </c>
      <c r="I45" s="114">
        <f>AVERAGE(I2:I43)</f>
        <v>1.15625</v>
      </c>
      <c r="J45" s="114">
        <f>AVERAGE(J2:J43)</f>
        <v>0.98566308243727607</v>
      </c>
      <c r="K45" s="117">
        <f>AVERAGE(K13:K43)</f>
        <v>0.98566308243727607</v>
      </c>
      <c r="L45" s="114">
        <f>AVERAGE(L13:L42)</f>
        <v>0.14305555555555557</v>
      </c>
      <c r="M45" s="114">
        <f>AVERAGE(M13:M43)</f>
        <v>0.9291666666666667</v>
      </c>
      <c r="N45" s="114">
        <f>AVERAGE(N13:N43)</f>
        <v>0.76429211469534064</v>
      </c>
      <c r="O45" s="118">
        <f>AVERAGE(O13:O43)</f>
        <v>0.93943144660210842</v>
      </c>
      <c r="V45" s="64">
        <f t="shared" si="9"/>
        <v>0</v>
      </c>
    </row>
    <row r="46" spans="1:26">
      <c r="V46" s="64">
        <f t="shared" si="9"/>
        <v>0</v>
      </c>
    </row>
    <row r="47" spans="1:26">
      <c r="H47" s="33"/>
      <c r="V47" s="64">
        <f t="shared" si="9"/>
        <v>0</v>
      </c>
    </row>
    <row r="48" spans="1:26">
      <c r="V48" s="64">
        <f t="shared" si="9"/>
        <v>0</v>
      </c>
    </row>
    <row r="49" spans="5:22">
      <c r="E49" s="33"/>
      <c r="F49" s="33"/>
      <c r="G49" s="33"/>
      <c r="V49" s="64">
        <f t="shared" si="9"/>
        <v>0</v>
      </c>
    </row>
    <row r="50" spans="5:22">
      <c r="V50" s="64">
        <f t="shared" si="9"/>
        <v>0</v>
      </c>
    </row>
    <row r="51" spans="5:22">
      <c r="V51" s="64">
        <f t="shared" si="9"/>
        <v>0</v>
      </c>
    </row>
    <row r="52" spans="5:22">
      <c r="V52" s="64">
        <f t="shared" si="9"/>
        <v>0</v>
      </c>
    </row>
    <row r="53" spans="5:22">
      <c r="H53" s="33"/>
      <c r="V53" s="64">
        <f t="shared" si="9"/>
        <v>0</v>
      </c>
    </row>
    <row r="54" spans="5:22">
      <c r="O54" s="8"/>
      <c r="Q54" s="8"/>
      <c r="R54" s="8"/>
    </row>
  </sheetData>
  <mergeCells count="18">
    <mergeCell ref="A44:B44"/>
    <mergeCell ref="A45:B45"/>
    <mergeCell ref="N9:N10"/>
    <mergeCell ref="O9:O10"/>
    <mergeCell ref="P9:P10"/>
    <mergeCell ref="Q9:Q10"/>
    <mergeCell ref="S9:S10"/>
    <mergeCell ref="T9:T11"/>
    <mergeCell ref="A5:T5"/>
    <mergeCell ref="A6:T6"/>
    <mergeCell ref="A7:T7"/>
    <mergeCell ref="A9:A11"/>
    <mergeCell ref="B9:B11"/>
    <mergeCell ref="C9:H9"/>
    <mergeCell ref="I9:I10"/>
    <mergeCell ref="J9:K10"/>
    <mergeCell ref="L9:L10"/>
    <mergeCell ref="M9:M10"/>
  </mergeCells>
  <pageMargins left="0.75" right="0.75" top="1" bottom="1" header="0.5" footer="0.5"/>
  <pageSetup paperSize="9" scale="72" fitToHeight="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OKTOBER 2021</vt:lpstr>
      <vt:lpstr>UTILISASI PRIMA TPK</vt:lpstr>
      <vt:lpstr>Daily ARTG01 Utilisasi</vt:lpstr>
      <vt:lpstr>Daily ARTG02 Utilisasi</vt:lpstr>
      <vt:lpstr>Daily ARTG03 Utilisasi </vt:lpstr>
      <vt:lpstr>Daily ARTG04 Utilisasi</vt:lpstr>
      <vt:lpstr>Daily ARTG05 Utilisasi</vt:lpstr>
      <vt:lpstr>Daily ARTG06 Utilisasi</vt:lpstr>
      <vt:lpstr>Daily ARTG07 Utilisasi</vt:lpstr>
      <vt:lpstr>Daily ARTG08 Utilisasi</vt:lpstr>
      <vt:lpstr>Daily ARTG09 Utilisasi</vt:lpstr>
      <vt:lpstr>Daily ARTG10 Utilisasi</vt:lpstr>
      <vt:lpstr>Daily ARTG11 Utilisasi</vt:lpstr>
      <vt:lpstr>Daily ARTG12 Utilisasi</vt:lpstr>
      <vt:lpstr>'Daily ARTG01 Utilisasi'!Print_Area</vt:lpstr>
      <vt:lpstr>'Daily ARTG02 Utilisasi'!Print_Area</vt:lpstr>
      <vt:lpstr>'Daily ARTG03 Utilisasi '!Print_Area</vt:lpstr>
      <vt:lpstr>'Daily ARTG04 Utilisasi'!Print_Area</vt:lpstr>
      <vt:lpstr>'Daily ARTG05 Utilisasi'!Print_Area</vt:lpstr>
      <vt:lpstr>'Daily ARTG06 Utilisasi'!Print_Area</vt:lpstr>
      <vt:lpstr>'Daily ARTG07 Utilisasi'!Print_Area</vt:lpstr>
      <vt:lpstr>'Daily ARTG08 Utilisasi'!Print_Area</vt:lpstr>
      <vt:lpstr>'Daily ARTG09 Utilisasi'!Print_Area</vt:lpstr>
      <vt:lpstr>'Daily ARTG10 Utilisasi'!Print_Area</vt:lpstr>
      <vt:lpstr>'Daily ARTG11 Utilisasi'!Print_Area</vt:lpstr>
      <vt:lpstr>'Daily ARTG12 Utilisasi'!Print_Area</vt:lpstr>
      <vt:lpstr>'UTILISASI PRIMA TPK'!Print_Area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FADLI</dc:creator>
  <cp:lastModifiedBy>User</cp:lastModifiedBy>
  <cp:lastPrinted>2021-09-07T02:57:40Z</cp:lastPrinted>
  <dcterms:created xsi:type="dcterms:W3CDTF">2019-11-06T04:28:00Z</dcterms:created>
  <dcterms:modified xsi:type="dcterms:W3CDTF">2021-11-04T11:08:25Z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2057-11.2.0.10101</vt:lpwstr>
  </property>
</Properties>
</file>