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okumen PTP\USULAN RKAP 2022\"/>
    </mc:Choice>
  </mc:AlternateContent>
  <bookViews>
    <workbookView xWindow="0" yWindow="0" windowWidth="19200" windowHeight="7020"/>
  </bookViews>
  <sheets>
    <sheet name="Trafik 2021" sheetId="1" r:id="rId1"/>
    <sheet name="Pendapatan" sheetId="3" r:id="rId2"/>
    <sheet name="Produksi" sheetId="6" r:id="rId3"/>
    <sheet name="Rekap Pendapatan" sheetId="5" r:id="rId4"/>
    <sheet name="Perbandingan" sheetId="8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A">[1]MV!$B$101</definedName>
    <definedName name="\d">[2]MA6JA!#REF!</definedName>
    <definedName name="\E">[3]Recov!#REF!</definedName>
    <definedName name="\h">[2]MA6JA!#REF!</definedName>
    <definedName name="\l">[2]MA6JA!#REF!</definedName>
    <definedName name="\n">[2]MA6JA!#REF!</definedName>
    <definedName name="\Q">[3]Recov!#REF!</definedName>
    <definedName name="\Z">#REF!</definedName>
    <definedName name="____">[4]Instructions!#REF!</definedName>
    <definedName name="_____">[4]Instructions!#REF!</definedName>
    <definedName name="______">[4]Instructions!#REF!</definedName>
    <definedName name="_______">[4]Instructions!#REF!</definedName>
    <definedName name="______eli2" hidden="1">'[5]BBM-03'!$B$767:$B$769</definedName>
    <definedName name="_____ADV2">'[6]Detail-PARENT'!$AU$650</definedName>
    <definedName name="_____agf10">#REF!</definedName>
    <definedName name="_____d11">'[7]Detail-PARENT'!#REF!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eli2" hidden="1">'[5]BBM-03'!$B$767:$B$769</definedName>
    <definedName name="_____Fap785">[8]INPUTS!$I$34</definedName>
    <definedName name="_____Fap789">[8]INPUTS!$I$32</definedName>
    <definedName name="_____Fci785">[8]INPUTS!$I$35</definedName>
    <definedName name="_____Fci789">[8]INPUTS!$I$33</definedName>
    <definedName name="_____ffa1">#REF!</definedName>
    <definedName name="_____ffa10">#REF!</definedName>
    <definedName name="_____ffa11">#REF!</definedName>
    <definedName name="_____ffa12">#REF!</definedName>
    <definedName name="_____ffa13">#REF!</definedName>
    <definedName name="_____ffa14">#REF!</definedName>
    <definedName name="_____ffa15">#REF!</definedName>
    <definedName name="_____ffa16">#REF!</definedName>
    <definedName name="_____ffa17">#REF!</definedName>
    <definedName name="_____ffa18">#REF!</definedName>
    <definedName name="_____ffa19">#REF!</definedName>
    <definedName name="_____ffa2">#REF!</definedName>
    <definedName name="_____ffa21">#REF!</definedName>
    <definedName name="_____ffa22">#REF!</definedName>
    <definedName name="_____ffa23">#REF!</definedName>
    <definedName name="_____ffa3">#REF!</definedName>
    <definedName name="_____ffa4">#REF!</definedName>
    <definedName name="_____ffa6">#REF!</definedName>
    <definedName name="_____ffa7">#REF!</definedName>
    <definedName name="_____ffa8">#REF!</definedName>
    <definedName name="_____ffa9">#REF!</definedName>
    <definedName name="_____ffd1">#REF!</definedName>
    <definedName name="_____ffd10">#REF!</definedName>
    <definedName name="_____ffd11">#REF!</definedName>
    <definedName name="_____ffd12">#REF!</definedName>
    <definedName name="_____ffd13">#REF!</definedName>
    <definedName name="_____ffd14">#REF!</definedName>
    <definedName name="_____ffd15">#REF!</definedName>
    <definedName name="_____ffd16">#REF!</definedName>
    <definedName name="_____ffd17">#REF!</definedName>
    <definedName name="_____ffd18">#REF!</definedName>
    <definedName name="_____ffd19">#REF!</definedName>
    <definedName name="_____ffd2">#REF!</definedName>
    <definedName name="_____ffd20">#REF!</definedName>
    <definedName name="_____ffd22">#REF!</definedName>
    <definedName name="_____ffd23">#REF!</definedName>
    <definedName name="_____ffd24">#REF!</definedName>
    <definedName name="_____ffd25">#REF!</definedName>
    <definedName name="_____ffd3">#REF!</definedName>
    <definedName name="_____ffd4">#REF!</definedName>
    <definedName name="_____ffd5">#REF!</definedName>
    <definedName name="_____ffd6">#REF!</definedName>
    <definedName name="_____ffd7">#REF!</definedName>
    <definedName name="_____ffd8">#REF!</definedName>
    <definedName name="_____ffd9">#REF!</definedName>
    <definedName name="_____Ftl785">[8]INPUTS!$I$37</definedName>
    <definedName name="_____Ftl789">[8]INPUTS!$I$38</definedName>
    <definedName name="_____hpa1">#REF!</definedName>
    <definedName name="_____hpa10">#REF!</definedName>
    <definedName name="_____hpa2">#REF!</definedName>
    <definedName name="_____HPA3">#REF!</definedName>
    <definedName name="_____hpa4">#REF!</definedName>
    <definedName name="_____hpa5">#REF!</definedName>
    <definedName name="_____hpa6">#REF!</definedName>
    <definedName name="_____hpa7">#REF!</definedName>
    <definedName name="_____hpa8">#REF!</definedName>
    <definedName name="_____hpa9">#REF!</definedName>
    <definedName name="_____Pap785">[8]INPUTS!$H$34</definedName>
    <definedName name="_____Pap789">[8]INPUTS!$H$32</definedName>
    <definedName name="_____Pci785">[8]INPUTS!$H$35</definedName>
    <definedName name="_____Pci789">[8]INPUTS!$H$33</definedName>
    <definedName name="_____PPE2">'[6]Detail-PARENT'!$AU$781</definedName>
    <definedName name="_____Ptl785">[8]INPUTS!$H$37</definedName>
    <definedName name="_____Ptl789">[8]INPUTS!$H$38</definedName>
    <definedName name="_____Sap785">[8]GD_actuals!$E$30:$W$30</definedName>
    <definedName name="_____Sap789">[8]GD_actuals!$E$28:$W$28</definedName>
    <definedName name="_____Sch1">#REF!</definedName>
    <definedName name="_____Sci785">[8]GD_actuals!$E$31:$W$31</definedName>
    <definedName name="_____Sci789">[8]GD_actuals!$E$29:$W$29</definedName>
    <definedName name="_____SET1">#REF!</definedName>
    <definedName name="_____SET2">#REF!</definedName>
    <definedName name="_____SET3">#REF!</definedName>
    <definedName name="_____sti2">'[6]Detail-PARENT'!$AU$246</definedName>
    <definedName name="_____Stl785">[8]GD_actuals!$E$33:$W$33</definedName>
    <definedName name="_____Stl789">[8]GD_actuals!$E$34:$W$34</definedName>
    <definedName name="_____T314999">#REF!</definedName>
    <definedName name="_____Tap785">'[8]7x'!$G$24</definedName>
    <definedName name="_____Tap789">'[8]7x'!$G$4</definedName>
    <definedName name="_____Tci785">'[8]7x'!$G$34</definedName>
    <definedName name="_____Tci789">'[8]7x'!$G$14</definedName>
    <definedName name="_____td2">'[6]Detail-PARENT'!$AU$136</definedName>
    <definedName name="_____Ttl785">'[8]8x'!$G$14</definedName>
    <definedName name="_____Ttl789">'[8]8x'!$G$24</definedName>
    <definedName name="____ADV2">'[6]Detail-PARENT'!$AU$650</definedName>
    <definedName name="____agf10">#REF!</definedName>
    <definedName name="____d11">'[7]Detail-PARENT'!#REF!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eli2" hidden="1">'[9]BBM-03'!$B$767:$B$769</definedName>
    <definedName name="____Fap785">[8]INPUTS!$I$34</definedName>
    <definedName name="____Fap789">[8]INPUTS!$I$32</definedName>
    <definedName name="____Fci785">[8]INPUTS!$I$35</definedName>
    <definedName name="____Fci789">[8]INPUTS!$I$33</definedName>
    <definedName name="____ffa1">#REF!</definedName>
    <definedName name="____ffa10">#REF!</definedName>
    <definedName name="____ffa11">#REF!</definedName>
    <definedName name="____ffa12">#REF!</definedName>
    <definedName name="____ffa13">#REF!</definedName>
    <definedName name="____ffa14">#REF!</definedName>
    <definedName name="____ffa15">#REF!</definedName>
    <definedName name="____ffa16">#REF!</definedName>
    <definedName name="____ffa17">#REF!</definedName>
    <definedName name="____ffa18">#REF!</definedName>
    <definedName name="____ffa19">#REF!</definedName>
    <definedName name="____ffa2">#REF!</definedName>
    <definedName name="____ffa21">#REF!</definedName>
    <definedName name="____ffa22">#REF!</definedName>
    <definedName name="____ffa23">#REF!</definedName>
    <definedName name="____ffa3">#REF!</definedName>
    <definedName name="____ffa4">#REF!</definedName>
    <definedName name="____ffa6">#REF!</definedName>
    <definedName name="____ffa7">#REF!</definedName>
    <definedName name="____ffa8">#REF!</definedName>
    <definedName name="____ffa9">#REF!</definedName>
    <definedName name="____ffd1">#REF!</definedName>
    <definedName name="____ffd10">#REF!</definedName>
    <definedName name="____ffd11">#REF!</definedName>
    <definedName name="____ffd12">#REF!</definedName>
    <definedName name="____ffd13">#REF!</definedName>
    <definedName name="____ffd14">#REF!</definedName>
    <definedName name="____ffd15">#REF!</definedName>
    <definedName name="____ffd16">#REF!</definedName>
    <definedName name="____ffd17">#REF!</definedName>
    <definedName name="____ffd18">#REF!</definedName>
    <definedName name="____ffd19">#REF!</definedName>
    <definedName name="____ffd2">#REF!</definedName>
    <definedName name="____ffd20">#REF!</definedName>
    <definedName name="____ffd22">#REF!</definedName>
    <definedName name="____ffd23">#REF!</definedName>
    <definedName name="____ffd24">#REF!</definedName>
    <definedName name="____ffd25">#REF!</definedName>
    <definedName name="____ffd3">#REF!</definedName>
    <definedName name="____ffd4">#REF!</definedName>
    <definedName name="____ffd5">#REF!</definedName>
    <definedName name="____ffd6">#REF!</definedName>
    <definedName name="____ffd7">#REF!</definedName>
    <definedName name="____ffd8">#REF!</definedName>
    <definedName name="____ffd9">#REF!</definedName>
    <definedName name="____Ftl785">[8]INPUTS!$I$37</definedName>
    <definedName name="____Ftl789">[8]INPUTS!$I$38</definedName>
    <definedName name="____hpa1">#REF!</definedName>
    <definedName name="____hpa10">#REF!</definedName>
    <definedName name="____hpa2">#REF!</definedName>
    <definedName name="____HPA3">#REF!</definedName>
    <definedName name="____hpa4">#REF!</definedName>
    <definedName name="____hpa5">#REF!</definedName>
    <definedName name="____hpa6">#REF!</definedName>
    <definedName name="____hpa7">#REF!</definedName>
    <definedName name="____hpa8">#REF!</definedName>
    <definedName name="____hpa9">#REF!</definedName>
    <definedName name="____Pap785">[8]INPUTS!$H$34</definedName>
    <definedName name="____Pap789">[8]INPUTS!$H$32</definedName>
    <definedName name="____Pci785">[8]INPUTS!$H$35</definedName>
    <definedName name="____Pci789">[8]INPUTS!$H$33</definedName>
    <definedName name="____PPE2">'[6]Detail-PARENT'!$AU$781</definedName>
    <definedName name="____Ptl785">[8]INPUTS!$H$37</definedName>
    <definedName name="____Ptl789">[8]INPUTS!$H$38</definedName>
    <definedName name="____Sap785">[8]GD_actuals!$E$30:$W$30</definedName>
    <definedName name="____Sap789">[8]GD_actuals!$E$28:$W$28</definedName>
    <definedName name="____Sch1">#REF!</definedName>
    <definedName name="____Sci785">[8]GD_actuals!$E$31:$W$31</definedName>
    <definedName name="____Sci789">[8]GD_actuals!$E$29:$W$29</definedName>
    <definedName name="____SET1">#REF!</definedName>
    <definedName name="____SET2">#REF!</definedName>
    <definedName name="____SET3">#REF!</definedName>
    <definedName name="____sti2">'[6]Detail-PARENT'!$AU$246</definedName>
    <definedName name="____Stl785">[8]GD_actuals!$E$33:$W$33</definedName>
    <definedName name="____Stl789">[8]GD_actuals!$E$34:$W$34</definedName>
    <definedName name="____T314999">#REF!</definedName>
    <definedName name="____Tap785">'[8]7x'!$G$24</definedName>
    <definedName name="____Tap789">'[8]7x'!$G$4</definedName>
    <definedName name="____Tci785">'[8]7x'!$G$34</definedName>
    <definedName name="____Tci789">'[8]7x'!$G$14</definedName>
    <definedName name="____td2">'[6]Detail-PARENT'!$AU$136</definedName>
    <definedName name="____Ttl785">'[8]8x'!$G$14</definedName>
    <definedName name="____Ttl789">'[8]8x'!$G$24</definedName>
    <definedName name="___ADV2">'[6]Detail-PARENT'!$AU$650</definedName>
    <definedName name="___agf10">#REF!</definedName>
    <definedName name="___d11">'[7]Detail-PARENT'!#REF!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eli2" hidden="1">'[9]BBM-03'!$B$767:$B$769</definedName>
    <definedName name="___Fap785">[8]INPUTS!$I$34</definedName>
    <definedName name="___Fap789">[8]INPUTS!$I$32</definedName>
    <definedName name="___Fci785">[8]INPUTS!$I$35</definedName>
    <definedName name="___Fci789">[8]INPUTS!$I$33</definedName>
    <definedName name="___ffa1">#REF!</definedName>
    <definedName name="___ffa10">#REF!</definedName>
    <definedName name="___ffa11">#REF!</definedName>
    <definedName name="___ffa12">#REF!</definedName>
    <definedName name="___ffa13">#REF!</definedName>
    <definedName name="___ffa14">#REF!</definedName>
    <definedName name="___ffa15">#REF!</definedName>
    <definedName name="___ffa16">#REF!</definedName>
    <definedName name="___ffa17">#REF!</definedName>
    <definedName name="___ffa18">#REF!</definedName>
    <definedName name="___ffa19">#REF!</definedName>
    <definedName name="___ffa2">#REF!</definedName>
    <definedName name="___ffa21">#REF!</definedName>
    <definedName name="___ffa22">#REF!</definedName>
    <definedName name="___ffa23">#REF!</definedName>
    <definedName name="___ffa3">#REF!</definedName>
    <definedName name="___ffa4">#REF!</definedName>
    <definedName name="___ffa6">#REF!</definedName>
    <definedName name="___ffa7">#REF!</definedName>
    <definedName name="___ffa8">#REF!</definedName>
    <definedName name="___ffa9">#REF!</definedName>
    <definedName name="___ffd1">#REF!</definedName>
    <definedName name="___ffd10">#REF!</definedName>
    <definedName name="___ffd11">#REF!</definedName>
    <definedName name="___ffd12">#REF!</definedName>
    <definedName name="___ffd13">#REF!</definedName>
    <definedName name="___ffd14">#REF!</definedName>
    <definedName name="___ffd15">#REF!</definedName>
    <definedName name="___ffd16">#REF!</definedName>
    <definedName name="___ffd17">#REF!</definedName>
    <definedName name="___ffd18">#REF!</definedName>
    <definedName name="___ffd19">#REF!</definedName>
    <definedName name="___ffd2">#REF!</definedName>
    <definedName name="___ffd20">#REF!</definedName>
    <definedName name="___ffd22">#REF!</definedName>
    <definedName name="___ffd23">#REF!</definedName>
    <definedName name="___ffd24">#REF!</definedName>
    <definedName name="___ffd25">#REF!</definedName>
    <definedName name="___ffd3">#REF!</definedName>
    <definedName name="___ffd4">#REF!</definedName>
    <definedName name="___ffd5">#REF!</definedName>
    <definedName name="___ffd6">#REF!</definedName>
    <definedName name="___ffd7">#REF!</definedName>
    <definedName name="___ffd8">#REF!</definedName>
    <definedName name="___ffd9">#REF!</definedName>
    <definedName name="___Ftl785">[8]INPUTS!$I$37</definedName>
    <definedName name="___Ftl789">[8]INPUTS!$I$38</definedName>
    <definedName name="___hpa1">#REF!</definedName>
    <definedName name="___hpa10">#REF!</definedName>
    <definedName name="___hpa2">#REF!</definedName>
    <definedName name="___HPA3">#REF!</definedName>
    <definedName name="___hpa4">#REF!</definedName>
    <definedName name="___hpa5">#REF!</definedName>
    <definedName name="___hpa6">#REF!</definedName>
    <definedName name="___hpa7">#REF!</definedName>
    <definedName name="___hpa8">#REF!</definedName>
    <definedName name="___hpa9">#REF!</definedName>
    <definedName name="___Pap785">[8]INPUTS!$H$34</definedName>
    <definedName name="___Pap789">[8]INPUTS!$H$32</definedName>
    <definedName name="___Pci785">[8]INPUTS!$H$35</definedName>
    <definedName name="___Pci789">[8]INPUTS!$H$33</definedName>
    <definedName name="___PPE2">'[6]Detail-PARENT'!$AU$781</definedName>
    <definedName name="___Ptl785">[8]INPUTS!$H$37</definedName>
    <definedName name="___Ptl789">[8]INPUTS!$H$38</definedName>
    <definedName name="___Sap785">[8]GD_actuals!$E$30:$W$30</definedName>
    <definedName name="___Sap789">[8]GD_actuals!$E$28:$W$28</definedName>
    <definedName name="___Sch1">#REF!</definedName>
    <definedName name="___Sci785">[8]GD_actuals!$E$31:$W$31</definedName>
    <definedName name="___Sci789">[8]GD_actuals!$E$29:$W$29</definedName>
    <definedName name="___SET1">#REF!</definedName>
    <definedName name="___SET2">#REF!</definedName>
    <definedName name="___SET3">#REF!</definedName>
    <definedName name="___sti2">'[6]Detail-PARENT'!$AU$246</definedName>
    <definedName name="___Stl785">[8]GD_actuals!$E$33:$W$33</definedName>
    <definedName name="___Stl789">[8]GD_actuals!$E$34:$W$34</definedName>
    <definedName name="___T314999">#REF!</definedName>
    <definedName name="___Tap785">'[8]7x'!$G$24</definedName>
    <definedName name="___Tap789">'[8]7x'!$G$4</definedName>
    <definedName name="___Tci785">'[8]7x'!$G$34</definedName>
    <definedName name="___Tci789">'[8]7x'!$G$14</definedName>
    <definedName name="___td2">'[6]Detail-PARENT'!$AU$136</definedName>
    <definedName name="___Ttl785">'[8]8x'!$G$14</definedName>
    <definedName name="___Ttl789">'[8]8x'!$G$24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X" hidden="1">'[1]Mach &amp; equip'!$D$531:$D$582</definedName>
    <definedName name="__ADV2">'[6]Detail-PARENT'!$AU$650</definedName>
    <definedName name="__agf10">#REF!</definedName>
    <definedName name="__d11">'[7]Detail-PARENT'!#REF!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ap785">[8]INPUTS!$I$34</definedName>
    <definedName name="__Fap789">[8]INPUTS!$I$32</definedName>
    <definedName name="__Fci785">[8]INPUTS!$I$35</definedName>
    <definedName name="__Fci789">[8]INPUTS!$I$33</definedName>
    <definedName name="__ffa1">#REF!</definedName>
    <definedName name="__ffa10">#REF!</definedName>
    <definedName name="__ffa11">#REF!</definedName>
    <definedName name="__ffa12">#REF!</definedName>
    <definedName name="__ffa13">#REF!</definedName>
    <definedName name="__ffa14">#REF!</definedName>
    <definedName name="__ffa15">#REF!</definedName>
    <definedName name="__ffa16">#REF!</definedName>
    <definedName name="__ffa17">#REF!</definedName>
    <definedName name="__ffa18">#REF!</definedName>
    <definedName name="__ffa19">#REF!</definedName>
    <definedName name="__ffa2">#REF!</definedName>
    <definedName name="__ffa21">#REF!</definedName>
    <definedName name="__ffa22">#REF!</definedName>
    <definedName name="__ffa23">#REF!</definedName>
    <definedName name="__ffa3">#REF!</definedName>
    <definedName name="__ffa4">#REF!</definedName>
    <definedName name="__ffa6">#REF!</definedName>
    <definedName name="__ffa7">#REF!</definedName>
    <definedName name="__ffa8">#REF!</definedName>
    <definedName name="__ffa9">#REF!</definedName>
    <definedName name="__ffd1">#REF!</definedName>
    <definedName name="__ffd10">#REF!</definedName>
    <definedName name="__ffd11">#REF!</definedName>
    <definedName name="__ffd12">#REF!</definedName>
    <definedName name="__ffd13">#REF!</definedName>
    <definedName name="__ffd14">#REF!</definedName>
    <definedName name="__ffd15">#REF!</definedName>
    <definedName name="__ffd16">#REF!</definedName>
    <definedName name="__ffd17">#REF!</definedName>
    <definedName name="__ffd18">#REF!</definedName>
    <definedName name="__ffd19">#REF!</definedName>
    <definedName name="__ffd2">#REF!</definedName>
    <definedName name="__ffd20">#REF!</definedName>
    <definedName name="__ffd22">#REF!</definedName>
    <definedName name="__ffd23">#REF!</definedName>
    <definedName name="__ffd24">#REF!</definedName>
    <definedName name="__ffd25">#REF!</definedName>
    <definedName name="__ffd3">#REF!</definedName>
    <definedName name="__ffd4">#REF!</definedName>
    <definedName name="__ffd5">#REF!</definedName>
    <definedName name="__ffd6">#REF!</definedName>
    <definedName name="__ffd7">#REF!</definedName>
    <definedName name="__ffd8">#REF!</definedName>
    <definedName name="__ffd9">#REF!</definedName>
    <definedName name="__FPMExcelClient_CellBasedFunctionStatus" localSheetId="1" hidden="1">"2_1_2_2_2_2"</definedName>
    <definedName name="__Ftl789">[8]INPUTS!$I$38</definedName>
    <definedName name="__hpa1">#REF!</definedName>
    <definedName name="__hpa10">#REF!</definedName>
    <definedName name="__hpa2">#REF!</definedName>
    <definedName name="__HPA3">#REF!</definedName>
    <definedName name="__hpa4">#REF!</definedName>
    <definedName name="__hpa5">#REF!</definedName>
    <definedName name="__hpa6">#REF!</definedName>
    <definedName name="__hpa7">#REF!</definedName>
    <definedName name="__hpa8">#REF!</definedName>
    <definedName name="__hpa9">#REF!</definedName>
    <definedName name="__IntlFixup" hidden="1">TRUE</definedName>
    <definedName name="__Pap785">[8]INPUTS!$H$34</definedName>
    <definedName name="__Pap789">[8]INPUTS!$H$32</definedName>
    <definedName name="__Pci785">[8]INPUTS!$H$35</definedName>
    <definedName name="__Pci789">[8]INPUTS!$H$33</definedName>
    <definedName name="__PPE2">'[6]Detail-PARENT'!$AU$781</definedName>
    <definedName name="__Ptl785">[8]INPUTS!$H$37</definedName>
    <definedName name="__Ptl789">[8]INPUTS!$H$38</definedName>
    <definedName name="__Sap785">[8]GD_actuals!$E$30:$W$30</definedName>
    <definedName name="__Sap789">[8]GD_actuals!$E$28:$W$28</definedName>
    <definedName name="__Sch1">#REF!</definedName>
    <definedName name="__Sci785">[8]GD_actuals!$E$31:$W$31</definedName>
    <definedName name="__Sci789">[8]GD_actuals!$E$29:$W$29</definedName>
    <definedName name="__SET1">#REF!</definedName>
    <definedName name="__SET2">#REF!</definedName>
    <definedName name="__SET3">#REF!</definedName>
    <definedName name="__sti2">'[6]Detail-PARENT'!$AU$246</definedName>
    <definedName name="__Stl785">[8]GD_actuals!$E$33:$W$33</definedName>
    <definedName name="__Stl789">[8]GD_actuals!$E$34:$W$34</definedName>
    <definedName name="__T314999">#REF!</definedName>
    <definedName name="__Tap785">'[8]7x'!$G$24</definedName>
    <definedName name="__Tap789">'[8]7x'!$G$4</definedName>
    <definedName name="__Tci785">'[8]7x'!$G$34</definedName>
    <definedName name="__Tci789">'[8]7x'!$G$14</definedName>
    <definedName name="__td2">'[6]Detail-PARENT'!$AU$136</definedName>
    <definedName name="__Ttl785">'[8]8x'!$G$14</definedName>
    <definedName name="__Ttl789">'[8]8x'!$G$24</definedName>
    <definedName name="__xlfn.BAHTTEXT" hidden="1">#NAME?</definedName>
    <definedName name="_001">[10]report!#REF!</definedName>
    <definedName name="_01.PREOP">'[11]Annual-Plan-1998-A-US$-Rupiah-F'!#REF!</definedName>
    <definedName name="_01.PROD_LATI">[12]assets!#REF!</definedName>
    <definedName name="_02.PROD_BIN">[12]assets!#REF!</definedName>
    <definedName name="_03.SHIPPING">[12]assets!#REF!</definedName>
    <definedName name="_04.OPT_EXP">[12]assets!#REF!</definedName>
    <definedName name="_1">#REF!</definedName>
    <definedName name="_10__U_NEGOCIO">#REF!</definedName>
    <definedName name="_12_0_0OC">[4]Instructions!#REF!</definedName>
    <definedName name="_14____OC">[4]Instructions!#REF!</definedName>
    <definedName name="_15_U_NEGOCIO">#REF!</definedName>
    <definedName name="_17_0_0OC">[4]Instructions!#REF!</definedName>
    <definedName name="_19OC">[4]Instructions!#REF!</definedName>
    <definedName name="_1AS">#REF!</definedName>
    <definedName name="_2___0_0OC">[4]Instructions!#REF!</definedName>
    <definedName name="_20U_NEGOCIO">#REF!</definedName>
    <definedName name="_2AS">#REF!</definedName>
    <definedName name="_3D">#REF!</definedName>
    <definedName name="_4">#REF!</definedName>
    <definedName name="_4______OC">[4]Instructions!#REF!</definedName>
    <definedName name="_5___U_NEGOCIO">#REF!</definedName>
    <definedName name="_7__0_0OC">[4]Instructions!#REF!</definedName>
    <definedName name="_9_____OC">[4]Instructions!#REF!</definedName>
    <definedName name="_a2" hidden="1">{#N/A,#N/A,FALSE,"Aging Summary";#N/A,#N/A,FALSE,"Ratio Analysis";#N/A,#N/A,FALSE,"Test 120 Day Accts";#N/A,#N/A,FALSE,"Tickmarks"}</definedName>
    <definedName name="_A6" hidden="1">{#N/A,#N/A,FALSE,"Aging Summary";#N/A,#N/A,FALSE,"Ratio Analysis";#N/A,#N/A,FALSE,"Test 120 Day Accts";#N/A,#N/A,FALSE,"Tickmarks"}</definedName>
    <definedName name="_ADV2">'[6]Detail-PARENT'!$AU$650</definedName>
    <definedName name="_agf10">#REF!</definedName>
    <definedName name="_AS1" hidden="1">{#N/A,#N/A,FALSE,"Aging Summary";#N/A,#N/A,FALSE,"Ratio Analysis";#N/A,#N/A,FALSE,"Test 120 Day Accts";#N/A,#N/A,FALSE,"Tickmarks"}</definedName>
    <definedName name="_CA110">#REF!</definedName>
    <definedName name="_d11">'[7]Detail-PARENT'!#REF!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eli2" hidden="1">'[13]BBM-03'!$B$767:$B$769</definedName>
    <definedName name="_Fap785">[8]INPUTS!$I$34</definedName>
    <definedName name="_Fap789">[8]INPUTS!$I$32</definedName>
    <definedName name="_Fci785">[8]INPUTS!$I$35</definedName>
    <definedName name="_Fci789">[8]INPUTS!$I$33</definedName>
    <definedName name="_ffa1">#REF!</definedName>
    <definedName name="_ffa10">#REF!</definedName>
    <definedName name="_ffa11">#REF!</definedName>
    <definedName name="_ffa12">#REF!</definedName>
    <definedName name="_ffa13">#REF!</definedName>
    <definedName name="_ffa14">#REF!</definedName>
    <definedName name="_ffa15">#REF!</definedName>
    <definedName name="_ffa16">#REF!</definedName>
    <definedName name="_ffa17">#REF!</definedName>
    <definedName name="_ffa18">#REF!</definedName>
    <definedName name="_ffa19">#REF!</definedName>
    <definedName name="_ffa2">#REF!</definedName>
    <definedName name="_ffa21">#REF!</definedName>
    <definedName name="_ffa22">#REF!</definedName>
    <definedName name="_ffa23">#REF!</definedName>
    <definedName name="_ffa3">#REF!</definedName>
    <definedName name="_ffa4">#REF!</definedName>
    <definedName name="_ffa6">#REF!</definedName>
    <definedName name="_ffa7">#REF!</definedName>
    <definedName name="_ffa8">#REF!</definedName>
    <definedName name="_ffa9">#REF!</definedName>
    <definedName name="_ffd1">#REF!</definedName>
    <definedName name="_ffd10">#REF!</definedName>
    <definedName name="_ffd11">#REF!</definedName>
    <definedName name="_ffd12">#REF!</definedName>
    <definedName name="_ffd13">#REF!</definedName>
    <definedName name="_ffd14">#REF!</definedName>
    <definedName name="_ffd15">#REF!</definedName>
    <definedName name="_ffd16">#REF!</definedName>
    <definedName name="_ffd17">#REF!</definedName>
    <definedName name="_ffd18">#REF!</definedName>
    <definedName name="_ffd19">#REF!</definedName>
    <definedName name="_ffd2">#REF!</definedName>
    <definedName name="_ffd20">#REF!</definedName>
    <definedName name="_ffd22">#REF!</definedName>
    <definedName name="_ffd23">#REF!</definedName>
    <definedName name="_ffd24">#REF!</definedName>
    <definedName name="_ffd25">#REF!</definedName>
    <definedName name="_ffd3">#REF!</definedName>
    <definedName name="_ffd4">#REF!</definedName>
    <definedName name="_ffd5">#REF!</definedName>
    <definedName name="_ffd6">#REF!</definedName>
    <definedName name="_ffd7">#REF!</definedName>
    <definedName name="_ffd8">#REF!</definedName>
    <definedName name="_ffd9">#REF!</definedName>
    <definedName name="_Fill" hidden="1">#REF!</definedName>
    <definedName name="_xlnm._FilterDatabase" hidden="1">[14]HARVEST02!#REF!</definedName>
    <definedName name="_Ftl785">[8]INPUTS!$I$37</definedName>
    <definedName name="_Ftl789">[8]INPUTS!$I$38</definedName>
    <definedName name="_hpa1">#REF!</definedName>
    <definedName name="_hpa10">#REF!</definedName>
    <definedName name="_hpa2">#REF!</definedName>
    <definedName name="_HPA3">#REF!</definedName>
    <definedName name="_hpa4">#REF!</definedName>
    <definedName name="_hpa5">#REF!</definedName>
    <definedName name="_hpa6">#REF!</definedName>
    <definedName name="_hpa7">#REF!</definedName>
    <definedName name="_hpa8">#REF!</definedName>
    <definedName name="_hpa9">#REF!</definedName>
    <definedName name="_Key1" hidden="1">#REF!</definedName>
    <definedName name="_Key2" hidden="1">[15]Okt!#REF!</definedName>
    <definedName name="_Key3" hidden="1">#REF!</definedName>
    <definedName name="_key4" hidden="1">#REF!</definedName>
    <definedName name="_L">[16]Data!$M$2</definedName>
    <definedName name="_Order1" hidden="1">255</definedName>
    <definedName name="_Order2" hidden="1">255</definedName>
    <definedName name="_Pap785">[8]INPUTS!$H$34</definedName>
    <definedName name="_Pap789">[8]INPUTS!$H$32</definedName>
    <definedName name="_Pci785">[8]INPUTS!$H$35</definedName>
    <definedName name="_Pci789">[8]INPUTS!$H$33</definedName>
    <definedName name="_PPE2">'[6]Detail-PARENT'!$AU$781</definedName>
    <definedName name="_Ptl785">[8]INPUTS!$H$37</definedName>
    <definedName name="_Ptl789">[8]INPUTS!$H$38</definedName>
    <definedName name="_R1A">#REF!</definedName>
    <definedName name="_Regression_Int">1</definedName>
    <definedName name="_Sap785">[8]GD_actuals!$E$30:$W$30</definedName>
    <definedName name="_Sap789">[8]GD_actuals!$E$28:$W$28</definedName>
    <definedName name="_Sch1">#REF!</definedName>
    <definedName name="_Sci785">[8]GD_actuals!$E$31:$W$31</definedName>
    <definedName name="_Sci789">[8]GD_actuals!$E$29:$W$29</definedName>
    <definedName name="_SET1">#REF!</definedName>
    <definedName name="_SET2">#REF!</definedName>
    <definedName name="_SET3">#REF!</definedName>
    <definedName name="_Sort" hidden="1">#REF!</definedName>
    <definedName name="_Sort2" hidden="1">#REF!</definedName>
    <definedName name="_sti2">'[6]Detail-PARENT'!$AU$246</definedName>
    <definedName name="_Stl785">[8]GD_actuals!$E$33:$W$33</definedName>
    <definedName name="_Stl789">[8]GD_actuals!$E$34:$W$34</definedName>
    <definedName name="_T314999">#REF!</definedName>
    <definedName name="_Table1_In1" hidden="1">#REF!</definedName>
    <definedName name="_Table1_Out" hidden="1">#REF!</definedName>
    <definedName name="_Tap785">'[8]7x'!$G$24</definedName>
    <definedName name="_Tap789">'[8]7x'!$G$4</definedName>
    <definedName name="_Tci785">'[8]7x'!$G$34</definedName>
    <definedName name="_Tci789">'[8]7x'!$G$14</definedName>
    <definedName name="_td2">'[6]Detail-PARENT'!$AU$136</definedName>
    <definedName name="_Ttl785">'[8]8x'!$G$14</definedName>
    <definedName name="_Ttl789">'[8]8x'!$G$24</definedName>
    <definedName name="a">#REF!</definedName>
    <definedName name="aa">[17]Packing!$A$5</definedName>
    <definedName name="aaa">[17]Cek2Rek!$A$1</definedName>
    <definedName name="aaaa" hidden="1">#REF!</definedName>
    <definedName name="acc">#REF!</definedName>
    <definedName name="Acc_dep">'[18]DEPN 2001'!#REF!</definedName>
    <definedName name="AccessDatabase" hidden="1">"C:\My Documents\MAUI MALL1.mdb"</definedName>
    <definedName name="ACCRDEXP">'[7]Detail-PARENT'!#REF!</definedName>
    <definedName name="accrdexp2">'[6]Detail-PARENT'!$AU$1124</definedName>
    <definedName name="ACCRUEDEXPENSE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TIVA">#REF!</definedName>
    <definedName name="ACTIVA1">#REF!</definedName>
    <definedName name="ACwvu.Japan_Capers_Ed_Pub." hidden="1">#REF!</definedName>
    <definedName name="ACwvu.KJP_CC." hidden="1">#REF!</definedName>
    <definedName name="ADDPAININCAPITAL">#REF!</definedName>
    <definedName name="adjprof">#REF!</definedName>
    <definedName name="ADV">'[7]Detail-PARENT'!#REF!</definedName>
    <definedName name="ADVANCEFORSALE">#REF!</definedName>
    <definedName name="ADVANCES">#REF!</definedName>
    <definedName name="ADVFORACQUISITIONOFINVESTMENT">#REF!</definedName>
    <definedName name="AFES">#REF!</definedName>
    <definedName name="agag" hidden="1">{"adj95mult",#N/A,FALSE,"COMPCO";"adj95est",#N/A,FALSE,"COMPCO"}</definedName>
    <definedName name="ALL">#REF!</definedName>
    <definedName name="alldata">#REF!</definedName>
    <definedName name="amort">'[7]Detail-PARENT'!#REF!</definedName>
    <definedName name="amortdeffcharges">'[7]Detail-PARENT'!#REF!</definedName>
    <definedName name="amortgoodwill">'[7]Detail-PARENT'!#REF!</definedName>
    <definedName name="ANLYS">#REF!</definedName>
    <definedName name="anscount" hidden="1">4</definedName>
    <definedName name="APAFF">'[7]Detail-PARENT'!#REF!</definedName>
    <definedName name="APAFF2">'[6]Detail-PARENT'!$AU$1291</definedName>
    <definedName name="APAFFBB">'[19]BS-RTI'!#REF!</definedName>
    <definedName name="APAFFCON">#REF!</definedName>
    <definedName name="APDEFERREDTAX">#REF!</definedName>
    <definedName name="APINTERCOMPANYACCOUNT">#REF!</definedName>
    <definedName name="APMINORITYINTEREST">#REF!</definedName>
    <definedName name="APOTHRELATED">#REF!</definedName>
    <definedName name="apothrs">'[7]Detail-PARENT'!#REF!</definedName>
    <definedName name="apothrs2">'[6]Detail-PARENT'!$AU$1088</definedName>
    <definedName name="APOTHTHIRD">#REF!</definedName>
    <definedName name="apr_prima">#REF!</definedName>
    <definedName name="APSUBSBB">'[19]BS-RTI'!#REF!</definedName>
    <definedName name="APSUBSCON">#REF!</definedName>
    <definedName name="APTRADRELATED">#REF!</definedName>
    <definedName name="APTRADTHIRD">#REF!</definedName>
    <definedName name="APTRD">'[7]Detail-PARENT'!#REF!</definedName>
    <definedName name="APTRD2">'[6]Detail-PARENT'!$AU$953</definedName>
    <definedName name="ar" hidden="1">{#N/A,#N/A,FALSE,"Aging Summary";#N/A,#N/A,FALSE,"Ratio Analysis";#N/A,#N/A,FALSE,"Test 120 Day Accts";#N/A,#N/A,FALSE,"Tickmarks"}</definedName>
    <definedName name="ARA_Threshold">#REF!</definedName>
    <definedName name="ARAFFBB">'[19]BS-RTI'!#REF!</definedName>
    <definedName name="ARAFFCON">#REF!</definedName>
    <definedName name="areal">#REF!</definedName>
    <definedName name="AROTHR">'[7]Detail-PARENT'!#REF!</definedName>
    <definedName name="ARothr2">'[6]Detail-PARENT'!$AU$517</definedName>
    <definedName name="AROTHRELATED">#REF!</definedName>
    <definedName name="AROTHTHIRD">#REF!</definedName>
    <definedName name="ARP_Threshold">#REF!</definedName>
    <definedName name="ARrelated">'[7]Detail-PARENT'!#REF!</definedName>
    <definedName name="ARrelated2">'[6]Detail-PARENT'!$AU$460</definedName>
    <definedName name="ARSUBSBB">'[19]BS-RTI'!#REF!</definedName>
    <definedName name="ARSUBSCON">'[19]BS-RTI'!#REF!</definedName>
    <definedName name="ARthird">'[7]Detail-PARENT'!#REF!</definedName>
    <definedName name="ARthird2">'[6]Detail-PARENT'!$AU$324</definedName>
    <definedName name="ARTRADRELATED">#REF!</definedName>
    <definedName name="ARTRADTHIRD">#REF!</definedName>
    <definedName name="ARWRITEOFF">'[7]Detail-PARENT'!#REF!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r" hidden="1">{#N/A,#N/A,FALSE,"Aging Summary";#N/A,#N/A,FALSE,"Ratio Analysis";#N/A,#N/A,FALSE,"Test 120 Day Accts";#N/A,#N/A,FALSE,"Tickmarks"}</definedName>
    <definedName name="ASSETUNDERCAPITALLEASE">#REF!</definedName>
    <definedName name="Attach_t0_6A_of_6">'[20]R-16.1'!#REF!</definedName>
    <definedName name="Attach_to_1_of__6">#REF!</definedName>
    <definedName name="Attach_to_6_of_6">'[21]R-16.1'!#REF!</definedName>
    <definedName name="Attachment_16.2">#REF!</definedName>
    <definedName name="aug_prima">#REF!</definedName>
    <definedName name="AVSC">#REF!</definedName>
    <definedName name="b">'[22]Account Payable:Revenue (10)'!$F$13:$H$47</definedName>
    <definedName name="BANK">#REF!</definedName>
    <definedName name="bank2">'[6]Detail-PARENT'!$AU$26</definedName>
    <definedName name="BANKCHARGES">'[7]Detail-PARENT'!#REF!</definedName>
    <definedName name="Beg_Bal_Ton">#REF!</definedName>
    <definedName name="Beg_Bal_USD">#REF!</definedName>
    <definedName name="BG_Del" hidden="1">15</definedName>
    <definedName name="BG_Ins" hidden="1">4</definedName>
    <definedName name="BG_Mod" hidden="1">6</definedName>
    <definedName name="BLANK">#REF!</definedName>
    <definedName name="bme">[23]Input!$I$16</definedName>
    <definedName name="bond">'[7]Detail-PARENT'!#REF!</definedName>
    <definedName name="BOND2">'[6]Detail-PARENT'!$AU$1315</definedName>
    <definedName name="BONDPAYABLE">#REF!</definedName>
    <definedName name="Box_Defn">#REF!</definedName>
    <definedName name="brec0396">[24]jun94!#REF!</definedName>
    <definedName name="bu">[25]Info!$C$6</definedName>
    <definedName name="BUD_MONTH">#REF!</definedName>
    <definedName name="BUD_YTD">#REF!</definedName>
    <definedName name="budg">[25]Info!$C$6</definedName>
    <definedName name="BULAN">'[26]HOLDING-TB'!$B$1960:$B$1971</definedName>
    <definedName name="BZZB_7ST">[27]DBase!#REF!</definedName>
    <definedName name="C_D">#REF!</definedName>
    <definedName name="C_Format_Main1">#REF!</definedName>
    <definedName name="C_Format_Main2">#REF!</definedName>
    <definedName name="C_Format_Main3">#REF!</definedName>
    <definedName name="C_Format_Print1">#REF!</definedName>
    <definedName name="C_Format_Print2">#REF!</definedName>
    <definedName name="C_Format_Print3">#REF!</definedName>
    <definedName name="C_Format_View1">#REF!</definedName>
    <definedName name="C_Format_View2">#REF!</definedName>
    <definedName name="C_Format_View3">#REF!</definedName>
    <definedName name="CAJE">#REF!</definedName>
    <definedName name="calculation">#REF!</definedName>
    <definedName name="CAPITAL">#REF!</definedName>
    <definedName name="CAPPAIDINEXCESSOFPARVALUE">#REF!</definedName>
    <definedName name="CASE">[28]MAIN!$U$15</definedName>
    <definedName name="Casfl01" hidden="1">{#N/A,#N/A,FALSE,"Aging Summary";#N/A,#N/A,FALSE,"Ratio Analysis";#N/A,#N/A,FALSE,"Test 120 Day Accts";#N/A,#N/A,FALSE,"Tickmarks"}</definedName>
    <definedName name="CASH">#REF!</definedName>
    <definedName name="cash2">'[6]Detail-PARENT'!$AU$19</definedName>
    <definedName name="CASHTIMEDEPOSIT">#REF!</definedName>
    <definedName name="CATORCE">#REF!</definedName>
    <definedName name="CBIS_120">#REF!</definedName>
    <definedName name="cc">[29]Kas_bnk!$A$1</definedName>
    <definedName name="ccc">[30]KAs_bank!$A$1</definedName>
    <definedName name="CENTRAL">#REF!</definedName>
    <definedName name="CF">#REF!</definedName>
    <definedName name="Chart_No">[8]INPUTS!$A$64</definedName>
    <definedName name="CIC_USD">#REF!</definedName>
    <definedName name="CINTA">#REF!</definedName>
    <definedName name="closerebate">#REF!</definedName>
    <definedName name="cmr_co">#REF!</definedName>
    <definedName name="coa">[23]Input!#REF!</definedName>
    <definedName name="COA_TB">'[26]HOLDING-TB'!$N$3:$N$802</definedName>
    <definedName name="COA_WS">'[26]HOLDING-TB'!$B$1402:$B$1955</definedName>
    <definedName name="Coal_Sold_Ton">#REF!</definedName>
    <definedName name="Coal_Sold_USD">#REF!</definedName>
    <definedName name="Coaltruck_opt1">#REF!</definedName>
    <definedName name="Coaltruck_opt2">#REF!</definedName>
    <definedName name="coba" hidden="1">'[13]BBM-03'!$B$767:$B$769</definedName>
    <definedName name="cod">[23]Input!#REF!</definedName>
    <definedName name="code">[31]Rate!$A$2:$E$40</definedName>
    <definedName name="COGS">#REF!</definedName>
    <definedName name="Combine">OFFSET([32]Combine!$B$7,0,0,COUNTA([32]Combine!$B:$B)+6,47)</definedName>
    <definedName name="COMM">#REF!</definedName>
    <definedName name="COMMSTOCKSUBSCRIPTIONRECEIVABLE">#REF!</definedName>
    <definedName name="Compaq">#REF!</definedName>
    <definedName name="COMPARATIVO">#REF!</definedName>
    <definedName name="Computer">[33]sumdepn01!$C$11</definedName>
    <definedName name="CONS">#REF!</definedName>
    <definedName name="CONSEJO">#REF!</definedName>
    <definedName name="CONVERTIBLENOTES">#REF!</definedName>
    <definedName name="copy">#REF!</definedName>
    <definedName name="coq">[23]Input!#REF!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VER">#REF!</definedName>
    <definedName name="cover2" hidden="1">{#N/A,#N/A,FALSE,"Aging Summary";#N/A,#N/A,FALSE,"Ratio Analysis";#N/A,#N/A,FALSE,"Test 120 Day Accts";#N/A,#N/A,FALSE,"Tickmarks"}</definedName>
    <definedName name="cpp">'[34]cpp-unit'!$A$11:$W$380</definedName>
    <definedName name="_xlnm.Criteria">#REF!</definedName>
    <definedName name="ctr">[23]Input!$D$9</definedName>
    <definedName name="CUADRO3">#REF!</definedName>
    <definedName name="Cur_Mnth_Source">[8]INPUTS!$G$6:$G$63</definedName>
    <definedName name="cur_yr">[35]Instructions!$P$3</definedName>
    <definedName name="currebate">#REF!</definedName>
    <definedName name="currenttax">'[7]Detail-PARENT'!#REF!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S">'[36]Workshop Tools'!#REF!</definedName>
    <definedName name="CUSTOMERDEPOSIT">#REF!</definedName>
    <definedName name="cvvvvvvvvvv">#REF!</definedName>
    <definedName name="cy_net_income">#REF!</definedName>
    <definedName name="cy_ret_earn_beg">#REF!</definedName>
    <definedName name="cy_retained_earnings">#REF!</definedName>
    <definedName name="cy_share_equity">#REF!</definedName>
    <definedName name="CYCLES">[37]JobDetails!$A$56:$A$90</definedName>
    <definedName name="d">#REF!</definedName>
    <definedName name="D1A">#REF!</definedName>
    <definedName name="D1B">#REF!</definedName>
    <definedName name="DA">#REF!</definedName>
    <definedName name="Daftar" hidden="1">{#N/A,#N/A,FALSE,"Aging Summary";#N/A,#N/A,FALSE,"Ratio Analysis";#N/A,#N/A,FALSE,"Test 120 Day Accts";#N/A,#N/A,FALSE,"Tickmarks"}</definedName>
    <definedName name="dat">[25]Info!$C$5</definedName>
    <definedName name="DATA1">#REF!</definedName>
    <definedName name="DATA2">#REF!</definedName>
    <definedName name="_xlnm.Database">#REF!</definedName>
    <definedName name="datas">#REF!</definedName>
    <definedName name="date">[23]Input!#REF!</definedName>
    <definedName name="DAYS">#REF!</definedName>
    <definedName name="ddd">[38]Fitting!$A$1</definedName>
    <definedName name="Ddiagf">#REF!</definedName>
    <definedName name="dec_prima">#REF!</definedName>
    <definedName name="Def" hidden="1">#REF!</definedName>
    <definedName name="DEFERREDGAINONSALE">#REF!</definedName>
    <definedName name="DEFERREDTAX">#REF!</definedName>
    <definedName name="deffcharges">'[7]Detail-PARENT'!#REF!</definedName>
    <definedName name="deffcharges2">'[6]Detail-PARENT'!$AU$802</definedName>
    <definedName name="deffchargeswo">'[7]Detail-PARENT'!#REF!</definedName>
    <definedName name="deffproject">'[7]Detail-PARENT'!#REF!</definedName>
    <definedName name="deffproject2">'[6]Detail-PARENT'!$AU$813</definedName>
    <definedName name="defftax">'[7]Detail-PARENT'!#REF!</definedName>
    <definedName name="deftax">'[7]Detail-PARENT'!#REF!</definedName>
    <definedName name="deftax2">'[6]Detail-PARENT'!$AU$789</definedName>
    <definedName name="dem">[39]Summary!$O$83</definedName>
    <definedName name="deprexp">'[7]Detail-PARENT'!#REF!</definedName>
    <definedName name="Dept">[40]Dept!$B$2:$I$82</definedName>
    <definedName name="detail">'[41]Receivable (C)'!$A$1:$H$58</definedName>
    <definedName name="DETAILS">#REF!</definedName>
    <definedName name="df">[3]Recov!#REF!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>#REF!</definedName>
    <definedName name="diff">#REF!</definedName>
    <definedName name="DIFFINVALUEOFTRANSACTIONWITHUCC">#REF!</definedName>
    <definedName name="DIFFRESULTFROMEQUITYTRANSACTIONOFSUBS">#REF!</definedName>
    <definedName name="DIFFRESULTFROMFOREXTRANSLATION">#REF!</definedName>
    <definedName name="Digital">#REF!</definedName>
    <definedName name="dina" hidden="1">{#N/A,#N/A,FALSE,"Aging Summary";#N/A,#N/A,FALSE,"Ratio Analysis";#N/A,#N/A,FALSE,"Test 120 Day Accts";#N/A,#N/A,FALSE,"Tickmarks"}</definedName>
    <definedName name="DIV">'[42]Income S'!#REF!</definedName>
    <definedName name="dividend">#REF!</definedName>
    <definedName name="dividendexp">#REF!</definedName>
    <definedName name="dividendnet">#REF!</definedName>
    <definedName name="DIVIDENPAYABLE">#REF!</definedName>
    <definedName name="dldata">#REF!</definedName>
    <definedName name="Doc">#REF!</definedName>
    <definedName name="donation">#REF!</definedName>
    <definedName name="DUEFROMAFFBB">'[19]BS-RTI'!#REF!</definedName>
    <definedName name="DUEFROMAFFCO">#REF!</definedName>
    <definedName name="DUEFROMAFFCON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TOAFFBB">'[19]BS-RTI'!#REF!</definedName>
    <definedName name="DUETOAFFCO">#REF!</definedName>
    <definedName name="DUETOAFFCON">#REF!</definedName>
    <definedName name="DUETOCOUNTERPART">#REF!</definedName>
    <definedName name="DUETOPLASMAPROJECT">#REF!</definedName>
    <definedName name="DUETOSTOCKHOLDER">#REF!</definedName>
    <definedName name="DUETOSTOCKSUBSBB">'[19]BS-RTI'!#REF!</definedName>
    <definedName name="DUETOSTOCKSUBSCON">#REF!</definedName>
    <definedName name="E">#REF!</definedName>
    <definedName name="E1A">#REF!</definedName>
    <definedName name="eben">'[43]SE-C'!#REF!</definedName>
    <definedName name="EE">[44]JobDetails!$A$56:$A$90</definedName>
    <definedName name="eee" hidden="1">{"Graphic",#N/A,TRUE,"Graphic"}</definedName>
    <definedName name="EJ_5">[27]DBase!#REF!</definedName>
    <definedName name="End_Bal_Ton">#REF!</definedName>
    <definedName name="End_Bal_USD">#REF!</definedName>
    <definedName name="Entities">'[45]SetUp Data'!#REF!</definedName>
    <definedName name="EPMWorkbookOptions_1" hidden="1">"KD0AAB+LCAAAAAAABADtm21vokoUgL9vsv/B+F0BBbUNdUMRt+QiEF62d9NsCMpYySJwB1rbf38H8AWQdm3XGqF8aErOnDlz5plzzmQmDv3taek0HgEMbM+9ahJtvNkA7syzbPf+qvkQzltEr/lt+PULfevB31PP+y35IVINGqifG1w+BdZVcxGG/iWGrVar9qrb9uA91sFxAvt3IqizBViaza2y/Wfllu0GoenOQBON2mjQrOe6YBaNqXns"</definedName>
    <definedName name="EPMWorkbookOptions_2" hidden="1">"A4TADX/YYBU3ZppHZmiupUgumkuQDLsdMgRL/wHa8Zh6AKAMwRwgezPQRtNoDo2xPDGuZVa8JXDjbt0peITW1Ecetn3g2K7lEe2Z17atywGO41hg+tjUn2G/jDuZE3hxJBHoE/kUeI5tmZFbhhyJ5qYTgO1/Govc2znL+L5jz8wU2IOd3tjIWkmJ1yyGeadyPiQwd3wb2ItNN7ZlAXdkL4EbxB6/rLrzNsjoIC114a22NljP8eAwhA+Axgoa"</definedName>
    <definedName name="EPMWorkbookOptions_3" hidden="1">"Xusaz6Kg597s1h0RhxA8hWPz0YN2iPyKlyTpvNeW639j3y8c9BeqwEFBB6wbG0ATzhb2zs6rOgf4M7ZhEKYmVNyeM7Sd9cvAD9VK6+mu/d8DiEkyLCvpokZjRY2v2UhWEJURCie6AyJloGht474StAAc4jSWfBRaD3zHfJah5wMYPg8JqkfNwXTeonoW2SI784vWgAKghZugQ1rTPtmfdqORs70KDAtmsF24CVhOUWEsUMsGeaECUkn6pzDd"</definedName>
    <definedName name="EPMWorkbookOptions_4" hidden="1">"rSH+at/JjMKJ2g2BPglUSFBF2NN+weomnJ53qg1UWC9d27lqRmHTzOXj6wt7WF8a+9N8jwhEkTWcIpmyM6GxQ4IplQ8fl7v6iNc0heGF96cvjpNoxzs8e4kKZu8WYzZeNWPEaIwq6QrLlT1oj80mkUsaI9RksmR4Uda1skM5nxp3rau8yKkqIqyJnPLuQtftUhRJkocXuk71Cl2OZa7aRcls5FVKHscfQkqUtpiMinA6n3xnGY37Lik/353o"</definedName>
    <definedName name="EPMWorkbookOptions_5" hidden="1">"vT6BDwb9wxO9W71E30BEwRrt1f9o+ufdp3Ms2CqwOJ90RTWR196frOj40et1u284f5DVy9aEYX158DoPquaR4UHWPHL5YrCSqErCpz2rF3FJZAYj1HtesZvv2PPGgnR7wvtyqno7XkQwG6fji4uyB+jxYFwzAiOW/87xfDKWFzVOYaUTJm2vekm7hpi7BxYEY9NQ8nA9KhdRqgqW88liWZHGvMZyEdcTpnK/eqmcJpmNW5k1REks/dbzIWDQ"</definedName>
    <definedName name="EPMWorkbookOptions_6" hidden="1">"GYPAiRpNHk20ByStxrq55IjOp+QpssbqCiLN/sUd25sr3qB6FS8FMrkIFtiyR+nRUPCj0mfs0ViMjJpGmganl57G+VRzlZVk7oR1/KJ6dTxGuHfUSqQlj9MjIolvw2soWShqJU4251PNNH5yymJGVPB34xHCbJB2cKLXJjplj9KjAum3P++p+wUgdYSkgXTIGkg2QqgKADmfnW7CMaqucOopd7sKvrPYYEzOlj+1UR2hb1HKeFOsRGNFb0Uz"</definedName>
    <definedName name="EPMWorkbookOptions_7" hidden="1">"0o06srb/wjYt3H+VSytgDkGwkFzJB+76KWNWFquxDjBhZFNyVfMRbB5Q5sWx7ub1MYrKMKa40d5vyOqvrPWi0Xzww4S2OXXABMD7nYU9+dcvO7Pr187D/wHSu1SJKD0AAA=="</definedName>
    <definedName name="eqinsubs">'[7]Detail-PARENT'!#REF!</definedName>
    <definedName name="est" hidden="1">{"EVA",#N/A,FALSE,"EVA";"WACC",#N/A,FALSE,"WACC"}</definedName>
    <definedName name="ETB">#REF!</definedName>
    <definedName name="Excel_BuiltIn_Print_Titles_1">[46]KAS_BNK!#REF!</definedName>
    <definedName name="Excel_BuiltIn_Print_Titles_10">'[46]ARUS KAS'!#REF!</definedName>
    <definedName name="EXCESSOFBOOKVALUEOVERCOST">#REF!</definedName>
    <definedName name="EXCESSOFCONSTRUCTIONOVERCLAIM">#REF!</definedName>
    <definedName name="F">{"EVA",#N/A,FALSE,"EVA";"WACC",#N/A,FALSE,"WACC"}</definedName>
    <definedName name="F1A">#REF!</definedName>
    <definedName name="F1B">#REF!</definedName>
    <definedName name="fa">#REF!</definedName>
    <definedName name="FA1ACCUMDEPR">#REF!</definedName>
    <definedName name="FA1CARRYINGVALUE">#REF!</definedName>
    <definedName name="FA2ACCUMDEPR">#REF!</definedName>
    <definedName name="FA2CARRYINGVALUE">#REF!</definedName>
    <definedName name="Fabcm">[8]INPUTS!$I$58</definedName>
    <definedName name="Fabob">[8]INPUTS!$I$57</definedName>
    <definedName name="FARIDA">#REF!</definedName>
    <definedName name="Favgprice">[8]INPUTS!$I$28</definedName>
    <definedName name="Fbincm">[8]INPUTS!$I$20</definedName>
    <definedName name="Fbinob">[8]INPUTS!$I$17</definedName>
    <definedName name="Fcapex">[8]INPUTS!$I$14</definedName>
    <definedName name="Fcconv">[8]INPUTS!$I$8</definedName>
    <definedName name="Fcf">[8]INPUTS!$I$13</definedName>
    <definedName name="Fcostpertonne">[8]INPUTS!$I$11</definedName>
    <definedName name="Fdifr">[8]INPUTS!$I$6</definedName>
    <definedName name="feb_prima">#REF!</definedName>
    <definedName name="Fempl100">[8]INPUTS!$I$40</definedName>
    <definedName name="Fempl200">[8]INPUTS!$I$41</definedName>
    <definedName name="Fempl300">[8]INPUTS!$I$42</definedName>
    <definedName name="Fempl400">[8]INPUTS!$I$43</definedName>
    <definedName name="Fempl500">[8]INPUTS!$I$44</definedName>
    <definedName name="Fempl600">[8]INPUTS!$I$45</definedName>
    <definedName name="Fempl900">[8]INPUTS!$I$46</definedName>
    <definedName name="Fempl910">[8]INPUTS!$I$48</definedName>
    <definedName name="Fempl920">[8]INPUTS!$I$47</definedName>
    <definedName name="ff" hidden="1">{"adj95mult",#N/A,FALSE,"COMPCO";"adj95est",#N/A,FALSE,"COMPCO"}</definedName>
    <definedName name="FF_RECONCILIATION">#REF!</definedName>
    <definedName name="ffadj">#REF!</definedName>
    <definedName name="ffddiv">#REF!</definedName>
    <definedName name="ffddon">#REF!</definedName>
    <definedName name="ffdint">#REF!</definedName>
    <definedName name="ffefe" hidden="1">{"adj95mult",#N/A,FALSE,"COMPCO";"adj95est",#N/A,FALSE,"COMPCO"}</definedName>
    <definedName name="fff">[38]SP!$A$1</definedName>
    <definedName name="Fhatcm">[8]INPUTS!$I$18</definedName>
    <definedName name="Fhatob">[8]INPUTS!$I$15</definedName>
    <definedName name="FISCAL">'[42]balance sheet'!#REF!</definedName>
    <definedName name="Fkpccm">[8]INPUTS!$I$21</definedName>
    <definedName name="Fkpccons">[8]INPUTS!$I$51</definedName>
    <definedName name="Fkpccont">[8]INPUTS!$I$54</definedName>
    <definedName name="Fkpcexpemp">[8]INPUTS!$I$50</definedName>
    <definedName name="Fkpcft">[8]INPUTS!$I$52</definedName>
    <definedName name="Fkpcindemp">[8]INPUTS!$I$49</definedName>
    <definedName name="Fkpcinv">[8]INPUTS!$I$25</definedName>
    <definedName name="Fkpcls">[8]INPUTS!$I$53</definedName>
    <definedName name="Fkpcob">[8]INPUTS!$I$7</definedName>
    <definedName name="Fkpcsales">[8]INPUTS!$I$10</definedName>
    <definedName name="Fnetback">[8]INPUTS!$I$27</definedName>
    <definedName name="Fnpat">[8]INPUTS!$I$12</definedName>
    <definedName name="FOREX">'[36]Workshop Tools'!#REF!</definedName>
    <definedName name="Format">#REF!</definedName>
    <definedName name="format_3">[39]SALES_SUMMARY!$L$6:$N$67,[39]SALES_SUMMARY!$D$6:$F$67</definedName>
    <definedName name="format_4">[39]SALES_SUMMARY!$L$68,[39]SALES_SUMMARY!$L$54</definedName>
    <definedName name="format_ke2">[39]SALES_SUMMARY!$D$68:$J$68,[39]SALES_SUMMARY!$D$54:$J$54,[39]SALES_SUMMARY!$L$32:$R$32,[39]SALES_SUMMARY!$L$54:$R$54,[39]SALES_SUMMARY!$L$68:$R$68</definedName>
    <definedName name="FormC_Area1">#REF!</definedName>
    <definedName name="FormC_Area2">#REF!</definedName>
    <definedName name="FormC_Area3">#REF!</definedName>
    <definedName name="FormC_Area4">#REF!</definedName>
    <definedName name="four_months_1">#REF!</definedName>
    <definedName name="four_months_2">#REF!</definedName>
    <definedName name="four_months_3">#REF!</definedName>
    <definedName name="Fpf">[8]INPUTS!$I$36</definedName>
    <definedName name="Fpitinv">[8]INPUTS!$I$22</definedName>
    <definedName name="Fportinv">[8]INPUTS!$I$24</definedName>
    <definedName name="Fqual">[8]INPUTS!$I$26</definedName>
    <definedName name="Frain">[8]INPUTS!$I$39</definedName>
    <definedName name="Frecov">[8]INPUTS!$I$29</definedName>
    <definedName name="Frehab">[8]INPUTS!$I$9</definedName>
    <definedName name="Frominv">[8]INPUTS!$I$23</definedName>
    <definedName name="Fspex3500">[8]INPUTS!$I$31</definedName>
    <definedName name="Fspr996">[8]INPUTS!$I$30</definedName>
    <definedName name="Fsurcm">[8]INPUTS!$I$19</definedName>
    <definedName name="Fsurob">[8]INPUTS!$I$16</definedName>
    <definedName name="FTC">#REF!</definedName>
    <definedName name="FYB">[33]sumdepn01!$AC$1</definedName>
    <definedName name="FYE">[33]sumdepn01!$AC$2</definedName>
    <definedName name="G_Page_1">#REF!</definedName>
    <definedName name="G_Page_2">#REF!</definedName>
    <definedName name="G1A">#REF!</definedName>
    <definedName name="GAAP_REP">#REF!</definedName>
    <definedName name="GAEXP">'[7]Detail-PARENT'!#REF!</definedName>
    <definedName name="GBGBF" hidden="1">'[47]BBM-03'!$B$767:$B$769</definedName>
    <definedName name="General">[44]JobDetails!$A$56:$A$90</definedName>
    <definedName name="ghju">[48]Worksheet!$M$13</definedName>
    <definedName name="GITA">#REF!</definedName>
    <definedName name="GOODWILL">#REF!</definedName>
    <definedName name="GovtLifting">#REF!</definedName>
    <definedName name="grosstax_payable">#REF!</definedName>
    <definedName name="GRUP">'[49]A-GL-SUMMARY'!#REF!</definedName>
    <definedName name="guarantee">'[7]Detail-PARENT'!#REF!</definedName>
    <definedName name="guarantee2">'[6]Detail-PARENT'!$AU$854</definedName>
    <definedName name="H1A">#REF!</definedName>
    <definedName name="Header">#REF!</definedName>
    <definedName name="Heru">[50]rate!$A$1:$IV$65536</definedName>
    <definedName name="HFA" hidden="1">{"Graphic",#N/A,TRUE,"Graphic"}</definedName>
    <definedName name="hh">#REF!</definedName>
    <definedName name="hire" hidden="1">{#N/A,#N/A,FALSE,"Aging Summary";#N/A,#N/A,FALSE,"Ratio Analysis";#N/A,#N/A,FALSE,"Test 120 Day Accts";#N/A,#N/A,FALSE,"Tickmarks"}</definedName>
    <definedName name="HL">[51]LABA!#REF!</definedName>
    <definedName name="HOJA_1">#REF!</definedName>
    <definedName name="HOJA_2">#REF!</definedName>
    <definedName name="HP" hidden="1">{#N/A,#N/A,FALSE,"Aging Summary";#N/A,#N/A,FALSE,"Ratio Analysis";#N/A,#N/A,FALSE,"Test 120 Day Accts";#N/A,#N/A,FALSE,"Tickmarks"}</definedName>
    <definedName name="HP_3yr_Area">#REF!</definedName>
    <definedName name="HP_3yr_Area1">#REF!</definedName>
    <definedName name="HP_MV_Area">#REF!</definedName>
    <definedName name="HP_MV_AREA_1">#REF!</definedName>
    <definedName name="HP_s19A_1yr_Area">#REF!</definedName>
    <definedName name="hp1a1">#REF!</definedName>
    <definedName name="hp1a2">#REF!</definedName>
    <definedName name="hp1a3">#REF!</definedName>
    <definedName name="hp1a4">#REF!</definedName>
    <definedName name="hp1a5">#REF!</definedName>
    <definedName name="hp1a6">#REF!</definedName>
    <definedName name="hp1atot">#REF!</definedName>
    <definedName name="HP1TOT">#REF!</definedName>
    <definedName name="HP3TOT">#REF!</definedName>
    <definedName name="HPAMT1">#REF!</definedName>
    <definedName name="hpamt10">#REF!</definedName>
    <definedName name="HPAMT2">#REF!</definedName>
    <definedName name="HPAMT3">#REF!</definedName>
    <definedName name="HPAMT4">#REF!</definedName>
    <definedName name="HPAMT5">#REF!</definedName>
    <definedName name="hpamt6">#REF!</definedName>
    <definedName name="hpamt7">#REF!</definedName>
    <definedName name="hpamt8">#REF!</definedName>
    <definedName name="hpamt9">#REF!</definedName>
    <definedName name="HPAMTA1">#REF!</definedName>
    <definedName name="HPAMTA10">#REF!</definedName>
    <definedName name="HPAMTA2">#REF!</definedName>
    <definedName name="HPAMTA3">#REF!</definedName>
    <definedName name="HPAMTA4">#REF!</definedName>
    <definedName name="HPAMTA5">#REF!</definedName>
    <definedName name="HPAMTA6">#REF!</definedName>
    <definedName name="HPAMTA7">#REF!</definedName>
    <definedName name="HPAMTA8">#REF!</definedName>
    <definedName name="HPAMTA9">#REF!</definedName>
    <definedName name="HPAMY1">#REF!</definedName>
    <definedName name="HPATOT">#REF!</definedName>
    <definedName name="HPBAL1">#REF!</definedName>
    <definedName name="HPBAL10">#REF!</definedName>
    <definedName name="HPBAL2">#REF!</definedName>
    <definedName name="HPBAL3">#REF!</definedName>
    <definedName name="HPBAL4">#REF!</definedName>
    <definedName name="HPBAL5">#REF!</definedName>
    <definedName name="HPBAL6">#REF!</definedName>
    <definedName name="HPBAL7">#REF!</definedName>
    <definedName name="HPBAL8">#REF!</definedName>
    <definedName name="HPBAL9">#REF!</definedName>
    <definedName name="HPBALA1">#REF!</definedName>
    <definedName name="HPBALA10">#REF!</definedName>
    <definedName name="HPBALA2">#REF!</definedName>
    <definedName name="HPBALA3">#REF!</definedName>
    <definedName name="HPBALA4">#REF!</definedName>
    <definedName name="HPBALA5">#REF!</definedName>
    <definedName name="HPBALA6">#REF!</definedName>
    <definedName name="HPBALA7">#REF!</definedName>
    <definedName name="HPBALA8">#REF!</definedName>
    <definedName name="HPBALA9">#REF!</definedName>
    <definedName name="hpcost1">#REF!</definedName>
    <definedName name="hpcost10">#REF!</definedName>
    <definedName name="hpcost2">#REF!</definedName>
    <definedName name="hpcost3">#REF!</definedName>
    <definedName name="hpcost4">#REF!</definedName>
    <definedName name="hpcost5">#REF!</definedName>
    <definedName name="hpcost6">#REF!</definedName>
    <definedName name="hpcost7">#REF!</definedName>
    <definedName name="hpcost8">#REF!</definedName>
    <definedName name="hpcost9">#REF!</definedName>
    <definedName name="HPCOSTA1">#REF!</definedName>
    <definedName name="HPCOSTA10">#REF!</definedName>
    <definedName name="HPCOSTA2">#REF!</definedName>
    <definedName name="HPCOSTA3">#REF!</definedName>
    <definedName name="HPCOSTA4">#REF!</definedName>
    <definedName name="HPCOSTA5">#REF!</definedName>
    <definedName name="HPCOSTA6">#REF!</definedName>
    <definedName name="HPCOSTA7">#REF!</definedName>
    <definedName name="HPCOSTA8">#REF!</definedName>
    <definedName name="HPCOSTA9">#REF!</definedName>
    <definedName name="HPID1">#REF!</definedName>
    <definedName name="hpid10">#REF!</definedName>
    <definedName name="HPID2">#REF!</definedName>
    <definedName name="HPID3">#REF!</definedName>
    <definedName name="HPID4">#REF!</definedName>
    <definedName name="HPID5">#REF!</definedName>
    <definedName name="hpid6">#REF!</definedName>
    <definedName name="hpid7">#REF!</definedName>
    <definedName name="hpid8">#REF!</definedName>
    <definedName name="hpid9">#REF!</definedName>
    <definedName name="HPIDA1">#REF!</definedName>
    <definedName name="HPIDA10">#REF!</definedName>
    <definedName name="HPIDA2">#REF!</definedName>
    <definedName name="HPIDA3">#REF!</definedName>
    <definedName name="HPIDA4">#REF!</definedName>
    <definedName name="HPIDA5">#REF!</definedName>
    <definedName name="HPIDA6">#REF!</definedName>
    <definedName name="HPIDA7">#REF!</definedName>
    <definedName name="HPIDA8">#REF!</definedName>
    <definedName name="HPIDA9">#REF!</definedName>
    <definedName name="HPINSTAL1">#REF!</definedName>
    <definedName name="hpinstal10">#REF!</definedName>
    <definedName name="HPINSTAL2">#REF!</definedName>
    <definedName name="HPINSTAL3">#REF!</definedName>
    <definedName name="HPINSTAL4">#REF!</definedName>
    <definedName name="HPINSTAL5">#REF!</definedName>
    <definedName name="hpinstal6">#REF!</definedName>
    <definedName name="hpinstal7">#REF!</definedName>
    <definedName name="hpinstal8">#REF!</definedName>
    <definedName name="hpinstal9">#REF!</definedName>
    <definedName name="HPINSTALA1">#REF!</definedName>
    <definedName name="HPINSTALA10">#REF!</definedName>
    <definedName name="HPINSTALA2">#REF!</definedName>
    <definedName name="HPINSTALA3">#REF!</definedName>
    <definedName name="HPINSTALA4">#REF!</definedName>
    <definedName name="HPINSTALA5">#REF!</definedName>
    <definedName name="HPINSTALA6">#REF!</definedName>
    <definedName name="HPINSTALA7">#REF!</definedName>
    <definedName name="HPINSTALA8">#REF!</definedName>
    <definedName name="HPINSTALA9">#REF!</definedName>
    <definedName name="HPINSTALOS1">#REF!</definedName>
    <definedName name="hpinstalos10">#REF!</definedName>
    <definedName name="HPINSTALOS2">#REF!</definedName>
    <definedName name="HPINSTALOS3">#REF!</definedName>
    <definedName name="HPINSTALOS4">#REF!</definedName>
    <definedName name="HPINSTALOS5">#REF!</definedName>
    <definedName name="hpinstalos6">#REF!</definedName>
    <definedName name="hpinstalos7">#REF!</definedName>
    <definedName name="hpinstalos8">#REF!</definedName>
    <definedName name="hpinstalos9">#REF!</definedName>
    <definedName name="HPINSTALOSA1">#REF!</definedName>
    <definedName name="HPINSTALOSA10">#REF!</definedName>
    <definedName name="HPINSTALOSA2">#REF!</definedName>
    <definedName name="HPINSTALOSA3">#REF!</definedName>
    <definedName name="HPINSTALOSA4">#REF!</definedName>
    <definedName name="HPINSTALOSA5">#REF!</definedName>
    <definedName name="HPINSTALOSA6">#REF!</definedName>
    <definedName name="HPINSTALOSA7">#REF!</definedName>
    <definedName name="HPINSTALOSA8">#REF!</definedName>
    <definedName name="HPINSTALOSA9">#REF!</definedName>
    <definedName name="HPINSTALP10">#REF!</definedName>
    <definedName name="HPINSTALPAID1">#REF!</definedName>
    <definedName name="HPINSTALPAID10">#REF!</definedName>
    <definedName name="HPINSTALPAID2">#REF!</definedName>
    <definedName name="HPINSTALPAID3">#REF!</definedName>
    <definedName name="HPINSTALPAID4">#REF!</definedName>
    <definedName name="HPINSTALPAID5">#REF!</definedName>
    <definedName name="HPINSTALPAID6">#REF!</definedName>
    <definedName name="HPINSTALPAID7">#REF!</definedName>
    <definedName name="HPINSTALPAID8">#REF!</definedName>
    <definedName name="HPINSTALPAID9">#REF!</definedName>
    <definedName name="HPINSTALPY1">#REF!</definedName>
    <definedName name="HPINSTALPY10">#REF!</definedName>
    <definedName name="HPINSTALPY2">#REF!</definedName>
    <definedName name="HPINSTALPY3">#REF!</definedName>
    <definedName name="HPINSTALPY4">#REF!</definedName>
    <definedName name="HPINSTALPY5">#REF!</definedName>
    <definedName name="HPINSTALPY6">#REF!</definedName>
    <definedName name="HPINSTALPY7">#REF!</definedName>
    <definedName name="HPINSTALPY8">#REF!</definedName>
    <definedName name="HPINSTALPY9">#REF!</definedName>
    <definedName name="HPINSTALPYA1">#REF!</definedName>
    <definedName name="HPINSTALPYA10">#REF!</definedName>
    <definedName name="HPINSTALPYA2">#REF!</definedName>
    <definedName name="HPINSTALPYA3">#REF!</definedName>
    <definedName name="HPINSTALPYA4">#REF!</definedName>
    <definedName name="HPINSTALPYA5">#REF!</definedName>
    <definedName name="HPINSTALPYA6">#REF!</definedName>
    <definedName name="HPINSTALPYA7">#REF!</definedName>
    <definedName name="HPINSTALPYA8">#REF!</definedName>
    <definedName name="HPINSTALPYA9">#REF!</definedName>
    <definedName name="HPP">'[7]Detail-PARENT'!#REF!</definedName>
    <definedName name="HPPRIN1">#REF!</definedName>
    <definedName name="HPPRIN2">#REF!</definedName>
    <definedName name="HPPRIN3">#REF!</definedName>
    <definedName name="HPPRIN4">#REF!</definedName>
    <definedName name="HPPRIN5">#REF!</definedName>
    <definedName name="HPPRINA1">#REF!</definedName>
    <definedName name="HPPRINA10">#REF!</definedName>
    <definedName name="HPPRINA2">#REF!</definedName>
    <definedName name="HPPRINA3">#REF!</definedName>
    <definedName name="HPPRINA4">#REF!</definedName>
    <definedName name="HPPRINA5">#REF!</definedName>
    <definedName name="HPPRINA6">#REF!</definedName>
    <definedName name="HPPRINA7">#REF!</definedName>
    <definedName name="HPPRINA8">#REF!</definedName>
    <definedName name="HPPRINA9">#REF!</definedName>
    <definedName name="HPPRINP2">#REF!</definedName>
    <definedName name="hptax1">#REF!</definedName>
    <definedName name="hptax10">#REF!</definedName>
    <definedName name="hptax2">#REF!</definedName>
    <definedName name="hptax3">#REF!</definedName>
    <definedName name="hptax4">#REF!</definedName>
    <definedName name="hptax5">#REF!</definedName>
    <definedName name="hptax6">#REF!</definedName>
    <definedName name="hptax7">#REF!</definedName>
    <definedName name="hptax8">#REF!</definedName>
    <definedName name="hptax9">#REF!</definedName>
    <definedName name="HPTTL1">#REF!</definedName>
    <definedName name="hpttl10">#REF!</definedName>
    <definedName name="HPTTL2">#REF!</definedName>
    <definedName name="HPTTL3">#REF!</definedName>
    <definedName name="HPTTL4">#REF!</definedName>
    <definedName name="HPTTL5">#REF!</definedName>
    <definedName name="hpttl6">#REF!</definedName>
    <definedName name="hpttl7">#REF!</definedName>
    <definedName name="hpttl8">#REF!</definedName>
    <definedName name="hpttl9">#REF!</definedName>
    <definedName name="HPTTLA1">#REF!</definedName>
    <definedName name="HPTTLA10">#REF!</definedName>
    <definedName name="HPTTLA2">#REF!</definedName>
    <definedName name="HPTTLA3">#REF!</definedName>
    <definedName name="HPTTLA4">#REF!</definedName>
    <definedName name="HPTTLA5">#REF!</definedName>
    <definedName name="HPTTLA6">#REF!</definedName>
    <definedName name="HPTTLA7">#REF!</definedName>
    <definedName name="HPTTLA8">#REF!</definedName>
    <definedName name="HPTTLA9">#REF!</definedName>
    <definedName name="HPTWDV1">#REF!</definedName>
    <definedName name="HPTWDV10">#REF!</definedName>
    <definedName name="HPTWDV101">#REF!</definedName>
    <definedName name="HPTWDV101_8B">'[23]IBA&amp;HP'!#REF!</definedName>
    <definedName name="HPTWDV101A">#REF!</definedName>
    <definedName name="HPTWDV101ACF">'[23]IBA&amp;HP'!#REF!</definedName>
    <definedName name="HPTWDV102">#REF!</definedName>
    <definedName name="HPTWDV102A">#REF!</definedName>
    <definedName name="HPTWDV103">#REF!</definedName>
    <definedName name="HPTWDV103A">#REF!</definedName>
    <definedName name="HPTWDV104A">#REF!</definedName>
    <definedName name="HPTWDV105A">#REF!</definedName>
    <definedName name="HPTWDV106A">#REF!</definedName>
    <definedName name="HPTWDV107A">#REF!</definedName>
    <definedName name="HPTWDV108A">#REF!</definedName>
    <definedName name="HPTWDV10A">#REF!</definedName>
    <definedName name="HPTWDV10ACF">'[23]IBA&amp;HP'!#REF!</definedName>
    <definedName name="HPTWDV10BA">'[23]IBA&amp;HP'!#REF!</definedName>
    <definedName name="HPTWDV10BB">'[23]IBA&amp;HP'!#REF!</definedName>
    <definedName name="HPTWDV10BC">'[23]IBA&amp;HP'!#REF!</definedName>
    <definedName name="HPTWDV10BD">'[23]IBA&amp;HP'!#REF!</definedName>
    <definedName name="HPTWDV10BE">'[23]IBA&amp;HP'!#REF!</definedName>
    <definedName name="HPTWDV10BF">'[23]IBA&amp;HP'!#REF!</definedName>
    <definedName name="HPTWDV11">#REF!</definedName>
    <definedName name="HPTWDV11_8B">'[23]IBA&amp;HP'!#REF!</definedName>
    <definedName name="HPTWDV11A">#REF!</definedName>
    <definedName name="HPTWDV11ACF">'[23]IBA&amp;HP'!#REF!</definedName>
    <definedName name="HPTWDV12">#REF!</definedName>
    <definedName name="HPTWDV12A">#REF!</definedName>
    <definedName name="HPTWDV13">#REF!</definedName>
    <definedName name="HPTWDV13A">#REF!</definedName>
    <definedName name="hptwdv14a">#REF!</definedName>
    <definedName name="hptwdv15a">#REF!</definedName>
    <definedName name="hptwdv16a">#REF!</definedName>
    <definedName name="hptwdv17a">#REF!</definedName>
    <definedName name="hptwdv18a">#REF!</definedName>
    <definedName name="HPTWDV1A">#REF!</definedName>
    <definedName name="HPTWDV1ACF">'[23]IBA&amp;HP'!#REF!</definedName>
    <definedName name="HPTWDV1BA">'[23]IBA&amp;HP'!#REF!</definedName>
    <definedName name="HPTWDV1BA_F">'[23]IBA&amp;HP'!#REF!</definedName>
    <definedName name="HPTWDV1BB">'[23]IBA&amp;HP'!#REF!</definedName>
    <definedName name="HPTWDV1BC">'[23]IBA&amp;HP'!#REF!</definedName>
    <definedName name="HPTWDV1BD">'[23]IBA&amp;HP'!#REF!</definedName>
    <definedName name="HPTWDV1BE">'[23]IBA&amp;HP'!#REF!</definedName>
    <definedName name="HPTWDV1BF">'[23]IBA&amp;HP'!#REF!</definedName>
    <definedName name="HPTWDV2">#REF!</definedName>
    <definedName name="HPTWDV21">#REF!</definedName>
    <definedName name="HPTWDV21_8B">'[23]IBA&amp;HP'!#REF!</definedName>
    <definedName name="HPTWDV21A">#REF!</definedName>
    <definedName name="HPTWDV21ACF">'[23]IBA&amp;HP'!#REF!</definedName>
    <definedName name="HPTWDV22">#REF!</definedName>
    <definedName name="HPTWDV22A">#REF!</definedName>
    <definedName name="HPTWDV23">#REF!</definedName>
    <definedName name="HPTWDV23A">#REF!</definedName>
    <definedName name="HPTWDV24A">#REF!</definedName>
    <definedName name="HPTWDV25A">#REF!</definedName>
    <definedName name="HPTWDV26A">#REF!</definedName>
    <definedName name="HPTWDV27A">#REF!</definedName>
    <definedName name="HPTWDV28A">#REF!</definedName>
    <definedName name="HPTWDV2A">#REF!</definedName>
    <definedName name="HPTWDV2ACF">'[23]IBA&amp;HP'!#REF!</definedName>
    <definedName name="HPTWDV2AG">'[23]IBA&amp;HP'!#REF!</definedName>
    <definedName name="HPTWDV2BA">'[23]IBA&amp;HP'!#REF!</definedName>
    <definedName name="HPTWDV2BB">'[23]IBA&amp;HP'!#REF!</definedName>
    <definedName name="HPTWDV2BC">'[23]IBA&amp;HP'!#REF!</definedName>
    <definedName name="HPTWDV2BD">'[23]IBA&amp;HP'!#REF!</definedName>
    <definedName name="HPTWDV2BE">'[23]IBA&amp;HP'!#REF!</definedName>
    <definedName name="HPTWDV2BF">'[23]IBA&amp;HP'!#REF!</definedName>
    <definedName name="HPTWDV3">#REF!</definedName>
    <definedName name="HPTWDV31">#REF!</definedName>
    <definedName name="HPTWDV31_8B">'[23]IBA&amp;HP'!#REF!</definedName>
    <definedName name="HPTWDV31A">#REF!</definedName>
    <definedName name="HPTWDV31ACF">'[23]IBA&amp;HP'!#REF!</definedName>
    <definedName name="HPTWDV32">#REF!</definedName>
    <definedName name="HPTWDV32A">#REF!</definedName>
    <definedName name="HPTWDV33">#REF!</definedName>
    <definedName name="HPTWDV33A">#REF!</definedName>
    <definedName name="HPTWDV34A">#REF!</definedName>
    <definedName name="HPTWDV35A">#REF!</definedName>
    <definedName name="HPTWDV36A">#REF!</definedName>
    <definedName name="HPTWDV37A">#REF!</definedName>
    <definedName name="HPTWDV38A">#REF!</definedName>
    <definedName name="HPTWDV3A">#REF!</definedName>
    <definedName name="HPTWDV3ACF">'[23]IBA&amp;HP'!#REF!</definedName>
    <definedName name="HPTWDV3BA">'[23]IBA&amp;HP'!#REF!</definedName>
    <definedName name="HPTWDV3BB">'[23]IBA&amp;HP'!#REF!</definedName>
    <definedName name="HPTWDV3BC">'[23]IBA&amp;HP'!#REF!</definedName>
    <definedName name="HPTWDV3BD">'[23]IBA&amp;HP'!#REF!</definedName>
    <definedName name="HPTWDV3BE">'[23]IBA&amp;HP'!#REF!</definedName>
    <definedName name="HPTWDV3BF">'[23]IBA&amp;HP'!#REF!</definedName>
    <definedName name="HPTWDV4">#REF!</definedName>
    <definedName name="HPTWDV41">#REF!</definedName>
    <definedName name="HPTWDV41_8B">'[23]IBA&amp;HP'!#REF!</definedName>
    <definedName name="HPTWDV41A">#REF!</definedName>
    <definedName name="HPTWDV41ACF">'[23]IBA&amp;HP'!#REF!</definedName>
    <definedName name="HPTWDV42">#REF!</definedName>
    <definedName name="HPTWDV42A">#REF!</definedName>
    <definedName name="HPTWDV43">#REF!</definedName>
    <definedName name="HPTWDV43A">#REF!</definedName>
    <definedName name="HPTWDV44A">#REF!</definedName>
    <definedName name="HPTWDV45A">#REF!</definedName>
    <definedName name="HPTWDV46A">#REF!</definedName>
    <definedName name="HPTWDV47A">#REF!</definedName>
    <definedName name="HPTWDV48A">#REF!</definedName>
    <definedName name="HPTWDV4A">#REF!</definedName>
    <definedName name="HPTWDV4ACF">'[23]IBA&amp;HP'!#REF!</definedName>
    <definedName name="HPTWDV4BA">'[23]IBA&amp;HP'!#REF!</definedName>
    <definedName name="HPTWDV4BB">'[23]IBA&amp;HP'!#REF!</definedName>
    <definedName name="HPTWDV4BC">'[23]IBA&amp;HP'!#REF!</definedName>
    <definedName name="HPTWDV4BD">'[23]IBA&amp;HP'!#REF!</definedName>
    <definedName name="HPTWDV4BE">'[23]IBA&amp;HP'!#REF!</definedName>
    <definedName name="HPTWDV4BF">'[23]IBA&amp;HP'!#REF!</definedName>
    <definedName name="HPTWDV5">#REF!</definedName>
    <definedName name="HPTWDV51">#REF!</definedName>
    <definedName name="HPTWDV51_8B">'[23]IBA&amp;HP'!#REF!</definedName>
    <definedName name="HPTWDV51A">#REF!</definedName>
    <definedName name="HPTWDV51ACF">'[23]IBA&amp;HP'!#REF!</definedName>
    <definedName name="HPTWDV52">#REF!</definedName>
    <definedName name="HPTWDV52A">#REF!</definedName>
    <definedName name="HPTWDV53">#REF!</definedName>
    <definedName name="HPTWDV53A">#REF!</definedName>
    <definedName name="HPTWDV54A">#REF!</definedName>
    <definedName name="HPTWDV55A">#REF!</definedName>
    <definedName name="HPTWDV56A">#REF!</definedName>
    <definedName name="HPTWDV57A">#REF!</definedName>
    <definedName name="HPTWDV58A">#REF!</definedName>
    <definedName name="HPTWDV5A">#REF!</definedName>
    <definedName name="HPTWDV5ACF">'[23]IBA&amp;HP'!#REF!</definedName>
    <definedName name="HPTWDV5BA">'[23]IBA&amp;HP'!#REF!</definedName>
    <definedName name="HPTWDV5BB">'[23]IBA&amp;HP'!#REF!</definedName>
    <definedName name="HPTWDV5BC">'[23]IBA&amp;HP'!#REF!</definedName>
    <definedName name="HPTWDV5BD">'[23]IBA&amp;HP'!#REF!</definedName>
    <definedName name="HPTWDV5BE">'[23]IBA&amp;HP'!#REF!</definedName>
    <definedName name="HPTWDV5BF">'[23]IBA&amp;HP'!#REF!</definedName>
    <definedName name="HPTWDV6">#REF!</definedName>
    <definedName name="HPTWDV61">#REF!</definedName>
    <definedName name="HPTWDV61_8B">'[23]IBA&amp;HP'!#REF!</definedName>
    <definedName name="HPTWDV61A">#REF!</definedName>
    <definedName name="HPTWDV61ACF">'[23]IBA&amp;HP'!#REF!</definedName>
    <definedName name="HPTWDV62">#REF!</definedName>
    <definedName name="HPTWDV62A">#REF!</definedName>
    <definedName name="HPTWDV63">#REF!</definedName>
    <definedName name="HPTWDV63A">#REF!</definedName>
    <definedName name="HPTWDV64A">#REF!</definedName>
    <definedName name="HPTWDV65A">#REF!</definedName>
    <definedName name="HPTWDV66A">#REF!</definedName>
    <definedName name="HPTWDV67A">#REF!</definedName>
    <definedName name="HPTWDV68A">#REF!</definedName>
    <definedName name="HPTWDV6A">#REF!</definedName>
    <definedName name="HPTWDV6ACF">'[23]IBA&amp;HP'!#REF!</definedName>
    <definedName name="HPTWDV6BA">'[23]IBA&amp;HP'!#REF!</definedName>
    <definedName name="HPTWDV6BB">'[23]IBA&amp;HP'!#REF!</definedName>
    <definedName name="HPTWDV6BC">'[23]IBA&amp;HP'!#REF!</definedName>
    <definedName name="HPTWDV6BD">'[23]IBA&amp;HP'!#REF!</definedName>
    <definedName name="HPTWDV6BE">'[23]IBA&amp;HP'!#REF!</definedName>
    <definedName name="HPTWDV6BF">'[23]IBA&amp;HP'!#REF!</definedName>
    <definedName name="HPTWDV7">#REF!</definedName>
    <definedName name="HPTWDV71">#REF!</definedName>
    <definedName name="HPTWDV71_8B">'[23]IBA&amp;HP'!#REF!</definedName>
    <definedName name="HPTWDV71A">#REF!</definedName>
    <definedName name="HPTWDV71ACF">'[23]IBA&amp;HP'!#REF!</definedName>
    <definedName name="HPTWDV72">#REF!</definedName>
    <definedName name="HPTWDV72A">#REF!</definedName>
    <definedName name="HPTWDV73">#REF!</definedName>
    <definedName name="HPTWDV73A">#REF!</definedName>
    <definedName name="HPTWDV74A">#REF!</definedName>
    <definedName name="HPTWDV75A">#REF!</definedName>
    <definedName name="HPTWDV76A">#REF!</definedName>
    <definedName name="HPTWDV77A">#REF!</definedName>
    <definedName name="HPTWDV78A">#REF!</definedName>
    <definedName name="HPTWDV7A">#REF!</definedName>
    <definedName name="HPTWDV7ACF">'[23]IBA&amp;HP'!#REF!</definedName>
    <definedName name="HPTWDV7BA">'[23]IBA&amp;HP'!#REF!</definedName>
    <definedName name="HPTWDV7BB">'[23]IBA&amp;HP'!#REF!</definedName>
    <definedName name="HPTWDV7BC">'[23]IBA&amp;HP'!#REF!</definedName>
    <definedName name="HPTWDV7BD">'[23]IBA&amp;HP'!#REF!</definedName>
    <definedName name="HPTWDV7BE">'[23]IBA&amp;HP'!#REF!</definedName>
    <definedName name="HPTWDV7BF">'[23]IBA&amp;HP'!#REF!</definedName>
    <definedName name="HPTWDV8">#REF!</definedName>
    <definedName name="HPTWDV81">#REF!</definedName>
    <definedName name="HPTWDV81_8B">'[23]IBA&amp;HP'!#REF!</definedName>
    <definedName name="HPTWDV81A">#REF!</definedName>
    <definedName name="HPTWDV81ACF">'[23]IBA&amp;HP'!#REF!</definedName>
    <definedName name="HPTWDV82">#REF!</definedName>
    <definedName name="HPTWDV82A">#REF!</definedName>
    <definedName name="HPTWDV83">#REF!</definedName>
    <definedName name="HPTWDV83A">#REF!</definedName>
    <definedName name="HPTWDV84A">#REF!</definedName>
    <definedName name="HPTWDV85A">#REF!</definedName>
    <definedName name="HPTWDV86A">#REF!</definedName>
    <definedName name="HPTWDV87A">#REF!</definedName>
    <definedName name="HPTWDV88A">#REF!</definedName>
    <definedName name="HPTWDV8A">#REF!</definedName>
    <definedName name="HPTWDV8ACF">'[23]IBA&amp;HP'!#REF!</definedName>
    <definedName name="HPTWDV8BA">'[23]IBA&amp;HP'!#REF!</definedName>
    <definedName name="HPTWDV8BB">'[23]IBA&amp;HP'!#REF!</definedName>
    <definedName name="HPTWDV8BC">'[23]IBA&amp;HP'!#REF!</definedName>
    <definedName name="HPTWDV8BD">'[23]IBA&amp;HP'!#REF!</definedName>
    <definedName name="HPTWDV8BE">'[23]IBA&amp;HP'!#REF!</definedName>
    <definedName name="HPTWDV8BF">'[23]IBA&amp;HP'!#REF!</definedName>
    <definedName name="HPTWDV9">#REF!</definedName>
    <definedName name="HPTWDV91">#REF!</definedName>
    <definedName name="HPTWDV91_8B">'[23]IBA&amp;HP'!#REF!</definedName>
    <definedName name="HPTWDV91A">#REF!</definedName>
    <definedName name="HPTWDV91ACF">'[23]IBA&amp;HP'!#REF!</definedName>
    <definedName name="HPTWDV92">#REF!</definedName>
    <definedName name="HPTWDV92A">#REF!</definedName>
    <definedName name="HPTWDV93">#REF!</definedName>
    <definedName name="HPTWDV93A">#REF!</definedName>
    <definedName name="HPTWDV94A">#REF!</definedName>
    <definedName name="HPTWDV95A">#REF!</definedName>
    <definedName name="HPTWDV96A">#REF!</definedName>
    <definedName name="HPTWDV97A">#REF!</definedName>
    <definedName name="HPTWDV98A">#REF!</definedName>
    <definedName name="HPTWDV9A">#REF!</definedName>
    <definedName name="HPTWDV9ACF">'[23]IBA&amp;HP'!#REF!</definedName>
    <definedName name="HPTWDV9BA">'[23]IBA&amp;HP'!#REF!</definedName>
    <definedName name="HPTWDV9BB">'[23]IBA&amp;HP'!#REF!</definedName>
    <definedName name="HPTWDV9BC">'[23]IBA&amp;HP'!#REF!</definedName>
    <definedName name="HPTWDV9BD">'[23]IBA&amp;HP'!#REF!</definedName>
    <definedName name="HPTWDV9BE">'[23]IBA&amp;HP'!#REF!</definedName>
    <definedName name="HPTWDV9BF">'[23]IBA&amp;HP'!#REF!</definedName>
    <definedName name="HPWT1YR">#REF!</definedName>
    <definedName name="HPWT3YR">#REF!</definedName>
    <definedName name="hpya1">#REF!</definedName>
    <definedName name="hpya10">#REF!</definedName>
    <definedName name="hpya2">#REF!</definedName>
    <definedName name="hpya3">#REF!</definedName>
    <definedName name="hpya4">#REF!</definedName>
    <definedName name="hpya5">#REF!</definedName>
    <definedName name="hpya6">#REF!</definedName>
    <definedName name="hpya7">#REF!</definedName>
    <definedName name="hpya8">#REF!</definedName>
    <definedName name="hpya9">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1A">#REF!</definedName>
    <definedName name="IBA_Area">#REF!</definedName>
    <definedName name="IMMATUREPLANTATION">#REF!</definedName>
    <definedName name="ina">#REF!</definedName>
    <definedName name="Increm">[8]INPUTS!$A$65</definedName>
    <definedName name="INDEXES">[37]JobDetails!$A$56:$C$90</definedName>
    <definedName name="INDICE">#REF!</definedName>
    <definedName name="INSTAL1">#REF!</definedName>
    <definedName name="INSTAL11">#REF!</definedName>
    <definedName name="INSTAL12">#REF!</definedName>
    <definedName name="INSTAL13">#REF!</definedName>
    <definedName name="INSTAL2">#REF!</definedName>
    <definedName name="INSTAL21">#REF!</definedName>
    <definedName name="INSTAL22">#REF!</definedName>
    <definedName name="INSTAL23">#REF!</definedName>
    <definedName name="INSTAL3">#REF!</definedName>
    <definedName name="INSTAL31">#REF!</definedName>
    <definedName name="INSTAL32">#REF!</definedName>
    <definedName name="INSTAL33">#REF!</definedName>
    <definedName name="INSTAL4">#REF!</definedName>
    <definedName name="INSTAL41">#REF!</definedName>
    <definedName name="INSTAL42">#REF!</definedName>
    <definedName name="INSTAL43">#REF!</definedName>
    <definedName name="INSTAL5">#REF!</definedName>
    <definedName name="INSTAL51">#REF!</definedName>
    <definedName name="INSTAL52">#REF!</definedName>
    <definedName name="INSTAL53">#REF!</definedName>
    <definedName name="InterDivision_Accounts">'[45]Input Areas'!$E$318:$E$341,'[45]Input Areas'!$E$310:$E$316</definedName>
    <definedName name="INTEREST">#REF!</definedName>
    <definedName name="intexp">'[7]Detail-PARENT'!#REF!</definedName>
    <definedName name="intincome">'[7]Detail-PARENT'!#REF!</definedName>
    <definedName name="INVENT">'[7]Detail-PARENT'!#REF!</definedName>
    <definedName name="invent2">'[6]Detail-PARENT'!$AU$632</definedName>
    <definedName name="INVENTORIES">#REF!</definedName>
    <definedName name="INVESTMENTINSHAREOFSTOCKS">#REF!</definedName>
    <definedName name="INVOICE">#REF!</definedName>
    <definedName name="item42a">'[23]Inc&amp;Exp'!#REF!</definedName>
    <definedName name="item43">'[23]Inc&amp;Exp'!#REF!</definedName>
    <definedName name="item45">'[23]Inc&amp;Exp'!#REF!</definedName>
    <definedName name="item46">'[23]Inc&amp;Exp'!#REF!</definedName>
    <definedName name="item47">#REF!</definedName>
    <definedName name="item49">'[23]Inc&amp;Exp'!#REF!</definedName>
    <definedName name="item51">'[23]Inc&amp;Exp'!$K$32</definedName>
    <definedName name="item51d">#REF!</definedName>
    <definedName name="iva">#REF!</definedName>
    <definedName name="j">#REF!</definedName>
    <definedName name="J1A">#REF!</definedName>
    <definedName name="J1B">#REF!</definedName>
    <definedName name="jan_prima">#REF!</definedName>
    <definedName name="jh" hidden="1">{"EVA",#N/A,FALSE,"EVA";"WACC",#N/A,FALSE,"WACC"}</definedName>
    <definedName name="jhcjd">#REF!</definedName>
    <definedName name="jj" hidden="1">'[52]BBM-03'!$B$767:$B$769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ul_prima">#REF!</definedName>
    <definedName name="jun_prima">#REF!</definedName>
    <definedName name="K1A">#REF!</definedName>
    <definedName name="KARMILA">#REF!</definedName>
    <definedName name="kff">'[53]SE-C'!#REF!</definedName>
    <definedName name="KITTY">#REF!</definedName>
    <definedName name="kj" hidden="1">#REF!</definedName>
    <definedName name="kkl" hidden="1">{"Graphic",#N/A,TRUE,"Graphic"}</definedName>
    <definedName name="klk" hidden="1">{"Graphic",#N/A,TRUE,"Graphic"}</definedName>
    <definedName name="KODE_ACC">'[49]A-GL-SUMMARY'!#REF!</definedName>
    <definedName name="KODE_LK">'[49]A-GL-SUMMARY'!#REF!</definedName>
    <definedName name="KODE_LP">'[49]A-GL-SUMMARY'!#REF!</definedName>
    <definedName name="kodeakun">'[54]LAP_KEGIATAN BULANAN'!$A$11:$A$1163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mpare" hidden="1">#REF!</definedName>
    <definedName name="kop">'[55]Biaya Departemen'!$A$1:$E$4</definedName>
    <definedName name="kopRIN">#REF!</definedName>
    <definedName name="KPSA">[56]Main!$A$5</definedName>
    <definedName name="KRISNA">#REF!</definedName>
    <definedName name="kustomer">#REF!</definedName>
    <definedName name="L_Adjust">[57]Links!$H$1:$H$65536</definedName>
    <definedName name="L_AJE_Tot">[57]Links!$G$1:$G$65536</definedName>
    <definedName name="L_CY_Beg">[57]Links!$F$1:$F$65536</definedName>
    <definedName name="L_CY_End">[57]Links!$J$1:$J$65536</definedName>
    <definedName name="L_PY_End">[57]Links!$K$1:$K$65536</definedName>
    <definedName name="L_RJE_Tot">[57]Links!$I$1:$I$65536</definedName>
    <definedName name="L1A">#REF!</definedName>
    <definedName name="LAPORAN">[58]Cek2Rek!$A$1</definedName>
    <definedName name="LB_10">[27]DBase!#REF!</definedName>
    <definedName name="LD_6">[27]DBase!#REF!</definedName>
    <definedName name="LE_1A">[27]DBase!#REF!</definedName>
    <definedName name="LE_6">[27]DBase!#REF!</definedName>
    <definedName name="Lead_Sheets">#REF!</definedName>
    <definedName name="LIABFORRETIREMENTBENEFIT">#REF!</definedName>
    <definedName name="liftingsum">#REF!</definedName>
    <definedName name="limcount" hidden="1">3</definedName>
    <definedName name="LINE">'[49]A-GL-SUMMARY'!#REF!</definedName>
    <definedName name="lkjlkdwaf" hidden="1">#REF!</definedName>
    <definedName name="LLB_2ST">[27]DBase!#REF!</definedName>
    <definedName name="LLB_7">[27]DBase!#REF!</definedName>
    <definedName name="loanoffemp">'[7]Detail-PARENT'!#REF!</definedName>
    <definedName name="loanoffemp2">'[6]Detail-PARENT'!$AU$822</definedName>
    <definedName name="LONGTERMRECEIVABLE">#REF!</definedName>
    <definedName name="look_assets">'[45]Input Areas'!$D$6:$E$164</definedName>
    <definedName name="Look_Expenses">'[45]Input Areas'!$D$399:$AT$496</definedName>
    <definedName name="Look_Liabilities">'[45]Input Areas'!$D$186:$E$308</definedName>
    <definedName name="Look_opbal">'[45]Input Areas'!$D$166:$E$184</definedName>
    <definedName name="Look_Revenue">'[45]Input Areas'!$D$351:$AT$397</definedName>
    <definedName name="Look_UKGAAPA">'[45]UK GAAP Adjustments'!$E$8:$F$167</definedName>
    <definedName name="Look_UKGAAPPP">'[45]UK GAAP Purchase Price'!$D$7:$E$20</definedName>
    <definedName name="Look_Volume">'[45]Input Areas'!$D$512:$AT$567</definedName>
    <definedName name="loss_bf">#REF!</definedName>
    <definedName name="loss_cf">#REF!</definedName>
    <definedName name="LR" hidden="1">{#N/A,#N/A,FALSE,"Aging Summary";#N/A,#N/A,FALSE,"Ratio Analysis";#N/A,#N/A,FALSE,"Test 120 Day Accts";#N/A,#N/A,FALSE,"Tickmarks"}</definedName>
    <definedName name="LTDDIFFPAYMONFAACQ">#REF!</definedName>
    <definedName name="LTDFOREXTRANSLATION">#REF!</definedName>
    <definedName name="LTDLOAN">#REF!</definedName>
    <definedName name="LTDOBLIGATION">#REF!</definedName>
    <definedName name="LTDOTHER">#REF!</definedName>
    <definedName name="LTDRELATED">#REF!</definedName>
    <definedName name="lx">'[59]Account Payable:Revenue (10)'!$J$13:$J$47</definedName>
    <definedName name="LY">#REF!</definedName>
    <definedName name="M1A">#REF!</definedName>
    <definedName name="M1B">#REF!</definedName>
    <definedName name="mar_prima">#REF!</definedName>
    <definedName name="Marzo">#REF!</definedName>
    <definedName name="material">'[60]SE-C'!#REF!</definedName>
    <definedName name="may_prima">#REF!</definedName>
    <definedName name="Mayo">#REF!</definedName>
    <definedName name="melapr">#REF!</definedName>
    <definedName name="melaug">#REF!</definedName>
    <definedName name="meldec">#REF!</definedName>
    <definedName name="melfeb">#REF!</definedName>
    <definedName name="melgar">[39]Summary!$F$91</definedName>
    <definedName name="meljan">#REF!</definedName>
    <definedName name="meljul">#REF!</definedName>
    <definedName name="meljun">#REF!</definedName>
    <definedName name="melmar">#REF!</definedName>
    <definedName name="melmay">#REF!</definedName>
    <definedName name="melnar">[39]Summary!$F$95</definedName>
    <definedName name="melnov">#REF!</definedName>
    <definedName name="meloct">#REF!</definedName>
    <definedName name="melsep">#REF!</definedName>
    <definedName name="MM">[44]JobDetails!$A$56:$A$90</definedName>
    <definedName name="month">[23]Input!$N$72:$N$83</definedName>
    <definedName name="monthno">[23]Input!$M$72:$M$83</definedName>
    <definedName name="Monthof2004">#REF!</definedName>
    <definedName name="MOvement">'[61]11-12'!$A$7:$V$105</definedName>
    <definedName name="mydata">#REF!</definedName>
    <definedName name="N1A">#REF!</definedName>
    <definedName name="N1B">#REF!</definedName>
    <definedName name="N1C">#REF!</definedName>
    <definedName name="NAMA_ACC">'[49]A-GL-SUMMARY'!#REF!</definedName>
    <definedName name="National_Employee_Permanent">#REF!</definedName>
    <definedName name="nbp_melawan">#REF!</definedName>
    <definedName name="nbp_pinang">#REF!</definedName>
    <definedName name="nbp_prima">#REF!</definedName>
    <definedName name="new" hidden="1">{"Graphic",#N/A,TRUE,"Graphic"}</definedName>
    <definedName name="NEWAIS">[62]Sheet3!#REF!</definedName>
    <definedName name="nm" hidden="1">{"DCF","UPSIDE CASE",FALSE,"Sheet1";"DCF","BASE CASE",FALSE,"Sheet1";"DCF","DOWNSIDE CASE",FALSE,"Sheet1"}</definedName>
    <definedName name="nnn" hidden="1">{"Graphic",#N/A,TRUE,"Graphic"}</definedName>
    <definedName name="No_of_charts">[8]INPUTS!$A$3</definedName>
    <definedName name="NORA">#REF!</definedName>
    <definedName name="NOTESPAYABLE">#REF!</definedName>
    <definedName name="nov_prima">#REF!</definedName>
    <definedName name="np">'[7]Detail-PARENT'!#REF!</definedName>
    <definedName name="o" hidden="1">{#N/A,#N/A,FALSE,"Aging Summary";#N/A,#N/A,FALSE,"Ratio Analysis";#N/A,#N/A,FALSE,"Test 120 Day Accts";#N/A,#N/A,FALSE,"Tickmarks"}</definedName>
    <definedName name="O1A">#REF!</definedName>
    <definedName name="OAMEA">[63]Instructions!#REF!</definedName>
    <definedName name="OBtruck_opt1">#REF!</definedName>
    <definedName name="OBtruck_opt2">#REF!</definedName>
    <definedName name="oce" hidden="1">{#N/A,#N/A,FALSE,"Aging Summary";#N/A,#N/A,FALSE,"Ratio Analysis";#N/A,#N/A,FALSE,"Test 120 Day Accts";#N/A,#N/A,FALSE,"Tickmarks"}</definedName>
    <definedName name="OCFSA">[63]Instructions!#REF!</definedName>
    <definedName name="oct_prima">#REF!</definedName>
    <definedName name="OFFICE">#REF!</definedName>
    <definedName name="OH">#REF!</definedName>
    <definedName name="Ok" hidden="1">{#N/A,#N/A,FALSE,"Aging Summary";#N/A,#N/A,FALSE,"Ratio Analysis";#N/A,#N/A,FALSE,"Test 120 Day Accts";#N/A,#N/A,FALSE,"Tickmarks"}</definedName>
    <definedName name="OLE_LINK1">#REF!</definedName>
    <definedName name="one" hidden="1">{"adj95mult",#N/A,FALSE,"COMPCO";"adj95est",#N/A,FALSE,"COMPCO"}</definedName>
    <definedName name="oo" hidden="1">#REF!</definedName>
    <definedName name="ooo" hidden="1">{"Graphic",#N/A,TRUE,"Graphic"}</definedName>
    <definedName name="Op_Rep_Mnth">[8]Dates!$B$2</definedName>
    <definedName name="Op_Rep_Title_date">[64]Dates!$B$5</definedName>
    <definedName name="openrebate">#REF!</definedName>
    <definedName name="opera10">#REF!</definedName>
    <definedName name="Operativo">#REF!</definedName>
    <definedName name="Ops_DBSwitch">#REF!</definedName>
    <definedName name="Orient">#REF!</definedName>
    <definedName name="OTHADVANCEFORINVESTMENT">#REF!</definedName>
    <definedName name="OTHADVANCEFORPURCHASE">#REF!</definedName>
    <definedName name="OTHASSETNOTUSED">#REF!</definedName>
    <definedName name="OTHBANKGUARANTEE">#REF!</definedName>
    <definedName name="OTHBONDSINGKINGFUND">#REF!</definedName>
    <definedName name="OTHBUSINESSDEVELPMENTPROJECT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rexp">'[7]Detail-PARENT'!#REF!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asst">'[7]Detail-PARENT'!#REF!</definedName>
    <definedName name="othrasst2">'[6]Detail-PARENT'!$AU$852</definedName>
    <definedName name="OTHRESTRICTEDFUND">#REF!</definedName>
    <definedName name="OTHRLTD">'[7]Detail-PARENT'!#REF!</definedName>
    <definedName name="othrltd2">'[6]Detail-PARENT'!$AU$712</definedName>
    <definedName name="OTHSECURITYDEPOSIT">#REF!</definedName>
    <definedName name="OTHSEEDLING">#REF!</definedName>
    <definedName name="OTHTAXREFUND">#REF!</definedName>
    <definedName name="P1A">#REF!</definedName>
    <definedName name="Page_1_of_6">#REF!</definedName>
    <definedName name="Page_2_of_3">'[21]R-16.2'!#REF!</definedName>
    <definedName name="Page_3_of_3">'[21]R-16.2'!#REF!</definedName>
    <definedName name="Page_6_of_6">'[21]R-16.1'!#REF!</definedName>
    <definedName name="PAGEALL">#REF!</definedName>
    <definedName name="PAGEBS">#REF!</definedName>
    <definedName name="PAGEIS">#REF!</definedName>
    <definedName name="PAIDUPCAPITAL">#REF!</definedName>
    <definedName name="PAJE">#REF!</definedName>
    <definedName name="Pavgprice">[8]INPUTS!$H$28</definedName>
    <definedName name="paymentdate">#REF!</definedName>
    <definedName name="payroll">#REF!</definedName>
    <definedName name="Pbincm">[8]INPUTS!$H$20</definedName>
    <definedName name="Pbinob">[8]INPUTS!$H$17</definedName>
    <definedName name="Pcapex">[8]INPUTS!$H$14</definedName>
    <definedName name="Pcconv">[8]INPUTS!$H$8</definedName>
    <definedName name="Pcf">[8]INPUTS!$H$13</definedName>
    <definedName name="Pcostpertonne">[8]INPUTS!$H$11</definedName>
    <definedName name="Pdifr">[8]INPUTS!$H$6</definedName>
    <definedName name="Pempl100">[8]INPUTS!$H$40</definedName>
    <definedName name="Pempl200">[8]INPUTS!$H$41</definedName>
    <definedName name="Pempl300">[8]INPUTS!$H$42</definedName>
    <definedName name="Pempl400">[8]INPUTS!$H$43</definedName>
    <definedName name="Pempl500">[8]INPUTS!$H$44</definedName>
    <definedName name="Pempl600">[8]INPUTS!$H$45</definedName>
    <definedName name="Pempl900">[8]INPUTS!$H$46</definedName>
    <definedName name="Pempl910">[8]INPUTS!$H$48</definedName>
    <definedName name="Pempl920">[8]INPUTS!$H$47</definedName>
    <definedName name="penalty">[39]Summary!$O$89</definedName>
    <definedName name="Period">[65]Period!$A$1:$B$39</definedName>
    <definedName name="persexp">'[7]Detail-PARENT'!#REF!</definedName>
    <definedName name="Pg_Setup_Land_Draft">#REF!</definedName>
    <definedName name="Pg_Setup_Land_Fin">#REF!</definedName>
    <definedName name="Pg_Setup_Port_Draft">#REF!</definedName>
    <definedName name="Pg_Setup_Port_Fin">#REF!</definedName>
    <definedName name="Phatcm">[8]INPUTS!$H$18</definedName>
    <definedName name="Phatob">[8]INPUTS!$H$15</definedName>
    <definedName name="pinapr">#REF!</definedName>
    <definedName name="pinaug">#REF!</definedName>
    <definedName name="pinbtu">[39]Summary!$E$96</definedName>
    <definedName name="pindec">#REF!</definedName>
    <definedName name="pinfeb">#REF!</definedName>
    <definedName name="pingad">[39]Summary!$E$93</definedName>
    <definedName name="pingar">[39]Summary!$E$91</definedName>
    <definedName name="pingj">[39]Summary!$E$97</definedName>
    <definedName name="pinjan">#REF!</definedName>
    <definedName name="pinjul">#REF!</definedName>
    <definedName name="pinjun">#REF!</definedName>
    <definedName name="pinmar">#REF!</definedName>
    <definedName name="pinmay">#REF!</definedName>
    <definedName name="pinnar">[39]Summary!$E$95</definedName>
    <definedName name="pinnov">#REF!</definedName>
    <definedName name="pinoct">#REF!</definedName>
    <definedName name="pinsep">#REF!</definedName>
    <definedName name="Pivot_Area_1">#REF!</definedName>
    <definedName name="Pkpccm">[8]INPUTS!$H$21</definedName>
    <definedName name="Pkpccons">[8]INPUTS!$H$51</definedName>
    <definedName name="Pkpccont">[8]INPUTS!$H$54</definedName>
    <definedName name="Pkpcexpemp">[8]INPUTS!$H$50</definedName>
    <definedName name="Pkpcft">[8]INPUTS!$H$52</definedName>
    <definedName name="Pkpcindemp">[8]INPUTS!$H$49</definedName>
    <definedName name="Pkpcinv">[8]INPUTS!$H$25</definedName>
    <definedName name="Pkpcls">[8]INPUTS!$H$53</definedName>
    <definedName name="Pkpcob">[8]INPUTS!$H$7</definedName>
    <definedName name="Pkpcsales">[8]INPUTS!$H$10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tback">[8]INPUTS!$H$27</definedName>
    <definedName name="Pnpat">[8]INPUTS!$H$12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sting_Period___9708">#REF!</definedName>
    <definedName name="PP" hidden="1">#REF!</definedName>
    <definedName name="PPE">'[7]Detail-PARENT'!#REF!</definedName>
    <definedName name="Ppf">[8]INPUTS!$H$36</definedName>
    <definedName name="Ppitinv">[8]INPUTS!$H$22</definedName>
    <definedName name="Pportinv">[8]INPUTS!$H$24</definedName>
    <definedName name="ppp">[66]s5!#REF!</definedName>
    <definedName name="Pqual">[8]INPUTS!$H$26</definedName>
    <definedName name="Prain">[8]INPUTS!$H$39</definedName>
    <definedName name="Prd_CopyAll">#REF!</definedName>
    <definedName name="Prd_DBSwitch">#REF!</definedName>
    <definedName name="Precov">[8]INPUTS!$H$29</definedName>
    <definedName name="Prehab">[8]INPUTS!$H$9</definedName>
    <definedName name="PREPAIDEXPENSES">#REF!</definedName>
    <definedName name="PREPAIDTAX">#REF!</definedName>
    <definedName name="PREPEXP">'[7]Detail-PARENT'!#REF!</definedName>
    <definedName name="prepexp2">'[6]Detail-PARENT'!$AU$674</definedName>
    <definedName name="PREPTAX">'[7]Detail-PARENT'!#REF!</definedName>
    <definedName name="preptax2">'[6]Detail-PARENT'!$AU$662</definedName>
    <definedName name="Preview">#REF!</definedName>
    <definedName name="priapr">#REF!</definedName>
    <definedName name="priaug">#REF!</definedName>
    <definedName name="pridb">[39]Summary!$D$92</definedName>
    <definedName name="pridec">#REF!</definedName>
    <definedName name="prifeb">#REF!</definedName>
    <definedName name="prigad">[39]Summary!$D$93</definedName>
    <definedName name="prigar">[39]Summary!$D$91</definedName>
    <definedName name="prijan">#REF!</definedName>
    <definedName name="prijul">#REF!</definedName>
    <definedName name="prijun">#REF!</definedName>
    <definedName name="primar">#REF!</definedName>
    <definedName name="primay">#REF!</definedName>
    <definedName name="prinov">#REF!</definedName>
    <definedName name="_xlnm.Print_Area" localSheetId="3">'Rekap Pendapatan'!$A$1:$P$28</definedName>
    <definedName name="_xlnm.Print_Area" localSheetId="0">'Trafik 2021'!$A$1:$S$57</definedName>
    <definedName name="_xlnm.Print_Area">#REF!</definedName>
    <definedName name="Print_Area_MI">#REF!</definedName>
    <definedName name="_xlnm.Print_Titles">#REF!</definedName>
    <definedName name="PrintArea">#REF!</definedName>
    <definedName name="prioct">#REF!</definedName>
    <definedName name="prior_yr">[35]Instructions!$P$4</definedName>
    <definedName name="prisep">#REF!</definedName>
    <definedName name="Prod_Ton">#REF!</definedName>
    <definedName name="Prod_USD">#REF!</definedName>
    <definedName name="PROJECTINPROGRESS">#REF!</definedName>
    <definedName name="projwriteoff">'[7]Detail-PARENT'!#REF!</definedName>
    <definedName name="Prominv">[8]INPUTS!$H$23</definedName>
    <definedName name="provforinvest">'[7]Detail-PARENT'!#REF!</definedName>
    <definedName name="Pspex3500">[8]INPUTS!$H$31</definedName>
    <definedName name="Pspr996">[8]INPUTS!$H$30</definedName>
    <definedName name="Psurcm">[8]INPUTS!$H$19</definedName>
    <definedName name="Psurob">[8]INPUTS!$H$16</definedName>
    <definedName name="py_net_income">#REF!</definedName>
    <definedName name="py_ret_earn_beg">#REF!</definedName>
    <definedName name="py_retained_earnings">#REF!</definedName>
    <definedName name="py_share_equity">#REF!</definedName>
    <definedName name="pyex">#REF!</definedName>
    <definedName name="Qtr_result">#REF!</definedName>
    <definedName name="QTY_7">'[49]A-GL-SUMMARY'!#REF!</definedName>
    <definedName name="Query1">#REF!</definedName>
    <definedName name="QUINCE">#REF!</definedName>
    <definedName name="RAMA">#REF!</definedName>
    <definedName name="RawData">#REF!</definedName>
    <definedName name="RawHeader">#REF!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BATE">[23]Input!$D$11</definedName>
    <definedName name="reccharges">'[7]Detail-PARENT'!#REF!</definedName>
    <definedName name="_xlnm.Recorder">#REF!</definedName>
    <definedName name="ref_insurance">#REF!</definedName>
    <definedName name="ref_maintenance">#REF!</definedName>
    <definedName name="ref_material_services">#REF!</definedName>
    <definedName name="ref_materialwo">#REF!</definedName>
    <definedName name="Ref_No">[8]INPUTS!$B$64</definedName>
    <definedName name="ref_office_Misc">#REF!</definedName>
    <definedName name="ref_other_direct_prod_exp">#REF!,#REF!,#REF!,#REF!</definedName>
    <definedName name="ref_personnel_expense">#REF!</definedName>
    <definedName name="ref_SBLC">#REF!</definedName>
    <definedName name="ref_supervision">#REF!</definedName>
    <definedName name="ref_technical_spt_svc">#REF!</definedName>
    <definedName name="ref_transportation_cost">#REF!</definedName>
    <definedName name="relatedother">'[7]Detail-PARENT'!#REF!</definedName>
    <definedName name="relatedother2">'[6]Detail-PARENT'!$AU$542</definedName>
    <definedName name="relatedothers">'[7]Detail-PARENT'!#REF!</definedName>
    <definedName name="relatedothers2">'[6]Detail-PARENT'!$AU$725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texp">'[7]Detail-PARENT'!#REF!</definedName>
    <definedName name="restrfund">'[7]Detail-PARENT'!#REF!</definedName>
    <definedName name="restrfund2">'[6]Detail-PARENT'!$AU$842</definedName>
    <definedName name="RETAINEDEARNINGS">#REF!</definedName>
    <definedName name="Retrieval_erase_2">'[45]Input Areas'!$E$186:$E$341,'[45]Input Areas'!$E$344:$E$349,'[45]Input Areas'!$E$351:$AS$526,'[45]Input Areas'!$E$531:$AS$567,'[45]Input Areas'!$E$569:$E$757</definedName>
    <definedName name="rev">'[7]Detail-PARENT'!#REF!</definedName>
    <definedName name="rev_a">'[7]Detail-PARENT'!#REF!</definedName>
    <definedName name="RMCOptions">"*010000000000000"</definedName>
    <definedName name="rollforward">'[59]Account Payable:Revenue (10)'!$F$13:$H$47</definedName>
    <definedName name="rollloss00">#REF!</definedName>
    <definedName name="rollloss00a">#REF!</definedName>
    <definedName name="rollloss00b">#REF!</definedName>
    <definedName name="rollloss00c">#REF!</definedName>
    <definedName name="rollloss01">#REF!</definedName>
    <definedName name="rollloss01a">#REF!</definedName>
    <definedName name="rollloss01b">#REF!</definedName>
    <definedName name="rollloss01c">#REF!</definedName>
    <definedName name="rollloss02">#REF!</definedName>
    <definedName name="rollloss02a">#REF!</definedName>
    <definedName name="rollloss02b">#REF!</definedName>
    <definedName name="rollloss02c">#REF!</definedName>
    <definedName name="rollloss03">#REF!</definedName>
    <definedName name="rollloss03a">#REF!</definedName>
    <definedName name="rollloss03b">#REF!</definedName>
    <definedName name="rollloss03c">#REF!</definedName>
    <definedName name="rollloss04">#REF!</definedName>
    <definedName name="rollloss04a">#REF!</definedName>
    <definedName name="rollloss04b">#REF!</definedName>
    <definedName name="rollloss04c">#REF!</definedName>
    <definedName name="rollloss05">#REF!</definedName>
    <definedName name="rollloss05a">#REF!</definedName>
    <definedName name="rollloss05b">#REF!</definedName>
    <definedName name="rollloss05c">#REF!</definedName>
    <definedName name="rollloss06a">#REF!</definedName>
    <definedName name="rollloss06b">#REF!</definedName>
    <definedName name="rollloss06c">#REF!</definedName>
    <definedName name="rollloss92">#REF!</definedName>
    <definedName name="rollloss93">#REF!</definedName>
    <definedName name="rollloss93a">#REF!</definedName>
    <definedName name="rollloss93b">#REF!</definedName>
    <definedName name="rollloss93c">#REF!</definedName>
    <definedName name="rollloss94">#REF!</definedName>
    <definedName name="rollloss94a">#REF!</definedName>
    <definedName name="rollloss94b">#REF!</definedName>
    <definedName name="rollloss94c">#REF!</definedName>
    <definedName name="rollloss95">#REF!</definedName>
    <definedName name="rollloss95a">#REF!</definedName>
    <definedName name="rollloss95b">#REF!</definedName>
    <definedName name="rollloss95c">#REF!</definedName>
    <definedName name="rollloss96">#REF!</definedName>
    <definedName name="rollloss96a">#REF!</definedName>
    <definedName name="rollloss96b">#REF!</definedName>
    <definedName name="rollloss96c">#REF!</definedName>
    <definedName name="rollloss97">#REF!</definedName>
    <definedName name="rollloss97a">#REF!</definedName>
    <definedName name="rollloss97b">#REF!</definedName>
    <definedName name="rollloss97c">#REF!</definedName>
    <definedName name="rollloss98">#REF!</definedName>
    <definedName name="rollloss98a">#REF!</definedName>
    <definedName name="rollloss98b">#REF!</definedName>
    <definedName name="rollloss98c">#REF!</definedName>
    <definedName name="rollloss99">#REF!</definedName>
    <definedName name="rollloss99a">#REF!</definedName>
    <definedName name="rollloss99b">#REF!</definedName>
    <definedName name="rollloss99c">#REF!</definedName>
    <definedName name="rolllosscurrent">#REF!</definedName>
    <definedName name="rollsch05a">#REF!</definedName>
    <definedName name="rollsch81">#REF!</definedName>
    <definedName name="rollwt00">#REF!</definedName>
    <definedName name="rollwt00a">#REF!</definedName>
    <definedName name="rollwt00b">#REF!</definedName>
    <definedName name="rollwt00c">#REF!</definedName>
    <definedName name="rollwt01">#REF!</definedName>
    <definedName name="rollwt01a">#REF!</definedName>
    <definedName name="rollwt01b">#REF!</definedName>
    <definedName name="rollwt01c">#REF!</definedName>
    <definedName name="rollwt02">#REF!</definedName>
    <definedName name="rollwt02a">#REF!</definedName>
    <definedName name="rollwt02b">#REF!</definedName>
    <definedName name="rollwt02c">#REF!</definedName>
    <definedName name="rollwt03">#REF!</definedName>
    <definedName name="rollwt03a">#REF!</definedName>
    <definedName name="rollwt03b">#REF!</definedName>
    <definedName name="rollwt03c">#REF!</definedName>
    <definedName name="rollwt04">#REF!</definedName>
    <definedName name="rollwt04a">#REF!</definedName>
    <definedName name="rollwt04b">#REF!</definedName>
    <definedName name="rollwt04c">#REF!</definedName>
    <definedName name="rollwt05">#REF!</definedName>
    <definedName name="rollwt05a">#REF!</definedName>
    <definedName name="rollwt05b">#REF!</definedName>
    <definedName name="rollwt05c">#REF!</definedName>
    <definedName name="rollwt93">#REF!</definedName>
    <definedName name="rollwt93a">#REF!</definedName>
    <definedName name="rollwt93b">#REF!</definedName>
    <definedName name="rollwt93c">#REF!</definedName>
    <definedName name="rollwt94">#REF!</definedName>
    <definedName name="rollwt94a">#REF!</definedName>
    <definedName name="rollwt94b">#REF!</definedName>
    <definedName name="rollwt94c">#REF!</definedName>
    <definedName name="rollwt95">#REF!</definedName>
    <definedName name="rollwt95a">#REF!</definedName>
    <definedName name="rollwt95b">#REF!</definedName>
    <definedName name="rollwt95c">#REF!</definedName>
    <definedName name="rollwt96">#REF!</definedName>
    <definedName name="rollwt96a">#REF!</definedName>
    <definedName name="rollwt96b">#REF!</definedName>
    <definedName name="rollwt96c">#REF!</definedName>
    <definedName name="rollwt97">#REF!</definedName>
    <definedName name="rollwt97a">#REF!</definedName>
    <definedName name="rollwt97b">#REF!</definedName>
    <definedName name="rollwt97c">#REF!</definedName>
    <definedName name="rollwt98">#REF!</definedName>
    <definedName name="rollwt98a">#REF!</definedName>
    <definedName name="rollwt98b">#REF!</definedName>
    <definedName name="rollwt98c">#REF!</definedName>
    <definedName name="rollwt99">#REF!</definedName>
    <definedName name="rollwt99a">#REF!</definedName>
    <definedName name="rollwt99b">#REF!</definedName>
    <definedName name="rollwt99c">#REF!</definedName>
    <definedName name="rollwtcurrent">#REF!</definedName>
    <definedName name="rup" hidden="1">{#N/A,#N/A,FALSE,"Aging Summary";#N/A,#N/A,FALSE,"Ratio Analysis";#N/A,#N/A,FALSE,"Test 120 Day Accts";#N/A,#N/A,FALSE,"Tickmarks"}</definedName>
    <definedName name="Rwvu.CapersView." hidden="1">#REF!</definedName>
    <definedName name="Rwvu.Japan_Capers_Ed_Pub." hidden="1">#REF!</definedName>
    <definedName name="Rwvu.KJP_CC." hidden="1">#REF!</definedName>
    <definedName name="s">#REF!</definedName>
    <definedName name="S_Adjust_Data">[57]Lead!$I$1:$I$327</definedName>
    <definedName name="S_AJE_Tot_Data">[57]Lead!$H$1:$H$327</definedName>
    <definedName name="S_CY_Beg_Data">[57]Lead!$F$1:$F$327</definedName>
    <definedName name="S_CY_End_Data">[57]Lead!$K$1:$K$327</definedName>
    <definedName name="S_PY_End_Data">[57]Lead!$M$1:$M$327</definedName>
    <definedName name="S_Ref">[8]INPUTS!$A$1</definedName>
    <definedName name="S_RJE_Tot_Data">[57]Lead!$J$1:$J$327</definedName>
    <definedName name="s19A1tv">[23]FA!#REF!</definedName>
    <definedName name="s19Atv">[23]FA!#REF!</definedName>
    <definedName name="s19tv">[23]FA!#REF!</definedName>
    <definedName name="saldo">#REF!</definedName>
    <definedName name="saleofstock">'[7]Detail-PARENT'!#REF!</definedName>
    <definedName name="Savgprice">[8]GD_actuals!$E$24:$W$24</definedName>
    <definedName name="SBA_4ST">[27]DBase!#REF!</definedName>
    <definedName name="Sbincm">[8]GD_actuals!$E$16:$W$16</definedName>
    <definedName name="Sbinob">[8]GD_actuals!$E$13:$W$13</definedName>
    <definedName name="Scapex">[8]GD_actuals!$E$10:$W$10</definedName>
    <definedName name="Scconv">[8]GD_actuals!$E$4:$W$4</definedName>
    <definedName name="SCENARIO">'[42]balance sheet'!#REF!</definedName>
    <definedName name="Scf">[8]GD_actuals!$E$9:$W$9</definedName>
    <definedName name="sch10_bal">#REF!</definedName>
    <definedName name="sch10_open">#REF!</definedName>
    <definedName name="sch8_qcost">#REF!</definedName>
    <definedName name="sch8_qcost1">#REF!</definedName>
    <definedName name="sch8_qcost1a">#REF!</definedName>
    <definedName name="sch8_qcost1b">#REF!</definedName>
    <definedName name="sch8_qcosta">#REF!</definedName>
    <definedName name="sch8_qcostb">#REF!</definedName>
    <definedName name="sch8_twdv">#REF!</definedName>
    <definedName name="sch8_twdv1">#REF!</definedName>
    <definedName name="sch8_twdva">#REF!</definedName>
    <definedName name="sch8_twdvb">#REF!</definedName>
    <definedName name="sch9_bal">#REF!</definedName>
    <definedName name="sch9_bal1">#REF!</definedName>
    <definedName name="sch9_bal2">#REF!</definedName>
    <definedName name="sch9_bal3">#REF!</definedName>
    <definedName name="sch9_bal4">#REF!</definedName>
    <definedName name="sch9_bal5">#REF!</definedName>
    <definedName name="sch9_bal6">#REF!</definedName>
    <definedName name="sch9_clear">#REF!</definedName>
    <definedName name="sch9_clear1">#REF!</definedName>
    <definedName name="SCH9_HP1">#REF!</definedName>
    <definedName name="SCH9_HP10">#REF!</definedName>
    <definedName name="SCH9_HP10A">#REF!</definedName>
    <definedName name="SCH9_HP10B">#REF!</definedName>
    <definedName name="SCH9_HP1A">#REF!</definedName>
    <definedName name="SCH9_HP1B">#REF!</definedName>
    <definedName name="SCH9_HP2">#REF!</definedName>
    <definedName name="SCH9_HP2A">#REF!</definedName>
    <definedName name="SCH9_HP2B">#REF!</definedName>
    <definedName name="SCH9_HP3">#REF!</definedName>
    <definedName name="SCH9_HP3A">#REF!</definedName>
    <definedName name="SCH9_HP3B">#REF!</definedName>
    <definedName name="SCH9_HP4">#REF!</definedName>
    <definedName name="SCH9_HP4A">#REF!</definedName>
    <definedName name="SCH9_HP4B">#REF!</definedName>
    <definedName name="SCH9_HP5">#REF!</definedName>
    <definedName name="SCH9_HP5A">#REF!</definedName>
    <definedName name="SCH9_HP5B">#REF!</definedName>
    <definedName name="SCH9_HP6">#REF!</definedName>
    <definedName name="SCH9_HP6A">#REF!</definedName>
    <definedName name="SCH9_HP6B">#REF!</definedName>
    <definedName name="SCH9_HP7">#REF!</definedName>
    <definedName name="SCH9_HP7A">#REF!</definedName>
    <definedName name="SCH9_HP7B">#REF!</definedName>
    <definedName name="SCH9_HP8">#REF!</definedName>
    <definedName name="SCH9_HP8A">#REF!</definedName>
    <definedName name="SCH9_HP8B">#REF!</definedName>
    <definedName name="SCH9_HP9">#REF!</definedName>
    <definedName name="SCH9_HP9A">#REF!</definedName>
    <definedName name="SCH9_HP9B">#REF!</definedName>
    <definedName name="sch9_open">#REF!</definedName>
    <definedName name="schadj">#REF!</definedName>
    <definedName name="Scostpertonne">[8]GD_actuals!$E$7:$W$7</definedName>
    <definedName name="Sdifr">[8]GD_actuals!$E$2:$W$2</definedName>
    <definedName name="se">'[67]BS-RTI'!#REF!</definedName>
    <definedName name="secdep">'[7]Detail-PARENT'!#REF!</definedName>
    <definedName name="secdep2">'[6]Detail-PARENT'!$AU$823</definedName>
    <definedName name="SECURITIESPAYABLE">#REF!</definedName>
    <definedName name="SELATAN">#REF!</definedName>
    <definedName name="sellexp">'[7]Detail-PARENT'!#REF!</definedName>
    <definedName name="semester_1">#REF!</definedName>
    <definedName name="semester_2">#REF!</definedName>
    <definedName name="Sempl100">[8]GD_actuals!$E$36:$W$36</definedName>
    <definedName name="Sempl200">[8]GD_actuals!$E$37:$W$37</definedName>
    <definedName name="Sempl300">[8]GD_actuals!$E$38:$W$38</definedName>
    <definedName name="Sempl400">[8]GD_actuals!$E$39:$W$39</definedName>
    <definedName name="Sempl500">[8]GD_actuals!$E$40:$W$40</definedName>
    <definedName name="Sempl600">[8]GD_actuals!$E$41:$W$41</definedName>
    <definedName name="Sempl900">[8]GD_actuals!$E$42:$W$42</definedName>
    <definedName name="Sempl910">[8]GD_actuals!$E$44:$W$44</definedName>
    <definedName name="Sempl920">[8]GD_actuals!$E$43:$W$43</definedName>
    <definedName name="sencount" hidden="1">3</definedName>
    <definedName name="sep_prima">#REF!</definedName>
    <definedName name="Service_year_table">#REF!</definedName>
    <definedName name="Shatcm">[8]GD_actuals!$E$14:$W$14</definedName>
    <definedName name="Shatob">[8]GD_actuals!$E$11:$W$11</definedName>
    <definedName name="SHORTERMINVESTMENT">#REF!</definedName>
    <definedName name="SHORTERMLOAN">#REF!</definedName>
    <definedName name="SISA7">'[49]A-GL-SUMMARY'!#REF!</definedName>
    <definedName name="Skpccm">[8]GD_actuals!$E$17:$W$17</definedName>
    <definedName name="Skpccons">[8]GD_actuals!$E$47:$W$47</definedName>
    <definedName name="Skpccont">[8]GD_actuals!$E$50:$W$50</definedName>
    <definedName name="Skpcexpemp">[8]GD_actuals!$E$46:$W$46</definedName>
    <definedName name="Skpcft">[8]GD_actuals!$E$48:$W$48</definedName>
    <definedName name="Skpcindemp">[8]GD_actuals!$E$45:$W$45</definedName>
    <definedName name="Skpcls">[8]GD_actuals!$E$49:$W$49</definedName>
    <definedName name="Skpcob">[8]GD_actuals!$E$3:$W$3</definedName>
    <definedName name="Skpcsales">[8]GD_actuals!$E$6:$W$6</definedName>
    <definedName name="Snetback">[8]GD_actuals!$E$23:$W$23</definedName>
    <definedName name="Snpat">[8]GD_actuals!$E$8:$W$8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">#REF!</definedName>
    <definedName name="Specific">[44]JobDetails!$A$56:$A$90</definedName>
    <definedName name="Spf">[8]GD_actuals!$E$32:$W$32</definedName>
    <definedName name="Spitinv">[8]GD_actuals!$E$18:$W$18</definedName>
    <definedName name="Sportinv">[8]GD_actuals!$E$20:$W$20</definedName>
    <definedName name="Squal">[8]GD_actuals!$E$22:$W$22</definedName>
    <definedName name="Srain">[8]GD_actuals!$E$35:$W$35</definedName>
    <definedName name="Srecov">[8]GD_actuals!$E$25:$W$25</definedName>
    <definedName name="Srehab">[8]GD_actuals!$E$5:$W$5</definedName>
    <definedName name="SRM">#REF!</definedName>
    <definedName name="Srominv">[8]GD_actuals!$E$19:$W$19</definedName>
    <definedName name="ss">#REF!</definedName>
    <definedName name="Sspex3500">[8]GD_actuals!$E$27:$W$27</definedName>
    <definedName name="Sspr996">[8]GD_actuals!$E$26:$W$26</definedName>
    <definedName name="SSS" hidden="1">{#N/A,#N/A,FALSE,"Aging Summary";#N/A,#N/A,FALSE,"Ratio Analysis";#N/A,#N/A,FALSE,"Test 120 Day Accts";#N/A,#N/A,FALSE,"Tickmarks"}</definedName>
    <definedName name="Ssurcm">[8]GD_actuals!$E$15:$W$15</definedName>
    <definedName name="Ssurob">[8]GD_actuals!$E$12:$W$12</definedName>
    <definedName name="STI">'[7]Detail-PARENT'!#REF!</definedName>
    <definedName name="stl">'[7]Detail-PARENT'!#REF!</definedName>
    <definedName name="STOCK">[68]STOCK!$B$1:$IV$65536</definedName>
    <definedName name="Stock_listing">#REF!</definedName>
    <definedName name="Stotalinv">[8]GD_actuals!$E$21:$W$21</definedName>
    <definedName name="Summary_opt1">#REF!</definedName>
    <definedName name="Summary_opt2">#REF!</definedName>
    <definedName name="SUNDARI">#REF!</definedName>
    <definedName name="SWEEP">'[42]balance sheet'!#REF!</definedName>
    <definedName name="Swvu.Japan_Capers_Ed_Pub." hidden="1">#REF!</definedName>
    <definedName name="Swvu.KJP_CC." hidden="1">#REF!</definedName>
    <definedName name="Syear">#REF!</definedName>
    <definedName name="T_Ref">[8]INPUTS!$A$2</definedName>
    <definedName name="TAHUN">'[26]HOLDING-TB'!$C$1960:$C$1998</definedName>
    <definedName name="tatcol">#REF!</definedName>
    <definedName name="tatpl">#REF!</definedName>
    <definedName name="tatrow">#REF!</definedName>
    <definedName name="Tavgprice">'[8]5'!$G$14</definedName>
    <definedName name="tax_discharged">#REF!</definedName>
    <definedName name="tax_payable">#REF!</definedName>
    <definedName name="Taxcomp_Area">#REF!</definedName>
    <definedName name="TAXESPAYABLE">#REF!</definedName>
    <definedName name="taxpay">'[7]Detail-PARENT'!#REF!</definedName>
    <definedName name="taxpay2">'[6]Detail-PARENT'!$AU$1161</definedName>
    <definedName name="taxpenalties">'[7]Detail-PARENT'!#REF!</definedName>
    <definedName name="TBDETFEB99">#REF!</definedName>
    <definedName name="tbdetken">#REF!</definedName>
    <definedName name="Tbincm">'[8]3x'!$G$22</definedName>
    <definedName name="Tbinob">'[8]2x'!$G$22</definedName>
    <definedName name="TBSRTBOkForBL">#REF!</definedName>
    <definedName name="Tcapex">'[8]1'!$G$24</definedName>
    <definedName name="Tcconv">'[8]3'!$G$31</definedName>
    <definedName name="Tcf">'[8]1'!$G$15</definedName>
    <definedName name="Tcostpertonne">'[8]4'!$G$13</definedName>
    <definedName name="TD">'[7]Detail-PARENT'!#REF!</definedName>
    <definedName name="team">[69]Dept!$B$3:$K$51</definedName>
    <definedName name="termin">#REF!</definedName>
    <definedName name="test" hidden="1">{"DCF","UPSIDE CASE",FALSE,"Sheet1";"DCF","BASE CASE",FALSE,"Sheet1";"DCF","DOWNSIDE CASE",FALSE,"Sheet1"}</definedName>
    <definedName name="TEST0">#REF!</definedName>
    <definedName name="test1" hidden="1">{"DCF","UPSIDE CASE",FALSE,"Sheet1";"DCF","BASE CASE",FALSE,"Sheet1";"DCF","DOWNSIDE CASE",FALSE,"Sheet1"}</definedName>
    <definedName name="TESTHKEY">#REF!</definedName>
    <definedName name="TESTKEYS">#REF!</definedName>
    <definedName name="TESTVKEY">#REF!</definedName>
    <definedName name="TextRefCopy1">#REF!</definedName>
    <definedName name="TextRefCopyRangeCount" hidden="1">1</definedName>
    <definedName name="TGL">'[26]HOLDING-TB'!$B$1960:$B$1998</definedName>
    <definedName name="Thatcm">'[8]3x'!$G$4</definedName>
    <definedName name="Thatob">'[8]2x'!$G$4</definedName>
    <definedName name="TIME">[70]选择报表!$A$2</definedName>
    <definedName name="TITULO">#REF!</definedName>
    <definedName name="Tkpccm">'[8]3x'!$G$33</definedName>
    <definedName name="Tkpccons">'[8]9x'!$I$35</definedName>
    <definedName name="Tkpccont">'[8]9x'!$I$5</definedName>
    <definedName name="Tkpcexpemp">'[8]9x'!$I$25</definedName>
    <definedName name="Tkpcft">'[8]9x'!$I$45</definedName>
    <definedName name="Tkpcindemp">'[8]9x'!$I$15</definedName>
    <definedName name="Tkpcls">'[8]9x'!$I$55</definedName>
    <definedName name="Tkpcob">'[8]3'!$G$13</definedName>
    <definedName name="Tkpcsales">'[8]5'!$G$4</definedName>
    <definedName name="Tnetback">'[8]5'!$G$24</definedName>
    <definedName name="Tnpat">'[8]1'!$G$5</definedName>
    <definedName name="Todo">#REF!</definedName>
    <definedName name="todo10">#REF!</definedName>
    <definedName name="tonase_melawan">#REF!</definedName>
    <definedName name="tonase_pinang">#REF!</definedName>
    <definedName name="tonase_prima">#REF!</definedName>
    <definedName name="totaldividend">#REF!</definedName>
    <definedName name="Tpf">'[8]8x'!$G$4</definedName>
    <definedName name="Tpitinv">'[8]4x'!$G$4</definedName>
    <definedName name="Tportinv">'[8]4x'!$G$24</definedName>
    <definedName name="Tqual">'[8]4x'!$G$34</definedName>
    <definedName name="tr">[23]Input!$D$7</definedName>
    <definedName name="trade_aft">#REF!</definedName>
    <definedName name="trade_b4">#REF!</definedName>
    <definedName name="Train">'[8]8x'!$G$34</definedName>
    <definedName name="Transferred_Ton">#REF!</definedName>
    <definedName name="Transferred_USD">#REF!</definedName>
    <definedName name="TRAVEL">#REF!</definedName>
    <definedName name="TRECE">#REF!</definedName>
    <definedName name="Trecov">'[8]6x'!$G$4</definedName>
    <definedName name="Trehab">'[8]4'!$G$4</definedName>
    <definedName name="Trominv">'[8]4x'!$G$14</definedName>
    <definedName name="trte" hidden="1">{#N/A,#N/A,FALSE,"PRJCTED QTRLY $'s"}</definedName>
    <definedName name="Tspex3500">'[8]6x'!$G$25</definedName>
    <definedName name="Tspr996">'[8]6x'!$G$14</definedName>
    <definedName name="Tsurcm">'[8]3x'!$G$13</definedName>
    <definedName name="Tsurob">'[8]2x'!$G$13</definedName>
    <definedName name="Ttotalinv">'[8]3'!$G$22</definedName>
    <definedName name="tx">'[59]Account Payable:Revenue (10)'!$I$13:$I$47</definedName>
    <definedName name="TY">#REF!</definedName>
    <definedName name="UM" hidden="1">{"'PRODUCTIONCOST SHEET'!$B$3:$G$48"}</definedName>
    <definedName name="UNEARNEDINCOME">#REF!</definedName>
    <definedName name="UNREALIZEDPROFIT">#REF!</definedName>
    <definedName name="UYA_5">[27]DBase!#REF!</definedName>
    <definedName name="Vers">[8]Dates!$B$9</definedName>
    <definedName name="vvv" hidden="1">{"Japan_Capers_Ed_Pub",#N/A,FALSE,"DI 2 YEAR MASTER SCHEDULE"}</definedName>
    <definedName name="vvvv" hidden="1">{#N/A,#N/A,FALSE,"PRJCTED MNTHLY QTY's"}</definedName>
    <definedName name="W">#REF!</definedName>
    <definedName name="WANDA">#REF!</definedName>
    <definedName name="WHY" hidden="1">'[71]BBM-03'!$B$767:$B$769</definedName>
    <definedName name="wi_ita">[56]Input!$E$7</definedName>
    <definedName name="wi_kpsa">[56]Input!$D$7</definedName>
    <definedName name="working_bl">#REF!</definedName>
    <definedName name="wrn.Acquisition_matrix." hidden="1">{"Acq_matrix",#N/A,FALSE,"Acquisition Matrix"}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QUIROR._.DCF." hidden="1">{"AQUIRORDCF",#N/A,FALSE,"Merger consequences";"Acquirorassns",#N/A,FALSE,"Merger consequences"}</definedName>
    <definedName name="wrn.CapersPlotter." hidden="1">{#N/A,#N/A,FALSE,"DI 2 YEAR MASTER SCHEDULE"}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DCF_Terminal_Value_qchm." hidden="1">{"qchm_dcf",#N/A,FALSE,"QCHMDCF2";"qchm_terminal",#N/A,FALSE,"QCHMDCF2"}</definedName>
    <definedName name="wrn.Economic._.Value._.Added._.Analysis." hidden="1">{"EVA",#N/A,FALSE,"EVA";"WACC",#N/A,FALSE,"WACC"}</definedName>
    <definedName name="wrn.Edutainment._.Priority._.List." hidden="1">{#N/A,#N/A,FALSE,"DI 2 YEAR MASTER SCHEDULE"}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Japan_Capers_Ed._.Pub." hidden="1">{"Japan_Capers_Ed_Pub",#N/A,FALSE,"DI 2 YEAR MASTER SCHEDULE"}</definedName>
    <definedName name="wrn.OUTPUT." hidden="1">{"DCF","UPSIDE CASE",FALSE,"Sheet1";"DCF","BASE CASE",FALSE,"Sheet1";"DCF","DOWNSIDE CASE",FALSE,"Sheet1"}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WC1." hidden="1">{"Graphic",#N/A,TRUE,"Graphic"}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RTS." hidden="1">{"rts",#N/A,TRUE,"TITLE";#N/A,#N/A,TRUE,"P&amp;L - RTS";#N/A,#N/A,TRUE,"RTS biz";#N/A,#N/A,TRUE,"Cost - RTS";"RTS",#N/A,TRUE,"Capex "}</definedName>
    <definedName name="wrn.Summary." hidden="1">{"Section 1",#N/A,TRUE,"Summary";"Section 2",#N/A,TRUE,"Summary";"Section 3",#N/A,TRUE,"Summary";"Section 4",#N/A,TRUE,"Summary"}</definedName>
    <definedName name="wrn.TARGET._.DCF." hidden="1">{"targetdcf",#N/A,FALSE,"Merger consequences";"TARGETASSU",#N/A,FALSE,"Merger consequences";"TERMINAL VALUE",#N/A,FALSE,"Merger consequences"}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t_bf">#REF!</definedName>
    <definedName name="wt_cf">#REF!</definedName>
    <definedName name="wtlocf">#REF!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{"DCF","UPSIDE CASE",FALSE,"Sheet1";"DCF","BASE CASE",FALSE,"Sheet1";"DCF","DOWNSIDE CASE",FALSE,"Sheet1"}</definedName>
    <definedName name="x" hidden="1">'[72]BBM-03'!$B$767:$B$769</definedName>
    <definedName name="X1A">#REF!</definedName>
    <definedName name="xdfghdd">[73]Log!$A$1</definedName>
    <definedName name="xsx">#REF!</definedName>
    <definedName name="xx">'[74]BS-RTI'!#REF!</definedName>
    <definedName name="XXX" hidden="1">{"'PRODUCTIONCOST SHEET'!$B$3:$G$48"}</definedName>
    <definedName name="ya">[23]Input!$D$13</definedName>
    <definedName name="ydf">[73]Fitting!$A$1</definedName>
    <definedName name="YEAR">[28]MAIN!$I$17</definedName>
    <definedName name="yes" hidden="1">{#N/A,#N/A,FALSE,"Aging Summary";#N/A,#N/A,FALSE,"Ratio Analysis";#N/A,#N/A,FALSE,"Test 120 Day Accts";#N/A,#N/A,FALSE,"Tickmarks"}</definedName>
    <definedName name="Z_9A428CE1_B4D9_11D0_A8AA_0000C071AEE7_.wvu.Cols" hidden="1">[75]MASTER!$A$1:$Q$65536,[75]MASTER!$Y$1:$Z$65536</definedName>
    <definedName name="Z_9A428CE1_B4D9_11D0_A8AA_0000C071AEE7_.wvu.PrintArea" hidden="1">#REF!</definedName>
    <definedName name="编制单位">[70]选择报表!$A$1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R7" i="1"/>
  <c r="AK180" i="3" l="1"/>
  <c r="AL180" i="3"/>
  <c r="AK181" i="3"/>
  <c r="AL181" i="3"/>
  <c r="AM186" i="3"/>
  <c r="AJ187" i="3"/>
  <c r="AM209" i="3"/>
  <c r="AL209" i="3"/>
  <c r="AK209" i="3"/>
  <c r="AJ209" i="3"/>
  <c r="AM208" i="3"/>
  <c r="AL208" i="3"/>
  <c r="AK208" i="3"/>
  <c r="AJ208" i="3"/>
  <c r="AH186" i="3" l="1"/>
  <c r="AJ186" i="3"/>
  <c r="AI186" i="3"/>
  <c r="AE187" i="3"/>
  <c r="AG187" i="3"/>
  <c r="AH187" i="3"/>
  <c r="AI187" i="3"/>
  <c r="AK187" i="3"/>
  <c r="AL187" i="3"/>
  <c r="AM187" i="3"/>
  <c r="AH177" i="3"/>
  <c r="AI177" i="3"/>
  <c r="AL177" i="3"/>
  <c r="AM177" i="3"/>
  <c r="AK175" i="3"/>
  <c r="AL175" i="3"/>
  <c r="AL176" i="3"/>
  <c r="AK176" i="3"/>
  <c r="AK177" i="3"/>
  <c r="AM176" i="3"/>
  <c r="AM175" i="3"/>
  <c r="R44" i="1"/>
  <c r="Q44" i="1"/>
  <c r="P44" i="1"/>
  <c r="O44" i="1"/>
  <c r="R30" i="1"/>
  <c r="N30" i="1"/>
  <c r="M30" i="1"/>
  <c r="L30" i="1"/>
  <c r="U31" i="1" l="1"/>
  <c r="AA139" i="3" l="1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Y135" i="3"/>
  <c r="U135" i="3"/>
  <c r="Q135" i="3"/>
  <c r="M135" i="3"/>
  <c r="I135" i="3"/>
  <c r="E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A131" i="3"/>
  <c r="AA135" i="3" s="1"/>
  <c r="Z131" i="3"/>
  <c r="Z135" i="3" s="1"/>
  <c r="Y131" i="3"/>
  <c r="X131" i="3"/>
  <c r="X135" i="3" s="1"/>
  <c r="W131" i="3"/>
  <c r="W135" i="3" s="1"/>
  <c r="V131" i="3"/>
  <c r="V135" i="3" s="1"/>
  <c r="U131" i="3"/>
  <c r="T131" i="3"/>
  <c r="T135" i="3" s="1"/>
  <c r="S131" i="3"/>
  <c r="S135" i="3" s="1"/>
  <c r="R131" i="3"/>
  <c r="R135" i="3" s="1"/>
  <c r="Q131" i="3"/>
  <c r="P131" i="3"/>
  <c r="P135" i="3" s="1"/>
  <c r="O131" i="3"/>
  <c r="O135" i="3" s="1"/>
  <c r="N131" i="3"/>
  <c r="N135" i="3" s="1"/>
  <c r="M131" i="3"/>
  <c r="L131" i="3"/>
  <c r="L135" i="3" s="1"/>
  <c r="K131" i="3"/>
  <c r="K135" i="3" s="1"/>
  <c r="J131" i="3"/>
  <c r="J135" i="3" s="1"/>
  <c r="I131" i="3"/>
  <c r="H131" i="3"/>
  <c r="H135" i="3" s="1"/>
  <c r="G131" i="3"/>
  <c r="G135" i="3" s="1"/>
  <c r="F131" i="3"/>
  <c r="F135" i="3" s="1"/>
  <c r="E131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A109" i="3"/>
  <c r="AA113" i="3" s="1"/>
  <c r="Z109" i="3"/>
  <c r="Z113" i="3" s="1"/>
  <c r="Y109" i="3"/>
  <c r="Y113" i="3" s="1"/>
  <c r="X109" i="3"/>
  <c r="X113" i="3" s="1"/>
  <c r="W109" i="3"/>
  <c r="W113" i="3" s="1"/>
  <c r="V109" i="3"/>
  <c r="V113" i="3" s="1"/>
  <c r="U109" i="3"/>
  <c r="U113" i="3" s="1"/>
  <c r="T109" i="3"/>
  <c r="T113" i="3" s="1"/>
  <c r="S109" i="3"/>
  <c r="S113" i="3" s="1"/>
  <c r="R109" i="3"/>
  <c r="R113" i="3" s="1"/>
  <c r="Q109" i="3"/>
  <c r="Q113" i="3" s="1"/>
  <c r="P109" i="3"/>
  <c r="P113" i="3" s="1"/>
  <c r="O109" i="3"/>
  <c r="O113" i="3" s="1"/>
  <c r="N109" i="3"/>
  <c r="N113" i="3" s="1"/>
  <c r="M109" i="3"/>
  <c r="M113" i="3" s="1"/>
  <c r="L109" i="3"/>
  <c r="L113" i="3" s="1"/>
  <c r="K109" i="3"/>
  <c r="K113" i="3" s="1"/>
  <c r="J109" i="3"/>
  <c r="J113" i="3" s="1"/>
  <c r="I109" i="3"/>
  <c r="I113" i="3" s="1"/>
  <c r="H109" i="3"/>
  <c r="H113" i="3" s="1"/>
  <c r="G109" i="3"/>
  <c r="G113" i="3" s="1"/>
  <c r="F109" i="3"/>
  <c r="F113" i="3" s="1"/>
  <c r="E109" i="3"/>
  <c r="E113" i="3" s="1"/>
  <c r="AB129" i="3" l="1"/>
  <c r="AM137" i="3" l="1"/>
  <c r="AL137" i="3"/>
  <c r="AK137" i="3"/>
  <c r="AJ137" i="3"/>
  <c r="AI137" i="3"/>
  <c r="AH137" i="3"/>
  <c r="AG137" i="3"/>
  <c r="AF137" i="3"/>
  <c r="AE137" i="3"/>
  <c r="AD137" i="3"/>
  <c r="AC137" i="3"/>
  <c r="AB137" i="3"/>
  <c r="AM138" i="3"/>
  <c r="AL138" i="3"/>
  <c r="AK138" i="3"/>
  <c r="AJ138" i="3"/>
  <c r="AI138" i="3"/>
  <c r="AH138" i="3"/>
  <c r="AG138" i="3"/>
  <c r="AF138" i="3"/>
  <c r="AE138" i="3"/>
  <c r="AD138" i="3"/>
  <c r="AC138" i="3"/>
  <c r="AM130" i="3"/>
  <c r="AL130" i="3"/>
  <c r="AK130" i="3"/>
  <c r="AJ130" i="3"/>
  <c r="AI130" i="3"/>
  <c r="AH130" i="3"/>
  <c r="AG130" i="3"/>
  <c r="AF130" i="3"/>
  <c r="AE130" i="3"/>
  <c r="AD130" i="3"/>
  <c r="AC130" i="3"/>
  <c r="AM129" i="3"/>
  <c r="AL129" i="3"/>
  <c r="AK129" i="3"/>
  <c r="AJ129" i="3"/>
  <c r="AI129" i="3"/>
  <c r="AH129" i="3"/>
  <c r="AG129" i="3"/>
  <c r="AF129" i="3"/>
  <c r="AE129" i="3"/>
  <c r="AD129" i="3"/>
  <c r="AC129" i="3"/>
  <c r="AB138" i="3"/>
  <c r="AB130" i="3"/>
  <c r="BB286" i="3" l="1"/>
  <c r="BB287" i="3"/>
  <c r="BB285" i="3"/>
  <c r="BL287" i="3"/>
  <c r="BJ287" i="3"/>
  <c r="BH287" i="3"/>
  <c r="BF287" i="3"/>
  <c r="BD287" i="3"/>
  <c r="BM286" i="3"/>
  <c r="BK286" i="3"/>
  <c r="BI286" i="3"/>
  <c r="BG286" i="3"/>
  <c r="BE286" i="3"/>
  <c r="BC286" i="3"/>
  <c r="BL285" i="3"/>
  <c r="BJ285" i="3"/>
  <c r="BH285" i="3"/>
  <c r="BF285" i="3"/>
  <c r="BD285" i="3"/>
  <c r="BM291" i="3"/>
  <c r="BL291" i="3"/>
  <c r="BK291" i="3"/>
  <c r="BJ291" i="3"/>
  <c r="BI291" i="3"/>
  <c r="BH291" i="3"/>
  <c r="BG291" i="3"/>
  <c r="BF291" i="3"/>
  <c r="BE291" i="3"/>
  <c r="BD291" i="3"/>
  <c r="BC291" i="3"/>
  <c r="BM290" i="3"/>
  <c r="BL290" i="3"/>
  <c r="BK290" i="3"/>
  <c r="BJ290" i="3"/>
  <c r="BI290" i="3"/>
  <c r="BH290" i="3"/>
  <c r="BG290" i="3"/>
  <c r="BF290" i="3"/>
  <c r="BE290" i="3"/>
  <c r="BD290" i="3"/>
  <c r="BC290" i="3"/>
  <c r="BM289" i="3"/>
  <c r="BL289" i="3"/>
  <c r="BK289" i="3"/>
  <c r="BJ289" i="3"/>
  <c r="BI289" i="3"/>
  <c r="BH289" i="3"/>
  <c r="BG289" i="3"/>
  <c r="BF289" i="3"/>
  <c r="BE289" i="3"/>
  <c r="BD289" i="3"/>
  <c r="BC289" i="3"/>
  <c r="BM287" i="3"/>
  <c r="BK287" i="3"/>
  <c r="BI287" i="3"/>
  <c r="BG287" i="3"/>
  <c r="BE287" i="3"/>
  <c r="BC287" i="3"/>
  <c r="BL286" i="3"/>
  <c r="BJ286" i="3"/>
  <c r="BH286" i="3"/>
  <c r="BF286" i="3"/>
  <c r="BD286" i="3"/>
  <c r="BM285" i="3"/>
  <c r="BK285" i="3"/>
  <c r="BI285" i="3"/>
  <c r="BG285" i="3"/>
  <c r="BE285" i="3"/>
  <c r="BC285" i="3"/>
  <c r="BB291" i="3"/>
  <c r="BB290" i="3"/>
  <c r="BB289" i="3"/>
  <c r="AM122" i="3" l="1"/>
  <c r="AL122" i="3"/>
  <c r="AK122" i="3"/>
  <c r="AJ122" i="3"/>
  <c r="AI122" i="3"/>
  <c r="AH122" i="3"/>
  <c r="AG122" i="3"/>
  <c r="AF122" i="3"/>
  <c r="AE122" i="3"/>
  <c r="AD122" i="3"/>
  <c r="AC122" i="3"/>
  <c r="AM121" i="3"/>
  <c r="AL121" i="3"/>
  <c r="AK121" i="3"/>
  <c r="AJ121" i="3"/>
  <c r="AI121" i="3"/>
  <c r="AH121" i="3"/>
  <c r="AG121" i="3"/>
  <c r="AF121" i="3"/>
  <c r="AE121" i="3"/>
  <c r="AD121" i="3"/>
  <c r="AC121" i="3"/>
  <c r="AM117" i="3"/>
  <c r="AL117" i="3"/>
  <c r="AK117" i="3"/>
  <c r="AJ117" i="3"/>
  <c r="AI117" i="3"/>
  <c r="AH117" i="3"/>
  <c r="AG117" i="3"/>
  <c r="AF117" i="3"/>
  <c r="AE117" i="3"/>
  <c r="AD117" i="3"/>
  <c r="AC117" i="3"/>
  <c r="AM116" i="3"/>
  <c r="AL116" i="3"/>
  <c r="AK116" i="3"/>
  <c r="AJ116" i="3"/>
  <c r="AI116" i="3"/>
  <c r="AH116" i="3"/>
  <c r="AG116" i="3"/>
  <c r="AF116" i="3"/>
  <c r="AE116" i="3"/>
  <c r="AD116" i="3"/>
  <c r="AC116" i="3"/>
  <c r="AM115" i="3"/>
  <c r="AL115" i="3"/>
  <c r="AK115" i="3"/>
  <c r="AJ115" i="3"/>
  <c r="AI115" i="3"/>
  <c r="AH115" i="3"/>
  <c r="AG115" i="3"/>
  <c r="AF115" i="3"/>
  <c r="AE115" i="3"/>
  <c r="AD115" i="3"/>
  <c r="AC115" i="3"/>
  <c r="AM112" i="3"/>
  <c r="AL112" i="3"/>
  <c r="AK112" i="3"/>
  <c r="AJ112" i="3"/>
  <c r="AI112" i="3"/>
  <c r="AH112" i="3"/>
  <c r="AG112" i="3"/>
  <c r="AF112" i="3"/>
  <c r="AE112" i="3"/>
  <c r="AD112" i="3"/>
  <c r="AC112" i="3"/>
  <c r="AM111" i="3"/>
  <c r="AL111" i="3"/>
  <c r="AK111" i="3"/>
  <c r="AJ111" i="3"/>
  <c r="AI111" i="3"/>
  <c r="AH111" i="3"/>
  <c r="AG111" i="3"/>
  <c r="AF111" i="3"/>
  <c r="AE111" i="3"/>
  <c r="AD111" i="3"/>
  <c r="AC111" i="3"/>
  <c r="AM109" i="3"/>
  <c r="AL109" i="3"/>
  <c r="AK109" i="3"/>
  <c r="AJ109" i="3"/>
  <c r="AI109" i="3"/>
  <c r="AH109" i="3"/>
  <c r="AG109" i="3"/>
  <c r="AF109" i="3"/>
  <c r="AE109" i="3"/>
  <c r="AD109" i="3"/>
  <c r="AC109" i="3"/>
  <c r="AM108" i="3"/>
  <c r="AL108" i="3"/>
  <c r="AK108" i="3"/>
  <c r="AJ108" i="3"/>
  <c r="AI108" i="3"/>
  <c r="AH108" i="3"/>
  <c r="AG108" i="3"/>
  <c r="AF108" i="3"/>
  <c r="AE108" i="3"/>
  <c r="AD108" i="3"/>
  <c r="AC108" i="3"/>
  <c r="AM107" i="3"/>
  <c r="AL107" i="3"/>
  <c r="AK107" i="3"/>
  <c r="AJ107" i="3"/>
  <c r="AI107" i="3"/>
  <c r="AH107" i="3"/>
  <c r="AG107" i="3"/>
  <c r="AF107" i="3"/>
  <c r="AE107" i="3"/>
  <c r="AD107" i="3"/>
  <c r="AC107" i="3"/>
  <c r="AB122" i="3"/>
  <c r="AB121" i="3"/>
  <c r="AB115" i="3"/>
  <c r="AB116" i="3"/>
  <c r="AB112" i="3"/>
  <c r="AB111" i="3"/>
  <c r="AB109" i="3"/>
  <c r="AB108" i="3"/>
  <c r="AB107" i="3"/>
  <c r="Q3" i="1" l="1"/>
  <c r="AC146" i="3" l="1"/>
  <c r="AP146" i="3"/>
  <c r="AZ146" i="3"/>
  <c r="AY146" i="3"/>
  <c r="AX146" i="3"/>
  <c r="AW146" i="3"/>
  <c r="AV146" i="3"/>
  <c r="AU146" i="3"/>
  <c r="AT146" i="3"/>
  <c r="AS146" i="3"/>
  <c r="AR146" i="3"/>
  <c r="AQ146" i="3"/>
  <c r="AZ145" i="3"/>
  <c r="AY145" i="3"/>
  <c r="AX145" i="3"/>
  <c r="AW145" i="3"/>
  <c r="AV145" i="3"/>
  <c r="AU145" i="3"/>
  <c r="AT145" i="3"/>
  <c r="AS145" i="3"/>
  <c r="AR145" i="3"/>
  <c r="AQ145" i="3"/>
  <c r="AP145" i="3"/>
  <c r="AO146" i="3"/>
  <c r="AO145" i="3"/>
  <c r="AM146" i="3"/>
  <c r="AL146" i="3"/>
  <c r="AK146" i="3"/>
  <c r="AJ146" i="3"/>
  <c r="AI146" i="3"/>
  <c r="AH146" i="3"/>
  <c r="AG146" i="3"/>
  <c r="AF146" i="3"/>
  <c r="AE146" i="3"/>
  <c r="AD146" i="3"/>
  <c r="AM145" i="3"/>
  <c r="AL145" i="3"/>
  <c r="AK145" i="3"/>
  <c r="AJ145" i="3"/>
  <c r="AI145" i="3"/>
  <c r="AH145" i="3"/>
  <c r="AG145" i="3"/>
  <c r="AF145" i="3"/>
  <c r="AE145" i="3"/>
  <c r="AD145" i="3"/>
  <c r="AC145" i="3"/>
  <c r="AB146" i="3"/>
  <c r="AB145" i="3"/>
  <c r="AN129" i="3"/>
  <c r="AN130" i="3"/>
  <c r="AN131" i="3"/>
  <c r="AN133" i="3"/>
  <c r="AN134" i="3"/>
  <c r="AN135" i="3"/>
  <c r="AN137" i="3"/>
  <c r="AN138" i="3"/>
  <c r="AN139" i="3"/>
  <c r="AZ233" i="3" l="1"/>
  <c r="AY233" i="3"/>
  <c r="AX233" i="3"/>
  <c r="AW233" i="3"/>
  <c r="AV233" i="3"/>
  <c r="AU233" i="3"/>
  <c r="AT233" i="3"/>
  <c r="AS233" i="3"/>
  <c r="AR233" i="3"/>
  <c r="AQ233" i="3"/>
  <c r="AP233" i="3"/>
  <c r="AO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B174" i="3"/>
  <c r="AO174" i="3"/>
  <c r="AO175" i="3" s="1"/>
  <c r="AA228" i="3"/>
  <c r="Z228" i="3"/>
  <c r="Y228" i="3"/>
  <c r="X228" i="3"/>
  <c r="W228" i="3"/>
  <c r="V228" i="3"/>
  <c r="U228" i="3"/>
  <c r="T228" i="3"/>
  <c r="S228" i="3"/>
  <c r="R228" i="3"/>
  <c r="Q228" i="3"/>
  <c r="P228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AA186" i="3"/>
  <c r="AA191" i="3" s="1"/>
  <c r="Z186" i="3"/>
  <c r="Z191" i="3" s="1"/>
  <c r="Y186" i="3"/>
  <c r="X186" i="3"/>
  <c r="X191" i="3" s="1"/>
  <c r="W186" i="3"/>
  <c r="V186" i="3"/>
  <c r="V191" i="3" s="1"/>
  <c r="U186" i="3"/>
  <c r="T186" i="3"/>
  <c r="T191" i="3" s="1"/>
  <c r="S186" i="3"/>
  <c r="S191" i="3" s="1"/>
  <c r="R186" i="3"/>
  <c r="R191" i="3" s="1"/>
  <c r="Q186" i="3"/>
  <c r="P186" i="3"/>
  <c r="P191" i="3" s="1"/>
  <c r="AA185" i="3"/>
  <c r="Z185" i="3"/>
  <c r="Z190" i="3" s="1"/>
  <c r="Y185" i="3"/>
  <c r="X185" i="3"/>
  <c r="X190" i="3" s="1"/>
  <c r="W185" i="3"/>
  <c r="W190" i="3" s="1"/>
  <c r="V185" i="3"/>
  <c r="V190" i="3" s="1"/>
  <c r="U185" i="3"/>
  <c r="T185" i="3"/>
  <c r="T190" i="3" s="1"/>
  <c r="S185" i="3"/>
  <c r="R185" i="3"/>
  <c r="R190" i="3" s="1"/>
  <c r="Q185" i="3"/>
  <c r="P185" i="3"/>
  <c r="P190" i="3" s="1"/>
  <c r="AA176" i="3"/>
  <c r="AA181" i="3" s="1"/>
  <c r="Z176" i="3"/>
  <c r="Z181" i="3" s="1"/>
  <c r="Y176" i="3"/>
  <c r="X176" i="3"/>
  <c r="X181" i="3" s="1"/>
  <c r="W176" i="3"/>
  <c r="W181" i="3" s="1"/>
  <c r="V176" i="3"/>
  <c r="V181" i="3" s="1"/>
  <c r="U176" i="3"/>
  <c r="U181" i="3" s="1"/>
  <c r="T176" i="3"/>
  <c r="T181" i="3" s="1"/>
  <c r="S176" i="3"/>
  <c r="S181" i="3" s="1"/>
  <c r="R176" i="3"/>
  <c r="R181" i="3" s="1"/>
  <c r="Q176" i="3"/>
  <c r="AA175" i="3"/>
  <c r="AA180" i="3" s="1"/>
  <c r="Z175" i="3"/>
  <c r="Y175" i="3"/>
  <c r="Y180" i="3" s="1"/>
  <c r="X175" i="3"/>
  <c r="W175" i="3"/>
  <c r="W180" i="3" s="1"/>
  <c r="V175" i="3"/>
  <c r="V180" i="3" s="1"/>
  <c r="U175" i="3"/>
  <c r="U180" i="3" s="1"/>
  <c r="T175" i="3"/>
  <c r="S175" i="3"/>
  <c r="S180" i="3" s="1"/>
  <c r="R175" i="3"/>
  <c r="R180" i="3" s="1"/>
  <c r="Q175" i="3"/>
  <c r="Q180" i="3" s="1"/>
  <c r="P176" i="3"/>
  <c r="P181" i="3" s="1"/>
  <c r="P175" i="3"/>
  <c r="P180" i="3" s="1"/>
  <c r="AA164" i="3"/>
  <c r="Z164" i="3"/>
  <c r="Y164" i="3"/>
  <c r="X164" i="3"/>
  <c r="W164" i="3"/>
  <c r="V164" i="3"/>
  <c r="U164" i="3"/>
  <c r="T164" i="3"/>
  <c r="S164" i="3"/>
  <c r="R164" i="3"/>
  <c r="Q164" i="3"/>
  <c r="P164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AA159" i="3"/>
  <c r="Z159" i="3"/>
  <c r="Y159" i="3"/>
  <c r="X159" i="3"/>
  <c r="W159" i="3"/>
  <c r="V159" i="3"/>
  <c r="U159" i="3"/>
  <c r="T159" i="3"/>
  <c r="S159" i="3"/>
  <c r="R159" i="3"/>
  <c r="Q159" i="3"/>
  <c r="AA158" i="3"/>
  <c r="Z158" i="3"/>
  <c r="Y158" i="3"/>
  <c r="X158" i="3"/>
  <c r="W158" i="3"/>
  <c r="V158" i="3"/>
  <c r="U158" i="3"/>
  <c r="T158" i="3"/>
  <c r="S158" i="3"/>
  <c r="R158" i="3"/>
  <c r="Q158" i="3"/>
  <c r="P159" i="3"/>
  <c r="P158" i="3"/>
  <c r="AA231" i="3"/>
  <c r="AA233" i="3" s="1"/>
  <c r="Z231" i="3"/>
  <c r="Z233" i="3" s="1"/>
  <c r="Y231" i="3"/>
  <c r="Y233" i="3" s="1"/>
  <c r="X231" i="3"/>
  <c r="X233" i="3" s="1"/>
  <c r="W231" i="3"/>
  <c r="W233" i="3" s="1"/>
  <c r="V231" i="3"/>
  <c r="V233" i="3" s="1"/>
  <c r="U231" i="3"/>
  <c r="U233" i="3" s="1"/>
  <c r="T231" i="3"/>
  <c r="T233" i="3" s="1"/>
  <c r="S231" i="3"/>
  <c r="S233" i="3" s="1"/>
  <c r="R231" i="3"/>
  <c r="R233" i="3" s="1"/>
  <c r="Q231" i="3"/>
  <c r="Q233" i="3" s="1"/>
  <c r="P231" i="3"/>
  <c r="P233" i="3" s="1"/>
  <c r="AA216" i="3"/>
  <c r="AA217" i="3" s="1"/>
  <c r="Z216" i="3"/>
  <c r="Z217" i="3" s="1"/>
  <c r="Y216" i="3"/>
  <c r="Y217" i="3" s="1"/>
  <c r="X216" i="3"/>
  <c r="X217" i="3" s="1"/>
  <c r="W216" i="3"/>
  <c r="W217" i="3" s="1"/>
  <c r="V216" i="3"/>
  <c r="V217" i="3" s="1"/>
  <c r="U216" i="3"/>
  <c r="U217" i="3" s="1"/>
  <c r="T216" i="3"/>
  <c r="T217" i="3" s="1"/>
  <c r="S216" i="3"/>
  <c r="S217" i="3" s="1"/>
  <c r="R216" i="3"/>
  <c r="R217" i="3" s="1"/>
  <c r="Q216" i="3"/>
  <c r="Q217" i="3" s="1"/>
  <c r="P216" i="3"/>
  <c r="P217" i="3" s="1"/>
  <c r="AA194" i="3"/>
  <c r="AA199" i="3" s="1"/>
  <c r="Z194" i="3"/>
  <c r="Z199" i="3" s="1"/>
  <c r="Y194" i="3"/>
  <c r="Y199" i="3" s="1"/>
  <c r="X194" i="3"/>
  <c r="X202" i="3" s="1"/>
  <c r="W194" i="3"/>
  <c r="W199" i="3" s="1"/>
  <c r="V194" i="3"/>
  <c r="V199" i="3" s="1"/>
  <c r="U194" i="3"/>
  <c r="U202" i="3" s="1"/>
  <c r="T194" i="3"/>
  <c r="T196" i="3" s="1"/>
  <c r="S194" i="3"/>
  <c r="S199" i="3" s="1"/>
  <c r="R194" i="3"/>
  <c r="R199" i="3" s="1"/>
  <c r="Q194" i="3"/>
  <c r="Q199" i="3" s="1"/>
  <c r="P194" i="3"/>
  <c r="P196" i="3" s="1"/>
  <c r="P192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AA192" i="3"/>
  <c r="Z192" i="3"/>
  <c r="Y192" i="3"/>
  <c r="X192" i="3"/>
  <c r="W192" i="3"/>
  <c r="V192" i="3"/>
  <c r="U192" i="3"/>
  <c r="T192" i="3"/>
  <c r="S192" i="3"/>
  <c r="R192" i="3"/>
  <c r="Q192" i="3"/>
  <c r="Y191" i="3"/>
  <c r="W191" i="3"/>
  <c r="U191" i="3"/>
  <c r="Q191" i="3"/>
  <c r="AA190" i="3"/>
  <c r="Y190" i="3"/>
  <c r="U190" i="3"/>
  <c r="S190" i="3"/>
  <c r="Q190" i="3"/>
  <c r="T182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AA182" i="3"/>
  <c r="Z182" i="3"/>
  <c r="Y182" i="3"/>
  <c r="X182" i="3"/>
  <c r="W182" i="3"/>
  <c r="V182" i="3"/>
  <c r="U182" i="3"/>
  <c r="S182" i="3"/>
  <c r="R182" i="3"/>
  <c r="Q182" i="3"/>
  <c r="P182" i="3"/>
  <c r="Y181" i="3"/>
  <c r="Q181" i="3"/>
  <c r="Z180" i="3"/>
  <c r="X180" i="3"/>
  <c r="T180" i="3"/>
  <c r="AA167" i="3"/>
  <c r="AA169" i="3" s="1"/>
  <c r="Z167" i="3"/>
  <c r="Z169" i="3" s="1"/>
  <c r="Y167" i="3"/>
  <c r="Y169" i="3" s="1"/>
  <c r="X167" i="3"/>
  <c r="X169" i="3" s="1"/>
  <c r="W167" i="3"/>
  <c r="W169" i="3" s="1"/>
  <c r="V167" i="3"/>
  <c r="V169" i="3" s="1"/>
  <c r="U167" i="3"/>
  <c r="U169" i="3" s="1"/>
  <c r="T167" i="3"/>
  <c r="T169" i="3" s="1"/>
  <c r="S167" i="3"/>
  <c r="S169" i="3" s="1"/>
  <c r="R167" i="3"/>
  <c r="R169" i="3" s="1"/>
  <c r="Q167" i="3"/>
  <c r="Q169" i="3" s="1"/>
  <c r="P167" i="3"/>
  <c r="P169" i="3" s="1"/>
  <c r="O165" i="3"/>
  <c r="N165" i="3"/>
  <c r="M165" i="3"/>
  <c r="L165" i="3"/>
  <c r="K165" i="3"/>
  <c r="J165" i="3"/>
  <c r="I165" i="3"/>
  <c r="H165" i="3"/>
  <c r="G165" i="3"/>
  <c r="F165" i="3"/>
  <c r="E165" i="3"/>
  <c r="D165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O187" i="3"/>
  <c r="O192" i="3" s="1"/>
  <c r="N187" i="3"/>
  <c r="N192" i="3" s="1"/>
  <c r="M187" i="3"/>
  <c r="M192" i="3" s="1"/>
  <c r="L187" i="3"/>
  <c r="L192" i="3" s="1"/>
  <c r="K187" i="3"/>
  <c r="K192" i="3" s="1"/>
  <c r="J187" i="3"/>
  <c r="I187" i="3"/>
  <c r="I192" i="3" s="1"/>
  <c r="H187" i="3"/>
  <c r="H192" i="3" s="1"/>
  <c r="G187" i="3"/>
  <c r="G192" i="3" s="1"/>
  <c r="F187" i="3"/>
  <c r="F192" i="3" s="1"/>
  <c r="E187" i="3"/>
  <c r="E192" i="3" s="1"/>
  <c r="D187" i="3"/>
  <c r="D192" i="3" s="1"/>
  <c r="O186" i="3"/>
  <c r="N186" i="3"/>
  <c r="M186" i="3"/>
  <c r="M191" i="3" s="1"/>
  <c r="L186" i="3"/>
  <c r="L191" i="3" s="1"/>
  <c r="K186" i="3"/>
  <c r="K191" i="3" s="1"/>
  <c r="J186" i="3"/>
  <c r="J191" i="3" s="1"/>
  <c r="I186" i="3"/>
  <c r="H186" i="3"/>
  <c r="H191" i="3" s="1"/>
  <c r="G186" i="3"/>
  <c r="G191" i="3" s="1"/>
  <c r="F186" i="3"/>
  <c r="F191" i="3" s="1"/>
  <c r="E186" i="3"/>
  <c r="E191" i="3" s="1"/>
  <c r="D186" i="3"/>
  <c r="D191" i="3" s="1"/>
  <c r="O185" i="3"/>
  <c r="N185" i="3"/>
  <c r="N190" i="3" s="1"/>
  <c r="M185" i="3"/>
  <c r="M190" i="3" s="1"/>
  <c r="L185" i="3"/>
  <c r="L190" i="3" s="1"/>
  <c r="K185" i="3"/>
  <c r="K190" i="3" s="1"/>
  <c r="J185" i="3"/>
  <c r="J190" i="3" s="1"/>
  <c r="I185" i="3"/>
  <c r="I190" i="3" s="1"/>
  <c r="H185" i="3"/>
  <c r="H190" i="3" s="1"/>
  <c r="G185" i="3"/>
  <c r="G190" i="3" s="1"/>
  <c r="F185" i="3"/>
  <c r="E185" i="3"/>
  <c r="E190" i="3" s="1"/>
  <c r="D185" i="3"/>
  <c r="D190" i="3" s="1"/>
  <c r="O167" i="3"/>
  <c r="N167" i="3"/>
  <c r="N170" i="3" s="1"/>
  <c r="M167" i="3"/>
  <c r="M170" i="3" s="1"/>
  <c r="L167" i="3"/>
  <c r="L170" i="3" s="1"/>
  <c r="K167" i="3"/>
  <c r="K170" i="3" s="1"/>
  <c r="J167" i="3"/>
  <c r="J170" i="3" s="1"/>
  <c r="I167" i="3"/>
  <c r="I170" i="3" s="1"/>
  <c r="H167" i="3"/>
  <c r="H170" i="3" s="1"/>
  <c r="G167" i="3"/>
  <c r="G170" i="3" s="1"/>
  <c r="F167" i="3"/>
  <c r="F170" i="3" s="1"/>
  <c r="E167" i="3"/>
  <c r="E170" i="3" s="1"/>
  <c r="D167" i="3"/>
  <c r="D170" i="3" s="1"/>
  <c r="O177" i="3"/>
  <c r="N177" i="3"/>
  <c r="N182" i="3" s="1"/>
  <c r="M177" i="3"/>
  <c r="M182" i="3" s="1"/>
  <c r="L177" i="3"/>
  <c r="L182" i="3" s="1"/>
  <c r="K177" i="3"/>
  <c r="K182" i="3" s="1"/>
  <c r="J177" i="3"/>
  <c r="J182" i="3" s="1"/>
  <c r="I177" i="3"/>
  <c r="I182" i="3" s="1"/>
  <c r="H177" i="3"/>
  <c r="H182" i="3" s="1"/>
  <c r="G177" i="3"/>
  <c r="G182" i="3" s="1"/>
  <c r="F177" i="3"/>
  <c r="E177" i="3"/>
  <c r="E182" i="3" s="1"/>
  <c r="O176" i="3"/>
  <c r="N176" i="3"/>
  <c r="N181" i="3" s="1"/>
  <c r="M176" i="3"/>
  <c r="M181" i="3" s="1"/>
  <c r="L176" i="3"/>
  <c r="L181" i="3" s="1"/>
  <c r="K176" i="3"/>
  <c r="K181" i="3" s="1"/>
  <c r="J176" i="3"/>
  <c r="J181" i="3" s="1"/>
  <c r="I176" i="3"/>
  <c r="I181" i="3" s="1"/>
  <c r="H176" i="3"/>
  <c r="H181" i="3" s="1"/>
  <c r="G176" i="3"/>
  <c r="G181" i="3" s="1"/>
  <c r="F176" i="3"/>
  <c r="F181" i="3" s="1"/>
  <c r="E176" i="3"/>
  <c r="E181" i="3" s="1"/>
  <c r="O175" i="3"/>
  <c r="N175" i="3"/>
  <c r="N180" i="3" s="1"/>
  <c r="M175" i="3"/>
  <c r="M180" i="3" s="1"/>
  <c r="L175" i="3"/>
  <c r="K175" i="3"/>
  <c r="K180" i="3" s="1"/>
  <c r="J175" i="3"/>
  <c r="J180" i="3" s="1"/>
  <c r="I175" i="3"/>
  <c r="I180" i="3" s="1"/>
  <c r="H175" i="3"/>
  <c r="H180" i="3" s="1"/>
  <c r="G175" i="3"/>
  <c r="G180" i="3" s="1"/>
  <c r="F175" i="3"/>
  <c r="F180" i="3" s="1"/>
  <c r="E175" i="3"/>
  <c r="E180" i="3" s="1"/>
  <c r="D177" i="3"/>
  <c r="D182" i="3" s="1"/>
  <c r="D176" i="3"/>
  <c r="D181" i="3" s="1"/>
  <c r="D175" i="3"/>
  <c r="D180" i="3" s="1"/>
  <c r="L180" i="3"/>
  <c r="F182" i="3"/>
  <c r="F190" i="3"/>
  <c r="I191" i="3"/>
  <c r="N191" i="3"/>
  <c r="J192" i="3"/>
  <c r="O231" i="3"/>
  <c r="N231" i="3"/>
  <c r="BL231" i="3" s="1"/>
  <c r="M231" i="3"/>
  <c r="M234" i="3" s="1"/>
  <c r="BK234" i="3" s="1"/>
  <c r="L231" i="3"/>
  <c r="BJ231" i="3" s="1"/>
  <c r="K231" i="3"/>
  <c r="K234" i="3" s="1"/>
  <c r="BI234" i="3" s="1"/>
  <c r="J231" i="3"/>
  <c r="BH231" i="3" s="1"/>
  <c r="I231" i="3"/>
  <c r="I234" i="3" s="1"/>
  <c r="BG234" i="3" s="1"/>
  <c r="H231" i="3"/>
  <c r="BF231" i="3" s="1"/>
  <c r="G231" i="3"/>
  <c r="G234" i="3" s="1"/>
  <c r="BE234" i="3" s="1"/>
  <c r="F231" i="3"/>
  <c r="BD231" i="3" s="1"/>
  <c r="E231" i="3"/>
  <c r="E234" i="3" s="1"/>
  <c r="BC234" i="3" s="1"/>
  <c r="D231" i="3"/>
  <c r="BB231" i="3" s="1"/>
  <c r="O216" i="3"/>
  <c r="N216" i="3"/>
  <c r="BL216" i="3" s="1"/>
  <c r="M216" i="3"/>
  <c r="M217" i="3" s="1"/>
  <c r="L216" i="3"/>
  <c r="BJ216" i="3" s="1"/>
  <c r="K216" i="3"/>
  <c r="K217" i="3" s="1"/>
  <c r="BI217" i="3" s="1"/>
  <c r="J216" i="3"/>
  <c r="BH216" i="3" s="1"/>
  <c r="I216" i="3"/>
  <c r="I217" i="3" s="1"/>
  <c r="H216" i="3"/>
  <c r="BF216" i="3" s="1"/>
  <c r="G216" i="3"/>
  <c r="G217" i="3" s="1"/>
  <c r="BE217" i="3" s="1"/>
  <c r="F216" i="3"/>
  <c r="BD216" i="3" s="1"/>
  <c r="E216" i="3"/>
  <c r="E217" i="3" s="1"/>
  <c r="D216" i="3"/>
  <c r="BB216" i="3" s="1"/>
  <c r="AB176" i="3" l="1"/>
  <c r="AB175" i="3"/>
  <c r="AB177" i="3"/>
  <c r="BG217" i="3"/>
  <c r="BC217" i="3"/>
  <c r="BK217" i="3"/>
  <c r="O182" i="3"/>
  <c r="O170" i="3"/>
  <c r="O181" i="3"/>
  <c r="O190" i="3"/>
  <c r="O180" i="3"/>
  <c r="O191" i="3"/>
  <c r="O217" i="3"/>
  <c r="BM217" i="3" s="1"/>
  <c r="BM216" i="3"/>
  <c r="O234" i="3"/>
  <c r="BM234" i="3" s="1"/>
  <c r="BM231" i="3"/>
  <c r="D232" i="3"/>
  <c r="F232" i="3"/>
  <c r="H232" i="3"/>
  <c r="J232" i="3"/>
  <c r="L232" i="3"/>
  <c r="N232" i="3"/>
  <c r="D233" i="3"/>
  <c r="BB233" i="3" s="1"/>
  <c r="F233" i="3"/>
  <c r="BD233" i="3" s="1"/>
  <c r="H233" i="3"/>
  <c r="BF233" i="3" s="1"/>
  <c r="J233" i="3"/>
  <c r="BH233" i="3" s="1"/>
  <c r="L233" i="3"/>
  <c r="BJ233" i="3" s="1"/>
  <c r="N233" i="3"/>
  <c r="BL233" i="3" s="1"/>
  <c r="D234" i="3"/>
  <c r="BB234" i="3" s="1"/>
  <c r="F234" i="3"/>
  <c r="BD234" i="3" s="1"/>
  <c r="H234" i="3"/>
  <c r="BF234" i="3" s="1"/>
  <c r="J234" i="3"/>
  <c r="BH234" i="3" s="1"/>
  <c r="L234" i="3"/>
  <c r="BJ234" i="3" s="1"/>
  <c r="N234" i="3"/>
  <c r="BL234" i="3" s="1"/>
  <c r="D217" i="3"/>
  <c r="BB217" i="3" s="1"/>
  <c r="F217" i="3"/>
  <c r="BD217" i="3" s="1"/>
  <c r="H217" i="3"/>
  <c r="BF217" i="3" s="1"/>
  <c r="J217" i="3"/>
  <c r="BH217" i="3" s="1"/>
  <c r="L217" i="3"/>
  <c r="BJ217" i="3" s="1"/>
  <c r="N217" i="3"/>
  <c r="BL217" i="3" s="1"/>
  <c r="D168" i="3"/>
  <c r="F168" i="3"/>
  <c r="H168" i="3"/>
  <c r="J168" i="3"/>
  <c r="L168" i="3"/>
  <c r="N168" i="3"/>
  <c r="D169" i="3"/>
  <c r="F169" i="3"/>
  <c r="H169" i="3"/>
  <c r="J169" i="3"/>
  <c r="L169" i="3"/>
  <c r="N169" i="3"/>
  <c r="P199" i="3"/>
  <c r="Q168" i="3"/>
  <c r="S168" i="3"/>
  <c r="U168" i="3"/>
  <c r="W168" i="3"/>
  <c r="Y168" i="3"/>
  <c r="AA168" i="3"/>
  <c r="Q195" i="3"/>
  <c r="Q200" i="3" s="1"/>
  <c r="S195" i="3"/>
  <c r="S200" i="3" s="1"/>
  <c r="U195" i="3"/>
  <c r="W195" i="3"/>
  <c r="W200" i="3" s="1"/>
  <c r="Y195" i="3"/>
  <c r="Y200" i="3" s="1"/>
  <c r="AA195" i="3"/>
  <c r="AA200" i="3" s="1"/>
  <c r="Q196" i="3"/>
  <c r="S196" i="3"/>
  <c r="S201" i="3" s="1"/>
  <c r="U196" i="3"/>
  <c r="U201" i="3" s="1"/>
  <c r="W196" i="3"/>
  <c r="W201" i="3" s="1"/>
  <c r="Y196" i="3"/>
  <c r="Y201" i="3" s="1"/>
  <c r="AA196" i="3"/>
  <c r="AA201" i="3" s="1"/>
  <c r="Q232" i="3"/>
  <c r="S232" i="3"/>
  <c r="U232" i="3"/>
  <c r="W232" i="3"/>
  <c r="Y232" i="3"/>
  <c r="AA232" i="3"/>
  <c r="BC216" i="3"/>
  <c r="BE216" i="3"/>
  <c r="BG216" i="3"/>
  <c r="BI216" i="3"/>
  <c r="BK216" i="3"/>
  <c r="BC231" i="3"/>
  <c r="BE231" i="3"/>
  <c r="BG231" i="3"/>
  <c r="BI231" i="3"/>
  <c r="BK231" i="3"/>
  <c r="E232" i="3"/>
  <c r="G232" i="3"/>
  <c r="I232" i="3"/>
  <c r="K232" i="3"/>
  <c r="M232" i="3"/>
  <c r="O232" i="3"/>
  <c r="BM232" i="3" s="1"/>
  <c r="E233" i="3"/>
  <c r="BC233" i="3" s="1"/>
  <c r="G233" i="3"/>
  <c r="BE233" i="3" s="1"/>
  <c r="I233" i="3"/>
  <c r="BG233" i="3" s="1"/>
  <c r="K233" i="3"/>
  <c r="BI233" i="3" s="1"/>
  <c r="M233" i="3"/>
  <c r="BK233" i="3" s="1"/>
  <c r="O233" i="3"/>
  <c r="BM233" i="3" s="1"/>
  <c r="E168" i="3"/>
  <c r="G168" i="3"/>
  <c r="I168" i="3"/>
  <c r="K168" i="3"/>
  <c r="M168" i="3"/>
  <c r="O168" i="3"/>
  <c r="E169" i="3"/>
  <c r="G169" i="3"/>
  <c r="I169" i="3"/>
  <c r="K169" i="3"/>
  <c r="M169" i="3"/>
  <c r="O169" i="3"/>
  <c r="P168" i="3"/>
  <c r="R168" i="3"/>
  <c r="T168" i="3"/>
  <c r="V168" i="3"/>
  <c r="X168" i="3"/>
  <c r="Z168" i="3"/>
  <c r="P195" i="3"/>
  <c r="P200" i="3" s="1"/>
  <c r="R195" i="3"/>
  <c r="R200" i="3" s="1"/>
  <c r="T195" i="3"/>
  <c r="T200" i="3" s="1"/>
  <c r="V195" i="3"/>
  <c r="V200" i="3" s="1"/>
  <c r="X195" i="3"/>
  <c r="Z195" i="3"/>
  <c r="Z200" i="3" s="1"/>
  <c r="R196" i="3"/>
  <c r="R201" i="3" s="1"/>
  <c r="V196" i="3"/>
  <c r="V201" i="3" s="1"/>
  <c r="X196" i="3"/>
  <c r="X201" i="3" s="1"/>
  <c r="Z196" i="3"/>
  <c r="P232" i="3"/>
  <c r="R232" i="3"/>
  <c r="T232" i="3"/>
  <c r="V232" i="3"/>
  <c r="X232" i="3"/>
  <c r="Z232" i="3"/>
  <c r="AO176" i="3"/>
  <c r="BB174" i="3"/>
  <c r="T201" i="3"/>
  <c r="X200" i="3"/>
  <c r="P202" i="3"/>
  <c r="T199" i="3"/>
  <c r="P201" i="3"/>
  <c r="T202" i="3"/>
  <c r="X199" i="3"/>
  <c r="Q202" i="3"/>
  <c r="Y202" i="3"/>
  <c r="U199" i="3"/>
  <c r="Z201" i="3"/>
  <c r="R202" i="3"/>
  <c r="V202" i="3"/>
  <c r="Z202" i="3"/>
  <c r="U200" i="3"/>
  <c r="Q201" i="3"/>
  <c r="S202" i="3"/>
  <c r="W202" i="3"/>
  <c r="AA202" i="3"/>
  <c r="BF232" i="3" l="1"/>
  <c r="BJ232" i="3"/>
  <c r="BB232" i="3"/>
  <c r="BK232" i="3"/>
  <c r="BG232" i="3"/>
  <c r="BC232" i="3"/>
  <c r="BI232" i="3"/>
  <c r="BE232" i="3"/>
  <c r="BL232" i="3"/>
  <c r="BH232" i="3"/>
  <c r="BD232" i="3"/>
  <c r="D139" i="3" l="1"/>
  <c r="D134" i="3"/>
  <c r="D133" i="3"/>
  <c r="D131" i="3"/>
  <c r="D135" i="3" s="1"/>
  <c r="D123" i="3"/>
  <c r="D112" i="3"/>
  <c r="D111" i="3"/>
  <c r="D109" i="3"/>
  <c r="D113" i="3" s="1"/>
  <c r="A2" i="5" l="1"/>
  <c r="A2" i="6"/>
  <c r="A2" i="3"/>
  <c r="AB117" i="3" l="1"/>
  <c r="O31" i="6" l="1"/>
  <c r="N31" i="6"/>
  <c r="M31" i="6"/>
  <c r="L31" i="6"/>
  <c r="K31" i="6"/>
  <c r="J31" i="6"/>
  <c r="I31" i="6"/>
  <c r="H31" i="6"/>
  <c r="G31" i="6"/>
  <c r="F31" i="6"/>
  <c r="E31" i="6"/>
  <c r="O30" i="6"/>
  <c r="N30" i="6"/>
  <c r="M30" i="6"/>
  <c r="L30" i="6"/>
  <c r="K30" i="6"/>
  <c r="J30" i="6"/>
  <c r="I30" i="6"/>
  <c r="H30" i="6"/>
  <c r="G30" i="6"/>
  <c r="F30" i="6"/>
  <c r="E30" i="6"/>
  <c r="D31" i="6"/>
  <c r="D30" i="6"/>
  <c r="O12" i="6"/>
  <c r="N12" i="6"/>
  <c r="M12" i="6"/>
  <c r="L12" i="6"/>
  <c r="K12" i="6"/>
  <c r="J12" i="6"/>
  <c r="I12" i="6"/>
  <c r="H12" i="6"/>
  <c r="G12" i="6"/>
  <c r="F12" i="6"/>
  <c r="E12" i="6"/>
  <c r="D12" i="6"/>
  <c r="BM340" i="3" l="1"/>
  <c r="BL340" i="3"/>
  <c r="BK340" i="3"/>
  <c r="BJ340" i="3"/>
  <c r="BI340" i="3"/>
  <c r="BH340" i="3"/>
  <c r="BG340" i="3"/>
  <c r="BF340" i="3"/>
  <c r="BE340" i="3"/>
  <c r="BD340" i="3"/>
  <c r="BC340" i="3"/>
  <c r="BB340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N339" i="3" l="1"/>
  <c r="BN340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N329" i="3" l="1"/>
  <c r="BN328" i="3"/>
  <c r="E36" i="8" l="1"/>
  <c r="E24" i="8"/>
  <c r="E43" i="8" s="1"/>
  <c r="I43" i="8" l="1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K22" i="8"/>
  <c r="J22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D22" i="6" l="1"/>
  <c r="J22" i="6"/>
  <c r="N22" i="6"/>
  <c r="H22" i="6"/>
  <c r="F22" i="6"/>
  <c r="G22" i="6"/>
  <c r="K22" i="6"/>
  <c r="O22" i="6"/>
  <c r="L22" i="6"/>
  <c r="E22" i="6"/>
  <c r="I22" i="6"/>
  <c r="M22" i="6"/>
  <c r="AM179" i="3" l="1"/>
  <c r="AL179" i="3"/>
  <c r="AL182" i="3" s="1"/>
  <c r="AK179" i="3"/>
  <c r="AJ179" i="3"/>
  <c r="AI179" i="3"/>
  <c r="AI181" i="3" s="1"/>
  <c r="AH179" i="3"/>
  <c r="AG179" i="3"/>
  <c r="AF179" i="3"/>
  <c r="AE179" i="3"/>
  <c r="AD179" i="3"/>
  <c r="AC179" i="3"/>
  <c r="AM174" i="3"/>
  <c r="AL174" i="3"/>
  <c r="AK174" i="3"/>
  <c r="AJ174" i="3"/>
  <c r="AI174" i="3"/>
  <c r="AH174" i="3"/>
  <c r="AH175" i="3" s="1"/>
  <c r="AG174" i="3"/>
  <c r="AF174" i="3"/>
  <c r="AE174" i="3"/>
  <c r="AD174" i="3"/>
  <c r="AC174" i="3"/>
  <c r="AI176" i="3" l="1"/>
  <c r="AI175" i="3"/>
  <c r="BI177" i="3"/>
  <c r="AE175" i="3"/>
  <c r="AE176" i="3"/>
  <c r="AE177" i="3"/>
  <c r="AF175" i="3"/>
  <c r="AF177" i="3"/>
  <c r="BF177" i="3" s="1"/>
  <c r="AF176" i="3"/>
  <c r="AG175" i="3"/>
  <c r="AG176" i="3"/>
  <c r="AG177" i="3"/>
  <c r="BG177" i="3" s="1"/>
  <c r="AJ175" i="3"/>
  <c r="AJ177" i="3"/>
  <c r="BJ177" i="3" s="1"/>
  <c r="AJ176" i="3"/>
  <c r="BM177" i="3"/>
  <c r="BL177" i="3"/>
  <c r="AM181" i="3"/>
  <c r="AM182" i="3"/>
  <c r="AM180" i="3"/>
  <c r="AK182" i="3"/>
  <c r="BK182" i="3" s="1"/>
  <c r="AJ181" i="3"/>
  <c r="AJ180" i="3"/>
  <c r="AJ182" i="3"/>
  <c r="BJ182" i="3" s="1"/>
  <c r="BE177" i="3"/>
  <c r="AC176" i="3"/>
  <c r="AC175" i="3"/>
  <c r="AC177" i="3"/>
  <c r="BC177" i="3" s="1"/>
  <c r="BK177" i="3"/>
  <c r="AD176" i="3"/>
  <c r="AD175" i="3"/>
  <c r="AD177" i="3"/>
  <c r="AH176" i="3"/>
  <c r="BH177" i="3"/>
  <c r="AD180" i="3"/>
  <c r="AD182" i="3"/>
  <c r="AD181" i="3"/>
  <c r="AH180" i="3"/>
  <c r="AH182" i="3"/>
  <c r="BH182" i="3" s="1"/>
  <c r="AH181" i="3"/>
  <c r="BL182" i="3"/>
  <c r="AE181" i="3"/>
  <c r="AE180" i="3"/>
  <c r="AE182" i="3"/>
  <c r="BE182" i="3" s="1"/>
  <c r="AI182" i="3"/>
  <c r="BI182" i="3" s="1"/>
  <c r="AI180" i="3"/>
  <c r="AF182" i="3"/>
  <c r="BF182" i="3" s="1"/>
  <c r="AF181" i="3"/>
  <c r="AF180" i="3"/>
  <c r="AC180" i="3"/>
  <c r="AC182" i="3"/>
  <c r="AC181" i="3"/>
  <c r="AG181" i="3"/>
  <c r="AG182" i="3"/>
  <c r="BG182" i="3" s="1"/>
  <c r="AG180" i="3"/>
  <c r="BD177" i="3"/>
  <c r="BC182" i="3"/>
  <c r="BM182" i="3"/>
  <c r="BD182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B179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M157" i="3"/>
  <c r="AM158" i="3" s="1"/>
  <c r="AL157" i="3"/>
  <c r="AL158" i="3" s="1"/>
  <c r="AK157" i="3"/>
  <c r="AK158" i="3" s="1"/>
  <c r="AJ157" i="3"/>
  <c r="AJ158" i="3" s="1"/>
  <c r="AI157" i="3"/>
  <c r="AI158" i="3" s="1"/>
  <c r="AH157" i="3"/>
  <c r="AH158" i="3" s="1"/>
  <c r="AG157" i="3"/>
  <c r="AG158" i="3" s="1"/>
  <c r="AF157" i="3"/>
  <c r="AF158" i="3" s="1"/>
  <c r="AE157" i="3"/>
  <c r="AE158" i="3" s="1"/>
  <c r="AD157" i="3"/>
  <c r="AD158" i="3" s="1"/>
  <c r="AC157" i="3"/>
  <c r="AC158" i="3" s="1"/>
  <c r="AB157" i="3"/>
  <c r="AJ185" i="3" l="1"/>
  <c r="AJ191" i="3"/>
  <c r="AJ192" i="3"/>
  <c r="AJ190" i="3"/>
  <c r="AJ207" i="3"/>
  <c r="AJ214" i="3"/>
  <c r="BJ214" i="3" s="1"/>
  <c r="AJ213" i="3"/>
  <c r="AJ212" i="3"/>
  <c r="AK186" i="3"/>
  <c r="AK185" i="3"/>
  <c r="AK192" i="3"/>
  <c r="BK192" i="3" s="1"/>
  <c r="AK190" i="3"/>
  <c r="AK191" i="3"/>
  <c r="BK209" i="3"/>
  <c r="AK207" i="3"/>
  <c r="AK213" i="3"/>
  <c r="AK214" i="3"/>
  <c r="AK212" i="3"/>
  <c r="AL186" i="3"/>
  <c r="AL185" i="3"/>
  <c r="BL209" i="3"/>
  <c r="AL207" i="3"/>
  <c r="AL212" i="3"/>
  <c r="AL214" i="3"/>
  <c r="BL214" i="3" s="1"/>
  <c r="AL213" i="3"/>
  <c r="AM185" i="3"/>
  <c r="BM187" i="3"/>
  <c r="AM207" i="3"/>
  <c r="AM213" i="3"/>
  <c r="AM212" i="3"/>
  <c r="AM214" i="3"/>
  <c r="AM191" i="3"/>
  <c r="AM190" i="3"/>
  <c r="AM192" i="3"/>
  <c r="AL190" i="3"/>
  <c r="AL192" i="3"/>
  <c r="AL191" i="3"/>
  <c r="AK222" i="3"/>
  <c r="AK224" i="3"/>
  <c r="BK224" i="3" s="1"/>
  <c r="AK223" i="3"/>
  <c r="AJ224" i="3"/>
  <c r="BJ224" i="3" s="1"/>
  <c r="AJ222" i="3"/>
  <c r="AJ223" i="3"/>
  <c r="AM222" i="3"/>
  <c r="AM223" i="3"/>
  <c r="AM224" i="3"/>
  <c r="AL222" i="3"/>
  <c r="AL223" i="3"/>
  <c r="AL224" i="3"/>
  <c r="AC187" i="3"/>
  <c r="AC186" i="3"/>
  <c r="AC185" i="3"/>
  <c r="AC214" i="3"/>
  <c r="AC213" i="3"/>
  <c r="AC212" i="3"/>
  <c r="AH185" i="3"/>
  <c r="BH187" i="3"/>
  <c r="AH212" i="3"/>
  <c r="AH214" i="3"/>
  <c r="AH213" i="3"/>
  <c r="AB158" i="3"/>
  <c r="AB159" i="3"/>
  <c r="AE186" i="3"/>
  <c r="AE185" i="3"/>
  <c r="AI185" i="3"/>
  <c r="BI187" i="3"/>
  <c r="AE213" i="3"/>
  <c r="AE212" i="3"/>
  <c r="AE214" i="3"/>
  <c r="BE214" i="3" s="1"/>
  <c r="AI213" i="3"/>
  <c r="AI212" i="3"/>
  <c r="AI214" i="3"/>
  <c r="BM214" i="3"/>
  <c r="BG187" i="3"/>
  <c r="AG186" i="3"/>
  <c r="AG185" i="3"/>
  <c r="AG214" i="3"/>
  <c r="BG214" i="3" s="1"/>
  <c r="AG213" i="3"/>
  <c r="AG212" i="3"/>
  <c r="AD185" i="3"/>
  <c r="AD187" i="3"/>
  <c r="AD186" i="3"/>
  <c r="BL187" i="3"/>
  <c r="AD212" i="3"/>
  <c r="AD214" i="3"/>
  <c r="AD213" i="3"/>
  <c r="AB187" i="3"/>
  <c r="AB186" i="3"/>
  <c r="AB185" i="3"/>
  <c r="AF187" i="3"/>
  <c r="AF186" i="3"/>
  <c r="AF185" i="3"/>
  <c r="BJ187" i="3"/>
  <c r="AB214" i="3"/>
  <c r="AB213" i="3"/>
  <c r="AB212" i="3"/>
  <c r="AF214" i="3"/>
  <c r="BF214" i="3" s="1"/>
  <c r="AF213" i="3"/>
  <c r="AF212" i="3"/>
  <c r="BK187" i="3"/>
  <c r="AB180" i="3"/>
  <c r="AN180" i="3" s="1"/>
  <c r="AB182" i="3"/>
  <c r="AN182" i="3" s="1"/>
  <c r="AB181" i="3"/>
  <c r="AN181" i="3" s="1"/>
  <c r="AB160" i="3"/>
  <c r="BD158" i="3"/>
  <c r="AD160" i="3"/>
  <c r="BD160" i="3" s="1"/>
  <c r="BE158" i="3"/>
  <c r="AE160" i="3"/>
  <c r="BI158" i="3"/>
  <c r="AI160" i="3"/>
  <c r="BI160" i="3" s="1"/>
  <c r="BM158" i="3"/>
  <c r="AM160" i="3"/>
  <c r="AF160" i="3"/>
  <c r="BF160" i="3" s="1"/>
  <c r="BF158" i="3"/>
  <c r="AC160" i="3"/>
  <c r="BC160" i="3" s="1"/>
  <c r="AG160" i="3"/>
  <c r="BG160" i="3" s="1"/>
  <c r="BG158" i="3"/>
  <c r="AK160" i="3"/>
  <c r="BK160" i="3" s="1"/>
  <c r="BK158" i="3"/>
  <c r="AJ160" i="3"/>
  <c r="BJ160" i="3" s="1"/>
  <c r="BJ158" i="3"/>
  <c r="BH158" i="3"/>
  <c r="AH160" i="3"/>
  <c r="BH160" i="3" s="1"/>
  <c r="BL158" i="3"/>
  <c r="AL160" i="3"/>
  <c r="BL160" i="3" s="1"/>
  <c r="AJ159" i="3"/>
  <c r="BJ159" i="3" s="1"/>
  <c r="AD159" i="3"/>
  <c r="BD159" i="3" s="1"/>
  <c r="AH159" i="3"/>
  <c r="BH159" i="3" s="1"/>
  <c r="AL159" i="3"/>
  <c r="BL159" i="3" s="1"/>
  <c r="AE159" i="3"/>
  <c r="BE159" i="3" s="1"/>
  <c r="AM159" i="3"/>
  <c r="BM159" i="3" s="1"/>
  <c r="BM160" i="3"/>
  <c r="AF159" i="3"/>
  <c r="BF159" i="3" s="1"/>
  <c r="AI159" i="3"/>
  <c r="BI159" i="3" s="1"/>
  <c r="AC159" i="3"/>
  <c r="BC159" i="3" s="1"/>
  <c r="AG159" i="3"/>
  <c r="BG159" i="3" s="1"/>
  <c r="AK159" i="3"/>
  <c r="BK159" i="3" s="1"/>
  <c r="AF164" i="3"/>
  <c r="BF164" i="3" s="1"/>
  <c r="AF165" i="3"/>
  <c r="BF165" i="3" s="1"/>
  <c r="AF163" i="3"/>
  <c r="BF163" i="3" s="1"/>
  <c r="AH164" i="3"/>
  <c r="BH164" i="3" s="1"/>
  <c r="AH165" i="3"/>
  <c r="BH165" i="3" s="1"/>
  <c r="AH163" i="3"/>
  <c r="BH163" i="3" s="1"/>
  <c r="AL164" i="3"/>
  <c r="BL164" i="3" s="1"/>
  <c r="AL165" i="3"/>
  <c r="BL165" i="3" s="1"/>
  <c r="AL163" i="3"/>
  <c r="BL163" i="3" s="1"/>
  <c r="BE187" i="3"/>
  <c r="AC191" i="3"/>
  <c r="AC192" i="3"/>
  <c r="BC192" i="3" s="1"/>
  <c r="AC190" i="3"/>
  <c r="AG191" i="3"/>
  <c r="AG192" i="3"/>
  <c r="BG192" i="3" s="1"/>
  <c r="AG190" i="3"/>
  <c r="AI191" i="3"/>
  <c r="AI192" i="3"/>
  <c r="BI192" i="3" s="1"/>
  <c r="AI190" i="3"/>
  <c r="BM192" i="3"/>
  <c r="AC197" i="3"/>
  <c r="BC197" i="3" s="1"/>
  <c r="AC195" i="3"/>
  <c r="AC196" i="3"/>
  <c r="AE197" i="3"/>
  <c r="BE197" i="3" s="1"/>
  <c r="AE195" i="3"/>
  <c r="AE196" i="3"/>
  <c r="AI197" i="3"/>
  <c r="BI197" i="3" s="1"/>
  <c r="AI195" i="3"/>
  <c r="AI196" i="3"/>
  <c r="AK197" i="3"/>
  <c r="BK197" i="3" s="1"/>
  <c r="AK195" i="3"/>
  <c r="AK196" i="3"/>
  <c r="AM197" i="3"/>
  <c r="BM197" i="3" s="1"/>
  <c r="AM195" i="3"/>
  <c r="AM196" i="3"/>
  <c r="AE208" i="3"/>
  <c r="AE209" i="3"/>
  <c r="BE209" i="3" s="1"/>
  <c r="AE207" i="3"/>
  <c r="AG208" i="3"/>
  <c r="AG209" i="3"/>
  <c r="BG209" i="3" s="1"/>
  <c r="AG207" i="3"/>
  <c r="AI208" i="3"/>
  <c r="AI209" i="3"/>
  <c r="BI209" i="3" s="1"/>
  <c r="AI207" i="3"/>
  <c r="BM209" i="3"/>
  <c r="BC158" i="3"/>
  <c r="BE160" i="3"/>
  <c r="AC165" i="3"/>
  <c r="BC165" i="3" s="1"/>
  <c r="AC163" i="3"/>
  <c r="BC163" i="3" s="1"/>
  <c r="AC164" i="3"/>
  <c r="BC164" i="3" s="1"/>
  <c r="AE165" i="3"/>
  <c r="BE165" i="3" s="1"/>
  <c r="AE163" i="3"/>
  <c r="BE163" i="3" s="1"/>
  <c r="AE164" i="3"/>
  <c r="BE164" i="3" s="1"/>
  <c r="AG165" i="3"/>
  <c r="BG165" i="3" s="1"/>
  <c r="AG163" i="3"/>
  <c r="BG163" i="3" s="1"/>
  <c r="AG164" i="3"/>
  <c r="BG164" i="3" s="1"/>
  <c r="AI165" i="3"/>
  <c r="BI165" i="3" s="1"/>
  <c r="AI163" i="3"/>
  <c r="BI163" i="3" s="1"/>
  <c r="AI164" i="3"/>
  <c r="BI164" i="3" s="1"/>
  <c r="AK165" i="3"/>
  <c r="BK165" i="3" s="1"/>
  <c r="AK163" i="3"/>
  <c r="BK163" i="3" s="1"/>
  <c r="AK164" i="3"/>
  <c r="BK164" i="3" s="1"/>
  <c r="AM165" i="3"/>
  <c r="BM165" i="3" s="1"/>
  <c r="AM163" i="3"/>
  <c r="BM163" i="3" s="1"/>
  <c r="AM164" i="3"/>
  <c r="BM164" i="3" s="1"/>
  <c r="BD187" i="3"/>
  <c r="BF187" i="3"/>
  <c r="AD192" i="3"/>
  <c r="BD192" i="3" s="1"/>
  <c r="AD190" i="3"/>
  <c r="AD191" i="3"/>
  <c r="AF192" i="3"/>
  <c r="BF192" i="3" s="1"/>
  <c r="AF190" i="3"/>
  <c r="AF191" i="3"/>
  <c r="AH192" i="3"/>
  <c r="BH192" i="3" s="1"/>
  <c r="AH190" i="3"/>
  <c r="AH191" i="3"/>
  <c r="BJ192" i="3"/>
  <c r="BL192" i="3"/>
  <c r="AD196" i="3"/>
  <c r="AD197" i="3"/>
  <c r="BD197" i="3" s="1"/>
  <c r="AD195" i="3"/>
  <c r="AF196" i="3"/>
  <c r="AF197" i="3"/>
  <c r="BF197" i="3" s="1"/>
  <c r="AF195" i="3"/>
  <c r="AH196" i="3"/>
  <c r="AH197" i="3"/>
  <c r="BH197" i="3" s="1"/>
  <c r="AH195" i="3"/>
  <c r="AJ196" i="3"/>
  <c r="AJ197" i="3"/>
  <c r="BJ197" i="3" s="1"/>
  <c r="AJ195" i="3"/>
  <c r="AL196" i="3"/>
  <c r="AL197" i="3"/>
  <c r="BL197" i="3" s="1"/>
  <c r="AL195" i="3"/>
  <c r="AD209" i="3"/>
  <c r="BD209" i="3" s="1"/>
  <c r="AD207" i="3"/>
  <c r="AD208" i="3"/>
  <c r="AF209" i="3"/>
  <c r="BF209" i="3" s="1"/>
  <c r="AF207" i="3"/>
  <c r="AF208" i="3"/>
  <c r="AH209" i="3"/>
  <c r="BH209" i="3" s="1"/>
  <c r="AH207" i="3"/>
  <c r="AH208" i="3"/>
  <c r="BJ209" i="3"/>
  <c r="BD214" i="3"/>
  <c r="BH214" i="3"/>
  <c r="AD224" i="3"/>
  <c r="BD224" i="3" s="1"/>
  <c r="AD222" i="3"/>
  <c r="AD223" i="3"/>
  <c r="AF224" i="3"/>
  <c r="BF224" i="3" s="1"/>
  <c r="AF222" i="3"/>
  <c r="AF223" i="3"/>
  <c r="AH224" i="3"/>
  <c r="BH224" i="3" s="1"/>
  <c r="AH222" i="3"/>
  <c r="AH223" i="3"/>
  <c r="BL224" i="3"/>
  <c r="AD228" i="3"/>
  <c r="AD229" i="3"/>
  <c r="BD229" i="3" s="1"/>
  <c r="AD227" i="3"/>
  <c r="AF228" i="3"/>
  <c r="AF229" i="3"/>
  <c r="BF229" i="3" s="1"/>
  <c r="AF227" i="3"/>
  <c r="AH228" i="3"/>
  <c r="AH229" i="3"/>
  <c r="BH229" i="3" s="1"/>
  <c r="AH227" i="3"/>
  <c r="AJ228" i="3"/>
  <c r="AJ229" i="3"/>
  <c r="BJ229" i="3" s="1"/>
  <c r="AJ227" i="3"/>
  <c r="AL228" i="3"/>
  <c r="AL229" i="3"/>
  <c r="BL229" i="3" s="1"/>
  <c r="AL227" i="3"/>
  <c r="AD164" i="3"/>
  <c r="BD164" i="3" s="1"/>
  <c r="AD165" i="3"/>
  <c r="BD165" i="3" s="1"/>
  <c r="AD163" i="3"/>
  <c r="BD163" i="3" s="1"/>
  <c r="AJ164" i="3"/>
  <c r="BJ164" i="3" s="1"/>
  <c r="AJ165" i="3"/>
  <c r="BJ165" i="3" s="1"/>
  <c r="AJ163" i="3"/>
  <c r="BJ163" i="3" s="1"/>
  <c r="BC187" i="3"/>
  <c r="AE191" i="3"/>
  <c r="AE192" i="3"/>
  <c r="BE192" i="3" s="1"/>
  <c r="AE190" i="3"/>
  <c r="AG197" i="3"/>
  <c r="BG197" i="3" s="1"/>
  <c r="AG195" i="3"/>
  <c r="AG196" i="3"/>
  <c r="AC208" i="3"/>
  <c r="AC209" i="3"/>
  <c r="BC209" i="3" s="1"/>
  <c r="AC207" i="3"/>
  <c r="BC214" i="3"/>
  <c r="BI214" i="3"/>
  <c r="BK214" i="3"/>
  <c r="AC223" i="3"/>
  <c r="AC224" i="3"/>
  <c r="BC224" i="3" s="1"/>
  <c r="AC222" i="3"/>
  <c r="AE223" i="3"/>
  <c r="AE224" i="3"/>
  <c r="BE224" i="3" s="1"/>
  <c r="AE222" i="3"/>
  <c r="AG223" i="3"/>
  <c r="AG224" i="3"/>
  <c r="BG224" i="3" s="1"/>
  <c r="AG222" i="3"/>
  <c r="AI223" i="3"/>
  <c r="AI224" i="3"/>
  <c r="BI224" i="3" s="1"/>
  <c r="AI222" i="3"/>
  <c r="BM224" i="3"/>
  <c r="AC229" i="3"/>
  <c r="BC229" i="3" s="1"/>
  <c r="AC227" i="3"/>
  <c r="AC228" i="3"/>
  <c r="AE229" i="3"/>
  <c r="BE229" i="3" s="1"/>
  <c r="AE227" i="3"/>
  <c r="AE228" i="3"/>
  <c r="AG229" i="3"/>
  <c r="BG229" i="3" s="1"/>
  <c r="AG227" i="3"/>
  <c r="AG228" i="3"/>
  <c r="AI229" i="3"/>
  <c r="BI229" i="3" s="1"/>
  <c r="AI227" i="3"/>
  <c r="AI228" i="3"/>
  <c r="AK229" i="3"/>
  <c r="BK229" i="3" s="1"/>
  <c r="AK227" i="3"/>
  <c r="AK228" i="3"/>
  <c r="AM229" i="3"/>
  <c r="BM229" i="3" s="1"/>
  <c r="AM227" i="3"/>
  <c r="AM228" i="3"/>
  <c r="AB165" i="3"/>
  <c r="AB164" i="3"/>
  <c r="AB163" i="3"/>
  <c r="AB192" i="3"/>
  <c r="AB191" i="3"/>
  <c r="AB190" i="3"/>
  <c r="AB197" i="3"/>
  <c r="AB196" i="3"/>
  <c r="AB195" i="3"/>
  <c r="AB209" i="3"/>
  <c r="AB208" i="3"/>
  <c r="AB207" i="3"/>
  <c r="AB224" i="3"/>
  <c r="AB223" i="3"/>
  <c r="AB222" i="3"/>
  <c r="AB229" i="3"/>
  <c r="AB228" i="3"/>
  <c r="AB227" i="3"/>
  <c r="BB176" i="3"/>
  <c r="BB175" i="3"/>
  <c r="BB177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B224" i="3" l="1"/>
  <c r="BB209" i="3"/>
  <c r="BB229" i="3"/>
  <c r="BB214" i="3"/>
  <c r="BB197" i="3"/>
  <c r="BB163" i="3"/>
  <c r="BB165" i="3"/>
  <c r="BB159" i="3"/>
  <c r="BB158" i="3"/>
  <c r="BB187" i="3"/>
  <c r="BB192" i="3"/>
  <c r="BB164" i="3"/>
  <c r="BB160" i="3"/>
  <c r="BB182" i="3"/>
  <c r="BN341" i="3"/>
  <c r="BM331" i="3" l="1"/>
  <c r="BL331" i="3"/>
  <c r="BI331" i="3"/>
  <c r="BH331" i="3"/>
  <c r="BE331" i="3"/>
  <c r="BD331" i="3"/>
  <c r="BB331" i="3"/>
  <c r="BK331" i="3"/>
  <c r="BJ331" i="3"/>
  <c r="BG331" i="3"/>
  <c r="BF331" i="3"/>
  <c r="BC331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M335" i="3"/>
  <c r="BL335" i="3"/>
  <c r="N23" i="5" s="1"/>
  <c r="BK335" i="3"/>
  <c r="M23" i="5" s="1"/>
  <c r="BJ335" i="3"/>
  <c r="L23" i="5" s="1"/>
  <c r="BI335" i="3"/>
  <c r="K23" i="5" s="1"/>
  <c r="BH335" i="3"/>
  <c r="J23" i="5" s="1"/>
  <c r="BG335" i="3"/>
  <c r="I23" i="5" s="1"/>
  <c r="BF335" i="3"/>
  <c r="H23" i="5" s="1"/>
  <c r="BE335" i="3"/>
  <c r="G23" i="5" s="1"/>
  <c r="BD335" i="3"/>
  <c r="F23" i="5" s="1"/>
  <c r="BC335" i="3"/>
  <c r="E23" i="5" s="1"/>
  <c r="BB335" i="3"/>
  <c r="D23" i="5" s="1"/>
  <c r="O23" i="5" l="1"/>
  <c r="BD332" i="3"/>
  <c r="BL332" i="3"/>
  <c r="BM332" i="3"/>
  <c r="BF332" i="3"/>
  <c r="BE332" i="3"/>
  <c r="BK332" i="3"/>
  <c r="BI342" i="3"/>
  <c r="BB342" i="3"/>
  <c r="BJ342" i="3"/>
  <c r="BC342" i="3"/>
  <c r="BK342" i="3"/>
  <c r="BG332" i="3"/>
  <c r="BH342" i="3"/>
  <c r="BD342" i="3"/>
  <c r="BL342" i="3"/>
  <c r="BH332" i="3"/>
  <c r="BE342" i="3"/>
  <c r="BF342" i="3"/>
  <c r="BB332" i="3"/>
  <c r="BJ332" i="3"/>
  <c r="BM342" i="3"/>
  <c r="BI332" i="3"/>
  <c r="BG342" i="3"/>
  <c r="BC332" i="3"/>
  <c r="H22" i="5"/>
  <c r="E22" i="5"/>
  <c r="I22" i="5"/>
  <c r="M22" i="5"/>
  <c r="L22" i="5"/>
  <c r="F22" i="5"/>
  <c r="J22" i="5"/>
  <c r="N22" i="5"/>
  <c r="D22" i="5"/>
  <c r="G22" i="5"/>
  <c r="K22" i="5"/>
  <c r="O22" i="5"/>
  <c r="BN327" i="3"/>
  <c r="BN330" i="3"/>
  <c r="BN331" i="3"/>
  <c r="BN335" i="3"/>
  <c r="BN336" i="3"/>
  <c r="BN337" i="3"/>
  <c r="BN338" i="3"/>
  <c r="AM274" i="3"/>
  <c r="AM275" i="3"/>
  <c r="AM276" i="3"/>
  <c r="AM278" i="3"/>
  <c r="AM279" i="3"/>
  <c r="AM280" i="3"/>
  <c r="AZ274" i="3"/>
  <c r="AZ275" i="3"/>
  <c r="AZ276" i="3"/>
  <c r="AZ278" i="3"/>
  <c r="AZ279" i="3"/>
  <c r="AZ280" i="3"/>
  <c r="AL274" i="3"/>
  <c r="AL275" i="3"/>
  <c r="AL276" i="3"/>
  <c r="AL278" i="3"/>
  <c r="AL279" i="3"/>
  <c r="AL280" i="3"/>
  <c r="AY274" i="3"/>
  <c r="AY275" i="3"/>
  <c r="AY276" i="3"/>
  <c r="AY278" i="3"/>
  <c r="AY279" i="3"/>
  <c r="AY280" i="3"/>
  <c r="AK274" i="3"/>
  <c r="AK275" i="3"/>
  <c r="AK276" i="3"/>
  <c r="AK278" i="3"/>
  <c r="AK279" i="3"/>
  <c r="AK280" i="3"/>
  <c r="AX274" i="3"/>
  <c r="AX275" i="3"/>
  <c r="AX276" i="3"/>
  <c r="AX278" i="3"/>
  <c r="AX279" i="3"/>
  <c r="AX280" i="3"/>
  <c r="AJ274" i="3"/>
  <c r="AJ275" i="3"/>
  <c r="AJ276" i="3"/>
  <c r="AJ278" i="3"/>
  <c r="AJ279" i="3"/>
  <c r="AJ280" i="3"/>
  <c r="AW274" i="3"/>
  <c r="AW275" i="3"/>
  <c r="AW276" i="3"/>
  <c r="AW278" i="3"/>
  <c r="AW279" i="3"/>
  <c r="AW280" i="3"/>
  <c r="AI274" i="3"/>
  <c r="AI275" i="3"/>
  <c r="AI276" i="3"/>
  <c r="AI278" i="3"/>
  <c r="AI279" i="3"/>
  <c r="AI280" i="3"/>
  <c r="AV274" i="3"/>
  <c r="AV275" i="3"/>
  <c r="AV276" i="3"/>
  <c r="AV278" i="3"/>
  <c r="AV279" i="3"/>
  <c r="AV280" i="3"/>
  <c r="AH274" i="3"/>
  <c r="AH275" i="3"/>
  <c r="AH276" i="3"/>
  <c r="AH278" i="3"/>
  <c r="AH279" i="3"/>
  <c r="AH280" i="3"/>
  <c r="AU274" i="3"/>
  <c r="AU275" i="3"/>
  <c r="AU276" i="3"/>
  <c r="AU278" i="3"/>
  <c r="AU279" i="3"/>
  <c r="AU280" i="3"/>
  <c r="AG274" i="3"/>
  <c r="AG275" i="3"/>
  <c r="AG276" i="3"/>
  <c r="AG278" i="3"/>
  <c r="AG279" i="3"/>
  <c r="AG280" i="3"/>
  <c r="AT274" i="3"/>
  <c r="AT275" i="3"/>
  <c r="AT276" i="3"/>
  <c r="AT278" i="3"/>
  <c r="AT279" i="3"/>
  <c r="AT280" i="3"/>
  <c r="AF274" i="3"/>
  <c r="AF275" i="3"/>
  <c r="AF276" i="3"/>
  <c r="AF278" i="3"/>
  <c r="AF279" i="3"/>
  <c r="AF280" i="3"/>
  <c r="AS274" i="3"/>
  <c r="AS275" i="3"/>
  <c r="AS276" i="3"/>
  <c r="AS278" i="3"/>
  <c r="AS279" i="3"/>
  <c r="AS280" i="3"/>
  <c r="AE274" i="3"/>
  <c r="AE275" i="3"/>
  <c r="AE276" i="3"/>
  <c r="AE278" i="3"/>
  <c r="AE279" i="3"/>
  <c r="AE280" i="3"/>
  <c r="AR274" i="3"/>
  <c r="AR275" i="3"/>
  <c r="AR276" i="3"/>
  <c r="AR278" i="3"/>
  <c r="AR279" i="3"/>
  <c r="AR280" i="3"/>
  <c r="AD274" i="3"/>
  <c r="AD275" i="3"/>
  <c r="AD276" i="3"/>
  <c r="AD278" i="3"/>
  <c r="AD279" i="3"/>
  <c r="AD280" i="3"/>
  <c r="AQ274" i="3"/>
  <c r="AQ275" i="3"/>
  <c r="AQ276" i="3"/>
  <c r="AQ278" i="3"/>
  <c r="AQ279" i="3"/>
  <c r="AQ280" i="3"/>
  <c r="AC274" i="3"/>
  <c r="AC275" i="3"/>
  <c r="AC276" i="3"/>
  <c r="AC278" i="3"/>
  <c r="AC279" i="3"/>
  <c r="AC280" i="3"/>
  <c r="AP274" i="3"/>
  <c r="AP275" i="3"/>
  <c r="AP276" i="3"/>
  <c r="AP278" i="3"/>
  <c r="AP279" i="3"/>
  <c r="AP280" i="3"/>
  <c r="AB274" i="3"/>
  <c r="AB275" i="3"/>
  <c r="AB276" i="3"/>
  <c r="AB278" i="3"/>
  <c r="AB279" i="3"/>
  <c r="AB280" i="3"/>
  <c r="AO274" i="3"/>
  <c r="AO275" i="3"/>
  <c r="AO276" i="3"/>
  <c r="AO278" i="3"/>
  <c r="AO279" i="3"/>
  <c r="AO280" i="3"/>
  <c r="O19" i="6"/>
  <c r="N19" i="6"/>
  <c r="M19" i="6"/>
  <c r="L19" i="6"/>
  <c r="K19" i="6"/>
  <c r="J19" i="6"/>
  <c r="I19" i="6"/>
  <c r="H19" i="6"/>
  <c r="G19" i="6"/>
  <c r="F19" i="6"/>
  <c r="E19" i="6"/>
  <c r="D19" i="6"/>
  <c r="AM167" i="3"/>
  <c r="AZ157" i="3"/>
  <c r="BM157" i="3" s="1"/>
  <c r="AZ162" i="3"/>
  <c r="BM162" i="3" s="1"/>
  <c r="AZ167" i="3"/>
  <c r="AZ174" i="3"/>
  <c r="AZ179" i="3"/>
  <c r="AZ184" i="3"/>
  <c r="BM184" i="3" s="1"/>
  <c r="AZ189" i="3"/>
  <c r="AZ194" i="3"/>
  <c r="BM194" i="3" s="1"/>
  <c r="AZ206" i="3"/>
  <c r="BM206" i="3" s="1"/>
  <c r="AZ211" i="3"/>
  <c r="BM211" i="3" s="1"/>
  <c r="AZ221" i="3"/>
  <c r="BM221" i="3" s="1"/>
  <c r="AZ226" i="3"/>
  <c r="BM226" i="3" s="1"/>
  <c r="AL167" i="3"/>
  <c r="AY157" i="3"/>
  <c r="BL157" i="3" s="1"/>
  <c r="AY162" i="3"/>
  <c r="BL162" i="3" s="1"/>
  <c r="AY167" i="3"/>
  <c r="AY174" i="3"/>
  <c r="AY179" i="3"/>
  <c r="AY184" i="3"/>
  <c r="AY189" i="3"/>
  <c r="AY194" i="3"/>
  <c r="AY206" i="3"/>
  <c r="AY211" i="3"/>
  <c r="AY221" i="3"/>
  <c r="AY226" i="3"/>
  <c r="AK167" i="3"/>
  <c r="AX157" i="3"/>
  <c r="BK157" i="3" s="1"/>
  <c r="AX162" i="3"/>
  <c r="BK162" i="3" s="1"/>
  <c r="AX167" i="3"/>
  <c r="AX174" i="3"/>
  <c r="AX179" i="3"/>
  <c r="AX184" i="3"/>
  <c r="AX189" i="3"/>
  <c r="AX194" i="3"/>
  <c r="AX206" i="3"/>
  <c r="AX211" i="3"/>
  <c r="AX221" i="3"/>
  <c r="AX226" i="3"/>
  <c r="AJ167" i="3"/>
  <c r="AW157" i="3"/>
  <c r="BJ157" i="3" s="1"/>
  <c r="AW162" i="3"/>
  <c r="BJ162" i="3" s="1"/>
  <c r="AW167" i="3"/>
  <c r="AW174" i="3"/>
  <c r="AW179" i="3"/>
  <c r="AW184" i="3"/>
  <c r="AW189" i="3"/>
  <c r="AW194" i="3"/>
  <c r="AW206" i="3"/>
  <c r="AW211" i="3"/>
  <c r="AW221" i="3"/>
  <c r="AW226" i="3"/>
  <c r="AI167" i="3"/>
  <c r="AV157" i="3"/>
  <c r="BI157" i="3" s="1"/>
  <c r="AV162" i="3"/>
  <c r="BI162" i="3" s="1"/>
  <c r="AV167" i="3"/>
  <c r="AV174" i="3"/>
  <c r="AV179" i="3"/>
  <c r="AV184" i="3"/>
  <c r="AV189" i="3"/>
  <c r="AV194" i="3"/>
  <c r="AV206" i="3"/>
  <c r="AV211" i="3"/>
  <c r="AV221" i="3"/>
  <c r="AV226" i="3"/>
  <c r="AH167" i="3"/>
  <c r="AU157" i="3"/>
  <c r="BH157" i="3" s="1"/>
  <c r="AU162" i="3"/>
  <c r="BH162" i="3" s="1"/>
  <c r="AU167" i="3"/>
  <c r="AU174" i="3"/>
  <c r="AU179" i="3"/>
  <c r="AU184" i="3"/>
  <c r="AU189" i="3"/>
  <c r="AU194" i="3"/>
  <c r="AU206" i="3"/>
  <c r="AU211" i="3"/>
  <c r="AU221" i="3"/>
  <c r="AU226" i="3"/>
  <c r="AG167" i="3"/>
  <c r="AT157" i="3"/>
  <c r="BG157" i="3" s="1"/>
  <c r="AT162" i="3"/>
  <c r="BG162" i="3" s="1"/>
  <c r="AT167" i="3"/>
  <c r="AT174" i="3"/>
  <c r="AT179" i="3"/>
  <c r="AT184" i="3"/>
  <c r="AT189" i="3"/>
  <c r="AT194" i="3"/>
  <c r="AT206" i="3"/>
  <c r="AT211" i="3"/>
  <c r="AT221" i="3"/>
  <c r="AT226" i="3"/>
  <c r="AF167" i="3"/>
  <c r="AS157" i="3"/>
  <c r="BF157" i="3" s="1"/>
  <c r="AS162" i="3"/>
  <c r="BF162" i="3" s="1"/>
  <c r="AS167" i="3"/>
  <c r="AS174" i="3"/>
  <c r="AS179" i="3"/>
  <c r="AS184" i="3"/>
  <c r="AS189" i="3"/>
  <c r="AS194" i="3"/>
  <c r="AS206" i="3"/>
  <c r="AS211" i="3"/>
  <c r="AS221" i="3"/>
  <c r="AS226" i="3"/>
  <c r="AE167" i="3"/>
  <c r="AR157" i="3"/>
  <c r="BE157" i="3" s="1"/>
  <c r="AR162" i="3"/>
  <c r="BE162" i="3" s="1"/>
  <c r="AR167" i="3"/>
  <c r="AR174" i="3"/>
  <c r="AR179" i="3"/>
  <c r="AR184" i="3"/>
  <c r="AR189" i="3"/>
  <c r="AR194" i="3"/>
  <c r="AR206" i="3"/>
  <c r="AR211" i="3"/>
  <c r="AR221" i="3"/>
  <c r="AR226" i="3"/>
  <c r="AD167" i="3"/>
  <c r="AQ157" i="3"/>
  <c r="BD157" i="3" s="1"/>
  <c r="AQ162" i="3"/>
  <c r="BD162" i="3" s="1"/>
  <c r="AQ167" i="3"/>
  <c r="AQ174" i="3"/>
  <c r="AQ179" i="3"/>
  <c r="AQ184" i="3"/>
  <c r="AQ189" i="3"/>
  <c r="AQ194" i="3"/>
  <c r="AQ206" i="3"/>
  <c r="AQ211" i="3"/>
  <c r="AQ221" i="3"/>
  <c r="AQ226" i="3"/>
  <c r="AC167" i="3"/>
  <c r="AP157" i="3"/>
  <c r="BC157" i="3" s="1"/>
  <c r="AP162" i="3"/>
  <c r="BC162" i="3" s="1"/>
  <c r="AP167" i="3"/>
  <c r="AP174" i="3"/>
  <c r="AP179" i="3"/>
  <c r="AP184" i="3"/>
  <c r="AP189" i="3"/>
  <c r="AP194" i="3"/>
  <c r="AP206" i="3"/>
  <c r="AP211" i="3"/>
  <c r="AP221" i="3"/>
  <c r="AP226" i="3"/>
  <c r="AB167" i="3"/>
  <c r="AO157" i="3"/>
  <c r="BB157" i="3" s="1"/>
  <c r="AO162" i="3"/>
  <c r="BB162" i="3" s="1"/>
  <c r="AO167" i="3"/>
  <c r="AO179" i="3"/>
  <c r="AO184" i="3"/>
  <c r="AO189" i="3"/>
  <c r="AO194" i="3"/>
  <c r="AO206" i="3"/>
  <c r="AO211" i="3"/>
  <c r="AO221" i="3"/>
  <c r="AO226" i="3"/>
  <c r="AM149" i="3"/>
  <c r="AM150" i="3"/>
  <c r="AZ149" i="3"/>
  <c r="AZ150" i="3"/>
  <c r="AM151" i="3"/>
  <c r="BM151" i="3" s="1"/>
  <c r="AL149" i="3"/>
  <c r="AL150" i="3"/>
  <c r="AY149" i="3"/>
  <c r="AY150" i="3"/>
  <c r="AL151" i="3"/>
  <c r="BL151" i="3" s="1"/>
  <c r="AK149" i="3"/>
  <c r="AK150" i="3"/>
  <c r="AX149" i="3"/>
  <c r="AX150" i="3"/>
  <c r="AK151" i="3"/>
  <c r="BK151" i="3" s="1"/>
  <c r="AJ149" i="3"/>
  <c r="AJ150" i="3"/>
  <c r="AW149" i="3"/>
  <c r="AW150" i="3"/>
  <c r="AJ151" i="3"/>
  <c r="BJ151" i="3" s="1"/>
  <c r="AI149" i="3"/>
  <c r="AI150" i="3"/>
  <c r="AV149" i="3"/>
  <c r="AV150" i="3"/>
  <c r="AI151" i="3"/>
  <c r="BI151" i="3" s="1"/>
  <c r="AH149" i="3"/>
  <c r="AH150" i="3"/>
  <c r="AU149" i="3"/>
  <c r="AU150" i="3"/>
  <c r="AH151" i="3"/>
  <c r="BH151" i="3" s="1"/>
  <c r="AG149" i="3"/>
  <c r="AG150" i="3"/>
  <c r="AT149" i="3"/>
  <c r="AT150" i="3"/>
  <c r="AG151" i="3"/>
  <c r="BG151" i="3" s="1"/>
  <c r="AF149" i="3"/>
  <c r="AF150" i="3"/>
  <c r="AS149" i="3"/>
  <c r="AS150" i="3"/>
  <c r="AF151" i="3"/>
  <c r="BF151" i="3" s="1"/>
  <c r="AE149" i="3"/>
  <c r="AE150" i="3"/>
  <c r="AR149" i="3"/>
  <c r="AR150" i="3"/>
  <c r="AE151" i="3"/>
  <c r="BE151" i="3" s="1"/>
  <c r="AD149" i="3"/>
  <c r="AD150" i="3"/>
  <c r="AQ149" i="3"/>
  <c r="AQ150" i="3"/>
  <c r="AD151" i="3"/>
  <c r="BD151" i="3" s="1"/>
  <c r="AC149" i="3"/>
  <c r="AC150" i="3"/>
  <c r="AP149" i="3"/>
  <c r="AP150" i="3"/>
  <c r="AC151" i="3"/>
  <c r="BC151" i="3" s="1"/>
  <c r="AB149" i="3"/>
  <c r="AB150" i="3"/>
  <c r="AO149" i="3"/>
  <c r="AO150" i="3"/>
  <c r="AB151" i="3"/>
  <c r="O16" i="6"/>
  <c r="N16" i="6"/>
  <c r="M16" i="6"/>
  <c r="L16" i="6"/>
  <c r="K16" i="6"/>
  <c r="J16" i="6"/>
  <c r="I16" i="6"/>
  <c r="H16" i="6"/>
  <c r="G16" i="6"/>
  <c r="F16" i="6"/>
  <c r="E16" i="6"/>
  <c r="D16" i="6"/>
  <c r="AZ107" i="3"/>
  <c r="AZ108" i="3"/>
  <c r="AZ109" i="3"/>
  <c r="AZ111" i="3"/>
  <c r="AZ112" i="3"/>
  <c r="AZ115" i="3"/>
  <c r="AZ116" i="3"/>
  <c r="AZ117" i="3"/>
  <c r="AZ121" i="3"/>
  <c r="AZ122" i="3"/>
  <c r="AY107" i="3"/>
  <c r="AY108" i="3"/>
  <c r="AY109" i="3"/>
  <c r="AY111" i="3"/>
  <c r="AY112" i="3"/>
  <c r="AY115" i="3"/>
  <c r="AY116" i="3"/>
  <c r="AY117" i="3"/>
  <c r="AY121" i="3"/>
  <c r="AY122" i="3"/>
  <c r="AX107" i="3"/>
  <c r="AX108" i="3"/>
  <c r="AX109" i="3"/>
  <c r="AX111" i="3"/>
  <c r="AX112" i="3"/>
  <c r="AX115" i="3"/>
  <c r="AX116" i="3"/>
  <c r="AX117" i="3"/>
  <c r="AX121" i="3"/>
  <c r="AX122" i="3"/>
  <c r="AW107" i="3"/>
  <c r="AW108" i="3"/>
  <c r="AW109" i="3"/>
  <c r="AW111" i="3"/>
  <c r="AW112" i="3"/>
  <c r="AW115" i="3"/>
  <c r="AW116" i="3"/>
  <c r="AW117" i="3"/>
  <c r="AW121" i="3"/>
  <c r="AW122" i="3"/>
  <c r="AV107" i="3"/>
  <c r="AV108" i="3"/>
  <c r="AV109" i="3"/>
  <c r="AV111" i="3"/>
  <c r="AV112" i="3"/>
  <c r="AV115" i="3"/>
  <c r="AV116" i="3"/>
  <c r="AV117" i="3"/>
  <c r="AV121" i="3"/>
  <c r="AV122" i="3"/>
  <c r="AU107" i="3"/>
  <c r="AU108" i="3"/>
  <c r="AU109" i="3"/>
  <c r="AU111" i="3"/>
  <c r="AU112" i="3"/>
  <c r="AU115" i="3"/>
  <c r="AU116" i="3"/>
  <c r="AU117" i="3"/>
  <c r="AU121" i="3"/>
  <c r="AU122" i="3"/>
  <c r="AT107" i="3"/>
  <c r="AT108" i="3"/>
  <c r="AT109" i="3"/>
  <c r="AT111" i="3"/>
  <c r="AT112" i="3"/>
  <c r="AT115" i="3"/>
  <c r="AT116" i="3"/>
  <c r="AT117" i="3"/>
  <c r="AT121" i="3"/>
  <c r="AT122" i="3"/>
  <c r="AS107" i="3"/>
  <c r="AS108" i="3"/>
  <c r="AS109" i="3"/>
  <c r="AS111" i="3"/>
  <c r="AS112" i="3"/>
  <c r="AS115" i="3"/>
  <c r="AS116" i="3"/>
  <c r="AS117" i="3"/>
  <c r="AS121" i="3"/>
  <c r="AS122" i="3"/>
  <c r="AR107" i="3"/>
  <c r="AR108" i="3"/>
  <c r="AR109" i="3"/>
  <c r="AR111" i="3"/>
  <c r="AR112" i="3"/>
  <c r="AR115" i="3"/>
  <c r="AR116" i="3"/>
  <c r="AR117" i="3"/>
  <c r="AR121" i="3"/>
  <c r="AR122" i="3"/>
  <c r="AQ107" i="3"/>
  <c r="AQ108" i="3"/>
  <c r="AQ109" i="3"/>
  <c r="AQ111" i="3"/>
  <c r="AQ112" i="3"/>
  <c r="AQ115" i="3"/>
  <c r="AQ116" i="3"/>
  <c r="AQ117" i="3"/>
  <c r="AQ121" i="3"/>
  <c r="AQ122" i="3"/>
  <c r="AP107" i="3"/>
  <c r="AP108" i="3"/>
  <c r="AP109" i="3"/>
  <c r="AP111" i="3"/>
  <c r="AP112" i="3"/>
  <c r="AP115" i="3"/>
  <c r="AP116" i="3"/>
  <c r="AP117" i="3"/>
  <c r="AP121" i="3"/>
  <c r="AP122" i="3"/>
  <c r="AN112" i="3"/>
  <c r="AN117" i="3"/>
  <c r="AO107" i="3"/>
  <c r="AO108" i="3"/>
  <c r="AO109" i="3"/>
  <c r="AO111" i="3"/>
  <c r="AO112" i="3"/>
  <c r="AO115" i="3"/>
  <c r="AO116" i="3"/>
  <c r="AO117" i="3"/>
  <c r="AO121" i="3"/>
  <c r="AO122" i="3"/>
  <c r="BB306" i="3"/>
  <c r="BB307" i="3"/>
  <c r="BC306" i="3"/>
  <c r="BC307" i="3"/>
  <c r="BD306" i="3"/>
  <c r="BD307" i="3"/>
  <c r="BE306" i="3"/>
  <c r="BE307" i="3"/>
  <c r="BF306" i="3"/>
  <c r="BF307" i="3"/>
  <c r="BG306" i="3"/>
  <c r="BG307" i="3"/>
  <c r="BH306" i="3"/>
  <c r="BH307" i="3"/>
  <c r="BI306" i="3"/>
  <c r="BI307" i="3"/>
  <c r="BJ306" i="3"/>
  <c r="BJ307" i="3"/>
  <c r="BK306" i="3"/>
  <c r="BK307" i="3"/>
  <c r="BL306" i="3"/>
  <c r="BL307" i="3"/>
  <c r="BM306" i="3"/>
  <c r="BM307" i="3"/>
  <c r="BB321" i="3"/>
  <c r="D26" i="5" s="1"/>
  <c r="BC321" i="3"/>
  <c r="E26" i="5" s="1"/>
  <c r="BD321" i="3"/>
  <c r="F26" i="5" s="1"/>
  <c r="BE321" i="3"/>
  <c r="G26" i="5" s="1"/>
  <c r="BF321" i="3"/>
  <c r="H26" i="5" s="1"/>
  <c r="BG321" i="3"/>
  <c r="I26" i="5" s="1"/>
  <c r="BH321" i="3"/>
  <c r="J26" i="5" s="1"/>
  <c r="BI321" i="3"/>
  <c r="K26" i="5" s="1"/>
  <c r="BJ321" i="3"/>
  <c r="L26" i="5" s="1"/>
  <c r="BK321" i="3"/>
  <c r="M26" i="5" s="1"/>
  <c r="BL321" i="3"/>
  <c r="N26" i="5" s="1"/>
  <c r="BM321" i="3"/>
  <c r="O26" i="5" s="1"/>
  <c r="BB254" i="3"/>
  <c r="BB255" i="3"/>
  <c r="BB256" i="3"/>
  <c r="BB258" i="3"/>
  <c r="BB259" i="3"/>
  <c r="BB260" i="3"/>
  <c r="BB263" i="3"/>
  <c r="BB264" i="3"/>
  <c r="BB265" i="3"/>
  <c r="BB267" i="3"/>
  <c r="BB268" i="3"/>
  <c r="BB269" i="3"/>
  <c r="BC254" i="3"/>
  <c r="BC255" i="3"/>
  <c r="BC256" i="3"/>
  <c r="BC258" i="3"/>
  <c r="BC259" i="3"/>
  <c r="BC260" i="3"/>
  <c r="BC263" i="3"/>
  <c r="BC264" i="3"/>
  <c r="BC265" i="3"/>
  <c r="BC267" i="3"/>
  <c r="BC268" i="3"/>
  <c r="BC269" i="3"/>
  <c r="BD254" i="3"/>
  <c r="BD255" i="3"/>
  <c r="BD256" i="3"/>
  <c r="BD258" i="3"/>
  <c r="BD259" i="3"/>
  <c r="BD260" i="3"/>
  <c r="BD263" i="3"/>
  <c r="BD264" i="3"/>
  <c r="BD265" i="3"/>
  <c r="BD267" i="3"/>
  <c r="BD268" i="3"/>
  <c r="BD269" i="3"/>
  <c r="BE254" i="3"/>
  <c r="BE255" i="3"/>
  <c r="BE256" i="3"/>
  <c r="BE258" i="3"/>
  <c r="BE259" i="3"/>
  <c r="BE260" i="3"/>
  <c r="BE263" i="3"/>
  <c r="BE264" i="3"/>
  <c r="BE265" i="3"/>
  <c r="BE267" i="3"/>
  <c r="BE268" i="3"/>
  <c r="BE269" i="3"/>
  <c r="BF254" i="3"/>
  <c r="BF255" i="3"/>
  <c r="BF256" i="3"/>
  <c r="BF258" i="3"/>
  <c r="BF259" i="3"/>
  <c r="BF260" i="3"/>
  <c r="BF263" i="3"/>
  <c r="BF264" i="3"/>
  <c r="BF265" i="3"/>
  <c r="BF267" i="3"/>
  <c r="BF268" i="3"/>
  <c r="BF269" i="3"/>
  <c r="BG254" i="3"/>
  <c r="BG255" i="3"/>
  <c r="BG256" i="3"/>
  <c r="BG258" i="3"/>
  <c r="BG259" i="3"/>
  <c r="BG260" i="3"/>
  <c r="BG263" i="3"/>
  <c r="BG264" i="3"/>
  <c r="BG265" i="3"/>
  <c r="BG267" i="3"/>
  <c r="BG268" i="3"/>
  <c r="BG269" i="3"/>
  <c r="BH254" i="3"/>
  <c r="BH255" i="3"/>
  <c r="BH256" i="3"/>
  <c r="BH258" i="3"/>
  <c r="BH259" i="3"/>
  <c r="BH260" i="3"/>
  <c r="BH263" i="3"/>
  <c r="BH264" i="3"/>
  <c r="BH265" i="3"/>
  <c r="BH267" i="3"/>
  <c r="BH268" i="3"/>
  <c r="BH269" i="3"/>
  <c r="BI254" i="3"/>
  <c r="BI255" i="3"/>
  <c r="BI256" i="3"/>
  <c r="BI258" i="3"/>
  <c r="BI259" i="3"/>
  <c r="BI260" i="3"/>
  <c r="BI263" i="3"/>
  <c r="BI264" i="3"/>
  <c r="BI265" i="3"/>
  <c r="BI267" i="3"/>
  <c r="BI268" i="3"/>
  <c r="BI269" i="3"/>
  <c r="BJ254" i="3"/>
  <c r="BJ255" i="3"/>
  <c r="BJ256" i="3"/>
  <c r="BJ258" i="3"/>
  <c r="BJ259" i="3"/>
  <c r="BJ260" i="3"/>
  <c r="BJ263" i="3"/>
  <c r="BJ264" i="3"/>
  <c r="BJ265" i="3"/>
  <c r="BJ267" i="3"/>
  <c r="BJ268" i="3"/>
  <c r="BJ269" i="3"/>
  <c r="BK254" i="3"/>
  <c r="BK255" i="3"/>
  <c r="BK256" i="3"/>
  <c r="BK258" i="3"/>
  <c r="BK259" i="3"/>
  <c r="BK260" i="3"/>
  <c r="BK263" i="3"/>
  <c r="BK264" i="3"/>
  <c r="BK265" i="3"/>
  <c r="BK267" i="3"/>
  <c r="BK268" i="3"/>
  <c r="BK269" i="3"/>
  <c r="BL254" i="3"/>
  <c r="BL255" i="3"/>
  <c r="BL256" i="3"/>
  <c r="BL258" i="3"/>
  <c r="BL259" i="3"/>
  <c r="BL260" i="3"/>
  <c r="BL263" i="3"/>
  <c r="BL264" i="3"/>
  <c r="BL265" i="3"/>
  <c r="BL267" i="3"/>
  <c r="BL268" i="3"/>
  <c r="BL269" i="3"/>
  <c r="BM254" i="3"/>
  <c r="BM255" i="3"/>
  <c r="BM256" i="3"/>
  <c r="BM258" i="3"/>
  <c r="BM259" i="3"/>
  <c r="BM260" i="3"/>
  <c r="BM263" i="3"/>
  <c r="BM264" i="3"/>
  <c r="BM265" i="3"/>
  <c r="BM267" i="3"/>
  <c r="BM268" i="3"/>
  <c r="BM269" i="3"/>
  <c r="BB239" i="3"/>
  <c r="BB240" i="3"/>
  <c r="BB241" i="3"/>
  <c r="BB243" i="3"/>
  <c r="BB244" i="3"/>
  <c r="BB245" i="3"/>
  <c r="BB247" i="3"/>
  <c r="BB248" i="3"/>
  <c r="BB249" i="3"/>
  <c r="BC239" i="3"/>
  <c r="BC240" i="3"/>
  <c r="BC241" i="3"/>
  <c r="BC243" i="3"/>
  <c r="BC244" i="3"/>
  <c r="BC245" i="3"/>
  <c r="BC247" i="3"/>
  <c r="BC248" i="3"/>
  <c r="BC249" i="3"/>
  <c r="BD239" i="3"/>
  <c r="BD240" i="3"/>
  <c r="BD241" i="3"/>
  <c r="BD243" i="3"/>
  <c r="BD244" i="3"/>
  <c r="BD245" i="3"/>
  <c r="BD247" i="3"/>
  <c r="BD248" i="3"/>
  <c r="BD249" i="3"/>
  <c r="BE239" i="3"/>
  <c r="BE240" i="3"/>
  <c r="BE241" i="3"/>
  <c r="BE243" i="3"/>
  <c r="BE244" i="3"/>
  <c r="BE245" i="3"/>
  <c r="BE247" i="3"/>
  <c r="BE248" i="3"/>
  <c r="BE249" i="3"/>
  <c r="BF239" i="3"/>
  <c r="BF240" i="3"/>
  <c r="BF241" i="3"/>
  <c r="BF243" i="3"/>
  <c r="BF244" i="3"/>
  <c r="BF245" i="3"/>
  <c r="BF247" i="3"/>
  <c r="BF248" i="3"/>
  <c r="BF249" i="3"/>
  <c r="BG239" i="3"/>
  <c r="BG240" i="3"/>
  <c r="BG241" i="3"/>
  <c r="BG243" i="3"/>
  <c r="BG244" i="3"/>
  <c r="BG245" i="3"/>
  <c r="BG247" i="3"/>
  <c r="BG248" i="3"/>
  <c r="BG249" i="3"/>
  <c r="BH239" i="3"/>
  <c r="BH240" i="3"/>
  <c r="BH241" i="3"/>
  <c r="BH243" i="3"/>
  <c r="BH244" i="3"/>
  <c r="BH245" i="3"/>
  <c r="BH247" i="3"/>
  <c r="BH248" i="3"/>
  <c r="BH249" i="3"/>
  <c r="BI239" i="3"/>
  <c r="BI240" i="3"/>
  <c r="BI241" i="3"/>
  <c r="BI243" i="3"/>
  <c r="BI244" i="3"/>
  <c r="BI245" i="3"/>
  <c r="BI247" i="3"/>
  <c r="BI248" i="3"/>
  <c r="BI249" i="3"/>
  <c r="BJ239" i="3"/>
  <c r="BJ240" i="3"/>
  <c r="BJ241" i="3"/>
  <c r="BJ243" i="3"/>
  <c r="BJ244" i="3"/>
  <c r="BJ245" i="3"/>
  <c r="BJ247" i="3"/>
  <c r="BJ248" i="3"/>
  <c r="BJ249" i="3"/>
  <c r="BK239" i="3"/>
  <c r="BK240" i="3"/>
  <c r="BK241" i="3"/>
  <c r="BK243" i="3"/>
  <c r="BK244" i="3"/>
  <c r="BK245" i="3"/>
  <c r="BK247" i="3"/>
  <c r="BK248" i="3"/>
  <c r="BK249" i="3"/>
  <c r="BL239" i="3"/>
  <c r="BL240" i="3"/>
  <c r="BL241" i="3"/>
  <c r="BL243" i="3"/>
  <c r="BL244" i="3"/>
  <c r="BL245" i="3"/>
  <c r="BL247" i="3"/>
  <c r="BL248" i="3"/>
  <c r="BL249" i="3"/>
  <c r="BM239" i="3"/>
  <c r="BM240" i="3"/>
  <c r="BM241" i="3"/>
  <c r="BM243" i="3"/>
  <c r="BM244" i="3"/>
  <c r="BM245" i="3"/>
  <c r="BM247" i="3"/>
  <c r="BM248" i="3"/>
  <c r="BM249" i="3"/>
  <c r="D179" i="3"/>
  <c r="D189" i="3"/>
  <c r="D200" i="3"/>
  <c r="BB200" i="3" s="1"/>
  <c r="D201" i="3"/>
  <c r="BB201" i="3" s="1"/>
  <c r="D202" i="3"/>
  <c r="BB202" i="3" s="1"/>
  <c r="D199" i="3"/>
  <c r="BB199" i="3" s="1"/>
  <c r="E179" i="3"/>
  <c r="E189" i="3"/>
  <c r="E199" i="3"/>
  <c r="BC199" i="3" s="1"/>
  <c r="E200" i="3"/>
  <c r="BC200" i="3" s="1"/>
  <c r="E201" i="3"/>
  <c r="BC201" i="3" s="1"/>
  <c r="E202" i="3"/>
  <c r="BC202" i="3" s="1"/>
  <c r="F179" i="3"/>
  <c r="F189" i="3"/>
  <c r="F199" i="3"/>
  <c r="BD199" i="3" s="1"/>
  <c r="F200" i="3"/>
  <c r="BD200" i="3" s="1"/>
  <c r="F201" i="3"/>
  <c r="BD201" i="3" s="1"/>
  <c r="F202" i="3"/>
  <c r="BD202" i="3" s="1"/>
  <c r="G179" i="3"/>
  <c r="G189" i="3"/>
  <c r="G199" i="3"/>
  <c r="BE199" i="3" s="1"/>
  <c r="G200" i="3"/>
  <c r="BE200" i="3" s="1"/>
  <c r="G201" i="3"/>
  <c r="BE201" i="3" s="1"/>
  <c r="G202" i="3"/>
  <c r="BE202" i="3" s="1"/>
  <c r="H179" i="3"/>
  <c r="H189" i="3"/>
  <c r="H199" i="3"/>
  <c r="BF199" i="3" s="1"/>
  <c r="H200" i="3"/>
  <c r="BF200" i="3" s="1"/>
  <c r="H201" i="3"/>
  <c r="BF201" i="3" s="1"/>
  <c r="H202" i="3"/>
  <c r="BF202" i="3" s="1"/>
  <c r="I179" i="3"/>
  <c r="I189" i="3"/>
  <c r="I199" i="3"/>
  <c r="BG199" i="3" s="1"/>
  <c r="I200" i="3"/>
  <c r="BG200" i="3" s="1"/>
  <c r="I201" i="3"/>
  <c r="BG201" i="3" s="1"/>
  <c r="I202" i="3"/>
  <c r="BG202" i="3" s="1"/>
  <c r="J179" i="3"/>
  <c r="J189" i="3"/>
  <c r="J199" i="3"/>
  <c r="BH199" i="3" s="1"/>
  <c r="J200" i="3"/>
  <c r="BH200" i="3" s="1"/>
  <c r="J201" i="3"/>
  <c r="BH201" i="3" s="1"/>
  <c r="J202" i="3"/>
  <c r="BH202" i="3" s="1"/>
  <c r="K179" i="3"/>
  <c r="K189" i="3"/>
  <c r="K199" i="3"/>
  <c r="BI199" i="3" s="1"/>
  <c r="K200" i="3"/>
  <c r="BI200" i="3" s="1"/>
  <c r="K201" i="3"/>
  <c r="BI201" i="3" s="1"/>
  <c r="K202" i="3"/>
  <c r="BI202" i="3" s="1"/>
  <c r="L179" i="3"/>
  <c r="L189" i="3"/>
  <c r="L199" i="3"/>
  <c r="BJ199" i="3" s="1"/>
  <c r="L200" i="3"/>
  <c r="BJ200" i="3" s="1"/>
  <c r="L201" i="3"/>
  <c r="BJ201" i="3" s="1"/>
  <c r="L202" i="3"/>
  <c r="BJ202" i="3" s="1"/>
  <c r="M179" i="3"/>
  <c r="M189" i="3"/>
  <c r="M199" i="3"/>
  <c r="BK199" i="3" s="1"/>
  <c r="M200" i="3"/>
  <c r="BK200" i="3" s="1"/>
  <c r="M201" i="3"/>
  <c r="BK201" i="3" s="1"/>
  <c r="M202" i="3"/>
  <c r="BK202" i="3" s="1"/>
  <c r="N179" i="3"/>
  <c r="N189" i="3"/>
  <c r="N199" i="3"/>
  <c r="BL199" i="3" s="1"/>
  <c r="N200" i="3"/>
  <c r="BL200" i="3" s="1"/>
  <c r="N201" i="3"/>
  <c r="BL201" i="3" s="1"/>
  <c r="N202" i="3"/>
  <c r="BL202" i="3" s="1"/>
  <c r="O179" i="3"/>
  <c r="O189" i="3"/>
  <c r="O199" i="3"/>
  <c r="BM199" i="3" s="1"/>
  <c r="O200" i="3"/>
  <c r="BM200" i="3" s="1"/>
  <c r="O201" i="3"/>
  <c r="BM201" i="3" s="1"/>
  <c r="O202" i="3"/>
  <c r="BM202" i="3" s="1"/>
  <c r="BB145" i="3"/>
  <c r="BB146" i="3"/>
  <c r="BB147" i="3"/>
  <c r="BB151" i="3"/>
  <c r="BC145" i="3"/>
  <c r="BC146" i="3"/>
  <c r="BC147" i="3"/>
  <c r="BD145" i="3"/>
  <c r="BD146" i="3"/>
  <c r="BD147" i="3"/>
  <c r="BE145" i="3"/>
  <c r="BE146" i="3"/>
  <c r="BE147" i="3"/>
  <c r="BF145" i="3"/>
  <c r="BF146" i="3"/>
  <c r="BF147" i="3"/>
  <c r="BG145" i="3"/>
  <c r="BG146" i="3"/>
  <c r="BG147" i="3"/>
  <c r="BH145" i="3"/>
  <c r="BH146" i="3"/>
  <c r="BH147" i="3"/>
  <c r="BI145" i="3"/>
  <c r="BI146" i="3"/>
  <c r="BI147" i="3"/>
  <c r="BJ145" i="3"/>
  <c r="BJ146" i="3"/>
  <c r="BJ147" i="3"/>
  <c r="BK145" i="3"/>
  <c r="BK146" i="3"/>
  <c r="BK147" i="3"/>
  <c r="BL145" i="3"/>
  <c r="BL146" i="3"/>
  <c r="BL147" i="3"/>
  <c r="BM145" i="3"/>
  <c r="BM146" i="3"/>
  <c r="BM147" i="3"/>
  <c r="BB133" i="3"/>
  <c r="BB134" i="3"/>
  <c r="BB135" i="3"/>
  <c r="BB129" i="3"/>
  <c r="BB130" i="3"/>
  <c r="BB131" i="3"/>
  <c r="BB137" i="3"/>
  <c r="BB138" i="3"/>
  <c r="BB139" i="3"/>
  <c r="BC133" i="3"/>
  <c r="BC134" i="3"/>
  <c r="BC135" i="3"/>
  <c r="BC129" i="3"/>
  <c r="BC130" i="3"/>
  <c r="BC131" i="3"/>
  <c r="BC137" i="3"/>
  <c r="BC138" i="3"/>
  <c r="BC139" i="3"/>
  <c r="BD133" i="3"/>
  <c r="BD134" i="3"/>
  <c r="BD135" i="3"/>
  <c r="BD129" i="3"/>
  <c r="BD130" i="3"/>
  <c r="BD131" i="3"/>
  <c r="BD137" i="3"/>
  <c r="BD138" i="3"/>
  <c r="BD139" i="3"/>
  <c r="BE133" i="3"/>
  <c r="BE134" i="3"/>
  <c r="BE135" i="3"/>
  <c r="BE129" i="3"/>
  <c r="BE130" i="3"/>
  <c r="BE131" i="3"/>
  <c r="BE137" i="3"/>
  <c r="BE138" i="3"/>
  <c r="BE139" i="3"/>
  <c r="BF133" i="3"/>
  <c r="BF134" i="3"/>
  <c r="BF135" i="3"/>
  <c r="BF129" i="3"/>
  <c r="BF130" i="3"/>
  <c r="BF131" i="3"/>
  <c r="BF137" i="3"/>
  <c r="BF138" i="3"/>
  <c r="BF139" i="3"/>
  <c r="BG133" i="3"/>
  <c r="BG134" i="3"/>
  <c r="BG135" i="3"/>
  <c r="BG129" i="3"/>
  <c r="BG130" i="3"/>
  <c r="BG131" i="3"/>
  <c r="BG137" i="3"/>
  <c r="BG138" i="3"/>
  <c r="BG139" i="3"/>
  <c r="BH133" i="3"/>
  <c r="BH134" i="3"/>
  <c r="BH135" i="3"/>
  <c r="BH129" i="3"/>
  <c r="BH130" i="3"/>
  <c r="BH131" i="3"/>
  <c r="BH137" i="3"/>
  <c r="BH138" i="3"/>
  <c r="BH139" i="3"/>
  <c r="BI133" i="3"/>
  <c r="BI134" i="3"/>
  <c r="BI135" i="3"/>
  <c r="BI129" i="3"/>
  <c r="BI130" i="3"/>
  <c r="BI131" i="3"/>
  <c r="BI137" i="3"/>
  <c r="BI138" i="3"/>
  <c r="BI139" i="3"/>
  <c r="BJ133" i="3"/>
  <c r="BJ134" i="3"/>
  <c r="BJ135" i="3"/>
  <c r="BJ129" i="3"/>
  <c r="BJ130" i="3"/>
  <c r="BJ131" i="3"/>
  <c r="BJ137" i="3"/>
  <c r="BJ138" i="3"/>
  <c r="BJ139" i="3"/>
  <c r="BK133" i="3"/>
  <c r="BK134" i="3"/>
  <c r="BK135" i="3"/>
  <c r="BK129" i="3"/>
  <c r="BK130" i="3"/>
  <c r="BK131" i="3"/>
  <c r="BK137" i="3"/>
  <c r="BK138" i="3"/>
  <c r="BK139" i="3"/>
  <c r="BL133" i="3"/>
  <c r="BL134" i="3"/>
  <c r="BL135" i="3"/>
  <c r="BL129" i="3"/>
  <c r="BL130" i="3"/>
  <c r="BL131" i="3"/>
  <c r="BL137" i="3"/>
  <c r="BL138" i="3"/>
  <c r="BL139" i="3"/>
  <c r="BM133" i="3"/>
  <c r="BM134" i="3"/>
  <c r="BM135" i="3"/>
  <c r="BM129" i="3"/>
  <c r="BM130" i="3"/>
  <c r="BM131" i="3"/>
  <c r="BM137" i="3"/>
  <c r="BM138" i="3"/>
  <c r="BM139" i="3"/>
  <c r="BB113" i="3"/>
  <c r="BB123" i="3"/>
  <c r="BC113" i="3"/>
  <c r="BC123" i="3"/>
  <c r="BD113" i="3"/>
  <c r="BD123" i="3"/>
  <c r="BE113" i="3"/>
  <c r="BE123" i="3"/>
  <c r="BF113" i="3"/>
  <c r="BF123" i="3"/>
  <c r="BG113" i="3"/>
  <c r="BG123" i="3"/>
  <c r="BH113" i="3"/>
  <c r="BH123" i="3"/>
  <c r="BI113" i="3"/>
  <c r="BI123" i="3"/>
  <c r="BJ113" i="3"/>
  <c r="BJ123" i="3"/>
  <c r="BK113" i="3"/>
  <c r="BK123" i="3"/>
  <c r="BL113" i="3"/>
  <c r="BL123" i="3"/>
  <c r="BM113" i="3"/>
  <c r="BM123" i="3"/>
  <c r="BB92" i="3"/>
  <c r="BB93" i="3"/>
  <c r="BB95" i="3"/>
  <c r="BB96" i="3"/>
  <c r="BB99" i="3"/>
  <c r="BB100" i="3"/>
  <c r="BC92" i="3"/>
  <c r="BC93" i="3"/>
  <c r="BC95" i="3"/>
  <c r="BC96" i="3"/>
  <c r="BC99" i="3"/>
  <c r="BC100" i="3"/>
  <c r="BD92" i="3"/>
  <c r="BD93" i="3"/>
  <c r="BD95" i="3"/>
  <c r="BD96" i="3"/>
  <c r="BD99" i="3"/>
  <c r="BD100" i="3"/>
  <c r="BE92" i="3"/>
  <c r="BE93" i="3"/>
  <c r="BE95" i="3"/>
  <c r="BE96" i="3"/>
  <c r="BE99" i="3"/>
  <c r="BE100" i="3"/>
  <c r="BF92" i="3"/>
  <c r="BF93" i="3"/>
  <c r="BF95" i="3"/>
  <c r="BF96" i="3"/>
  <c r="BF99" i="3"/>
  <c r="BF100" i="3"/>
  <c r="BG92" i="3"/>
  <c r="BG93" i="3"/>
  <c r="BG95" i="3"/>
  <c r="BG96" i="3"/>
  <c r="BG99" i="3"/>
  <c r="BG100" i="3"/>
  <c r="BH92" i="3"/>
  <c r="BH93" i="3"/>
  <c r="BH95" i="3"/>
  <c r="BH96" i="3"/>
  <c r="BH99" i="3"/>
  <c r="BH100" i="3"/>
  <c r="BI92" i="3"/>
  <c r="BI93" i="3"/>
  <c r="BI95" i="3"/>
  <c r="BI96" i="3"/>
  <c r="BI99" i="3"/>
  <c r="BI100" i="3"/>
  <c r="BJ92" i="3"/>
  <c r="BJ93" i="3"/>
  <c r="BJ95" i="3"/>
  <c r="BJ96" i="3"/>
  <c r="BJ99" i="3"/>
  <c r="BJ100" i="3"/>
  <c r="BK92" i="3"/>
  <c r="BK93" i="3"/>
  <c r="BK95" i="3"/>
  <c r="BK96" i="3"/>
  <c r="BK99" i="3"/>
  <c r="BK100" i="3"/>
  <c r="BL92" i="3"/>
  <c r="BL93" i="3"/>
  <c r="BL95" i="3"/>
  <c r="BL96" i="3"/>
  <c r="BL99" i="3"/>
  <c r="BL100" i="3"/>
  <c r="BM92" i="3"/>
  <c r="BM93" i="3"/>
  <c r="BM95" i="3"/>
  <c r="BM96" i="3"/>
  <c r="BM99" i="3"/>
  <c r="BM100" i="3"/>
  <c r="BB75" i="3"/>
  <c r="BB76" i="3"/>
  <c r="BB78" i="3"/>
  <c r="BB79" i="3"/>
  <c r="BB81" i="3"/>
  <c r="BB82" i="3"/>
  <c r="BC75" i="3"/>
  <c r="BC76" i="3"/>
  <c r="BC78" i="3"/>
  <c r="BC79" i="3"/>
  <c r="BC81" i="3"/>
  <c r="BC82" i="3"/>
  <c r="BD75" i="3"/>
  <c r="BD76" i="3"/>
  <c r="BD78" i="3"/>
  <c r="BD79" i="3"/>
  <c r="BD81" i="3"/>
  <c r="BD82" i="3"/>
  <c r="BE75" i="3"/>
  <c r="BE76" i="3"/>
  <c r="BE78" i="3"/>
  <c r="BE79" i="3"/>
  <c r="BE81" i="3"/>
  <c r="BE82" i="3"/>
  <c r="BF75" i="3"/>
  <c r="BF76" i="3"/>
  <c r="BF78" i="3"/>
  <c r="BF79" i="3"/>
  <c r="BF81" i="3"/>
  <c r="BF82" i="3"/>
  <c r="BG75" i="3"/>
  <c r="BG76" i="3"/>
  <c r="BG78" i="3"/>
  <c r="BG79" i="3"/>
  <c r="BG81" i="3"/>
  <c r="BG82" i="3"/>
  <c r="BH75" i="3"/>
  <c r="BH76" i="3"/>
  <c r="BH78" i="3"/>
  <c r="BH79" i="3"/>
  <c r="BH81" i="3"/>
  <c r="BH82" i="3"/>
  <c r="BI75" i="3"/>
  <c r="BI76" i="3"/>
  <c r="BI78" i="3"/>
  <c r="BI79" i="3"/>
  <c r="BI81" i="3"/>
  <c r="BI82" i="3"/>
  <c r="BJ75" i="3"/>
  <c r="BJ76" i="3"/>
  <c r="BJ78" i="3"/>
  <c r="BJ79" i="3"/>
  <c r="BJ81" i="3"/>
  <c r="BJ82" i="3"/>
  <c r="BK75" i="3"/>
  <c r="BK76" i="3"/>
  <c r="BK78" i="3"/>
  <c r="BK79" i="3"/>
  <c r="BK81" i="3"/>
  <c r="BK82" i="3"/>
  <c r="BL75" i="3"/>
  <c r="BL76" i="3"/>
  <c r="BL78" i="3"/>
  <c r="BL79" i="3"/>
  <c r="BL81" i="3"/>
  <c r="BL82" i="3"/>
  <c r="BM75" i="3"/>
  <c r="BM76" i="3"/>
  <c r="BM78" i="3"/>
  <c r="BM79" i="3"/>
  <c r="BM81" i="3"/>
  <c r="BM82" i="3"/>
  <c r="BB56" i="3"/>
  <c r="BB41" i="3"/>
  <c r="BB43" i="3"/>
  <c r="BB44" i="3"/>
  <c r="BB45" i="3"/>
  <c r="BB46" i="3"/>
  <c r="BB48" i="3"/>
  <c r="BB49" i="3"/>
  <c r="BB52" i="3"/>
  <c r="BB53" i="3"/>
  <c r="BB55" i="3"/>
  <c r="BB57" i="3"/>
  <c r="BB58" i="3"/>
  <c r="BB60" i="3"/>
  <c r="BB62" i="3"/>
  <c r="BB64" i="3"/>
  <c r="BB65" i="3"/>
  <c r="BC56" i="3"/>
  <c r="BC41" i="3"/>
  <c r="BC43" i="3"/>
  <c r="BC44" i="3"/>
  <c r="BC45" i="3"/>
  <c r="BC46" i="3"/>
  <c r="BC48" i="3"/>
  <c r="BC49" i="3"/>
  <c r="BC52" i="3"/>
  <c r="BC53" i="3"/>
  <c r="BC55" i="3"/>
  <c r="BC57" i="3"/>
  <c r="BC58" i="3"/>
  <c r="BC60" i="3"/>
  <c r="BC62" i="3"/>
  <c r="BC64" i="3"/>
  <c r="BC65" i="3"/>
  <c r="BD56" i="3"/>
  <c r="BD41" i="3"/>
  <c r="BD43" i="3"/>
  <c r="BD44" i="3"/>
  <c r="BD45" i="3"/>
  <c r="BD46" i="3"/>
  <c r="BD48" i="3"/>
  <c r="BD49" i="3"/>
  <c r="BD52" i="3"/>
  <c r="BD53" i="3"/>
  <c r="BD55" i="3"/>
  <c r="BD57" i="3"/>
  <c r="BD58" i="3"/>
  <c r="BD60" i="3"/>
  <c r="BD62" i="3"/>
  <c r="BD64" i="3"/>
  <c r="BD65" i="3"/>
  <c r="BE56" i="3"/>
  <c r="BE41" i="3"/>
  <c r="BE43" i="3"/>
  <c r="BE44" i="3"/>
  <c r="BE45" i="3"/>
  <c r="BE46" i="3"/>
  <c r="BE48" i="3"/>
  <c r="BE49" i="3"/>
  <c r="BE52" i="3"/>
  <c r="BE53" i="3"/>
  <c r="BE55" i="3"/>
  <c r="BE57" i="3"/>
  <c r="BE58" i="3"/>
  <c r="BE60" i="3"/>
  <c r="BE62" i="3"/>
  <c r="BE64" i="3"/>
  <c r="BE65" i="3"/>
  <c r="BF56" i="3"/>
  <c r="BF41" i="3"/>
  <c r="BF43" i="3"/>
  <c r="BF44" i="3"/>
  <c r="BF45" i="3"/>
  <c r="BF46" i="3"/>
  <c r="BF48" i="3"/>
  <c r="BF49" i="3"/>
  <c r="BF52" i="3"/>
  <c r="BF53" i="3"/>
  <c r="BF55" i="3"/>
  <c r="BF57" i="3"/>
  <c r="BF58" i="3"/>
  <c r="BF60" i="3"/>
  <c r="BF62" i="3"/>
  <c r="BF64" i="3"/>
  <c r="BF65" i="3"/>
  <c r="BG56" i="3"/>
  <c r="BG41" i="3"/>
  <c r="BG43" i="3"/>
  <c r="BG44" i="3"/>
  <c r="BG45" i="3"/>
  <c r="BG46" i="3"/>
  <c r="BG48" i="3"/>
  <c r="BG49" i="3"/>
  <c r="BG52" i="3"/>
  <c r="BG53" i="3"/>
  <c r="BG55" i="3"/>
  <c r="BG57" i="3"/>
  <c r="BG58" i="3"/>
  <c r="BG60" i="3"/>
  <c r="BG62" i="3"/>
  <c r="BG64" i="3"/>
  <c r="BG65" i="3"/>
  <c r="BH56" i="3"/>
  <c r="BH41" i="3"/>
  <c r="BH43" i="3"/>
  <c r="BH44" i="3"/>
  <c r="BH45" i="3"/>
  <c r="BH46" i="3"/>
  <c r="BH48" i="3"/>
  <c r="BH49" i="3"/>
  <c r="BH52" i="3"/>
  <c r="BH53" i="3"/>
  <c r="BH55" i="3"/>
  <c r="BH57" i="3"/>
  <c r="BH58" i="3"/>
  <c r="BH60" i="3"/>
  <c r="BH62" i="3"/>
  <c r="BH64" i="3"/>
  <c r="BH65" i="3"/>
  <c r="BI56" i="3"/>
  <c r="BI41" i="3"/>
  <c r="BI43" i="3"/>
  <c r="BI44" i="3"/>
  <c r="BI45" i="3"/>
  <c r="BI46" i="3"/>
  <c r="BI48" i="3"/>
  <c r="BI49" i="3"/>
  <c r="BI52" i="3"/>
  <c r="BI53" i="3"/>
  <c r="BI55" i="3"/>
  <c r="BI57" i="3"/>
  <c r="BI58" i="3"/>
  <c r="BI60" i="3"/>
  <c r="BI62" i="3"/>
  <c r="BI64" i="3"/>
  <c r="BI65" i="3"/>
  <c r="BJ56" i="3"/>
  <c r="BJ41" i="3"/>
  <c r="BJ43" i="3"/>
  <c r="BJ44" i="3"/>
  <c r="BJ45" i="3"/>
  <c r="BJ46" i="3"/>
  <c r="BJ48" i="3"/>
  <c r="BJ49" i="3"/>
  <c r="BJ52" i="3"/>
  <c r="BJ53" i="3"/>
  <c r="BJ55" i="3"/>
  <c r="BJ57" i="3"/>
  <c r="BJ58" i="3"/>
  <c r="BJ60" i="3"/>
  <c r="BJ62" i="3"/>
  <c r="BJ64" i="3"/>
  <c r="BJ65" i="3"/>
  <c r="BK56" i="3"/>
  <c r="BK41" i="3"/>
  <c r="BK43" i="3"/>
  <c r="BK44" i="3"/>
  <c r="BK45" i="3"/>
  <c r="BK46" i="3"/>
  <c r="BK48" i="3"/>
  <c r="BK49" i="3"/>
  <c r="BK52" i="3"/>
  <c r="BK53" i="3"/>
  <c r="BK55" i="3"/>
  <c r="BK57" i="3"/>
  <c r="BK58" i="3"/>
  <c r="BK60" i="3"/>
  <c r="BK62" i="3"/>
  <c r="BK64" i="3"/>
  <c r="BK65" i="3"/>
  <c r="BL56" i="3"/>
  <c r="BL41" i="3"/>
  <c r="BL43" i="3"/>
  <c r="BL44" i="3"/>
  <c r="BL45" i="3"/>
  <c r="BL46" i="3"/>
  <c r="BL48" i="3"/>
  <c r="BL49" i="3"/>
  <c r="BL52" i="3"/>
  <c r="BL53" i="3"/>
  <c r="BL55" i="3"/>
  <c r="BL57" i="3"/>
  <c r="BL58" i="3"/>
  <c r="BL60" i="3"/>
  <c r="BL62" i="3"/>
  <c r="BL64" i="3"/>
  <c r="BL65" i="3"/>
  <c r="BM56" i="3"/>
  <c r="BM41" i="3"/>
  <c r="BM43" i="3"/>
  <c r="BM44" i="3"/>
  <c r="BM45" i="3"/>
  <c r="BM46" i="3"/>
  <c r="BM48" i="3"/>
  <c r="BM49" i="3"/>
  <c r="BM52" i="3"/>
  <c r="BM53" i="3"/>
  <c r="BM55" i="3"/>
  <c r="BM57" i="3"/>
  <c r="BM58" i="3"/>
  <c r="BM60" i="3"/>
  <c r="BM62" i="3"/>
  <c r="BM64" i="3"/>
  <c r="BM65" i="3"/>
  <c r="AB11" i="3"/>
  <c r="AO11" i="3"/>
  <c r="AB12" i="3"/>
  <c r="AB72" i="3" s="1"/>
  <c r="AO12" i="3"/>
  <c r="AO72" i="3" s="1"/>
  <c r="AB14" i="3"/>
  <c r="AO14" i="3"/>
  <c r="AB15" i="3"/>
  <c r="AO15" i="3"/>
  <c r="AB18" i="3"/>
  <c r="AO18" i="3"/>
  <c r="AB22" i="3"/>
  <c r="AO22" i="3"/>
  <c r="AB23" i="3"/>
  <c r="AB73" i="3" s="1"/>
  <c r="AO23" i="3"/>
  <c r="AO73" i="3" s="1"/>
  <c r="AB25" i="3"/>
  <c r="AO25" i="3"/>
  <c r="AB26" i="3"/>
  <c r="AO26" i="3"/>
  <c r="AB29" i="3"/>
  <c r="AO29" i="3"/>
  <c r="AB31" i="3"/>
  <c r="AO31" i="3"/>
  <c r="AB34" i="3"/>
  <c r="AO34" i="3"/>
  <c r="BB13" i="3"/>
  <c r="BB16" i="3"/>
  <c r="BB19" i="3"/>
  <c r="BB20" i="3"/>
  <c r="BB24" i="3"/>
  <c r="BB27" i="3"/>
  <c r="BB32" i="3"/>
  <c r="AC11" i="3"/>
  <c r="AP11" i="3"/>
  <c r="AC12" i="3"/>
  <c r="AC72" i="3" s="1"/>
  <c r="AP12" i="3"/>
  <c r="AP72" i="3" s="1"/>
  <c r="AC14" i="3"/>
  <c r="AP14" i="3"/>
  <c r="AC15" i="3"/>
  <c r="AP15" i="3"/>
  <c r="AC18" i="3"/>
  <c r="AP18" i="3"/>
  <c r="AC22" i="3"/>
  <c r="AP22" i="3"/>
  <c r="AC23" i="3"/>
  <c r="AC73" i="3" s="1"/>
  <c r="AP23" i="3"/>
  <c r="AP73" i="3" s="1"/>
  <c r="AC25" i="3"/>
  <c r="AP25" i="3"/>
  <c r="AC26" i="3"/>
  <c r="AP26" i="3"/>
  <c r="AC29" i="3"/>
  <c r="AP29" i="3"/>
  <c r="AC31" i="3"/>
  <c r="AP31" i="3"/>
  <c r="AC34" i="3"/>
  <c r="AP34" i="3"/>
  <c r="BC13" i="3"/>
  <c r="BC16" i="3"/>
  <c r="BC19" i="3"/>
  <c r="BC20" i="3"/>
  <c r="BC24" i="3"/>
  <c r="BC27" i="3"/>
  <c r="BC32" i="3"/>
  <c r="AD11" i="3"/>
  <c r="AQ11" i="3"/>
  <c r="AD12" i="3"/>
  <c r="AD72" i="3" s="1"/>
  <c r="AQ12" i="3"/>
  <c r="AQ72" i="3" s="1"/>
  <c r="AD14" i="3"/>
  <c r="AQ14" i="3"/>
  <c r="AD15" i="3"/>
  <c r="AQ15" i="3"/>
  <c r="AD18" i="3"/>
  <c r="AQ18" i="3"/>
  <c r="AD22" i="3"/>
  <c r="AQ22" i="3"/>
  <c r="AD23" i="3"/>
  <c r="AD73" i="3" s="1"/>
  <c r="AQ23" i="3"/>
  <c r="AQ73" i="3" s="1"/>
  <c r="AD25" i="3"/>
  <c r="AQ25" i="3"/>
  <c r="AD26" i="3"/>
  <c r="AQ26" i="3"/>
  <c r="AD29" i="3"/>
  <c r="AQ29" i="3"/>
  <c r="AD31" i="3"/>
  <c r="AQ31" i="3"/>
  <c r="AD34" i="3"/>
  <c r="AQ34" i="3"/>
  <c r="BD13" i="3"/>
  <c r="BD16" i="3"/>
  <c r="BD19" i="3"/>
  <c r="BD20" i="3"/>
  <c r="BD24" i="3"/>
  <c r="BD27" i="3"/>
  <c r="BD32" i="3"/>
  <c r="AE11" i="3"/>
  <c r="AR11" i="3"/>
  <c r="AE12" i="3"/>
  <c r="AE72" i="3" s="1"/>
  <c r="AR12" i="3"/>
  <c r="AR72" i="3" s="1"/>
  <c r="AE14" i="3"/>
  <c r="AR14" i="3"/>
  <c r="AE15" i="3"/>
  <c r="AR15" i="3"/>
  <c r="AE18" i="3"/>
  <c r="AR18" i="3"/>
  <c r="AE22" i="3"/>
  <c r="AR22" i="3"/>
  <c r="AE23" i="3"/>
  <c r="AE73" i="3" s="1"/>
  <c r="AR23" i="3"/>
  <c r="AR73" i="3" s="1"/>
  <c r="AE25" i="3"/>
  <c r="AR25" i="3"/>
  <c r="AE26" i="3"/>
  <c r="AR26" i="3"/>
  <c r="AE29" i="3"/>
  <c r="AR29" i="3"/>
  <c r="AE31" i="3"/>
  <c r="AR31" i="3"/>
  <c r="AE34" i="3"/>
  <c r="AR34" i="3"/>
  <c r="BE13" i="3"/>
  <c r="BE16" i="3"/>
  <c r="BE19" i="3"/>
  <c r="BE20" i="3"/>
  <c r="BE24" i="3"/>
  <c r="BE27" i="3"/>
  <c r="BE32" i="3"/>
  <c r="AF11" i="3"/>
  <c r="AS11" i="3"/>
  <c r="AF12" i="3"/>
  <c r="AF72" i="3" s="1"/>
  <c r="AS12" i="3"/>
  <c r="AS72" i="3" s="1"/>
  <c r="AF14" i="3"/>
  <c r="AS14" i="3"/>
  <c r="AF15" i="3"/>
  <c r="AS15" i="3"/>
  <c r="AF18" i="3"/>
  <c r="AS18" i="3"/>
  <c r="AF22" i="3"/>
  <c r="AS22" i="3"/>
  <c r="AF23" i="3"/>
  <c r="AF73" i="3" s="1"/>
  <c r="AS23" i="3"/>
  <c r="AS73" i="3" s="1"/>
  <c r="AF25" i="3"/>
  <c r="AS25" i="3"/>
  <c r="AF26" i="3"/>
  <c r="AS26" i="3"/>
  <c r="AF29" i="3"/>
  <c r="AS29" i="3"/>
  <c r="AF31" i="3"/>
  <c r="AS31" i="3"/>
  <c r="AF34" i="3"/>
  <c r="AS34" i="3"/>
  <c r="BF13" i="3"/>
  <c r="BF16" i="3"/>
  <c r="BF19" i="3"/>
  <c r="BF20" i="3"/>
  <c r="BF24" i="3"/>
  <c r="BF27" i="3"/>
  <c r="BF32" i="3"/>
  <c r="AG11" i="3"/>
  <c r="AT11" i="3"/>
  <c r="AG12" i="3"/>
  <c r="AG72" i="3" s="1"/>
  <c r="AT12" i="3"/>
  <c r="AT72" i="3" s="1"/>
  <c r="AG14" i="3"/>
  <c r="AT14" i="3"/>
  <c r="AG15" i="3"/>
  <c r="AT15" i="3"/>
  <c r="AG18" i="3"/>
  <c r="AT18" i="3"/>
  <c r="AG22" i="3"/>
  <c r="AT22" i="3"/>
  <c r="AG23" i="3"/>
  <c r="AG73" i="3" s="1"/>
  <c r="AT23" i="3"/>
  <c r="AT73" i="3" s="1"/>
  <c r="AG25" i="3"/>
  <c r="AT25" i="3"/>
  <c r="AG26" i="3"/>
  <c r="AT26" i="3"/>
  <c r="AG29" i="3"/>
  <c r="AT29" i="3"/>
  <c r="AG31" i="3"/>
  <c r="AT31" i="3"/>
  <c r="AG34" i="3"/>
  <c r="AT34" i="3"/>
  <c r="BG13" i="3"/>
  <c r="BG16" i="3"/>
  <c r="BG19" i="3"/>
  <c r="BG20" i="3"/>
  <c r="BG24" i="3"/>
  <c r="BG27" i="3"/>
  <c r="BG32" i="3"/>
  <c r="AH11" i="3"/>
  <c r="AU11" i="3"/>
  <c r="AH12" i="3"/>
  <c r="AH72" i="3" s="1"/>
  <c r="AU12" i="3"/>
  <c r="AU72" i="3" s="1"/>
  <c r="AH14" i="3"/>
  <c r="AU14" i="3"/>
  <c r="AH15" i="3"/>
  <c r="AU15" i="3"/>
  <c r="AH18" i="3"/>
  <c r="AU18" i="3"/>
  <c r="AH22" i="3"/>
  <c r="AU22" i="3"/>
  <c r="AH23" i="3"/>
  <c r="AH73" i="3" s="1"/>
  <c r="AU23" i="3"/>
  <c r="AU73" i="3" s="1"/>
  <c r="AH25" i="3"/>
  <c r="AU25" i="3"/>
  <c r="AH26" i="3"/>
  <c r="AU26" i="3"/>
  <c r="AH29" i="3"/>
  <c r="AU29" i="3"/>
  <c r="AH31" i="3"/>
  <c r="AU31" i="3"/>
  <c r="AH34" i="3"/>
  <c r="AU34" i="3"/>
  <c r="BH13" i="3"/>
  <c r="BH16" i="3"/>
  <c r="BH19" i="3"/>
  <c r="BH20" i="3"/>
  <c r="BH24" i="3"/>
  <c r="BH27" i="3"/>
  <c r="BH32" i="3"/>
  <c r="AI11" i="3"/>
  <c r="AV11" i="3"/>
  <c r="AI12" i="3"/>
  <c r="AI72" i="3" s="1"/>
  <c r="AV12" i="3"/>
  <c r="AV72" i="3" s="1"/>
  <c r="AI14" i="3"/>
  <c r="AV14" i="3"/>
  <c r="AI15" i="3"/>
  <c r="AV15" i="3"/>
  <c r="AI18" i="3"/>
  <c r="AV18" i="3"/>
  <c r="AI22" i="3"/>
  <c r="AV22" i="3"/>
  <c r="AI23" i="3"/>
  <c r="AI73" i="3" s="1"/>
  <c r="AV23" i="3"/>
  <c r="AV73" i="3" s="1"/>
  <c r="AI25" i="3"/>
  <c r="AV25" i="3"/>
  <c r="AI26" i="3"/>
  <c r="AV26" i="3"/>
  <c r="AI29" i="3"/>
  <c r="AV29" i="3"/>
  <c r="AI31" i="3"/>
  <c r="AV31" i="3"/>
  <c r="AI34" i="3"/>
  <c r="AV34" i="3"/>
  <c r="BI13" i="3"/>
  <c r="BI16" i="3"/>
  <c r="BI19" i="3"/>
  <c r="BI20" i="3"/>
  <c r="BI24" i="3"/>
  <c r="BI27" i="3"/>
  <c r="BI32" i="3"/>
  <c r="AJ11" i="3"/>
  <c r="AW11" i="3"/>
  <c r="AJ12" i="3"/>
  <c r="AJ72" i="3" s="1"/>
  <c r="AW12" i="3"/>
  <c r="AW72" i="3" s="1"/>
  <c r="AJ14" i="3"/>
  <c r="AW14" i="3"/>
  <c r="AJ15" i="3"/>
  <c r="AW15" i="3"/>
  <c r="AJ18" i="3"/>
  <c r="AW18" i="3"/>
  <c r="AJ22" i="3"/>
  <c r="AW22" i="3"/>
  <c r="AJ23" i="3"/>
  <c r="AJ73" i="3" s="1"/>
  <c r="AW23" i="3"/>
  <c r="AW73" i="3" s="1"/>
  <c r="AJ25" i="3"/>
  <c r="AW25" i="3"/>
  <c r="AJ26" i="3"/>
  <c r="AW26" i="3"/>
  <c r="AJ29" i="3"/>
  <c r="AW29" i="3"/>
  <c r="AJ31" i="3"/>
  <c r="AW31" i="3"/>
  <c r="AJ34" i="3"/>
  <c r="AW34" i="3"/>
  <c r="BJ13" i="3"/>
  <c r="BJ16" i="3"/>
  <c r="BJ19" i="3"/>
  <c r="BJ20" i="3"/>
  <c r="BJ24" i="3"/>
  <c r="BJ27" i="3"/>
  <c r="BJ32" i="3"/>
  <c r="AK11" i="3"/>
  <c r="AX11" i="3"/>
  <c r="AK12" i="3"/>
  <c r="AK72" i="3" s="1"/>
  <c r="AX12" i="3"/>
  <c r="AX72" i="3" s="1"/>
  <c r="AK14" i="3"/>
  <c r="AX14" i="3"/>
  <c r="AK15" i="3"/>
  <c r="AX15" i="3"/>
  <c r="AK18" i="3"/>
  <c r="AX18" i="3"/>
  <c r="AK22" i="3"/>
  <c r="AX22" i="3"/>
  <c r="AK23" i="3"/>
  <c r="AK73" i="3" s="1"/>
  <c r="AX23" i="3"/>
  <c r="AX73" i="3" s="1"/>
  <c r="AK25" i="3"/>
  <c r="AX25" i="3"/>
  <c r="AK26" i="3"/>
  <c r="AX26" i="3"/>
  <c r="AK29" i="3"/>
  <c r="AX29" i="3"/>
  <c r="AK31" i="3"/>
  <c r="AX31" i="3"/>
  <c r="AK34" i="3"/>
  <c r="AX34" i="3"/>
  <c r="BK13" i="3"/>
  <c r="BK16" i="3"/>
  <c r="BK19" i="3"/>
  <c r="BK20" i="3"/>
  <c r="BK24" i="3"/>
  <c r="BK27" i="3"/>
  <c r="BK32" i="3"/>
  <c r="AL11" i="3"/>
  <c r="AY11" i="3"/>
  <c r="AL12" i="3"/>
  <c r="AL72" i="3" s="1"/>
  <c r="AY12" i="3"/>
  <c r="AY72" i="3" s="1"/>
  <c r="AL14" i="3"/>
  <c r="AY14" i="3"/>
  <c r="AL15" i="3"/>
  <c r="AY15" i="3"/>
  <c r="AL18" i="3"/>
  <c r="AY18" i="3"/>
  <c r="AL22" i="3"/>
  <c r="AY22" i="3"/>
  <c r="AL23" i="3"/>
  <c r="AL73" i="3" s="1"/>
  <c r="AY23" i="3"/>
  <c r="AY73" i="3" s="1"/>
  <c r="AL25" i="3"/>
  <c r="AY25" i="3"/>
  <c r="AL26" i="3"/>
  <c r="AY26" i="3"/>
  <c r="AL29" i="3"/>
  <c r="AY29" i="3"/>
  <c r="AL31" i="3"/>
  <c r="AY31" i="3"/>
  <c r="AL34" i="3"/>
  <c r="AY34" i="3"/>
  <c r="BL13" i="3"/>
  <c r="BL16" i="3"/>
  <c r="BL19" i="3"/>
  <c r="BL20" i="3"/>
  <c r="BL24" i="3"/>
  <c r="BL27" i="3"/>
  <c r="BL32" i="3"/>
  <c r="AM11" i="3"/>
  <c r="AZ11" i="3"/>
  <c r="AM12" i="3"/>
  <c r="AM72" i="3" s="1"/>
  <c r="AZ12" i="3"/>
  <c r="AZ72" i="3" s="1"/>
  <c r="AM14" i="3"/>
  <c r="AZ14" i="3"/>
  <c r="AM15" i="3"/>
  <c r="AZ15" i="3"/>
  <c r="AM18" i="3"/>
  <c r="AZ18" i="3"/>
  <c r="AM22" i="3"/>
  <c r="AZ22" i="3"/>
  <c r="AM23" i="3"/>
  <c r="AM73" i="3" s="1"/>
  <c r="AZ23" i="3"/>
  <c r="AZ73" i="3" s="1"/>
  <c r="AM25" i="3"/>
  <c r="AZ25" i="3"/>
  <c r="AM26" i="3"/>
  <c r="AZ26" i="3"/>
  <c r="AM29" i="3"/>
  <c r="AZ29" i="3"/>
  <c r="AM31" i="3"/>
  <c r="AZ31" i="3"/>
  <c r="AM34" i="3"/>
  <c r="AZ34" i="3"/>
  <c r="BM13" i="3"/>
  <c r="BM16" i="3"/>
  <c r="BM19" i="3"/>
  <c r="BM20" i="3"/>
  <c r="BM24" i="3"/>
  <c r="BM27" i="3"/>
  <c r="BM32" i="3"/>
  <c r="C28" i="5"/>
  <c r="BA315" i="3"/>
  <c r="BA313" i="3"/>
  <c r="BA311" i="3"/>
  <c r="BA307" i="3"/>
  <c r="BA306" i="3"/>
  <c r="BA305" i="3"/>
  <c r="BA303" i="3"/>
  <c r="BA302" i="3"/>
  <c r="BA301" i="3"/>
  <c r="BA299" i="3"/>
  <c r="BA298" i="3"/>
  <c r="BA297" i="3"/>
  <c r="BA269" i="3"/>
  <c r="BA268" i="3"/>
  <c r="BA267" i="3"/>
  <c r="BA265" i="3"/>
  <c r="BA264" i="3"/>
  <c r="BA263" i="3"/>
  <c r="BA260" i="3"/>
  <c r="BA259" i="3"/>
  <c r="BA258" i="3"/>
  <c r="BA256" i="3"/>
  <c r="BA255" i="3"/>
  <c r="BA254" i="3"/>
  <c r="BA249" i="3"/>
  <c r="BA248" i="3"/>
  <c r="BA247" i="3"/>
  <c r="BA245" i="3"/>
  <c r="BA244" i="3"/>
  <c r="BA243" i="3"/>
  <c r="BA241" i="3"/>
  <c r="BA240" i="3"/>
  <c r="BA239" i="3"/>
  <c r="BA234" i="3"/>
  <c r="BA233" i="3"/>
  <c r="BA232" i="3"/>
  <c r="BA231" i="3"/>
  <c r="BA229" i="3"/>
  <c r="BA224" i="3"/>
  <c r="BA217" i="3"/>
  <c r="BA216" i="3"/>
  <c r="BA214" i="3"/>
  <c r="BA209" i="3"/>
  <c r="BA202" i="3"/>
  <c r="BA201" i="3"/>
  <c r="BA200" i="3"/>
  <c r="BA199" i="3"/>
  <c r="BA197" i="3"/>
  <c r="BA192" i="3"/>
  <c r="BA187" i="3"/>
  <c r="BA182" i="3"/>
  <c r="BA177" i="3"/>
  <c r="BA170" i="3"/>
  <c r="BA169" i="3"/>
  <c r="BA168" i="3"/>
  <c r="BA165" i="3"/>
  <c r="BA164" i="3"/>
  <c r="BA163" i="3"/>
  <c r="BA160" i="3"/>
  <c r="BA159" i="3"/>
  <c r="BA158" i="3"/>
  <c r="BA151" i="3"/>
  <c r="BA147" i="3"/>
  <c r="BA146" i="3"/>
  <c r="BA145" i="3"/>
  <c r="BA139" i="3"/>
  <c r="BA138" i="3"/>
  <c r="BA137" i="3"/>
  <c r="BA135" i="3"/>
  <c r="BA134" i="3"/>
  <c r="BA133" i="3"/>
  <c r="BA131" i="3"/>
  <c r="BA130" i="3"/>
  <c r="BA129" i="3"/>
  <c r="BA123" i="3"/>
  <c r="BA113" i="3"/>
  <c r="BA100" i="3"/>
  <c r="BA99" i="3"/>
  <c r="BA96" i="3"/>
  <c r="BA95" i="3"/>
  <c r="BA93" i="3"/>
  <c r="BA92" i="3"/>
  <c r="BA82" i="3"/>
  <c r="BA81" i="3"/>
  <c r="BA79" i="3"/>
  <c r="BA78" i="3"/>
  <c r="BA76" i="3"/>
  <c r="BA75" i="3"/>
  <c r="BA65" i="3"/>
  <c r="BA64" i="3"/>
  <c r="BA62" i="3"/>
  <c r="BA60" i="3"/>
  <c r="BA58" i="3"/>
  <c r="BA57" i="3"/>
  <c r="BA56" i="3"/>
  <c r="BA55" i="3"/>
  <c r="BA54" i="3"/>
  <c r="BA53" i="3"/>
  <c r="BA52" i="3"/>
  <c r="BA49" i="3"/>
  <c r="BA48" i="3"/>
  <c r="BA46" i="3"/>
  <c r="BA45" i="3"/>
  <c r="BA44" i="3"/>
  <c r="BA43" i="3"/>
  <c r="BA41" i="3"/>
  <c r="BA321" i="3"/>
  <c r="BA319" i="3"/>
  <c r="AN321" i="3"/>
  <c r="AN307" i="3"/>
  <c r="AN306" i="3"/>
  <c r="AN249" i="3"/>
  <c r="AN248" i="3"/>
  <c r="AN247" i="3"/>
  <c r="AN245" i="3"/>
  <c r="AN244" i="3"/>
  <c r="AN243" i="3"/>
  <c r="AN241" i="3"/>
  <c r="AN240" i="3"/>
  <c r="AN239" i="3"/>
  <c r="AN234" i="3"/>
  <c r="AN233" i="3"/>
  <c r="AN232" i="3"/>
  <c r="AN231" i="3"/>
  <c r="AN217" i="3"/>
  <c r="AN216" i="3"/>
  <c r="AN202" i="3"/>
  <c r="AN201" i="3"/>
  <c r="AN200" i="3"/>
  <c r="AN199" i="3"/>
  <c r="AN82" i="3"/>
  <c r="AN81" i="3"/>
  <c r="AN79" i="3"/>
  <c r="AN78" i="3"/>
  <c r="AN76" i="3"/>
  <c r="AN75" i="3"/>
  <c r="AN65" i="3"/>
  <c r="AN64" i="3"/>
  <c r="AN62" i="3"/>
  <c r="AN60" i="3"/>
  <c r="AN58" i="3"/>
  <c r="AN57" i="3"/>
  <c r="AN56" i="3"/>
  <c r="AN55" i="3"/>
  <c r="AN53" i="3"/>
  <c r="AN52" i="3"/>
  <c r="AN49" i="3"/>
  <c r="AN48" i="3"/>
  <c r="AN46" i="3"/>
  <c r="AN45" i="3"/>
  <c r="AN44" i="3"/>
  <c r="AN43" i="3"/>
  <c r="AN41" i="3"/>
  <c r="AN147" i="3"/>
  <c r="AN146" i="3"/>
  <c r="AN145" i="3"/>
  <c r="AN165" i="3"/>
  <c r="AN160" i="3"/>
  <c r="AN113" i="3"/>
  <c r="AN123" i="3"/>
  <c r="P117" i="1"/>
  <c r="AN279" i="3"/>
  <c r="BA32" i="3"/>
  <c r="BA27" i="3"/>
  <c r="BA24" i="3"/>
  <c r="BA20" i="3"/>
  <c r="BA19" i="3"/>
  <c r="BA16" i="3"/>
  <c r="BA13" i="3"/>
  <c r="AN32" i="3"/>
  <c r="AN27" i="3"/>
  <c r="AN24" i="3"/>
  <c r="AN20" i="3"/>
  <c r="AN19" i="3"/>
  <c r="AN16" i="3"/>
  <c r="AN13" i="3"/>
  <c r="P31" i="6"/>
  <c r="P30" i="6"/>
  <c r="S44" i="1"/>
  <c r="S45" i="1"/>
  <c r="S46" i="1"/>
  <c r="S47" i="1"/>
  <c r="S48" i="1"/>
  <c r="S49" i="1"/>
  <c r="S50" i="1"/>
  <c r="S51" i="1"/>
  <c r="S52" i="1"/>
  <c r="S53" i="1"/>
  <c r="S54" i="1"/>
  <c r="S55" i="1"/>
  <c r="S30" i="1"/>
  <c r="S31" i="1"/>
  <c r="S32" i="1"/>
  <c r="S33" i="1"/>
  <c r="S34" i="1"/>
  <c r="S35" i="1"/>
  <c r="S36" i="1"/>
  <c r="S37" i="1"/>
  <c r="S38" i="1"/>
  <c r="S39" i="1"/>
  <c r="S40" i="1"/>
  <c r="S41" i="1"/>
  <c r="R56" i="1"/>
  <c r="R42" i="1"/>
  <c r="Q56" i="1"/>
  <c r="Q42" i="1"/>
  <c r="P56" i="1"/>
  <c r="P42" i="1"/>
  <c r="O56" i="1"/>
  <c r="O42" i="1"/>
  <c r="N56" i="1"/>
  <c r="N42" i="1"/>
  <c r="M56" i="1"/>
  <c r="M42" i="1"/>
  <c r="L56" i="1"/>
  <c r="L42" i="1"/>
  <c r="K56" i="1"/>
  <c r="K42" i="1"/>
  <c r="J56" i="1"/>
  <c r="J42" i="1"/>
  <c r="I56" i="1"/>
  <c r="I42" i="1"/>
  <c r="H56" i="1"/>
  <c r="H42" i="1"/>
  <c r="G56" i="1"/>
  <c r="G42" i="1"/>
  <c r="R20" i="1"/>
  <c r="R21" i="1"/>
  <c r="R22" i="1"/>
  <c r="R23" i="1"/>
  <c r="R24" i="1"/>
  <c r="AM305" i="3" s="1"/>
  <c r="AM315" i="3" s="1"/>
  <c r="R25" i="1"/>
  <c r="Q20" i="1"/>
  <c r="Q21" i="1"/>
  <c r="Q22" i="1"/>
  <c r="Q23" i="1"/>
  <c r="Q24" i="1"/>
  <c r="AL305" i="3" s="1"/>
  <c r="AL315" i="3" s="1"/>
  <c r="Q25" i="1"/>
  <c r="P20" i="1"/>
  <c r="P21" i="1"/>
  <c r="P22" i="1"/>
  <c r="P23" i="1"/>
  <c r="P24" i="1"/>
  <c r="AK305" i="3" s="1"/>
  <c r="AK315" i="3" s="1"/>
  <c r="P25" i="1"/>
  <c r="O20" i="1"/>
  <c r="O21" i="1"/>
  <c r="O22" i="1"/>
  <c r="O23" i="1"/>
  <c r="O24" i="1"/>
  <c r="AJ305" i="3" s="1"/>
  <c r="AJ315" i="3" s="1"/>
  <c r="O25" i="1"/>
  <c r="N20" i="1"/>
  <c r="N21" i="1"/>
  <c r="N22" i="1"/>
  <c r="N23" i="1"/>
  <c r="N24" i="1"/>
  <c r="AI305" i="3" s="1"/>
  <c r="AI315" i="3" s="1"/>
  <c r="N25" i="1"/>
  <c r="M20" i="1"/>
  <c r="M21" i="1"/>
  <c r="M22" i="1"/>
  <c r="M23" i="1"/>
  <c r="M24" i="1"/>
  <c r="AH305" i="3" s="1"/>
  <c r="AH315" i="3" s="1"/>
  <c r="M25" i="1"/>
  <c r="L20" i="1"/>
  <c r="L21" i="1"/>
  <c r="L22" i="1"/>
  <c r="L23" i="1"/>
  <c r="L24" i="1"/>
  <c r="AG305" i="3" s="1"/>
  <c r="AG315" i="3" s="1"/>
  <c r="L25" i="1"/>
  <c r="K20" i="1"/>
  <c r="K21" i="1"/>
  <c r="K22" i="1"/>
  <c r="K23" i="1"/>
  <c r="K24" i="1"/>
  <c r="AF305" i="3" s="1"/>
  <c r="AF315" i="3" s="1"/>
  <c r="K25" i="1"/>
  <c r="J20" i="1"/>
  <c r="J21" i="1"/>
  <c r="J22" i="1"/>
  <c r="J23" i="1"/>
  <c r="J24" i="1"/>
  <c r="AE305" i="3" s="1"/>
  <c r="AE315" i="3" s="1"/>
  <c r="J25" i="1"/>
  <c r="I20" i="1"/>
  <c r="I21" i="1"/>
  <c r="I22" i="1"/>
  <c r="I23" i="1"/>
  <c r="I24" i="1"/>
  <c r="AD305" i="3" s="1"/>
  <c r="AD315" i="3" s="1"/>
  <c r="I25" i="1"/>
  <c r="H20" i="1"/>
  <c r="H21" i="1"/>
  <c r="H22" i="1"/>
  <c r="H23" i="1"/>
  <c r="H24" i="1"/>
  <c r="AC305" i="3" s="1"/>
  <c r="AC315" i="3" s="1"/>
  <c r="H25" i="1"/>
  <c r="G20" i="1"/>
  <c r="G21" i="1"/>
  <c r="G22" i="1"/>
  <c r="G23" i="1"/>
  <c r="G24" i="1"/>
  <c r="AB305" i="3" s="1"/>
  <c r="AB315" i="3" s="1"/>
  <c r="G25" i="1"/>
  <c r="BM174" i="3" l="1"/>
  <c r="AZ175" i="3"/>
  <c r="H15" i="6"/>
  <c r="BA275" i="3"/>
  <c r="BM189" i="3"/>
  <c r="BM179" i="3"/>
  <c r="AD302" i="3"/>
  <c r="BD302" i="3" s="1"/>
  <c r="AD301" i="3"/>
  <c r="AD303" i="3"/>
  <c r="AE297" i="3"/>
  <c r="AE298" i="3"/>
  <c r="BE298" i="3" s="1"/>
  <c r="AE299" i="3"/>
  <c r="AD299" i="3"/>
  <c r="AD297" i="3"/>
  <c r="AD298" i="3"/>
  <c r="BD298" i="3" s="1"/>
  <c r="AE301" i="3"/>
  <c r="AE303" i="3"/>
  <c r="AE302" i="3"/>
  <c r="BE302" i="3" s="1"/>
  <c r="AF297" i="3"/>
  <c r="AF298" i="3"/>
  <c r="BF298" i="3" s="1"/>
  <c r="AF299" i="3"/>
  <c r="AG303" i="3"/>
  <c r="AG301" i="3"/>
  <c r="AG302" i="3"/>
  <c r="BG302" i="3" s="1"/>
  <c r="AH299" i="3"/>
  <c r="AH297" i="3"/>
  <c r="AH298" i="3"/>
  <c r="BH298" i="3" s="1"/>
  <c r="AI301" i="3"/>
  <c r="AI302" i="3"/>
  <c r="BI302" i="3" s="1"/>
  <c r="AI303" i="3"/>
  <c r="AJ297" i="3"/>
  <c r="AJ298" i="3"/>
  <c r="BJ298" i="3" s="1"/>
  <c r="AJ299" i="3"/>
  <c r="AK303" i="3"/>
  <c r="AK302" i="3"/>
  <c r="AK301" i="3"/>
  <c r="AL299" i="3"/>
  <c r="AL298" i="3"/>
  <c r="BL298" i="3" s="1"/>
  <c r="AL297" i="3"/>
  <c r="AM301" i="3"/>
  <c r="AM302" i="3"/>
  <c r="AM303" i="3"/>
  <c r="AB299" i="3"/>
  <c r="AB297" i="3"/>
  <c r="AB298" i="3"/>
  <c r="AC303" i="3"/>
  <c r="AC301" i="3"/>
  <c r="AC302" i="3"/>
  <c r="BC302" i="3" s="1"/>
  <c r="AB303" i="3"/>
  <c r="AB301" i="3"/>
  <c r="AB302" i="3"/>
  <c r="AC298" i="3"/>
  <c r="BC298" i="3" s="1"/>
  <c r="AC299" i="3"/>
  <c r="AC297" i="3"/>
  <c r="AF302" i="3"/>
  <c r="BF302" i="3" s="1"/>
  <c r="AF303" i="3"/>
  <c r="AF301" i="3"/>
  <c r="AG298" i="3"/>
  <c r="BG298" i="3" s="1"/>
  <c r="AG299" i="3"/>
  <c r="AG297" i="3"/>
  <c r="AH301" i="3"/>
  <c r="AH302" i="3"/>
  <c r="BH302" i="3" s="1"/>
  <c r="AH303" i="3"/>
  <c r="AI297" i="3"/>
  <c r="AI299" i="3"/>
  <c r="AI298" i="3"/>
  <c r="BI298" i="3" s="1"/>
  <c r="AJ302" i="3"/>
  <c r="BJ302" i="3" s="1"/>
  <c r="AJ303" i="3"/>
  <c r="AJ301" i="3"/>
  <c r="AK298" i="3"/>
  <c r="BK298" i="3" s="1"/>
  <c r="AK299" i="3"/>
  <c r="AK297" i="3"/>
  <c r="AL301" i="3"/>
  <c r="AL303" i="3"/>
  <c r="AL302" i="3"/>
  <c r="BL302" i="3" s="1"/>
  <c r="AM298" i="3"/>
  <c r="BM298" i="3" s="1"/>
  <c r="AM297" i="3"/>
  <c r="AM299" i="3"/>
  <c r="BM167" i="3"/>
  <c r="BC140" i="3"/>
  <c r="E13" i="5" s="1"/>
  <c r="AP222" i="3"/>
  <c r="BC222" i="3" s="1"/>
  <c r="AP223" i="3"/>
  <c r="BC223" i="3" s="1"/>
  <c r="BC221" i="3"/>
  <c r="AP207" i="3"/>
  <c r="BC207" i="3" s="1"/>
  <c r="AP208" i="3"/>
  <c r="BC208" i="3" s="1"/>
  <c r="BC206" i="3"/>
  <c r="AP190" i="3"/>
  <c r="BC190" i="3" s="1"/>
  <c r="AP191" i="3"/>
  <c r="BC191" i="3" s="1"/>
  <c r="BC189" i="3"/>
  <c r="AP180" i="3"/>
  <c r="BC180" i="3" s="1"/>
  <c r="AP181" i="3"/>
  <c r="BC181" i="3" s="1"/>
  <c r="BC179" i="3"/>
  <c r="AQ228" i="3"/>
  <c r="BD228" i="3" s="1"/>
  <c r="AQ227" i="3"/>
  <c r="BD227" i="3" s="1"/>
  <c r="BD226" i="3"/>
  <c r="AQ213" i="3"/>
  <c r="BD213" i="3" s="1"/>
  <c r="AQ212" i="3"/>
  <c r="BD212" i="3" s="1"/>
  <c r="BD211" i="3"/>
  <c r="AQ196" i="3"/>
  <c r="BD196" i="3" s="1"/>
  <c r="AQ195" i="3"/>
  <c r="BD195" i="3" s="1"/>
  <c r="BD194" i="3"/>
  <c r="AQ186" i="3"/>
  <c r="BD186" i="3" s="1"/>
  <c r="AQ185" i="3"/>
  <c r="BD185" i="3" s="1"/>
  <c r="BD184" i="3"/>
  <c r="AQ176" i="3"/>
  <c r="BD176" i="3" s="1"/>
  <c r="AQ175" i="3"/>
  <c r="BD175" i="3" s="1"/>
  <c r="BD174" i="3"/>
  <c r="AR222" i="3"/>
  <c r="BE222" i="3" s="1"/>
  <c r="AR223" i="3"/>
  <c r="BE223" i="3" s="1"/>
  <c r="BE221" i="3"/>
  <c r="AR207" i="3"/>
  <c r="BE207" i="3" s="1"/>
  <c r="AR208" i="3"/>
  <c r="BE208" i="3" s="1"/>
  <c r="BE206" i="3"/>
  <c r="AR190" i="3"/>
  <c r="BE190" i="3" s="1"/>
  <c r="AR191" i="3"/>
  <c r="BE191" i="3" s="1"/>
  <c r="BE189" i="3"/>
  <c r="AR180" i="3"/>
  <c r="BE180" i="3" s="1"/>
  <c r="AR181" i="3"/>
  <c r="BE181" i="3" s="1"/>
  <c r="BE179" i="3"/>
  <c r="AS228" i="3"/>
  <c r="BF228" i="3" s="1"/>
  <c r="AS227" i="3"/>
  <c r="BF227" i="3" s="1"/>
  <c r="BF226" i="3"/>
  <c r="AS213" i="3"/>
  <c r="BF213" i="3" s="1"/>
  <c r="AS212" i="3"/>
  <c r="BF212" i="3" s="1"/>
  <c r="BF211" i="3"/>
  <c r="AS196" i="3"/>
  <c r="BF196" i="3" s="1"/>
  <c r="AS195" i="3"/>
  <c r="BF195" i="3" s="1"/>
  <c r="BF194" i="3"/>
  <c r="AS186" i="3"/>
  <c r="BF186" i="3" s="1"/>
  <c r="AS185" i="3"/>
  <c r="BF185" i="3" s="1"/>
  <c r="BF184" i="3"/>
  <c r="AS176" i="3"/>
  <c r="BF176" i="3" s="1"/>
  <c r="AS175" i="3"/>
  <c r="BF175" i="3" s="1"/>
  <c r="BF174" i="3"/>
  <c r="AT222" i="3"/>
  <c r="BG222" i="3" s="1"/>
  <c r="AT223" i="3"/>
  <c r="BG223" i="3" s="1"/>
  <c r="BG221" i="3"/>
  <c r="AT207" i="3"/>
  <c r="BG207" i="3" s="1"/>
  <c r="AT208" i="3"/>
  <c r="BG208" i="3" s="1"/>
  <c r="BG206" i="3"/>
  <c r="AT190" i="3"/>
  <c r="BG190" i="3" s="1"/>
  <c r="AT191" i="3"/>
  <c r="BG191" i="3" s="1"/>
  <c r="BG189" i="3"/>
  <c r="AT180" i="3"/>
  <c r="BG180" i="3" s="1"/>
  <c r="AT181" i="3"/>
  <c r="BG181" i="3" s="1"/>
  <c r="BG179" i="3"/>
  <c r="AU228" i="3"/>
  <c r="BH228" i="3" s="1"/>
  <c r="AU227" i="3"/>
  <c r="BH227" i="3" s="1"/>
  <c r="BH226" i="3"/>
  <c r="AU213" i="3"/>
  <c r="BH213" i="3" s="1"/>
  <c r="AU212" i="3"/>
  <c r="BH212" i="3" s="1"/>
  <c r="BH211" i="3"/>
  <c r="AU196" i="3"/>
  <c r="BH196" i="3" s="1"/>
  <c r="AU195" i="3"/>
  <c r="BH195" i="3" s="1"/>
  <c r="BH194" i="3"/>
  <c r="AU186" i="3"/>
  <c r="BH186" i="3" s="1"/>
  <c r="AU185" i="3"/>
  <c r="BH185" i="3" s="1"/>
  <c r="BH184" i="3"/>
  <c r="AU176" i="3"/>
  <c r="BH176" i="3" s="1"/>
  <c r="AU175" i="3"/>
  <c r="BH175" i="3" s="1"/>
  <c r="BH174" i="3"/>
  <c r="AV222" i="3"/>
  <c r="BI222" i="3" s="1"/>
  <c r="AV223" i="3"/>
  <c r="BI223" i="3" s="1"/>
  <c r="BI221" i="3"/>
  <c r="AV207" i="3"/>
  <c r="BI207" i="3" s="1"/>
  <c r="AV208" i="3"/>
  <c r="BI208" i="3" s="1"/>
  <c r="BI206" i="3"/>
  <c r="AV190" i="3"/>
  <c r="BI190" i="3" s="1"/>
  <c r="AV191" i="3"/>
  <c r="BI191" i="3" s="1"/>
  <c r="BI189" i="3"/>
  <c r="AV180" i="3"/>
  <c r="BI180" i="3" s="1"/>
  <c r="AV181" i="3"/>
  <c r="BI181" i="3" s="1"/>
  <c r="BI179" i="3"/>
  <c r="AW228" i="3"/>
  <c r="BJ228" i="3" s="1"/>
  <c r="AW227" i="3"/>
  <c r="BJ227" i="3" s="1"/>
  <c r="BJ226" i="3"/>
  <c r="AW213" i="3"/>
  <c r="BJ213" i="3" s="1"/>
  <c r="AW212" i="3"/>
  <c r="BJ212" i="3" s="1"/>
  <c r="BJ211" i="3"/>
  <c r="AW196" i="3"/>
  <c r="BJ196" i="3" s="1"/>
  <c r="AW195" i="3"/>
  <c r="BJ195" i="3" s="1"/>
  <c r="BJ194" i="3"/>
  <c r="AW186" i="3"/>
  <c r="BJ186" i="3" s="1"/>
  <c r="AW185" i="3"/>
  <c r="BJ185" i="3" s="1"/>
  <c r="BJ184" i="3"/>
  <c r="AW176" i="3"/>
  <c r="BJ176" i="3" s="1"/>
  <c r="AW175" i="3"/>
  <c r="BJ175" i="3" s="1"/>
  <c r="BJ174" i="3"/>
  <c r="AX222" i="3"/>
  <c r="BK222" i="3" s="1"/>
  <c r="AX223" i="3"/>
  <c r="BK223" i="3" s="1"/>
  <c r="BK221" i="3"/>
  <c r="AX207" i="3"/>
  <c r="BK207" i="3" s="1"/>
  <c r="AX208" i="3"/>
  <c r="BK208" i="3" s="1"/>
  <c r="BK206" i="3"/>
  <c r="AX190" i="3"/>
  <c r="BK190" i="3" s="1"/>
  <c r="AX191" i="3"/>
  <c r="BK191" i="3" s="1"/>
  <c r="BK189" i="3"/>
  <c r="AX180" i="3"/>
  <c r="BK180" i="3" s="1"/>
  <c r="AX181" i="3"/>
  <c r="BK181" i="3" s="1"/>
  <c r="BK179" i="3"/>
  <c r="AY228" i="3"/>
  <c r="BL228" i="3" s="1"/>
  <c r="AY227" i="3"/>
  <c r="BL227" i="3" s="1"/>
  <c r="BL226" i="3"/>
  <c r="AY213" i="3"/>
  <c r="BL213" i="3" s="1"/>
  <c r="AY212" i="3"/>
  <c r="BL212" i="3" s="1"/>
  <c r="BL211" i="3"/>
  <c r="AY196" i="3"/>
  <c r="BL196" i="3" s="1"/>
  <c r="AY195" i="3"/>
  <c r="BL195" i="3" s="1"/>
  <c r="BL194" i="3"/>
  <c r="AY186" i="3"/>
  <c r="BL186" i="3" s="1"/>
  <c r="AY185" i="3"/>
  <c r="BL185" i="3" s="1"/>
  <c r="BL184" i="3"/>
  <c r="AY176" i="3"/>
  <c r="BL176" i="3" s="1"/>
  <c r="AY175" i="3"/>
  <c r="BL175" i="3" s="1"/>
  <c r="BL174" i="3"/>
  <c r="AZ222" i="3"/>
  <c r="BM222" i="3" s="1"/>
  <c r="AZ223" i="3"/>
  <c r="BM223" i="3" s="1"/>
  <c r="AZ207" i="3"/>
  <c r="BM207" i="3" s="1"/>
  <c r="AZ208" i="3"/>
  <c r="BM208" i="3" s="1"/>
  <c r="AZ190" i="3"/>
  <c r="BM190" i="3" s="1"/>
  <c r="AZ191" i="3"/>
  <c r="BM191" i="3" s="1"/>
  <c r="AZ180" i="3"/>
  <c r="BM180" i="3" s="1"/>
  <c r="AZ181" i="3"/>
  <c r="BM181" i="3" s="1"/>
  <c r="AP227" i="3"/>
  <c r="BC227" i="3" s="1"/>
  <c r="AP228" i="3"/>
  <c r="BC228" i="3" s="1"/>
  <c r="BC226" i="3"/>
  <c r="AP212" i="3"/>
  <c r="BC212" i="3" s="1"/>
  <c r="AP213" i="3"/>
  <c r="BC213" i="3" s="1"/>
  <c r="BC211" i="3"/>
  <c r="AP195" i="3"/>
  <c r="BC195" i="3" s="1"/>
  <c r="AP196" i="3"/>
  <c r="BC196" i="3" s="1"/>
  <c r="BC194" i="3"/>
  <c r="AP185" i="3"/>
  <c r="BC185" i="3" s="1"/>
  <c r="AP186" i="3"/>
  <c r="BC186" i="3" s="1"/>
  <c r="BC184" i="3"/>
  <c r="AP175" i="3"/>
  <c r="BC175" i="3" s="1"/>
  <c r="AP176" i="3"/>
  <c r="BC174" i="3"/>
  <c r="AQ223" i="3"/>
  <c r="BD223" i="3" s="1"/>
  <c r="AQ222" i="3"/>
  <c r="BD222" i="3" s="1"/>
  <c r="BD221" i="3"/>
  <c r="AQ208" i="3"/>
  <c r="BD208" i="3" s="1"/>
  <c r="AQ207" i="3"/>
  <c r="BD207" i="3" s="1"/>
  <c r="BD206" i="3"/>
  <c r="AQ191" i="3"/>
  <c r="BD191" i="3" s="1"/>
  <c r="AQ190" i="3"/>
  <c r="BD190" i="3" s="1"/>
  <c r="BD189" i="3"/>
  <c r="AQ181" i="3"/>
  <c r="BD181" i="3" s="1"/>
  <c r="AQ180" i="3"/>
  <c r="BD180" i="3" s="1"/>
  <c r="BD179" i="3"/>
  <c r="AR227" i="3"/>
  <c r="BE227" i="3" s="1"/>
  <c r="AR228" i="3"/>
  <c r="BE228" i="3" s="1"/>
  <c r="BE226" i="3"/>
  <c r="AR212" i="3"/>
  <c r="BE212" i="3" s="1"/>
  <c r="AR213" i="3"/>
  <c r="BE213" i="3" s="1"/>
  <c r="BE211" i="3"/>
  <c r="AR195" i="3"/>
  <c r="BE195" i="3" s="1"/>
  <c r="AR196" i="3"/>
  <c r="BE196" i="3" s="1"/>
  <c r="BE194" i="3"/>
  <c r="AR185" i="3"/>
  <c r="BE185" i="3" s="1"/>
  <c r="AR186" i="3"/>
  <c r="BE186" i="3" s="1"/>
  <c r="BE184" i="3"/>
  <c r="AR175" i="3"/>
  <c r="BE175" i="3" s="1"/>
  <c r="AR176" i="3"/>
  <c r="BE176" i="3" s="1"/>
  <c r="BE174" i="3"/>
  <c r="AS223" i="3"/>
  <c r="BF223" i="3" s="1"/>
  <c r="AS222" i="3"/>
  <c r="BF222" i="3" s="1"/>
  <c r="BF221" i="3"/>
  <c r="AS208" i="3"/>
  <c r="BF208" i="3" s="1"/>
  <c r="AS207" i="3"/>
  <c r="BF207" i="3" s="1"/>
  <c r="BF206" i="3"/>
  <c r="AS191" i="3"/>
  <c r="BF191" i="3" s="1"/>
  <c r="AS190" i="3"/>
  <c r="BF190" i="3" s="1"/>
  <c r="BF189" i="3"/>
  <c r="AS181" i="3"/>
  <c r="BF181" i="3" s="1"/>
  <c r="AS180" i="3"/>
  <c r="BF180" i="3" s="1"/>
  <c r="BF179" i="3"/>
  <c r="AT227" i="3"/>
  <c r="BG227" i="3" s="1"/>
  <c r="AT228" i="3"/>
  <c r="BG228" i="3" s="1"/>
  <c r="BG226" i="3"/>
  <c r="AT212" i="3"/>
  <c r="BG212" i="3" s="1"/>
  <c r="AT213" i="3"/>
  <c r="BG213" i="3" s="1"/>
  <c r="BG211" i="3"/>
  <c r="AT195" i="3"/>
  <c r="BG195" i="3" s="1"/>
  <c r="AT196" i="3"/>
  <c r="BG196" i="3" s="1"/>
  <c r="BG194" i="3"/>
  <c r="AT185" i="3"/>
  <c r="BG185" i="3" s="1"/>
  <c r="AT186" i="3"/>
  <c r="BG186" i="3" s="1"/>
  <c r="BG184" i="3"/>
  <c r="AT175" i="3"/>
  <c r="BG175" i="3" s="1"/>
  <c r="AT176" i="3"/>
  <c r="BG176" i="3" s="1"/>
  <c r="BG174" i="3"/>
  <c r="AU223" i="3"/>
  <c r="BH223" i="3" s="1"/>
  <c r="AU222" i="3"/>
  <c r="BH222" i="3" s="1"/>
  <c r="BH221" i="3"/>
  <c r="AU208" i="3"/>
  <c r="BH208" i="3" s="1"/>
  <c r="AU207" i="3"/>
  <c r="BH207" i="3" s="1"/>
  <c r="BH206" i="3"/>
  <c r="AU191" i="3"/>
  <c r="BH191" i="3" s="1"/>
  <c r="AU190" i="3"/>
  <c r="BH190" i="3" s="1"/>
  <c r="BH189" i="3"/>
  <c r="AU181" i="3"/>
  <c r="BH181" i="3" s="1"/>
  <c r="AU180" i="3"/>
  <c r="BH180" i="3" s="1"/>
  <c r="BH179" i="3"/>
  <c r="AV227" i="3"/>
  <c r="BI227" i="3" s="1"/>
  <c r="AV228" i="3"/>
  <c r="BI228" i="3" s="1"/>
  <c r="BI226" i="3"/>
  <c r="AV212" i="3"/>
  <c r="BI212" i="3" s="1"/>
  <c r="AV213" i="3"/>
  <c r="BI213" i="3" s="1"/>
  <c r="BI211" i="3"/>
  <c r="AV195" i="3"/>
  <c r="BI195" i="3" s="1"/>
  <c r="AV196" i="3"/>
  <c r="BI196" i="3" s="1"/>
  <c r="BI194" i="3"/>
  <c r="AV185" i="3"/>
  <c r="BI185" i="3" s="1"/>
  <c r="AV186" i="3"/>
  <c r="BI186" i="3" s="1"/>
  <c r="BI184" i="3"/>
  <c r="AV175" i="3"/>
  <c r="BI175" i="3" s="1"/>
  <c r="AV176" i="3"/>
  <c r="BI176" i="3" s="1"/>
  <c r="BI174" i="3"/>
  <c r="AW223" i="3"/>
  <c r="BJ223" i="3" s="1"/>
  <c r="AW222" i="3"/>
  <c r="BJ222" i="3" s="1"/>
  <c r="BJ221" i="3"/>
  <c r="AW208" i="3"/>
  <c r="BJ208" i="3" s="1"/>
  <c r="AW207" i="3"/>
  <c r="BJ207" i="3" s="1"/>
  <c r="BJ206" i="3"/>
  <c r="AW191" i="3"/>
  <c r="BJ191" i="3" s="1"/>
  <c r="AW190" i="3"/>
  <c r="BJ190" i="3" s="1"/>
  <c r="BJ189" i="3"/>
  <c r="AW181" i="3"/>
  <c r="BJ181" i="3" s="1"/>
  <c r="AW180" i="3"/>
  <c r="BJ180" i="3" s="1"/>
  <c r="BJ179" i="3"/>
  <c r="AX227" i="3"/>
  <c r="BK227" i="3" s="1"/>
  <c r="AX228" i="3"/>
  <c r="BK228" i="3" s="1"/>
  <c r="BK226" i="3"/>
  <c r="AX212" i="3"/>
  <c r="BK212" i="3" s="1"/>
  <c r="AX213" i="3"/>
  <c r="BK213" i="3" s="1"/>
  <c r="BK211" i="3"/>
  <c r="AX195" i="3"/>
  <c r="BK195" i="3" s="1"/>
  <c r="AX196" i="3"/>
  <c r="BK196" i="3" s="1"/>
  <c r="BK194" i="3"/>
  <c r="AX185" i="3"/>
  <c r="BK185" i="3" s="1"/>
  <c r="AX186" i="3"/>
  <c r="BK186" i="3" s="1"/>
  <c r="BK184" i="3"/>
  <c r="AX175" i="3"/>
  <c r="BK175" i="3" s="1"/>
  <c r="AX176" i="3"/>
  <c r="BK176" i="3" s="1"/>
  <c r="BK174" i="3"/>
  <c r="AY223" i="3"/>
  <c r="BL223" i="3" s="1"/>
  <c r="AY222" i="3"/>
  <c r="BL222" i="3" s="1"/>
  <c r="BL221" i="3"/>
  <c r="AY208" i="3"/>
  <c r="BL208" i="3" s="1"/>
  <c r="AY207" i="3"/>
  <c r="BL207" i="3" s="1"/>
  <c r="BL206" i="3"/>
  <c r="AY191" i="3"/>
  <c r="BL191" i="3" s="1"/>
  <c r="AY190" i="3"/>
  <c r="BL190" i="3" s="1"/>
  <c r="BL189" i="3"/>
  <c r="AY181" i="3"/>
  <c r="BL181" i="3" s="1"/>
  <c r="AY180" i="3"/>
  <c r="BL180" i="3" s="1"/>
  <c r="BL179" i="3"/>
  <c r="AZ227" i="3"/>
  <c r="BM227" i="3" s="1"/>
  <c r="AZ228" i="3"/>
  <c r="BM228" i="3" s="1"/>
  <c r="AZ212" i="3"/>
  <c r="BM212" i="3" s="1"/>
  <c r="AZ213" i="3"/>
  <c r="BM213" i="3" s="1"/>
  <c r="AZ195" i="3"/>
  <c r="BM195" i="3" s="1"/>
  <c r="AZ196" i="3"/>
  <c r="BM196" i="3" s="1"/>
  <c r="AZ185" i="3"/>
  <c r="BM185" i="3" s="1"/>
  <c r="AZ186" i="3"/>
  <c r="BM186" i="3" s="1"/>
  <c r="BM175" i="3"/>
  <c r="AZ176" i="3"/>
  <c r="BM176" i="3" s="1"/>
  <c r="AD170" i="3"/>
  <c r="BD170" i="3" s="1"/>
  <c r="AD168" i="3"/>
  <c r="BD168" i="3" s="1"/>
  <c r="AD169" i="3"/>
  <c r="BD169" i="3" s="1"/>
  <c r="BD167" i="3"/>
  <c r="AF170" i="3"/>
  <c r="BF170" i="3" s="1"/>
  <c r="AF168" i="3"/>
  <c r="BF168" i="3" s="1"/>
  <c r="AF169" i="3"/>
  <c r="BF169" i="3" s="1"/>
  <c r="BF167" i="3"/>
  <c r="AH170" i="3"/>
  <c r="BH170" i="3" s="1"/>
  <c r="AH168" i="3"/>
  <c r="BH168" i="3" s="1"/>
  <c r="AH169" i="3"/>
  <c r="BH169" i="3" s="1"/>
  <c r="BH167" i="3"/>
  <c r="AJ170" i="3"/>
  <c r="BJ170" i="3" s="1"/>
  <c r="AJ168" i="3"/>
  <c r="BJ168" i="3" s="1"/>
  <c r="AJ169" i="3"/>
  <c r="BJ169" i="3" s="1"/>
  <c r="BJ167" i="3"/>
  <c r="AL170" i="3"/>
  <c r="BL170" i="3" s="1"/>
  <c r="AL168" i="3"/>
  <c r="BL168" i="3" s="1"/>
  <c r="AL169" i="3"/>
  <c r="BL169" i="3" s="1"/>
  <c r="BL167" i="3"/>
  <c r="AC169" i="3"/>
  <c r="BC169" i="3" s="1"/>
  <c r="AC170" i="3"/>
  <c r="BC170" i="3" s="1"/>
  <c r="AC168" i="3"/>
  <c r="BC168" i="3" s="1"/>
  <c r="BC167" i="3"/>
  <c r="AE169" i="3"/>
  <c r="BE169" i="3" s="1"/>
  <c r="AE170" i="3"/>
  <c r="BE170" i="3" s="1"/>
  <c r="AE168" i="3"/>
  <c r="BE168" i="3" s="1"/>
  <c r="BE167" i="3"/>
  <c r="AG169" i="3"/>
  <c r="BG169" i="3" s="1"/>
  <c r="AG170" i="3"/>
  <c r="BG170" i="3" s="1"/>
  <c r="AG168" i="3"/>
  <c r="BG168" i="3" s="1"/>
  <c r="BG167" i="3"/>
  <c r="AI169" i="3"/>
  <c r="BI169" i="3" s="1"/>
  <c r="AI170" i="3"/>
  <c r="BI170" i="3" s="1"/>
  <c r="AI168" i="3"/>
  <c r="BI168" i="3" s="1"/>
  <c r="BI167" i="3"/>
  <c r="AK169" i="3"/>
  <c r="BK169" i="3" s="1"/>
  <c r="AK170" i="3"/>
  <c r="BK170" i="3" s="1"/>
  <c r="AK168" i="3"/>
  <c r="BK168" i="3" s="1"/>
  <c r="BK167" i="3"/>
  <c r="AM169" i="3"/>
  <c r="BM169" i="3" s="1"/>
  <c r="AM170" i="3"/>
  <c r="BM170" i="3" s="1"/>
  <c r="AM168" i="3"/>
  <c r="BM168" i="3" s="1"/>
  <c r="AO223" i="3"/>
  <c r="AO222" i="3"/>
  <c r="BB221" i="3"/>
  <c r="AO208" i="3"/>
  <c r="AO207" i="3"/>
  <c r="BB207" i="3" s="1"/>
  <c r="BB206" i="3"/>
  <c r="AO191" i="3"/>
  <c r="AO190" i="3"/>
  <c r="BB189" i="3"/>
  <c r="AO181" i="3"/>
  <c r="AO180" i="3"/>
  <c r="BB180" i="3" s="1"/>
  <c r="BB179" i="3"/>
  <c r="AO228" i="3"/>
  <c r="AO227" i="3"/>
  <c r="BB226" i="3"/>
  <c r="AO213" i="3"/>
  <c r="AO212" i="3"/>
  <c r="BB211" i="3"/>
  <c r="AO196" i="3"/>
  <c r="AO195" i="3"/>
  <c r="BB194" i="3"/>
  <c r="AO186" i="3"/>
  <c r="AO185" i="3"/>
  <c r="BB185" i="3" s="1"/>
  <c r="BB184" i="3"/>
  <c r="AB170" i="3"/>
  <c r="AB169" i="3"/>
  <c r="AB168" i="3"/>
  <c r="BB167" i="3"/>
  <c r="BA109" i="3"/>
  <c r="BA122" i="3"/>
  <c r="BA115" i="3"/>
  <c r="BK302" i="3"/>
  <c r="BI72" i="3"/>
  <c r="BF315" i="3"/>
  <c r="BL305" i="3"/>
  <c r="BH305" i="3"/>
  <c r="BJ315" i="3"/>
  <c r="BM302" i="3"/>
  <c r="BE315" i="3"/>
  <c r="BG315" i="3"/>
  <c r="BK315" i="3"/>
  <c r="BM315" i="3"/>
  <c r="BD315" i="3"/>
  <c r="BC315" i="3"/>
  <c r="P22" i="5"/>
  <c r="BM72" i="3"/>
  <c r="BE72" i="3"/>
  <c r="BJ72" i="3"/>
  <c r="BF72" i="3"/>
  <c r="BB72" i="3"/>
  <c r="BM73" i="3"/>
  <c r="BK72" i="3"/>
  <c r="BI73" i="3"/>
  <c r="BG72" i="3"/>
  <c r="BE73" i="3"/>
  <c r="BA72" i="3"/>
  <c r="BC72" i="3"/>
  <c r="BA73" i="3"/>
  <c r="BL72" i="3"/>
  <c r="BH72" i="3"/>
  <c r="BD72" i="3"/>
  <c r="BJ73" i="3"/>
  <c r="BF73" i="3"/>
  <c r="D10" i="6"/>
  <c r="J10" i="6"/>
  <c r="AN72" i="3"/>
  <c r="M10" i="6"/>
  <c r="I10" i="6"/>
  <c r="E10" i="6"/>
  <c r="BL73" i="3"/>
  <c r="BH73" i="3"/>
  <c r="BD73" i="3"/>
  <c r="N10" i="6"/>
  <c r="F10" i="6"/>
  <c r="G10" i="6"/>
  <c r="K10" i="6"/>
  <c r="O10" i="6"/>
  <c r="AN73" i="3"/>
  <c r="H10" i="6"/>
  <c r="L10" i="6"/>
  <c r="BK73" i="3"/>
  <c r="BG73" i="3"/>
  <c r="BC73" i="3"/>
  <c r="BB73" i="3"/>
  <c r="BN264" i="3"/>
  <c r="AC42" i="3"/>
  <c r="AD54" i="3"/>
  <c r="BD54" i="3" s="1"/>
  <c r="AE42" i="3"/>
  <c r="AF54" i="3"/>
  <c r="BF54" i="3" s="1"/>
  <c r="AG42" i="3"/>
  <c r="AJ54" i="3"/>
  <c r="BJ54" i="3" s="1"/>
  <c r="AL54" i="3"/>
  <c r="BL54" i="3" s="1"/>
  <c r="AM42" i="3"/>
  <c r="AH54" i="3"/>
  <c r="BH54" i="3" s="1"/>
  <c r="AI42" i="3"/>
  <c r="AK42" i="3"/>
  <c r="AC54" i="3"/>
  <c r="BC54" i="3" s="1"/>
  <c r="AD42" i="3"/>
  <c r="AE54" i="3"/>
  <c r="BE54" i="3" s="1"/>
  <c r="AF42" i="3"/>
  <c r="AG54" i="3"/>
  <c r="BG54" i="3" s="1"/>
  <c r="AH42" i="3"/>
  <c r="AI54" i="3"/>
  <c r="BI54" i="3" s="1"/>
  <c r="AJ42" i="3"/>
  <c r="AK54" i="3"/>
  <c r="BK54" i="3" s="1"/>
  <c r="AL42" i="3"/>
  <c r="AM54" i="3"/>
  <c r="BM54" i="3" s="1"/>
  <c r="BB305" i="3"/>
  <c r="BB315" i="3"/>
  <c r="AB42" i="3"/>
  <c r="AB54" i="3"/>
  <c r="BD111" i="3"/>
  <c r="BE117" i="3"/>
  <c r="BF111" i="3"/>
  <c r="BH111" i="3"/>
  <c r="BJ111" i="3"/>
  <c r="BA42" i="3"/>
  <c r="AN274" i="3"/>
  <c r="BC115" i="3"/>
  <c r="S25" i="1"/>
  <c r="BB278" i="3"/>
  <c r="BD278" i="3"/>
  <c r="BI278" i="3"/>
  <c r="BJ278" i="3"/>
  <c r="BK278" i="3"/>
  <c r="BL278" i="3"/>
  <c r="S22" i="1"/>
  <c r="BJ108" i="3"/>
  <c r="O11" i="1"/>
  <c r="Q11" i="1"/>
  <c r="H10" i="1"/>
  <c r="L10" i="1"/>
  <c r="P57" i="1"/>
  <c r="K11" i="1"/>
  <c r="J11" i="1"/>
  <c r="N11" i="1"/>
  <c r="R11" i="1"/>
  <c r="O26" i="1"/>
  <c r="K57" i="1"/>
  <c r="I11" i="1"/>
  <c r="M11" i="1"/>
  <c r="J57" i="1"/>
  <c r="N57" i="1"/>
  <c r="R57" i="1"/>
  <c r="G11" i="1"/>
  <c r="J10" i="1"/>
  <c r="N10" i="1"/>
  <c r="P10" i="1"/>
  <c r="R10" i="1"/>
  <c r="H57" i="1"/>
  <c r="I57" i="1"/>
  <c r="M57" i="1"/>
  <c r="Q57" i="1"/>
  <c r="G26" i="1"/>
  <c r="BC278" i="3"/>
  <c r="BE278" i="3"/>
  <c r="BF278" i="3"/>
  <c r="BG278" i="3"/>
  <c r="BH278" i="3"/>
  <c r="BE115" i="3"/>
  <c r="BB279" i="3"/>
  <c r="BB274" i="3"/>
  <c r="BC279" i="3"/>
  <c r="BC274" i="3"/>
  <c r="BD279" i="3"/>
  <c r="BD274" i="3"/>
  <c r="BE279" i="3"/>
  <c r="BE274" i="3"/>
  <c r="BF279" i="3"/>
  <c r="BF274" i="3"/>
  <c r="BG279" i="3"/>
  <c r="BG274" i="3"/>
  <c r="BH279" i="3"/>
  <c r="BH274" i="3"/>
  <c r="BI279" i="3"/>
  <c r="BI274" i="3"/>
  <c r="BJ279" i="3"/>
  <c r="BJ274" i="3"/>
  <c r="BK279" i="3"/>
  <c r="BK274" i="3"/>
  <c r="BL279" i="3"/>
  <c r="BL274" i="3"/>
  <c r="BM278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54" i="3"/>
  <c r="BB280" i="3"/>
  <c r="BB275" i="3"/>
  <c r="BC280" i="3"/>
  <c r="BC275" i="3"/>
  <c r="BD280" i="3"/>
  <c r="BD275" i="3"/>
  <c r="BE280" i="3"/>
  <c r="BE275" i="3"/>
  <c r="BF280" i="3"/>
  <c r="BF275" i="3"/>
  <c r="BG280" i="3"/>
  <c r="BG275" i="3"/>
  <c r="BH280" i="3"/>
  <c r="BH275" i="3"/>
  <c r="BI280" i="3"/>
  <c r="BI275" i="3"/>
  <c r="BJ280" i="3"/>
  <c r="BJ275" i="3"/>
  <c r="BK280" i="3"/>
  <c r="BK275" i="3"/>
  <c r="BL280" i="3"/>
  <c r="BL275" i="3"/>
  <c r="BM280" i="3"/>
  <c r="BM275" i="3"/>
  <c r="BM279" i="3"/>
  <c r="BM274" i="3"/>
  <c r="BK117" i="3"/>
  <c r="BM117" i="3"/>
  <c r="BG150" i="3"/>
  <c r="BJ149" i="3"/>
  <c r="BA276" i="3"/>
  <c r="BA116" i="3"/>
  <c r="AN121" i="3"/>
  <c r="AN107" i="3"/>
  <c r="BN265" i="3"/>
  <c r="BN259" i="3"/>
  <c r="BA108" i="3"/>
  <c r="AN111" i="3"/>
  <c r="BG111" i="3"/>
  <c r="P23" i="5"/>
  <c r="BN342" i="3"/>
  <c r="BB115" i="3"/>
  <c r="BC122" i="3"/>
  <c r="BC108" i="3"/>
  <c r="BE122" i="3"/>
  <c r="BE108" i="3"/>
  <c r="BG122" i="3"/>
  <c r="BG108" i="3"/>
  <c r="BH115" i="3"/>
  <c r="BJ115" i="3"/>
  <c r="BK122" i="3"/>
  <c r="BL115" i="3"/>
  <c r="BM108" i="3"/>
  <c r="BA280" i="3"/>
  <c r="AN278" i="3"/>
  <c r="BM112" i="3"/>
  <c r="BN332" i="3"/>
  <c r="BD149" i="3"/>
  <c r="AN108" i="3"/>
  <c r="BA117" i="3"/>
  <c r="BB122" i="3"/>
  <c r="BB108" i="3"/>
  <c r="BA111" i="3"/>
  <c r="BD117" i="3"/>
  <c r="BD122" i="3"/>
  <c r="BD108" i="3"/>
  <c r="BE111" i="3"/>
  <c r="BF117" i="3"/>
  <c r="BF122" i="3"/>
  <c r="BF108" i="3"/>
  <c r="BG115" i="3"/>
  <c r="BH122" i="3"/>
  <c r="BJ122" i="3"/>
  <c r="BK111" i="3"/>
  <c r="BK115" i="3"/>
  <c r="BL117" i="3"/>
  <c r="BM111" i="3"/>
  <c r="BM115" i="3"/>
  <c r="BA278" i="3"/>
  <c r="AN275" i="3"/>
  <c r="AN280" i="3"/>
  <c r="BN256" i="3"/>
  <c r="BN263" i="3"/>
  <c r="L57" i="1"/>
  <c r="S23" i="1"/>
  <c r="I26" i="1"/>
  <c r="M26" i="1"/>
  <c r="S24" i="1"/>
  <c r="S20" i="1"/>
  <c r="AN122" i="3"/>
  <c r="H26" i="1"/>
  <c r="L26" i="1"/>
  <c r="Q26" i="1"/>
  <c r="AN115" i="3"/>
  <c r="BK108" i="3"/>
  <c r="BL111" i="3"/>
  <c r="G10" i="1"/>
  <c r="K10" i="1"/>
  <c r="P26" i="1"/>
  <c r="G57" i="1"/>
  <c r="J26" i="1"/>
  <c r="N26" i="1"/>
  <c r="O10" i="1"/>
  <c r="S56" i="1"/>
  <c r="R26" i="1"/>
  <c r="O57" i="1"/>
  <c r="BM149" i="3"/>
  <c r="S42" i="1"/>
  <c r="I10" i="1"/>
  <c r="M10" i="1"/>
  <c r="Q10" i="1"/>
  <c r="S21" i="1"/>
  <c r="K26" i="1"/>
  <c r="H11" i="1"/>
  <c r="L11" i="1"/>
  <c r="P11" i="1"/>
  <c r="BN268" i="3"/>
  <c r="BN269" i="3"/>
  <c r="BN258" i="3"/>
  <c r="BL122" i="3"/>
  <c r="BL108" i="3"/>
  <c r="BM122" i="3"/>
  <c r="BN306" i="3"/>
  <c r="BK112" i="3"/>
  <c r="AN149" i="3"/>
  <c r="BF150" i="3"/>
  <c r="BH150" i="3"/>
  <c r="BJ150" i="3"/>
  <c r="BE150" i="3"/>
  <c r="BF149" i="3"/>
  <c r="BH149" i="3"/>
  <c r="BI150" i="3"/>
  <c r="BL149" i="3"/>
  <c r="BA320" i="3"/>
  <c r="AN150" i="3"/>
  <c r="BA150" i="3"/>
  <c r="BN99" i="3"/>
  <c r="BN160" i="3"/>
  <c r="BB121" i="3"/>
  <c r="BB112" i="3"/>
  <c r="BB107" i="3"/>
  <c r="BB116" i="3"/>
  <c r="BB109" i="3"/>
  <c r="BC121" i="3"/>
  <c r="BC112" i="3"/>
  <c r="BC107" i="3"/>
  <c r="BC116" i="3"/>
  <c r="BC109" i="3"/>
  <c r="BD116" i="3"/>
  <c r="BD109" i="3"/>
  <c r="BE121" i="3"/>
  <c r="BE112" i="3"/>
  <c r="BE107" i="3"/>
  <c r="BE116" i="3"/>
  <c r="BE109" i="3"/>
  <c r="BH112" i="3"/>
  <c r="BI121" i="3"/>
  <c r="BJ116" i="3"/>
  <c r="BJ109" i="3"/>
  <c r="BK121" i="3"/>
  <c r="BK107" i="3"/>
  <c r="BK116" i="3"/>
  <c r="BK109" i="3"/>
  <c r="BL121" i="3"/>
  <c r="BL112" i="3"/>
  <c r="BL107" i="3"/>
  <c r="BL116" i="3"/>
  <c r="BL109" i="3"/>
  <c r="BM121" i="3"/>
  <c r="BM107" i="3"/>
  <c r="BM116" i="3"/>
  <c r="BM109" i="3"/>
  <c r="BB150" i="3"/>
  <c r="BC149" i="3"/>
  <c r="BN60" i="3"/>
  <c r="F17" i="6"/>
  <c r="BN248" i="3"/>
  <c r="BN243" i="3"/>
  <c r="BN249" i="3"/>
  <c r="BN244" i="3"/>
  <c r="BN239" i="3"/>
  <c r="BN245" i="3"/>
  <c r="BN240" i="3"/>
  <c r="BN267" i="3"/>
  <c r="BN260" i="3"/>
  <c r="BN255" i="3"/>
  <c r="BN79" i="3"/>
  <c r="BN233" i="3"/>
  <c r="BG11" i="3"/>
  <c r="BE29" i="3"/>
  <c r="BB101" i="3"/>
  <c r="D11" i="5" s="1"/>
  <c r="BB117" i="3"/>
  <c r="BB111" i="3"/>
  <c r="BC117" i="3"/>
  <c r="BC111" i="3"/>
  <c r="BG117" i="3"/>
  <c r="BH117" i="3"/>
  <c r="BJ117" i="3"/>
  <c r="BB149" i="3"/>
  <c r="BD150" i="3"/>
  <c r="BE149" i="3"/>
  <c r="BG149" i="3"/>
  <c r="BI149" i="3"/>
  <c r="BK149" i="3"/>
  <c r="AN179" i="3"/>
  <c r="AN151" i="3"/>
  <c r="AN194" i="3"/>
  <c r="AN184" i="3"/>
  <c r="BK22" i="3"/>
  <c r="AN12" i="3"/>
  <c r="BN138" i="3"/>
  <c r="BN131" i="3"/>
  <c r="BA221" i="3"/>
  <c r="BA167" i="3"/>
  <c r="BA162" i="3"/>
  <c r="AN276" i="3"/>
  <c r="AN174" i="3"/>
  <c r="AN226" i="3"/>
  <c r="BA121" i="3"/>
  <c r="BN92" i="3"/>
  <c r="BM15" i="3"/>
  <c r="BK15" i="3"/>
  <c r="BK12" i="3"/>
  <c r="BG15" i="3"/>
  <c r="BG12" i="3"/>
  <c r="BD12" i="3"/>
  <c r="BC34" i="3"/>
  <c r="BB11" i="3"/>
  <c r="BN147" i="3"/>
  <c r="BN151" i="3"/>
  <c r="BD115" i="3"/>
  <c r="BF115" i="3"/>
  <c r="BH108" i="3"/>
  <c r="AN157" i="3"/>
  <c r="BA285" i="3"/>
  <c r="BN321" i="3"/>
  <c r="BI101" i="3"/>
  <c r="K11" i="5" s="1"/>
  <c r="BN307" i="3"/>
  <c r="AN211" i="3"/>
  <c r="AN221" i="3"/>
  <c r="BA206" i="3"/>
  <c r="BA287" i="3"/>
  <c r="BL31" i="3"/>
  <c r="BL14" i="3"/>
  <c r="BL11" i="3"/>
  <c r="BK25" i="3"/>
  <c r="BK14" i="3"/>
  <c r="BI25" i="3"/>
  <c r="BI22" i="3"/>
  <c r="BI15" i="3"/>
  <c r="BI12" i="3"/>
  <c r="BN27" i="3"/>
  <c r="BH31" i="3"/>
  <c r="BH11" i="3"/>
  <c r="BG31" i="3"/>
  <c r="BA23" i="3"/>
  <c r="AN26" i="3"/>
  <c r="BN64" i="3"/>
  <c r="BN48" i="3"/>
  <c r="BA34" i="3"/>
  <c r="BA157" i="3"/>
  <c r="BA226" i="3"/>
  <c r="BM26" i="3"/>
  <c r="BM23" i="3"/>
  <c r="BM18" i="3"/>
  <c r="BM11" i="3"/>
  <c r="BL29" i="3"/>
  <c r="BE14" i="3"/>
  <c r="BD23" i="3"/>
  <c r="BD14" i="3"/>
  <c r="BD11" i="3"/>
  <c r="BC12" i="3"/>
  <c r="BB29" i="3"/>
  <c r="BB12" i="3"/>
  <c r="BN49" i="3"/>
  <c r="BN43" i="3"/>
  <c r="BL101" i="3"/>
  <c r="N11" i="5" s="1"/>
  <c r="AN162" i="3"/>
  <c r="AN189" i="3"/>
  <c r="AN206" i="3"/>
  <c r="BA149" i="3"/>
  <c r="BA184" i="3"/>
  <c r="BM150" i="3"/>
  <c r="N17" i="6"/>
  <c r="BA274" i="3"/>
  <c r="BA279" i="3"/>
  <c r="BA179" i="3"/>
  <c r="BM34" i="3"/>
  <c r="BM29" i="3"/>
  <c r="BM25" i="3"/>
  <c r="BK31" i="3"/>
  <c r="BK26" i="3"/>
  <c r="BK23" i="3"/>
  <c r="BJ31" i="3"/>
  <c r="BJ26" i="3"/>
  <c r="BJ11" i="3"/>
  <c r="BI34" i="3"/>
  <c r="BH34" i="3"/>
  <c r="BH15" i="3"/>
  <c r="BF26" i="3"/>
  <c r="BF23" i="3"/>
  <c r="BF18" i="3"/>
  <c r="BD34" i="3"/>
  <c r="BD29" i="3"/>
  <c r="BJ15" i="3"/>
  <c r="BJ12" i="3"/>
  <c r="BG29" i="3"/>
  <c r="BF15" i="3"/>
  <c r="BD26" i="3"/>
  <c r="BC26" i="3"/>
  <c r="BC11" i="3"/>
  <c r="BB31" i="3"/>
  <c r="BB26" i="3"/>
  <c r="BB18" i="3"/>
  <c r="BJ121" i="3"/>
  <c r="BJ112" i="3"/>
  <c r="BJ107" i="3"/>
  <c r="BL150" i="3"/>
  <c r="BI122" i="3"/>
  <c r="BI115" i="3"/>
  <c r="BI108" i="3"/>
  <c r="D17" i="6"/>
  <c r="J17" i="6"/>
  <c r="BG270" i="3"/>
  <c r="I17" i="5" s="1"/>
  <c r="H17" i="6"/>
  <c r="L17" i="6"/>
  <c r="BL23" i="3"/>
  <c r="BJ23" i="3"/>
  <c r="BM22" i="3"/>
  <c r="BK11" i="3"/>
  <c r="BM31" i="3"/>
  <c r="BM12" i="3"/>
  <c r="BL25" i="3"/>
  <c r="BL15" i="3"/>
  <c r="BK34" i="3"/>
  <c r="BK29" i="3"/>
  <c r="BJ22" i="3"/>
  <c r="K8" i="6"/>
  <c r="BH29" i="3"/>
  <c r="BH22" i="3"/>
  <c r="BH12" i="3"/>
  <c r="BG34" i="3"/>
  <c r="BF22" i="3"/>
  <c r="BN13" i="3"/>
  <c r="BD31" i="3"/>
  <c r="BB14" i="3"/>
  <c r="BN146" i="3"/>
  <c r="BN200" i="3"/>
  <c r="BN234" i="3"/>
  <c r="BN232" i="3"/>
  <c r="BN217" i="3"/>
  <c r="BD121" i="3"/>
  <c r="BD112" i="3"/>
  <c r="BD107" i="3"/>
  <c r="BF121" i="3"/>
  <c r="BF112" i="3"/>
  <c r="BF107" i="3"/>
  <c r="BF116" i="3"/>
  <c r="BG121" i="3"/>
  <c r="BG112" i="3"/>
  <c r="BG107" i="3"/>
  <c r="BG116" i="3"/>
  <c r="BG109" i="3"/>
  <c r="BH121" i="3"/>
  <c r="BH107" i="3"/>
  <c r="BH116" i="3"/>
  <c r="BH109" i="3"/>
  <c r="BI112" i="3"/>
  <c r="BI107" i="3"/>
  <c r="BI116" i="3"/>
  <c r="BI109" i="3"/>
  <c r="I17" i="6"/>
  <c r="BG26" i="3"/>
  <c r="BG18" i="3"/>
  <c r="BF31" i="3"/>
  <c r="BE23" i="3"/>
  <c r="BE18" i="3"/>
  <c r="BC31" i="3"/>
  <c r="BC14" i="3"/>
  <c r="BB25" i="3"/>
  <c r="BN55" i="3"/>
  <c r="BN44" i="3"/>
  <c r="BN95" i="3"/>
  <c r="BC101" i="3"/>
  <c r="E11" i="5" s="1"/>
  <c r="BN123" i="3"/>
  <c r="G17" i="6"/>
  <c r="BN82" i="3"/>
  <c r="BN76" i="3"/>
  <c r="BN78" i="3"/>
  <c r="BJ101" i="3"/>
  <c r="L11" i="5" s="1"/>
  <c r="BN100" i="3"/>
  <c r="BH101" i="3"/>
  <c r="J11" i="5" s="1"/>
  <c r="BN96" i="3"/>
  <c r="BN139" i="3"/>
  <c r="BN133" i="3"/>
  <c r="BN134" i="3"/>
  <c r="BN135" i="3"/>
  <c r="BN129" i="3"/>
  <c r="BI26" i="3"/>
  <c r="BH18" i="3"/>
  <c r="BH14" i="3"/>
  <c r="BG14" i="3"/>
  <c r="BE34" i="3"/>
  <c r="BE15" i="3"/>
  <c r="BD15" i="3"/>
  <c r="BC29" i="3"/>
  <c r="BC22" i="3"/>
  <c r="BC15" i="3"/>
  <c r="BN62" i="3"/>
  <c r="BN202" i="3"/>
  <c r="BN165" i="3"/>
  <c r="BI270" i="3"/>
  <c r="K17" i="5" s="1"/>
  <c r="BI117" i="3"/>
  <c r="P16" i="6"/>
  <c r="K17" i="6"/>
  <c r="BF101" i="3"/>
  <c r="H11" i="5" s="1"/>
  <c r="BE140" i="3"/>
  <c r="G13" i="5" s="1"/>
  <c r="BF109" i="3"/>
  <c r="L23" i="6"/>
  <c r="AN22" i="3"/>
  <c r="BA18" i="3"/>
  <c r="G8" i="6"/>
  <c r="AN167" i="3"/>
  <c r="BN130" i="3"/>
  <c r="BL34" i="3"/>
  <c r="N8" i="6"/>
  <c r="BJ34" i="3"/>
  <c r="BA29" i="3"/>
  <c r="BJ25" i="3"/>
  <c r="BJ18" i="3"/>
  <c r="BJ14" i="3"/>
  <c r="BF34" i="3"/>
  <c r="BA12" i="3"/>
  <c r="BM101" i="3"/>
  <c r="O11" i="5" s="1"/>
  <c r="BM140" i="3"/>
  <c r="O13" i="5" s="1"/>
  <c r="BI140" i="3"/>
  <c r="K13" i="5" s="1"/>
  <c r="BA174" i="3"/>
  <c r="BA189" i="3"/>
  <c r="BA194" i="3"/>
  <c r="BA211" i="3"/>
  <c r="BN145" i="3"/>
  <c r="BL22" i="3"/>
  <c r="BI31" i="3"/>
  <c r="BD101" i="3"/>
  <c r="F11" i="5" s="1"/>
  <c r="AN25" i="3"/>
  <c r="O8" i="6"/>
  <c r="AN109" i="3"/>
  <c r="AN116" i="3"/>
  <c r="BA107" i="3"/>
  <c r="BA112" i="3"/>
  <c r="BN93" i="3"/>
  <c r="BM14" i="3"/>
  <c r="BL26" i="3"/>
  <c r="BL12" i="3"/>
  <c r="BK18" i="3"/>
  <c r="BI23" i="3"/>
  <c r="BN24" i="3"/>
  <c r="BE101" i="3"/>
  <c r="G11" i="5" s="1"/>
  <c r="BN113" i="3"/>
  <c r="BB250" i="3"/>
  <c r="D16" i="5" s="1"/>
  <c r="BE270" i="3"/>
  <c r="G17" i="5" s="1"/>
  <c r="BI29" i="3"/>
  <c r="BI11" i="3"/>
  <c r="BH26" i="3"/>
  <c r="BH23" i="3"/>
  <c r="BG25" i="3"/>
  <c r="BG22" i="3"/>
  <c r="BN20" i="3"/>
  <c r="BN16" i="3"/>
  <c r="BE31" i="3"/>
  <c r="BE25" i="3"/>
  <c r="BE22" i="3"/>
  <c r="BE11" i="3"/>
  <c r="BC23" i="3"/>
  <c r="BC18" i="3"/>
  <c r="BB22" i="3"/>
  <c r="BB15" i="3"/>
  <c r="BG101" i="3"/>
  <c r="I11" i="5" s="1"/>
  <c r="BN137" i="3"/>
  <c r="BN199" i="3"/>
  <c r="BE250" i="3"/>
  <c r="G16" i="5" s="1"/>
  <c r="D15" i="6"/>
  <c r="H23" i="6"/>
  <c r="BN32" i="3"/>
  <c r="BN19" i="3"/>
  <c r="F8" i="6"/>
  <c r="BN56" i="3"/>
  <c r="BN65" i="3"/>
  <c r="BN58" i="3"/>
  <c r="BN53" i="3"/>
  <c r="BN46" i="3"/>
  <c r="BN81" i="3"/>
  <c r="BK101" i="3"/>
  <c r="M11" i="5" s="1"/>
  <c r="BN201" i="3"/>
  <c r="BI250" i="3"/>
  <c r="K16" i="5" s="1"/>
  <c r="BK270" i="3"/>
  <c r="M17" i="5" s="1"/>
  <c r="D23" i="6"/>
  <c r="G23" i="6"/>
  <c r="BI14" i="3"/>
  <c r="BF29" i="3"/>
  <c r="BF25" i="3"/>
  <c r="BF14" i="3"/>
  <c r="AN11" i="3"/>
  <c r="BE26" i="3"/>
  <c r="BE12" i="3"/>
  <c r="BD25" i="3"/>
  <c r="BD22" i="3"/>
  <c r="BC25" i="3"/>
  <c r="BB34" i="3"/>
  <c r="BB23" i="3"/>
  <c r="BN57" i="3"/>
  <c r="BN52" i="3"/>
  <c r="BN45" i="3"/>
  <c r="BM270" i="3"/>
  <c r="O17" i="5" s="1"/>
  <c r="BC270" i="3"/>
  <c r="E17" i="5" s="1"/>
  <c r="L15" i="6"/>
  <c r="BN231" i="3"/>
  <c r="BN216" i="3"/>
  <c r="BJ250" i="3"/>
  <c r="L16" i="5" s="1"/>
  <c r="P12" i="6"/>
  <c r="P19" i="6"/>
  <c r="BN247" i="3"/>
  <c r="BM250" i="3"/>
  <c r="O16" i="5" s="1"/>
  <c r="AN18" i="3"/>
  <c r="AN23" i="3"/>
  <c r="AN34" i="3"/>
  <c r="BA14" i="3"/>
  <c r="D8" i="6"/>
  <c r="H8" i="6"/>
  <c r="L8" i="6"/>
  <c r="BJ29" i="3"/>
  <c r="BI18" i="3"/>
  <c r="BH25" i="3"/>
  <c r="BG23" i="3"/>
  <c r="BF12" i="3"/>
  <c r="BK140" i="3"/>
  <c r="M13" i="5" s="1"/>
  <c r="BH140" i="3"/>
  <c r="J13" i="5" s="1"/>
  <c r="BF140" i="3"/>
  <c r="H13" i="5" s="1"/>
  <c r="F15" i="6"/>
  <c r="K15" i="6"/>
  <c r="BI111" i="3"/>
  <c r="E17" i="6"/>
  <c r="BC150" i="3"/>
  <c r="M17" i="6"/>
  <c r="BK150" i="3"/>
  <c r="AN14" i="3"/>
  <c r="AN29" i="3"/>
  <c r="BA11" i="3"/>
  <c r="BA15" i="3"/>
  <c r="BA25" i="3"/>
  <c r="BA31" i="3"/>
  <c r="E8" i="6"/>
  <c r="I8" i="6"/>
  <c r="M8" i="6"/>
  <c r="BN75" i="3"/>
  <c r="BA286" i="3"/>
  <c r="BL18" i="3"/>
  <c r="BF11" i="3"/>
  <c r="BD18" i="3"/>
  <c r="AN15" i="3"/>
  <c r="AN31" i="3"/>
  <c r="BA22" i="3"/>
  <c r="BA26" i="3"/>
  <c r="J8" i="6"/>
  <c r="BN41" i="3"/>
  <c r="BN241" i="3"/>
  <c r="BL140" i="3"/>
  <c r="N13" i="5" s="1"/>
  <c r="BJ140" i="3"/>
  <c r="L13" i="5" s="1"/>
  <c r="BG140" i="3"/>
  <c r="I13" i="5" s="1"/>
  <c r="BD140" i="3"/>
  <c r="F13" i="5" s="1"/>
  <c r="BB140" i="3"/>
  <c r="D13" i="5" s="1"/>
  <c r="BL250" i="3"/>
  <c r="N16" i="5" s="1"/>
  <c r="BD250" i="3"/>
  <c r="F16" i="5" s="1"/>
  <c r="BH270" i="3"/>
  <c r="J17" i="5" s="1"/>
  <c r="BK250" i="3"/>
  <c r="M16" i="5" s="1"/>
  <c r="BF250" i="3"/>
  <c r="H16" i="5" s="1"/>
  <c r="BC250" i="3"/>
  <c r="E16" i="5" s="1"/>
  <c r="BF270" i="3"/>
  <c r="H17" i="5" s="1"/>
  <c r="BH250" i="3"/>
  <c r="J16" i="5" s="1"/>
  <c r="BL270" i="3"/>
  <c r="N17" i="5" s="1"/>
  <c r="BD270" i="3"/>
  <c r="F17" i="5" s="1"/>
  <c r="E23" i="6"/>
  <c r="J23" i="6"/>
  <c r="BG250" i="3"/>
  <c r="I16" i="5" s="1"/>
  <c r="BJ270" i="3"/>
  <c r="L17" i="5" s="1"/>
  <c r="BB270" i="3"/>
  <c r="D17" i="5" s="1"/>
  <c r="E15" i="6"/>
  <c r="J15" i="6"/>
  <c r="O15" i="6"/>
  <c r="I23" i="6"/>
  <c r="K23" i="6"/>
  <c r="N23" i="6"/>
  <c r="I15" i="6"/>
  <c r="N15" i="6"/>
  <c r="O17" i="6"/>
  <c r="M23" i="6"/>
  <c r="O23" i="6"/>
  <c r="G15" i="6"/>
  <c r="M15" i="6"/>
  <c r="F23" i="6"/>
  <c r="P22" i="6"/>
  <c r="P26" i="5"/>
  <c r="K34" i="6" l="1"/>
  <c r="O34" i="6"/>
  <c r="N34" i="6"/>
  <c r="M34" i="6"/>
  <c r="L34" i="6"/>
  <c r="H34" i="6"/>
  <c r="E34" i="6"/>
  <c r="J34" i="6"/>
  <c r="F34" i="6"/>
  <c r="G34" i="6"/>
  <c r="I34" i="6"/>
  <c r="D34" i="6"/>
  <c r="P16" i="1"/>
  <c r="P15" i="1"/>
  <c r="I16" i="1"/>
  <c r="N16" i="1"/>
  <c r="L15" i="1"/>
  <c r="L16" i="1"/>
  <c r="O15" i="1"/>
  <c r="N15" i="1"/>
  <c r="J16" i="1"/>
  <c r="H15" i="1"/>
  <c r="H16" i="1"/>
  <c r="K15" i="1"/>
  <c r="J15" i="1"/>
  <c r="J17" i="1" s="1"/>
  <c r="K16" i="1"/>
  <c r="Q16" i="1"/>
  <c r="G15" i="1"/>
  <c r="R15" i="1"/>
  <c r="G16" i="1"/>
  <c r="M16" i="1"/>
  <c r="R16" i="1"/>
  <c r="O16" i="1"/>
  <c r="AK313" i="3"/>
  <c r="BK313" i="3" s="1"/>
  <c r="AD313" i="3"/>
  <c r="BD313" i="3" s="1"/>
  <c r="AL313" i="3"/>
  <c r="BL313" i="3" s="1"/>
  <c r="AJ313" i="3"/>
  <c r="BJ313" i="3" s="1"/>
  <c r="AF313" i="3"/>
  <c r="BF313" i="3" s="1"/>
  <c r="AM311" i="3"/>
  <c r="BM311" i="3" s="1"/>
  <c r="AH313" i="3"/>
  <c r="BH313" i="3" s="1"/>
  <c r="AK311" i="3"/>
  <c r="BK311" i="3" s="1"/>
  <c r="AG311" i="3"/>
  <c r="AE313" i="3"/>
  <c r="BE313" i="3" s="1"/>
  <c r="AC311" i="3"/>
  <c r="BC311" i="3" s="1"/>
  <c r="AB313" i="3"/>
  <c r="AH311" i="3"/>
  <c r="BH311" i="3" s="1"/>
  <c r="AD311" i="3"/>
  <c r="BD311" i="3" s="1"/>
  <c r="AE311" i="3"/>
  <c r="BE311" i="3" s="1"/>
  <c r="AI311" i="3"/>
  <c r="BI311" i="3" s="1"/>
  <c r="AB311" i="3"/>
  <c r="AM313" i="3"/>
  <c r="BM313" i="3" s="1"/>
  <c r="AI313" i="3"/>
  <c r="AC313" i="3"/>
  <c r="BC313" i="3" s="1"/>
  <c r="AL311" i="3"/>
  <c r="BL311" i="3" s="1"/>
  <c r="AJ311" i="3"/>
  <c r="AG313" i="3"/>
  <c r="BG313" i="3" s="1"/>
  <c r="AF311" i="3"/>
  <c r="BF311" i="3" s="1"/>
  <c r="BA180" i="3"/>
  <c r="BA207" i="3"/>
  <c r="BC176" i="3"/>
  <c r="BN176" i="3" s="1"/>
  <c r="BA176" i="3"/>
  <c r="BB196" i="3"/>
  <c r="BN196" i="3" s="1"/>
  <c r="BA196" i="3"/>
  <c r="BB212" i="3"/>
  <c r="BN212" i="3" s="1"/>
  <c r="BA212" i="3"/>
  <c r="BB228" i="3"/>
  <c r="BN228" i="3" s="1"/>
  <c r="BA228" i="3"/>
  <c r="BB191" i="3"/>
  <c r="BN191" i="3" s="1"/>
  <c r="BA191" i="3"/>
  <c r="BB223" i="3"/>
  <c r="BN223" i="3" s="1"/>
  <c r="BA223" i="3"/>
  <c r="BB186" i="3"/>
  <c r="BN186" i="3" s="1"/>
  <c r="BA186" i="3"/>
  <c r="BB195" i="3"/>
  <c r="BN195" i="3" s="1"/>
  <c r="BA195" i="3"/>
  <c r="BB213" i="3"/>
  <c r="BN213" i="3" s="1"/>
  <c r="BA213" i="3"/>
  <c r="BB227" i="3"/>
  <c r="BN227" i="3" s="1"/>
  <c r="BA227" i="3"/>
  <c r="BB181" i="3"/>
  <c r="BN181" i="3" s="1"/>
  <c r="BA181" i="3"/>
  <c r="BB190" i="3"/>
  <c r="BN190" i="3" s="1"/>
  <c r="BA190" i="3"/>
  <c r="BB208" i="3"/>
  <c r="BN208" i="3" s="1"/>
  <c r="BA208" i="3"/>
  <c r="BB222" i="3"/>
  <c r="BN222" i="3" s="1"/>
  <c r="BA222" i="3"/>
  <c r="BB168" i="3"/>
  <c r="AN168" i="3"/>
  <c r="BB170" i="3"/>
  <c r="AN170" i="3"/>
  <c r="BB169" i="3"/>
  <c r="AN169" i="3"/>
  <c r="BF35" i="3"/>
  <c r="H7" i="5" s="1"/>
  <c r="BM83" i="3"/>
  <c r="O9" i="5" s="1"/>
  <c r="BI35" i="3"/>
  <c r="K7" i="5" s="1"/>
  <c r="BC35" i="3"/>
  <c r="E7" i="5" s="1"/>
  <c r="BM35" i="3"/>
  <c r="O7" i="5" s="1"/>
  <c r="BH83" i="3"/>
  <c r="J9" i="5" s="1"/>
  <c r="BK83" i="3"/>
  <c r="M9" i="5" s="1"/>
  <c r="BJ83" i="3"/>
  <c r="L9" i="5" s="1"/>
  <c r="BK35" i="3"/>
  <c r="M7" i="5" s="1"/>
  <c r="BB35" i="3"/>
  <c r="D7" i="5" s="1"/>
  <c r="BL83" i="3"/>
  <c r="N9" i="5" s="1"/>
  <c r="BE83" i="3"/>
  <c r="G9" i="5" s="1"/>
  <c r="BE35" i="3"/>
  <c r="G7" i="5" s="1"/>
  <c r="BJ35" i="3"/>
  <c r="L7" i="5" s="1"/>
  <c r="BH35" i="3"/>
  <c r="J7" i="5" s="1"/>
  <c r="BG35" i="3"/>
  <c r="I7" i="5" s="1"/>
  <c r="BG83" i="3"/>
  <c r="I9" i="5" s="1"/>
  <c r="BB83" i="3"/>
  <c r="D9" i="5" s="1"/>
  <c r="BD35" i="3"/>
  <c r="F7" i="5" s="1"/>
  <c r="BL35" i="3"/>
  <c r="N7" i="5" s="1"/>
  <c r="BD83" i="3"/>
  <c r="F9" i="5" s="1"/>
  <c r="BC83" i="3"/>
  <c r="E9" i="5" s="1"/>
  <c r="BF83" i="3"/>
  <c r="H9" i="5" s="1"/>
  <c r="BI83" i="3"/>
  <c r="K9" i="5" s="1"/>
  <c r="BG305" i="3"/>
  <c r="F21" i="5"/>
  <c r="BC305" i="3"/>
  <c r="BJ305" i="3"/>
  <c r="BM305" i="3"/>
  <c r="BF305" i="3"/>
  <c r="F20" i="5"/>
  <c r="N20" i="5"/>
  <c r="D20" i="5"/>
  <c r="N21" i="5"/>
  <c r="I20" i="5"/>
  <c r="BD305" i="3"/>
  <c r="J21" i="5"/>
  <c r="G20" i="5"/>
  <c r="M21" i="5"/>
  <c r="K21" i="5"/>
  <c r="L21" i="5"/>
  <c r="O21" i="5"/>
  <c r="J20" i="5"/>
  <c r="E20" i="5"/>
  <c r="M20" i="5"/>
  <c r="K20" i="5"/>
  <c r="L20" i="5"/>
  <c r="O20" i="5"/>
  <c r="H20" i="5"/>
  <c r="I21" i="5"/>
  <c r="G21" i="5"/>
  <c r="H21" i="5"/>
  <c r="BK305" i="3"/>
  <c r="BL315" i="3"/>
  <c r="BH315" i="3"/>
  <c r="BE305" i="3"/>
  <c r="AN305" i="3"/>
  <c r="BI315" i="3"/>
  <c r="BI305" i="3"/>
  <c r="BN72" i="3"/>
  <c r="G19" i="8"/>
  <c r="J19" i="8" s="1"/>
  <c r="G14" i="8"/>
  <c r="J14" i="8" s="1"/>
  <c r="G37" i="8"/>
  <c r="K37" i="8" s="1"/>
  <c r="G38" i="8"/>
  <c r="K38" i="8" s="1"/>
  <c r="BN73" i="3"/>
  <c r="G41" i="8"/>
  <c r="K41" i="8" s="1"/>
  <c r="BD152" i="3"/>
  <c r="F14" i="5" s="1"/>
  <c r="P10" i="6"/>
  <c r="G12" i="8" s="1"/>
  <c r="G20" i="8"/>
  <c r="AN42" i="3"/>
  <c r="BB42" i="3" s="1"/>
  <c r="BL299" i="3"/>
  <c r="BF299" i="3"/>
  <c r="BC301" i="3"/>
  <c r="BJ303" i="3"/>
  <c r="BG299" i="3"/>
  <c r="BF303" i="3"/>
  <c r="BC299" i="3"/>
  <c r="BM301" i="3"/>
  <c r="BL42" i="3"/>
  <c r="BL66" i="3" s="1"/>
  <c r="N9" i="6"/>
  <c r="BK303" i="3"/>
  <c r="BI301" i="3"/>
  <c r="BI313" i="3"/>
  <c r="BH42" i="3"/>
  <c r="BH66" i="3" s="1"/>
  <c r="J9" i="6"/>
  <c r="BG303" i="3"/>
  <c r="BE301" i="3"/>
  <c r="BD42" i="3"/>
  <c r="BD66" i="3" s="1"/>
  <c r="F9" i="6"/>
  <c r="BC303" i="3"/>
  <c r="BK297" i="3"/>
  <c r="K9" i="6"/>
  <c r="BI42" i="3"/>
  <c r="BI66" i="3" s="1"/>
  <c r="BH303" i="3"/>
  <c r="BM297" i="3"/>
  <c r="BL301" i="3"/>
  <c r="BG42" i="3"/>
  <c r="BG66" i="3" s="1"/>
  <c r="I9" i="6"/>
  <c r="BE297" i="3"/>
  <c r="BD301" i="3"/>
  <c r="BC42" i="3"/>
  <c r="BC66" i="3" s="1"/>
  <c r="E9" i="6"/>
  <c r="BD299" i="3"/>
  <c r="BI299" i="3"/>
  <c r="G16" i="8"/>
  <c r="BJ297" i="3"/>
  <c r="BF297" i="3"/>
  <c r="BK299" i="3"/>
  <c r="BM299" i="3"/>
  <c r="BJ301" i="3"/>
  <c r="BF301" i="3"/>
  <c r="BE299" i="3"/>
  <c r="BJ299" i="3"/>
  <c r="BH299" i="3"/>
  <c r="BG152" i="3"/>
  <c r="I14" i="5" s="1"/>
  <c r="BM303" i="3"/>
  <c r="BL297" i="3"/>
  <c r="BK301" i="3"/>
  <c r="L9" i="6"/>
  <c r="BJ42" i="3"/>
  <c r="BJ66" i="3" s="1"/>
  <c r="BI303" i="3"/>
  <c r="BH297" i="3"/>
  <c r="BG301" i="3"/>
  <c r="H9" i="6"/>
  <c r="BF42" i="3"/>
  <c r="BF66" i="3" s="1"/>
  <c r="BE303" i="3"/>
  <c r="BD297" i="3"/>
  <c r="M9" i="6"/>
  <c r="BK42" i="3"/>
  <c r="BK66" i="3" s="1"/>
  <c r="BI297" i="3"/>
  <c r="BH301" i="3"/>
  <c r="O9" i="6"/>
  <c r="BM42" i="3"/>
  <c r="BM66" i="3" s="1"/>
  <c r="BL303" i="3"/>
  <c r="BG297" i="3"/>
  <c r="G9" i="6"/>
  <c r="BE42" i="3"/>
  <c r="BE66" i="3" s="1"/>
  <c r="BD303" i="3"/>
  <c r="BC297" i="3"/>
  <c r="AN303" i="3"/>
  <c r="BB303" i="3"/>
  <c r="D9" i="6"/>
  <c r="BB301" i="3"/>
  <c r="AN301" i="3"/>
  <c r="AN297" i="3"/>
  <c r="BB297" i="3"/>
  <c r="BB302" i="3"/>
  <c r="BN302" i="3" s="1"/>
  <c r="AN302" i="3"/>
  <c r="BB298" i="3"/>
  <c r="BN298" i="3" s="1"/>
  <c r="AN298" i="3"/>
  <c r="BB54" i="3"/>
  <c r="BN54" i="3" s="1"/>
  <c r="AN54" i="3"/>
  <c r="AN299" i="3"/>
  <c r="BB299" i="3"/>
  <c r="BL292" i="3"/>
  <c r="BD292" i="3"/>
  <c r="BN287" i="3"/>
  <c r="BG292" i="3"/>
  <c r="BE292" i="3"/>
  <c r="BN285" i="3"/>
  <c r="BN291" i="3"/>
  <c r="BA291" i="3"/>
  <c r="BA289" i="3"/>
  <c r="BF292" i="3"/>
  <c r="BN286" i="3"/>
  <c r="BH292" i="3"/>
  <c r="BK292" i="3"/>
  <c r="BI292" i="3"/>
  <c r="BA290" i="3"/>
  <c r="BJ292" i="3"/>
  <c r="BM292" i="3"/>
  <c r="S10" i="1"/>
  <c r="S15" i="1" s="1"/>
  <c r="BN278" i="3"/>
  <c r="H17" i="1"/>
  <c r="J12" i="1"/>
  <c r="J7" i="1" s="1"/>
  <c r="N12" i="1"/>
  <c r="N7" i="1" s="1"/>
  <c r="O12" i="1"/>
  <c r="O7" i="1" s="1"/>
  <c r="S57" i="1"/>
  <c r="R12" i="1"/>
  <c r="BN274" i="3"/>
  <c r="G12" i="1"/>
  <c r="G7" i="1" s="1"/>
  <c r="BJ281" i="3"/>
  <c r="L18" i="5" s="1"/>
  <c r="BD281" i="3"/>
  <c r="F18" i="5" s="1"/>
  <c r="BN279" i="3"/>
  <c r="BJ152" i="3"/>
  <c r="L14" i="5" s="1"/>
  <c r="BN275" i="3"/>
  <c r="BN280" i="3"/>
  <c r="BN276" i="3"/>
  <c r="BG281" i="3"/>
  <c r="I18" i="5" s="1"/>
  <c r="BI281" i="3"/>
  <c r="K18" i="5" s="1"/>
  <c r="BH152" i="3"/>
  <c r="J14" i="5" s="1"/>
  <c r="BF281" i="3"/>
  <c r="H18" i="5" s="1"/>
  <c r="BL281" i="3"/>
  <c r="N18" i="5" s="1"/>
  <c r="BK281" i="3"/>
  <c r="M18" i="5" s="1"/>
  <c r="BC281" i="3"/>
  <c r="E18" i="5" s="1"/>
  <c r="BH281" i="3"/>
  <c r="J18" i="5" s="1"/>
  <c r="BM281" i="3"/>
  <c r="O18" i="5" s="1"/>
  <c r="BE281" i="3"/>
  <c r="G18" i="5" s="1"/>
  <c r="BL152" i="3"/>
  <c r="N14" i="5" s="1"/>
  <c r="BB152" i="3"/>
  <c r="D14" i="5" s="1"/>
  <c r="BF152" i="3"/>
  <c r="H14" i="5" s="1"/>
  <c r="BM152" i="3"/>
  <c r="O14" i="5" s="1"/>
  <c r="BE152" i="3"/>
  <c r="G14" i="5" s="1"/>
  <c r="S11" i="1"/>
  <c r="S16" i="1" s="1"/>
  <c r="K12" i="1"/>
  <c r="K7" i="1" s="1"/>
  <c r="P12" i="1"/>
  <c r="P7" i="1" s="1"/>
  <c r="AN192" i="3"/>
  <c r="BM124" i="3"/>
  <c r="O12" i="5" s="1"/>
  <c r="L12" i="1"/>
  <c r="L7" i="1" s="1"/>
  <c r="BI152" i="3"/>
  <c r="K14" i="5" s="1"/>
  <c r="BN182" i="3"/>
  <c r="BN214" i="3"/>
  <c r="AN214" i="3"/>
  <c r="BJ235" i="3"/>
  <c r="L15" i="5" s="1"/>
  <c r="BN122" i="3"/>
  <c r="H12" i="1"/>
  <c r="H7" i="1" s="1"/>
  <c r="Q15" i="1"/>
  <c r="Q12" i="1"/>
  <c r="BN192" i="3"/>
  <c r="BN109" i="3"/>
  <c r="BN117" i="3"/>
  <c r="AN177" i="3"/>
  <c r="BN177" i="3"/>
  <c r="BN229" i="3"/>
  <c r="AN229" i="3"/>
  <c r="BN209" i="3"/>
  <c r="AN209" i="3"/>
  <c r="AN187" i="3"/>
  <c r="BN187" i="3"/>
  <c r="M12" i="1"/>
  <c r="M7" i="1" s="1"/>
  <c r="M15" i="1"/>
  <c r="BN197" i="3"/>
  <c r="AN197" i="3"/>
  <c r="BL124" i="3"/>
  <c r="N12" i="5" s="1"/>
  <c r="I15" i="1"/>
  <c r="I12" i="1"/>
  <c r="I7" i="1" s="1"/>
  <c r="AN224" i="3"/>
  <c r="BN224" i="3"/>
  <c r="S26" i="1"/>
  <c r="BB124" i="3"/>
  <c r="D12" i="5" s="1"/>
  <c r="BK124" i="3"/>
  <c r="M12" i="5" s="1"/>
  <c r="BN115" i="3"/>
  <c r="BN221" i="3"/>
  <c r="BN111" i="3"/>
  <c r="BN22" i="3"/>
  <c r="BE124" i="3"/>
  <c r="G12" i="5" s="1"/>
  <c r="BC124" i="3"/>
  <c r="E12" i="5" s="1"/>
  <c r="BN107" i="3"/>
  <c r="BN184" i="3"/>
  <c r="BN167" i="3"/>
  <c r="BH124" i="3"/>
  <c r="J12" i="5" s="1"/>
  <c r="BD124" i="3"/>
  <c r="F12" i="5" s="1"/>
  <c r="BN149" i="3"/>
  <c r="BN270" i="3"/>
  <c r="P17" i="5"/>
  <c r="BN211" i="3"/>
  <c r="BN157" i="3"/>
  <c r="BN121" i="3"/>
  <c r="BJ124" i="3"/>
  <c r="L12" i="5" s="1"/>
  <c r="BK152" i="3"/>
  <c r="M14" i="5" s="1"/>
  <c r="BH235" i="3"/>
  <c r="J15" i="5" s="1"/>
  <c r="BB281" i="3"/>
  <c r="D18" i="5" s="1"/>
  <c r="BN194" i="3"/>
  <c r="BN101" i="3"/>
  <c r="BN189" i="3"/>
  <c r="BN226" i="3"/>
  <c r="BN206" i="3"/>
  <c r="BG124" i="3"/>
  <c r="I12" i="5" s="1"/>
  <c r="BA175" i="3"/>
  <c r="BN108" i="3"/>
  <c r="BN31" i="3"/>
  <c r="BA185" i="3"/>
  <c r="BN14" i="3"/>
  <c r="BN12" i="3"/>
  <c r="BN23" i="3"/>
  <c r="BN34" i="3"/>
  <c r="BN112" i="3"/>
  <c r="BN15" i="3"/>
  <c r="P11" i="5"/>
  <c r="BN140" i="3"/>
  <c r="BK235" i="3"/>
  <c r="M15" i="5" s="1"/>
  <c r="P13" i="5"/>
  <c r="BN179" i="3"/>
  <c r="BF124" i="3"/>
  <c r="H12" i="5" s="1"/>
  <c r="BN26" i="3"/>
  <c r="BN116" i="3"/>
  <c r="E18" i="6"/>
  <c r="J18" i="6"/>
  <c r="P16" i="5"/>
  <c r="BI124" i="3"/>
  <c r="K12" i="5" s="1"/>
  <c r="BN174" i="3"/>
  <c r="P17" i="6"/>
  <c r="BN250" i="3"/>
  <c r="BN18" i="3"/>
  <c r="BN25" i="3"/>
  <c r="BG235" i="3"/>
  <c r="I15" i="5" s="1"/>
  <c r="P8" i="6"/>
  <c r="BN162" i="3"/>
  <c r="AN158" i="3"/>
  <c r="AN207" i="3"/>
  <c r="AN163" i="3"/>
  <c r="AN213" i="3"/>
  <c r="P15" i="6"/>
  <c r="AN228" i="3"/>
  <c r="AN175" i="3"/>
  <c r="AN227" i="3"/>
  <c r="AN191" i="3"/>
  <c r="I18" i="6"/>
  <c r="BL235" i="3"/>
  <c r="N15" i="5" s="1"/>
  <c r="AN212" i="3"/>
  <c r="O18" i="6"/>
  <c r="BN29" i="3"/>
  <c r="AN196" i="3"/>
  <c r="AN185" i="3"/>
  <c r="D18" i="6"/>
  <c r="AN164" i="3"/>
  <c r="F18" i="6"/>
  <c r="AN190" i="3"/>
  <c r="AN223" i="3"/>
  <c r="P23" i="6"/>
  <c r="K18" i="6"/>
  <c r="M18" i="6"/>
  <c r="BN150" i="3"/>
  <c r="BC152" i="3"/>
  <c r="E14" i="5" s="1"/>
  <c r="H18" i="6"/>
  <c r="BF235" i="3"/>
  <c r="H15" i="5" s="1"/>
  <c r="AN176" i="3"/>
  <c r="G18" i="6"/>
  <c r="AN195" i="3"/>
  <c r="BN159" i="3"/>
  <c r="AN159" i="3"/>
  <c r="AN186" i="3"/>
  <c r="AN222" i="3"/>
  <c r="AN208" i="3"/>
  <c r="N18" i="6"/>
  <c r="L18" i="6"/>
  <c r="BN11" i="3"/>
  <c r="AN235" i="3" l="1"/>
  <c r="L17" i="1"/>
  <c r="G17" i="1"/>
  <c r="AB319" i="3"/>
  <c r="AD319" i="3"/>
  <c r="AI319" i="3"/>
  <c r="AM319" i="3"/>
  <c r="AE319" i="3"/>
  <c r="AG319" i="3"/>
  <c r="AF319" i="3"/>
  <c r="AJ319" i="3"/>
  <c r="AC319" i="3"/>
  <c r="AH319" i="3"/>
  <c r="P17" i="1"/>
  <c r="AL319" i="3"/>
  <c r="AK319" i="3"/>
  <c r="O17" i="1"/>
  <c r="R17" i="1"/>
  <c r="K17" i="1"/>
  <c r="N17" i="1"/>
  <c r="Q17" i="1"/>
  <c r="I17" i="1"/>
  <c r="M17" i="1"/>
  <c r="BN170" i="3"/>
  <c r="BM235" i="3"/>
  <c r="O15" i="5" s="1"/>
  <c r="BN169" i="3"/>
  <c r="BN168" i="3"/>
  <c r="BN35" i="3"/>
  <c r="BB66" i="3"/>
  <c r="D8" i="5" s="1"/>
  <c r="BN83" i="3"/>
  <c r="BN315" i="3"/>
  <c r="J41" i="8"/>
  <c r="AN315" i="3"/>
  <c r="BN305" i="3"/>
  <c r="P20" i="5"/>
  <c r="BN290" i="3"/>
  <c r="D21" i="5"/>
  <c r="BN289" i="3"/>
  <c r="E21" i="5"/>
  <c r="K14" i="8"/>
  <c r="P18" i="6"/>
  <c r="K19" i="8"/>
  <c r="J37" i="8"/>
  <c r="P9" i="5"/>
  <c r="K8" i="5"/>
  <c r="O8" i="5"/>
  <c r="H8" i="5"/>
  <c r="L8" i="5"/>
  <c r="I8" i="5"/>
  <c r="J8" i="5"/>
  <c r="J38" i="8"/>
  <c r="G33" i="8"/>
  <c r="J33" i="8" s="1"/>
  <c r="G28" i="8"/>
  <c r="K28" i="8" s="1"/>
  <c r="G8" i="5"/>
  <c r="M8" i="5"/>
  <c r="E8" i="5"/>
  <c r="F8" i="5"/>
  <c r="N8" i="5"/>
  <c r="K12" i="8"/>
  <c r="J12" i="8"/>
  <c r="G34" i="8"/>
  <c r="K20" i="8"/>
  <c r="J20" i="8"/>
  <c r="P9" i="6"/>
  <c r="BC316" i="3"/>
  <c r="E27" i="5" s="1"/>
  <c r="BE316" i="3"/>
  <c r="G27" i="5" s="1"/>
  <c r="G10" i="8"/>
  <c r="G30" i="8"/>
  <c r="BN42" i="3"/>
  <c r="BN66" i="3" s="1"/>
  <c r="BH316" i="3"/>
  <c r="J27" i="5" s="1"/>
  <c r="BF316" i="3"/>
  <c r="H27" i="5" s="1"/>
  <c r="G21" i="8"/>
  <c r="G15" i="8"/>
  <c r="G17" i="8"/>
  <c r="BN299" i="3"/>
  <c r="BN303" i="3"/>
  <c r="BG311" i="3"/>
  <c r="BG316" i="3" s="1"/>
  <c r="I27" i="5" s="1"/>
  <c r="BI316" i="3"/>
  <c r="K27" i="5" s="1"/>
  <c r="BD316" i="3"/>
  <c r="F27" i="5" s="1"/>
  <c r="BL316" i="3"/>
  <c r="N27" i="5" s="1"/>
  <c r="BJ311" i="3"/>
  <c r="BJ316" i="3" s="1"/>
  <c r="L27" i="5" s="1"/>
  <c r="J16" i="8"/>
  <c r="K16" i="8"/>
  <c r="BM316" i="3"/>
  <c r="O27" i="5" s="1"/>
  <c r="BN301" i="3"/>
  <c r="BK316" i="3"/>
  <c r="M27" i="5" s="1"/>
  <c r="BN297" i="3"/>
  <c r="BB313" i="3"/>
  <c r="BN313" i="3" s="1"/>
  <c r="AN313" i="3"/>
  <c r="BB311" i="3"/>
  <c r="AN311" i="3"/>
  <c r="BC292" i="3"/>
  <c r="BB292" i="3"/>
  <c r="BA235" i="3"/>
  <c r="S12" i="1"/>
  <c r="S17" i="1"/>
  <c r="U17" i="1" s="1"/>
  <c r="BN281" i="3"/>
  <c r="BN207" i="3"/>
  <c r="BI235" i="3"/>
  <c r="K15" i="5" s="1"/>
  <c r="BN152" i="3"/>
  <c r="BN124" i="3"/>
  <c r="P12" i="5"/>
  <c r="P7" i="5"/>
  <c r="BN175" i="3"/>
  <c r="P18" i="5"/>
  <c r="BN180" i="3"/>
  <c r="BN164" i="3"/>
  <c r="BB235" i="3"/>
  <c r="P14" i="5"/>
  <c r="BN163" i="3"/>
  <c r="BE235" i="3"/>
  <c r="G15" i="5" s="1"/>
  <c r="BN158" i="3"/>
  <c r="BD235" i="3"/>
  <c r="F15" i="5" s="1"/>
  <c r="BN185" i="3"/>
  <c r="BC235" i="3"/>
  <c r="E15" i="5" s="1"/>
  <c r="AV347" i="3" l="1"/>
  <c r="AI347" i="3"/>
  <c r="K27" i="6" s="1"/>
  <c r="BI345" i="3"/>
  <c r="AT347" i="3"/>
  <c r="AG347" i="3"/>
  <c r="I27" i="6" s="1"/>
  <c r="BG345" i="3"/>
  <c r="AY347" i="3"/>
  <c r="AL347" i="3"/>
  <c r="N27" i="6" s="1"/>
  <c r="BL345" i="3"/>
  <c r="AJ347" i="3"/>
  <c r="L27" i="6" s="1"/>
  <c r="BJ345" i="3"/>
  <c r="AW347" i="3"/>
  <c r="BE345" i="3"/>
  <c r="AR347" i="3"/>
  <c r="AE347" i="3"/>
  <c r="G27" i="6" s="1"/>
  <c r="AU347" i="3"/>
  <c r="AH347" i="3"/>
  <c r="J27" i="6" s="1"/>
  <c r="BH345" i="3"/>
  <c r="BM345" i="3"/>
  <c r="AZ347" i="3"/>
  <c r="AM347" i="3"/>
  <c r="O27" i="6" s="1"/>
  <c r="AX347" i="3"/>
  <c r="AK347" i="3"/>
  <c r="M27" i="6" s="1"/>
  <c r="BK345" i="3"/>
  <c r="AQ347" i="3"/>
  <c r="AD347" i="3"/>
  <c r="F27" i="6" s="1"/>
  <c r="BD345" i="3"/>
  <c r="BB345" i="3"/>
  <c r="BB346" i="3" s="1"/>
  <c r="AO347" i="3"/>
  <c r="AB347" i="3"/>
  <c r="D27" i="6" s="1"/>
  <c r="AS347" i="3"/>
  <c r="AF347" i="3"/>
  <c r="H27" i="6" s="1"/>
  <c r="BF345" i="3"/>
  <c r="AP347" i="3"/>
  <c r="AC347" i="3"/>
  <c r="E27" i="6" s="1"/>
  <c r="BC345" i="3"/>
  <c r="AW87" i="3"/>
  <c r="AI87" i="3"/>
  <c r="AX87" i="3"/>
  <c r="AG87" i="3"/>
  <c r="D15" i="5"/>
  <c r="P15" i="5" s="1"/>
  <c r="AD87" i="3"/>
  <c r="AQ87" i="3"/>
  <c r="AY87" i="3"/>
  <c r="AR87" i="3"/>
  <c r="AH87" i="3"/>
  <c r="AJ87" i="3"/>
  <c r="AK87" i="3"/>
  <c r="AM87" i="3"/>
  <c r="AZ87" i="3"/>
  <c r="AP87" i="3"/>
  <c r="AL87" i="3"/>
  <c r="AV87" i="3"/>
  <c r="AE87" i="3"/>
  <c r="AT87" i="3"/>
  <c r="AU87" i="3"/>
  <c r="AF87" i="3"/>
  <c r="AS87" i="3"/>
  <c r="AO87" i="3"/>
  <c r="AC87" i="3"/>
  <c r="AB87" i="3"/>
  <c r="BN292" i="3"/>
  <c r="G26" i="8"/>
  <c r="J26" i="8" s="1"/>
  <c r="P21" i="5"/>
  <c r="G11" i="8"/>
  <c r="K11" i="8" s="1"/>
  <c r="K33" i="8"/>
  <c r="P8" i="5"/>
  <c r="BN311" i="3"/>
  <c r="BN316" i="3" s="1"/>
  <c r="J28" i="8"/>
  <c r="K34" i="8"/>
  <c r="J34" i="8"/>
  <c r="G31" i="8"/>
  <c r="J17" i="8"/>
  <c r="K17" i="8"/>
  <c r="J21" i="8"/>
  <c r="K21" i="8"/>
  <c r="AC320" i="3"/>
  <c r="BC320" i="3" s="1"/>
  <c r="E25" i="5" s="1"/>
  <c r="BC319" i="3"/>
  <c r="G24" i="8"/>
  <c r="AK320" i="3"/>
  <c r="BK320" i="3" s="1"/>
  <c r="M25" i="5" s="1"/>
  <c r="BK319" i="3"/>
  <c r="AD320" i="3"/>
  <c r="BD320" i="3" s="1"/>
  <c r="F25" i="5" s="1"/>
  <c r="BD319" i="3"/>
  <c r="AH320" i="3"/>
  <c r="BH320" i="3" s="1"/>
  <c r="J25" i="5" s="1"/>
  <c r="BH319" i="3"/>
  <c r="K10" i="8"/>
  <c r="J10" i="8"/>
  <c r="AG320" i="3"/>
  <c r="BG320" i="3" s="1"/>
  <c r="I25" i="5" s="1"/>
  <c r="BG319" i="3"/>
  <c r="AE320" i="3"/>
  <c r="BE320" i="3" s="1"/>
  <c r="G25" i="5" s="1"/>
  <c r="BE319" i="3"/>
  <c r="G35" i="8"/>
  <c r="G29" i="8"/>
  <c r="P34" i="6"/>
  <c r="S7" i="1"/>
  <c r="J15" i="8"/>
  <c r="K15" i="8"/>
  <c r="AJ320" i="3"/>
  <c r="BJ320" i="3" s="1"/>
  <c r="L25" i="5" s="1"/>
  <c r="BJ319" i="3"/>
  <c r="AL320" i="3"/>
  <c r="BL320" i="3" s="1"/>
  <c r="N25" i="5" s="1"/>
  <c r="BL319" i="3"/>
  <c r="AM320" i="3"/>
  <c r="BM320" i="3" s="1"/>
  <c r="O25" i="5" s="1"/>
  <c r="BM319" i="3"/>
  <c r="AF320" i="3"/>
  <c r="BF320" i="3" s="1"/>
  <c r="H25" i="5" s="1"/>
  <c r="BF319" i="3"/>
  <c r="J30" i="8"/>
  <c r="K30" i="8"/>
  <c r="AI320" i="3"/>
  <c r="BI320" i="3" s="1"/>
  <c r="K25" i="5" s="1"/>
  <c r="BI319" i="3"/>
  <c r="AB320" i="3"/>
  <c r="AN319" i="3"/>
  <c r="BB319" i="3"/>
  <c r="BB316" i="3"/>
  <c r="D27" i="5" s="1"/>
  <c r="P27" i="5" s="1"/>
  <c r="G9" i="8"/>
  <c r="G8" i="8"/>
  <c r="G18" i="8"/>
  <c r="BN235" i="3"/>
  <c r="P27" i="6" l="1"/>
  <c r="D6" i="5"/>
  <c r="K26" i="8"/>
  <c r="J11" i="8"/>
  <c r="G25" i="8"/>
  <c r="K25" i="8" s="1"/>
  <c r="G36" i="8"/>
  <c r="BA87" i="3"/>
  <c r="J18" i="8"/>
  <c r="K18" i="8"/>
  <c r="H24" i="5"/>
  <c r="BF322" i="3"/>
  <c r="I11" i="6"/>
  <c r="BG87" i="3"/>
  <c r="BG88" i="3" s="1"/>
  <c r="M6" i="5"/>
  <c r="BK346" i="3"/>
  <c r="G6" i="5"/>
  <c r="BE346" i="3"/>
  <c r="BM87" i="3"/>
  <c r="BM88" i="3" s="1"/>
  <c r="O11" i="6"/>
  <c r="K8" i="8"/>
  <c r="J8" i="8"/>
  <c r="K24" i="5"/>
  <c r="BI322" i="3"/>
  <c r="L6" i="5"/>
  <c r="BJ346" i="3"/>
  <c r="F6" i="5"/>
  <c r="BD346" i="3"/>
  <c r="M11" i="6"/>
  <c r="BK87" i="3"/>
  <c r="BK88" i="3" s="1"/>
  <c r="J35" i="8"/>
  <c r="K35" i="8"/>
  <c r="N6" i="5"/>
  <c r="BL346" i="3"/>
  <c r="I24" i="5"/>
  <c r="BG322" i="3"/>
  <c r="E6" i="5"/>
  <c r="BC346" i="3"/>
  <c r="F24" i="5"/>
  <c r="BD322" i="3"/>
  <c r="K6" i="5"/>
  <c r="BI346" i="3"/>
  <c r="H11" i="6"/>
  <c r="BF87" i="3"/>
  <c r="BF88" i="3" s="1"/>
  <c r="L24" i="5"/>
  <c r="BJ322" i="3"/>
  <c r="H6" i="5"/>
  <c r="BF346" i="3"/>
  <c r="G42" i="8"/>
  <c r="L11" i="6"/>
  <c r="BJ87" i="3"/>
  <c r="BJ88" i="3" s="1"/>
  <c r="O24" i="5"/>
  <c r="BM322" i="3"/>
  <c r="BH346" i="3"/>
  <c r="J6" i="5"/>
  <c r="BD87" i="3"/>
  <c r="BD88" i="3" s="1"/>
  <c r="F11" i="6"/>
  <c r="BL87" i="3"/>
  <c r="BL88" i="3" s="1"/>
  <c r="N11" i="6"/>
  <c r="E11" i="6"/>
  <c r="BC87" i="3"/>
  <c r="BC88" i="3" s="1"/>
  <c r="BE87" i="3"/>
  <c r="BE88" i="3" s="1"/>
  <c r="G11" i="6"/>
  <c r="K24" i="8"/>
  <c r="J24" i="8"/>
  <c r="BI87" i="3"/>
  <c r="BI88" i="3" s="1"/>
  <c r="K11" i="6"/>
  <c r="E24" i="5"/>
  <c r="BC322" i="3"/>
  <c r="N24" i="5"/>
  <c r="BL322" i="3"/>
  <c r="K9" i="8"/>
  <c r="J9" i="8"/>
  <c r="BG346" i="3"/>
  <c r="I6" i="5"/>
  <c r="BH87" i="3"/>
  <c r="BH88" i="3" s="1"/>
  <c r="J11" i="6"/>
  <c r="J29" i="8"/>
  <c r="K29" i="8"/>
  <c r="G24" i="5"/>
  <c r="BE322" i="3"/>
  <c r="J24" i="5"/>
  <c r="BH322" i="3"/>
  <c r="M24" i="5"/>
  <c r="BK322" i="3"/>
  <c r="O6" i="5"/>
  <c r="BM346" i="3"/>
  <c r="J31" i="8"/>
  <c r="K31" i="8"/>
  <c r="D24" i="5"/>
  <c r="BN319" i="3"/>
  <c r="AN87" i="3"/>
  <c r="D11" i="6"/>
  <c r="BB87" i="3"/>
  <c r="BB88" i="3" s="1"/>
  <c r="AN320" i="3"/>
  <c r="BB320" i="3"/>
  <c r="BN345" i="3"/>
  <c r="G32" i="8"/>
  <c r="BN346" i="3" l="1"/>
  <c r="P6" i="5"/>
  <c r="J25" i="8"/>
  <c r="G10" i="5"/>
  <c r="G28" i="5" s="1"/>
  <c r="N10" i="5"/>
  <c r="N28" i="5" s="1"/>
  <c r="F10" i="5"/>
  <c r="F28" i="5" s="1"/>
  <c r="E10" i="5"/>
  <c r="E28" i="5" s="1"/>
  <c r="L10" i="5"/>
  <c r="L28" i="5" s="1"/>
  <c r="H10" i="5"/>
  <c r="H28" i="5" s="1"/>
  <c r="J10" i="5"/>
  <c r="J28" i="5" s="1"/>
  <c r="K10" i="5"/>
  <c r="K28" i="5" s="1"/>
  <c r="O10" i="5"/>
  <c r="O28" i="5" s="1"/>
  <c r="M10" i="5"/>
  <c r="M28" i="5" s="1"/>
  <c r="I10" i="5"/>
  <c r="I28" i="5" s="1"/>
  <c r="P24" i="5"/>
  <c r="K36" i="8"/>
  <c r="J36" i="8"/>
  <c r="J32" i="8"/>
  <c r="K32" i="8"/>
  <c r="K42" i="8"/>
  <c r="J42" i="8"/>
  <c r="D25" i="5"/>
  <c r="P25" i="5" s="1"/>
  <c r="BN320" i="3"/>
  <c r="BN322" i="3" s="1"/>
  <c r="BB322" i="3"/>
  <c r="D10" i="5"/>
  <c r="BN87" i="3"/>
  <c r="BN88" i="3" s="1"/>
  <c r="P11" i="6"/>
  <c r="G30" i="5" l="1"/>
  <c r="J30" i="5"/>
  <c r="M30" i="5"/>
  <c r="G39" i="8"/>
  <c r="K39" i="8" s="1"/>
  <c r="P10" i="5"/>
  <c r="Q28" i="5" s="1"/>
  <c r="Q29" i="5" s="1"/>
  <c r="G13" i="8"/>
  <c r="J13" i="8" s="1"/>
  <c r="G40" i="8"/>
  <c r="D28" i="5"/>
  <c r="D30" i="5" s="1"/>
  <c r="G23" i="8"/>
  <c r="J34" i="5" l="1"/>
  <c r="P28" i="5"/>
  <c r="J39" i="8"/>
  <c r="G27" i="8"/>
  <c r="K27" i="8" s="1"/>
  <c r="K13" i="8"/>
  <c r="J40" i="8"/>
  <c r="K40" i="8"/>
  <c r="K23" i="8"/>
  <c r="J23" i="8"/>
  <c r="R3" i="1" l="1"/>
  <c r="U7" i="1" s="1"/>
  <c r="G43" i="8"/>
  <c r="J43" i="8" s="1"/>
  <c r="J27" i="8"/>
  <c r="K43" i="8" l="1"/>
</calcChain>
</file>

<file path=xl/sharedStrings.xml><?xml version="1.0" encoding="utf-8"?>
<sst xmlns="http://schemas.openxmlformats.org/spreadsheetml/2006/main" count="692" uniqueCount="252">
  <si>
    <t>BELAWAN INTERNATIONAL CONTAINER TERMINAL</t>
  </si>
  <si>
    <t>NO</t>
  </si>
  <si>
    <t>URAIAN</t>
  </si>
  <si>
    <t>SAT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</si>
  <si>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</si>
  <si>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</si>
  <si>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</si>
  <si>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</si>
  <si>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</si>
  <si>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</si>
  <si>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</si>
  <si>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</si>
  <si>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</si>
  <si>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</si>
  <si>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</si>
  <si>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</si>
  <si>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KUNJUNGAN KAPAL</t>
  </si>
  <si>
    <t>CALL</t>
  </si>
  <si>
    <t>I</t>
  </si>
  <si>
    <t xml:space="preserve">BERDASARKAN BOX </t>
  </si>
  <si>
    <t>Box</t>
  </si>
  <si>
    <t>Impor</t>
  </si>
  <si>
    <t>BOX</t>
  </si>
  <si>
    <t>Ekspor</t>
  </si>
  <si>
    <t>JUMLAH   I</t>
  </si>
  <si>
    <t>II</t>
  </si>
  <si>
    <t xml:space="preserve">BERDASARKAN TEU's </t>
  </si>
  <si>
    <t>TEU's</t>
  </si>
  <si>
    <t>TEU'S</t>
  </si>
  <si>
    <t>JUMLAH   II</t>
  </si>
  <si>
    <t>III</t>
  </si>
  <si>
    <t>BERDASARKAN UKURAN</t>
  </si>
  <si>
    <t>a.</t>
  </si>
  <si>
    <t>20'</t>
  </si>
  <si>
    <t>b.</t>
  </si>
  <si>
    <t>40'</t>
  </si>
  <si>
    <t>45'</t>
  </si>
  <si>
    <t>JUMLAH   III</t>
  </si>
  <si>
    <t>IV</t>
  </si>
  <si>
    <t>BERDASARKAN STATUS</t>
  </si>
  <si>
    <t>-</t>
  </si>
  <si>
    <t>Isi 20' FCL</t>
  </si>
  <si>
    <t>Isi 20' FCL DG'S</t>
  </si>
  <si>
    <t>Isi 20' FCL RF</t>
  </si>
  <si>
    <t>Isi 20' FCL OVD</t>
  </si>
  <si>
    <t>Isi 40' FCL</t>
  </si>
  <si>
    <t>Isi 40' FCL DG'S</t>
  </si>
  <si>
    <t>Isi 40' FCL RF</t>
  </si>
  <si>
    <t>Isi 40' FCL OVD</t>
  </si>
  <si>
    <t>Isi 45' FCL</t>
  </si>
  <si>
    <t>Kosong  20'</t>
  </si>
  <si>
    <t>Kosong  40'</t>
  </si>
  <si>
    <t>Kosong  45'</t>
  </si>
  <si>
    <t>Jumlah Impor</t>
  </si>
  <si>
    <t>Jumlah Ekspor</t>
  </si>
  <si>
    <t>JUMLAH   IV</t>
  </si>
  <si>
    <t>No</t>
  </si>
  <si>
    <t>IMPOR</t>
  </si>
  <si>
    <t>EKSPOR</t>
  </si>
  <si>
    <t>PENDAPATAN</t>
  </si>
  <si>
    <t>20' F.C.L</t>
  </si>
  <si>
    <t>CAPTIVE CARGO</t>
  </si>
  <si>
    <t>20' Empty</t>
  </si>
  <si>
    <t>40' F.C.L</t>
  </si>
  <si>
    <t>45' F.C.L</t>
  </si>
  <si>
    <t>40' Empty</t>
  </si>
  <si>
    <t>45' Empty</t>
  </si>
  <si>
    <t>OPERASI KAPAL</t>
  </si>
  <si>
    <t>SHIFTING</t>
  </si>
  <si>
    <t>Ukuran 20'</t>
  </si>
  <si>
    <t>Ukuran 40"</t>
  </si>
  <si>
    <t>Ukuran 20" OH</t>
  </si>
  <si>
    <t>Ukuran 40" OH</t>
  </si>
  <si>
    <t>Ukuran 45"</t>
  </si>
  <si>
    <t>OVER HEIGHT/OVER WIDTH/OVER WEIGHT</t>
  </si>
  <si>
    <t xml:space="preserve">F.C.L     </t>
  </si>
  <si>
    <t>Empty</t>
  </si>
  <si>
    <t xml:space="preserve">Shift. Unlanding  </t>
  </si>
  <si>
    <t xml:space="preserve">Landing                    </t>
  </si>
  <si>
    <t>Ukuran 20"</t>
  </si>
  <si>
    <t>BUKA / TUTUP PALKA</t>
  </si>
  <si>
    <t>PEMBATALAN MUATAN</t>
  </si>
  <si>
    <t>V</t>
  </si>
  <si>
    <t>Full</t>
  </si>
  <si>
    <t>BATAL MUAT EKSPOR</t>
  </si>
  <si>
    <t>VI</t>
  </si>
  <si>
    <t>OPERASI LAPANGAN</t>
  </si>
  <si>
    <t>Reffer</t>
  </si>
  <si>
    <t>Dari CY BICT ke GRAHA</t>
  </si>
  <si>
    <t>Dari CY BICT ke Buffer Zone</t>
  </si>
  <si>
    <t>LIFT ON / LIFT OFF</t>
  </si>
  <si>
    <t>LIFT ON / LIFT OFF OH/OW/OL</t>
  </si>
  <si>
    <t>GERAKAN EKSTRA</t>
  </si>
  <si>
    <t>OH</t>
  </si>
  <si>
    <t>REFFER</t>
  </si>
  <si>
    <t xml:space="preserve">Suply listrik pershift  </t>
  </si>
  <si>
    <t xml:space="preserve">Jasa Monitor    </t>
  </si>
  <si>
    <t>PENUMPUKAN</t>
  </si>
  <si>
    <t>EMPTY</t>
  </si>
  <si>
    <t>FULL</t>
  </si>
  <si>
    <t>IMDG Code</t>
  </si>
  <si>
    <t>OH/OW</t>
  </si>
  <si>
    <t>AFTER CLOSING TIME</t>
  </si>
  <si>
    <t>PAS PELABUHAN</t>
  </si>
  <si>
    <t>VGM</t>
  </si>
  <si>
    <t xml:space="preserve">      - Dengan Kran Dermaga/HMC</t>
  </si>
  <si>
    <t xml:space="preserve">      - OH/OW</t>
  </si>
  <si>
    <t xml:space="preserve">      - Dengan Kran Kapal</t>
  </si>
  <si>
    <t xml:space="preserve">      - Reefer</t>
  </si>
  <si>
    <t xml:space="preserve">      - IMDG-Code (1-7)</t>
  </si>
  <si>
    <t xml:space="preserve">      - IMDG-Code without label</t>
  </si>
  <si>
    <t xml:space="preserve">      - Dengan Kran Dermaga</t>
  </si>
  <si>
    <t xml:space="preserve">          1. Tanpa landing (R to R)</t>
  </si>
  <si>
    <t xml:space="preserve">          2. Dengan landing</t>
  </si>
  <si>
    <t xml:space="preserve">          3. Dengan landing (empty)</t>
  </si>
  <si>
    <t xml:space="preserve">          4. Dengan landing (CY)</t>
  </si>
  <si>
    <t xml:space="preserve">          5. Dengan landing (ovd)</t>
  </si>
  <si>
    <t xml:space="preserve">          6. Landing empty (berth)</t>
  </si>
  <si>
    <t xml:space="preserve">          1. Tanpa landing</t>
  </si>
  <si>
    <t xml:space="preserve">      - Dengan Kran Dermaga </t>
  </si>
  <si>
    <t xml:space="preserve">          1. Tanpa landing </t>
  </si>
  <si>
    <t xml:space="preserve">          2. Tanpa landing (empty)</t>
  </si>
  <si>
    <t xml:space="preserve">          3. Dengan landing</t>
  </si>
  <si>
    <t xml:space="preserve">          5. Dengan landing (empty)</t>
  </si>
  <si>
    <t xml:space="preserve">          4. Dengan landing (R to R)</t>
  </si>
  <si>
    <t xml:space="preserve">          6. Dengan landing (CY)</t>
  </si>
  <si>
    <t xml:space="preserve">          7. Dengan landing (CY empty)</t>
  </si>
  <si>
    <t xml:space="preserve">      - Dengan landing (empty)</t>
  </si>
  <si>
    <t xml:space="preserve">      Ukuran 20"</t>
  </si>
  <si>
    <t xml:space="preserve">      Ukuran 40"</t>
  </si>
  <si>
    <t xml:space="preserve">      Ukuran 45"</t>
  </si>
  <si>
    <t xml:space="preserve">      Masa I</t>
  </si>
  <si>
    <t xml:space="preserve">      Masa I.2</t>
  </si>
  <si>
    <t xml:space="preserve">      Masa II</t>
  </si>
  <si>
    <t xml:space="preserve">      Masa II.2</t>
  </si>
  <si>
    <t>PAKET BEHANDLE GRAHA</t>
  </si>
  <si>
    <t>Ukuran 20" FCL</t>
  </si>
  <si>
    <t xml:space="preserve">       Sharing Behandle 25%</t>
  </si>
  <si>
    <t xml:space="preserve">       Sharing Karantina 30%</t>
  </si>
  <si>
    <t xml:space="preserve">       Sharing Karantina-SPJM 30%</t>
  </si>
  <si>
    <t>Ukuran 40" FCL</t>
  </si>
  <si>
    <t>Ukuran 45" FCL</t>
  </si>
  <si>
    <t>LIFT ON BEHANDLE GRAHA</t>
  </si>
  <si>
    <t xml:space="preserve">       Sharing 10%</t>
  </si>
  <si>
    <t>HAULAGE / TRUCKING</t>
  </si>
  <si>
    <t>VII</t>
  </si>
  <si>
    <t>VIII</t>
  </si>
  <si>
    <t>PENDAPATAN PELAYANAN PETIKEMAS</t>
  </si>
  <si>
    <t>PENDAPATAN PELAYANAN KSMU</t>
  </si>
  <si>
    <t>PENDAPATAN PENG TBAL</t>
  </si>
  <si>
    <t>PENDAPATAN RUPA-RUPA USAHA</t>
  </si>
  <si>
    <t>Adm Nota</t>
  </si>
  <si>
    <t>Adm IT</t>
  </si>
  <si>
    <t>Lainnya</t>
  </si>
  <si>
    <t>PENDAPATAN PELAYANAN KAPAL</t>
  </si>
  <si>
    <t>Penambatan</t>
  </si>
  <si>
    <t>Captive Cargo</t>
  </si>
  <si>
    <t>Shiffting</t>
  </si>
  <si>
    <t xml:space="preserve">Overheight/Weight </t>
  </si>
  <si>
    <t>Buka/Tutup Palka</t>
  </si>
  <si>
    <t>Kali</t>
  </si>
  <si>
    <t>Pembatalan Muatan</t>
  </si>
  <si>
    <t>Lift On / Off</t>
  </si>
  <si>
    <t>Gerakan Extra</t>
  </si>
  <si>
    <t>Reefer Container (Supply + Monitor)</t>
  </si>
  <si>
    <t>Shift</t>
  </si>
  <si>
    <t>Penumpukan Container</t>
  </si>
  <si>
    <t>Box.Hr</t>
  </si>
  <si>
    <t>Dermaga/after clossing time</t>
  </si>
  <si>
    <t>Pass Pelabuhan</t>
  </si>
  <si>
    <t>Lembar</t>
  </si>
  <si>
    <t>TOTAL PENDAPATAN</t>
  </si>
  <si>
    <t>T O T A L</t>
  </si>
  <si>
    <t>Grt-Etmal</t>
  </si>
  <si>
    <t>PELAYANAN JASA KAPAL</t>
  </si>
  <si>
    <t>PELAYANAN KSMU</t>
  </si>
  <si>
    <t>Haulage</t>
  </si>
  <si>
    <t>PELAYANAN PETIKEMAS</t>
  </si>
  <si>
    <t>OPERASI LAINNYA</t>
  </si>
  <si>
    <t>PRODUKSI OPERASI</t>
  </si>
  <si>
    <t>PENGUSAHAAN TBAL</t>
  </si>
  <si>
    <t>M2</t>
  </si>
  <si>
    <t>Kwh</t>
  </si>
  <si>
    <t>Pemakaian Listrik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</si>
  <si>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</si>
  <si>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</si>
  <si>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</si>
  <si>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</si>
  <si>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</si>
  <si>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</si>
  <si>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</si>
  <si>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</si>
  <si>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</si>
  <si>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</si>
  <si>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</si>
  <si>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</si>
  <si>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Dari CY BICT ke KIM</t>
  </si>
  <si>
    <t>RKAP 2018</t>
  </si>
  <si>
    <t>Shifting</t>
  </si>
  <si>
    <t>Over Height/Weight/Length</t>
  </si>
  <si>
    <t>Buku/Tutup Palka</t>
  </si>
  <si>
    <t>Reefer Container</t>
  </si>
  <si>
    <t>Haulage/Trucking</t>
  </si>
  <si>
    <t>Adm Clossing Time</t>
  </si>
  <si>
    <t>Pas Pelabuhan</t>
  </si>
  <si>
    <t>Persewaan Lahan</t>
  </si>
  <si>
    <t>Administrasi Nota</t>
  </si>
  <si>
    <t>Administrasi IT</t>
  </si>
  <si>
    <t>Sharing TPFT</t>
  </si>
  <si>
    <t>Listrik</t>
  </si>
  <si>
    <t>- PT. Garda Parahiyangan</t>
  </si>
  <si>
    <t xml:space="preserve">- Badan Meteorologi &amp; Geofisika </t>
  </si>
  <si>
    <t>- PT. Pembangunan Prasarana Sumatera Utara</t>
  </si>
  <si>
    <t>- Kokarpel UTPK Belawan</t>
  </si>
  <si>
    <t>- PT. PPSU</t>
  </si>
  <si>
    <t xml:space="preserve">PERBANDINGAN PRODUKSI DAN PENDAPATAN </t>
  </si>
  <si>
    <t>(5/4)</t>
  </si>
  <si>
    <t>(5/3)</t>
  </si>
  <si>
    <t>(6/5)</t>
  </si>
  <si>
    <t>PRODUKSI</t>
  </si>
  <si>
    <t>Teus</t>
  </si>
  <si>
    <t>REAL 2018</t>
  </si>
  <si>
    <t>(6/4)</t>
  </si>
  <si>
    <t>USULAN</t>
  </si>
  <si>
    <t>USULAN 2020</t>
  </si>
  <si>
    <t>ESTIMASI 2019</t>
  </si>
  <si>
    <t>RKAP 2019</t>
  </si>
  <si>
    <t>RASIO %</t>
  </si>
  <si>
    <t>REAL SEM I 2019</t>
  </si>
  <si>
    <t>- TPFT Graha Segara</t>
  </si>
  <si>
    <t>- ATM BNI</t>
  </si>
  <si>
    <t>- PT. PPSU (XL)</t>
  </si>
  <si>
    <t>Adm Property</t>
  </si>
  <si>
    <t xml:space="preserve">BATAL MUAT </t>
  </si>
  <si>
    <t>USULAN PENDAPATAN EKSPOR IMPOR PETIKEMAS TAHUN 2021</t>
  </si>
  <si>
    <t>KURS</t>
  </si>
  <si>
    <t>Sertifikasi</t>
  </si>
  <si>
    <t>Dokumen</t>
  </si>
  <si>
    <t>TARIF IMPOR</t>
  </si>
  <si>
    <t>TARIF EKSPOR</t>
  </si>
  <si>
    <t>- PT. PMP ex. Asha Portindo</t>
  </si>
  <si>
    <t>- PT. PMP ex. Harbarindo Baharitama</t>
  </si>
  <si>
    <t>- Kantin</t>
  </si>
  <si>
    <t>a. Dokumen</t>
  </si>
  <si>
    <t>b. Sertifikasi</t>
  </si>
  <si>
    <t>PRIMA TERMINAL PETIKEMAS</t>
  </si>
  <si>
    <t>USULAN PENDAPATAN TAHUN 2022</t>
  </si>
  <si>
    <t>USULAN 2022</t>
  </si>
  <si>
    <t>TRAFIK EKSPOR IMPOR PETIKEMAS TAHUN 2021</t>
  </si>
  <si>
    <t>Realialisasi 2021</t>
  </si>
  <si>
    <t>Estimasi 2021</t>
  </si>
  <si>
    <t>PRODUKSI EKSPOR IMPOR PETIKEMAS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</si>
</sst>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.00_);_(* \(#,##0.00\);_(* &quot;-&quot;??_);_(@_)"/>
    <numFmt numFmtId="166" formatCode="_-[$$-C09]* #,##0.00_-;\-[$$-C09]* #,##0.00_-;_-[$$-C09]* &quot;-&quot;??_-;_-@_-"/>
    <numFmt numFmtId="167" formatCode="0.0%"/>
    <numFmt numFmtId="168" formatCode="&quot;Rp&quot;#,##0"/>
    <numFmt numFmtId="169" formatCode="#,##0.000"/>
  </numFmts>
  <fonts count="19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sz val="12"/>
      <name val="Agency FB"/>
      <family val="2"/>
    </font>
    <font>
      <b/>
      <sz val="12"/>
      <name val="Agency FB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Agency FB"/>
      <family val="2"/>
    </font>
    <font>
      <b/>
      <sz val="12"/>
      <color rgb="FF00B050"/>
      <name val="Agency FB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Agency FB"/>
      <family val="2"/>
    </font>
    <font>
      <sz val="11"/>
      <color rgb="FF000000"/>
      <name val="Calibri"/>
      <family val="2"/>
      <charset val="1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5" fillId="0" borderId="0"/>
    <xf numFmtId="9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 applyProtection="1">
      <alignment vertical="center"/>
    </xf>
    <xf numFmtId="3" fontId="3" fillId="0" borderId="0" xfId="0" applyNumberFormat="1" applyFont="1" applyAlignment="1" applyProtection="1">
      <alignment horizontal="right" vertical="center"/>
    </xf>
    <xf numFmtId="0" fontId="4" fillId="0" borderId="13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 vertical="center"/>
    </xf>
    <xf numFmtId="3" fontId="4" fillId="0" borderId="12" xfId="0" applyNumberFormat="1" applyFont="1" applyFill="1" applyBorder="1" applyAlignment="1" applyProtection="1">
      <alignment horizontal="right" vertical="center"/>
    </xf>
    <xf numFmtId="3" fontId="4" fillId="0" borderId="13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horizontal="center" vertical="center"/>
    </xf>
    <xf numFmtId="3" fontId="3" fillId="0" borderId="12" xfId="0" applyNumberFormat="1" applyFont="1" applyFill="1" applyBorder="1" applyAlignment="1" applyProtection="1">
      <alignment horizontal="right" vertical="center"/>
    </xf>
    <xf numFmtId="3" fontId="3" fillId="0" borderId="13" xfId="0" applyNumberFormat="1" applyFont="1" applyFill="1" applyBorder="1" applyAlignment="1" applyProtection="1">
      <alignment horizontal="right" vertical="center"/>
    </xf>
    <xf numFmtId="0" fontId="4" fillId="0" borderId="5" xfId="0" applyFont="1" applyFill="1" applyBorder="1" applyAlignment="1" applyProtection="1">
      <alignment vertical="center"/>
    </xf>
    <xf numFmtId="0" fontId="4" fillId="0" borderId="6" xfId="0" applyFont="1" applyFill="1" applyBorder="1" applyAlignment="1" applyProtection="1">
      <alignment vertical="center"/>
    </xf>
    <xf numFmtId="3" fontId="4" fillId="0" borderId="5" xfId="0" applyNumberFormat="1" applyFont="1" applyFill="1" applyBorder="1" applyAlignment="1" applyProtection="1">
      <alignment horizontal="right" vertical="center"/>
    </xf>
    <xf numFmtId="3" fontId="4" fillId="0" borderId="14" xfId="0" applyNumberFormat="1" applyFont="1" applyFill="1" applyBorder="1" applyAlignment="1" applyProtection="1">
      <alignment horizontal="right" vertical="center"/>
    </xf>
    <xf numFmtId="0" fontId="2" fillId="0" borderId="12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 vertical="center"/>
    </xf>
    <xf numFmtId="0" fontId="2" fillId="0" borderId="0" xfId="0" quotePrefix="1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5" fillId="0" borderId="0" xfId="0" applyFont="1"/>
    <xf numFmtId="0" fontId="0" fillId="0" borderId="0" xfId="0" applyFill="1"/>
    <xf numFmtId="3" fontId="0" fillId="0" borderId="0" xfId="0" applyNumberFormat="1"/>
    <xf numFmtId="0" fontId="2" fillId="0" borderId="14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  <xf numFmtId="166" fontId="2" fillId="0" borderId="14" xfId="0" applyNumberFormat="1" applyFont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/>
    <xf numFmtId="166" fontId="2" fillId="0" borderId="14" xfId="0" applyNumberFormat="1" applyFont="1" applyFill="1" applyBorder="1" applyAlignment="1">
      <alignment horizontal="right" vertical="center"/>
    </xf>
    <xf numFmtId="164" fontId="2" fillId="0" borderId="14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 vertical="center"/>
    </xf>
    <xf numFmtId="0" fontId="9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164" fontId="1" fillId="2" borderId="14" xfId="0" applyNumberFormat="1" applyFont="1" applyFill="1" applyBorder="1" applyAlignment="1">
      <alignment horizontal="right" vertical="center"/>
    </xf>
    <xf numFmtId="10" fontId="1" fillId="0" borderId="14" xfId="0" applyNumberFormat="1" applyFont="1" applyBorder="1" applyAlignment="1">
      <alignment horizontal="righ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10" fontId="2" fillId="0" borderId="14" xfId="0" applyNumberFormat="1" applyFont="1" applyBorder="1" applyAlignment="1">
      <alignment horizontal="right" vertical="center"/>
    </xf>
    <xf numFmtId="9" fontId="2" fillId="0" borderId="14" xfId="0" applyNumberFormat="1" applyFont="1" applyBorder="1" applyAlignment="1">
      <alignment horizontal="right" vertical="center"/>
    </xf>
    <xf numFmtId="164" fontId="1" fillId="3" borderId="14" xfId="0" applyNumberFormat="1" applyFont="1" applyFill="1" applyBorder="1" applyAlignment="1">
      <alignment horizontal="right" vertical="center"/>
    </xf>
    <xf numFmtId="0" fontId="2" fillId="0" borderId="14" xfId="0" quotePrefix="1" applyFont="1" applyFill="1" applyBorder="1" applyAlignment="1">
      <alignment horizontal="left" vertical="center"/>
    </xf>
    <xf numFmtId="4" fontId="2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center" vertical="center"/>
    </xf>
    <xf numFmtId="0" fontId="11" fillId="0" borderId="0" xfId="0" applyFont="1"/>
    <xf numFmtId="1" fontId="12" fillId="0" borderId="8" xfId="0" applyNumberFormat="1" applyFont="1" applyBorder="1" applyAlignment="1">
      <alignment horizontal="center" vertical="center"/>
    </xf>
    <xf numFmtId="0" fontId="2" fillId="0" borderId="14" xfId="0" quotePrefix="1" applyFont="1" applyBorder="1" applyAlignment="1">
      <alignment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" fillId="0" borderId="14" xfId="0" quotePrefix="1" applyFont="1" applyBorder="1" applyAlignment="1">
      <alignment vertical="center"/>
    </xf>
    <xf numFmtId="37" fontId="2" fillId="0" borderId="14" xfId="0" applyNumberFormat="1" applyFont="1" applyBorder="1" applyAlignment="1">
      <alignment horizontal="right" vertical="center"/>
    </xf>
    <xf numFmtId="1" fontId="12" fillId="0" borderId="14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167" fontId="2" fillId="0" borderId="14" xfId="0" applyNumberFormat="1" applyFont="1" applyBorder="1" applyAlignment="1">
      <alignment horizontal="right" vertical="center"/>
    </xf>
    <xf numFmtId="9" fontId="2" fillId="0" borderId="14" xfId="11" applyFont="1" applyBorder="1" applyAlignment="1">
      <alignment horizontal="right" vertical="center"/>
    </xf>
    <xf numFmtId="167" fontId="2" fillId="0" borderId="14" xfId="11" applyNumberFormat="1" applyFont="1" applyBorder="1" applyAlignment="1">
      <alignment horizontal="right" vertical="center"/>
    </xf>
    <xf numFmtId="10" fontId="2" fillId="0" borderId="14" xfId="11" applyNumberFormat="1" applyFont="1" applyBorder="1" applyAlignment="1">
      <alignment horizontal="right" vertical="center"/>
    </xf>
    <xf numFmtId="3" fontId="2" fillId="0" borderId="14" xfId="0" quotePrefix="1" applyNumberFormat="1" applyFont="1" applyBorder="1" applyAlignment="1">
      <alignment vertical="center"/>
    </xf>
    <xf numFmtId="164" fontId="1" fillId="0" borderId="14" xfId="0" applyNumberFormat="1" applyFont="1" applyBorder="1" applyAlignment="1">
      <alignment horizontal="center" vertical="center"/>
    </xf>
    <xf numFmtId="168" fontId="2" fillId="0" borderId="14" xfId="0" quotePrefix="1" applyNumberFormat="1" applyFont="1" applyBorder="1" applyAlignment="1">
      <alignment vertical="center"/>
    </xf>
    <xf numFmtId="168" fontId="2" fillId="0" borderId="14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8" fontId="1" fillId="0" borderId="14" xfId="0" applyNumberFormat="1" applyFont="1" applyBorder="1" applyAlignment="1">
      <alignment horizontal="center" vertical="center"/>
    </xf>
    <xf numFmtId="0" fontId="6" fillId="0" borderId="0" xfId="0" applyFont="1"/>
    <xf numFmtId="164" fontId="16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4" xfId="0" quotePrefix="1" applyFont="1" applyBorder="1" applyAlignment="1">
      <alignment vertical="center"/>
    </xf>
    <xf numFmtId="164" fontId="17" fillId="0" borderId="14" xfId="0" applyNumberFormat="1" applyFont="1" applyBorder="1" applyAlignment="1">
      <alignment horizontal="center" vertical="center"/>
    </xf>
    <xf numFmtId="164" fontId="17" fillId="0" borderId="14" xfId="0" applyNumberFormat="1" applyFont="1" applyBorder="1" applyAlignment="1">
      <alignment horizontal="right" vertical="center"/>
    </xf>
    <xf numFmtId="164" fontId="16" fillId="0" borderId="14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/>
    </xf>
    <xf numFmtId="0" fontId="16" fillId="0" borderId="14" xfId="0" applyNumberFormat="1" applyFont="1" applyFill="1" applyBorder="1" applyAlignment="1">
      <alignment horizontal="center" vertical="center"/>
    </xf>
    <xf numFmtId="164" fontId="17" fillId="0" borderId="14" xfId="0" applyNumberFormat="1" applyFont="1" applyFill="1" applyBorder="1" applyAlignment="1">
      <alignment horizontal="right" vertical="center"/>
    </xf>
    <xf numFmtId="164" fontId="16" fillId="0" borderId="14" xfId="0" applyNumberFormat="1" applyFont="1" applyFill="1" applyBorder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0" fontId="7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1" fillId="0" borderId="14" xfId="0" applyFont="1" applyFill="1" applyBorder="1"/>
    <xf numFmtId="0" fontId="8" fillId="0" borderId="14" xfId="0" applyFont="1" applyFill="1" applyBorder="1"/>
    <xf numFmtId="0" fontId="3" fillId="0" borderId="14" xfId="0" applyFont="1" applyFill="1" applyBorder="1" applyAlignment="1">
      <alignment horizontal="left" vertical="center"/>
    </xf>
    <xf numFmtId="0" fontId="3" fillId="0" borderId="14" xfId="0" quotePrefix="1" applyFont="1" applyFill="1" applyBorder="1" applyAlignment="1">
      <alignment horizontal="left" vertical="center"/>
    </xf>
    <xf numFmtId="0" fontId="2" fillId="0" borderId="0" xfId="0" applyFont="1" applyFill="1"/>
    <xf numFmtId="0" fontId="2" fillId="4" borderId="14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 vertical="center"/>
    </xf>
    <xf numFmtId="0" fontId="1" fillId="0" borderId="14" xfId="0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right" vertical="center"/>
    </xf>
    <xf numFmtId="9" fontId="2" fillId="0" borderId="14" xfId="11" applyFont="1" applyFill="1" applyBorder="1" applyAlignment="1">
      <alignment horizontal="right" vertical="center"/>
    </xf>
    <xf numFmtId="169" fontId="2" fillId="0" borderId="14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0" fillId="5" borderId="0" xfId="0" applyFill="1"/>
    <xf numFmtId="3" fontId="4" fillId="5" borderId="13" xfId="0" applyNumberFormat="1" applyFont="1" applyFill="1" applyBorder="1" applyAlignment="1" applyProtection="1">
      <alignment horizontal="center" vertical="center" wrapText="1"/>
    </xf>
    <xf numFmtId="0" fontId="4" fillId="5" borderId="1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vertical="center"/>
    </xf>
    <xf numFmtId="0" fontId="2" fillId="5" borderId="2" xfId="0" applyFont="1" applyFill="1" applyBorder="1" applyAlignment="1" applyProtection="1">
      <alignment horizontal="center" vertical="center"/>
    </xf>
    <xf numFmtId="3" fontId="3" fillId="5" borderId="2" xfId="0" applyNumberFormat="1" applyFont="1" applyFill="1" applyBorder="1" applyAlignment="1" applyProtection="1">
      <alignment horizontal="right" vertical="center"/>
    </xf>
    <xf numFmtId="3" fontId="3" fillId="5" borderId="1" xfId="0" applyNumberFormat="1" applyFont="1" applyFill="1" applyBorder="1" applyAlignment="1" applyProtection="1">
      <alignment horizontal="right" vertical="center"/>
    </xf>
    <xf numFmtId="0" fontId="2" fillId="5" borderId="13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vertical="center"/>
    </xf>
    <xf numFmtId="0" fontId="1" fillId="5" borderId="12" xfId="0" applyFont="1" applyFill="1" applyBorder="1" applyAlignment="1" applyProtection="1">
      <alignment horizontal="center" vertical="center"/>
    </xf>
    <xf numFmtId="3" fontId="4" fillId="5" borderId="12" xfId="0" applyNumberFormat="1" applyFont="1" applyFill="1" applyBorder="1" applyAlignment="1" applyProtection="1">
      <alignment horizontal="right" vertical="center"/>
    </xf>
    <xf numFmtId="3" fontId="4" fillId="5" borderId="13" xfId="0" applyNumberFormat="1" applyFont="1" applyFill="1" applyBorder="1" applyAlignment="1" applyProtection="1">
      <alignment horizontal="right" vertical="center"/>
    </xf>
    <xf numFmtId="0" fontId="2" fillId="5" borderId="0" xfId="0" applyFont="1" applyFill="1" applyBorder="1" applyAlignment="1" applyProtection="1">
      <alignment vertical="center"/>
    </xf>
    <xf numFmtId="0" fontId="2" fillId="5" borderId="12" xfId="0" applyFont="1" applyFill="1" applyBorder="1" applyAlignment="1" applyProtection="1">
      <alignment horizontal="center" vertical="center"/>
    </xf>
    <xf numFmtId="3" fontId="3" fillId="5" borderId="12" xfId="0" applyNumberFormat="1" applyFont="1" applyFill="1" applyBorder="1" applyAlignment="1" applyProtection="1">
      <alignment horizontal="right" vertical="center"/>
    </xf>
    <xf numFmtId="3" fontId="3" fillId="5" borderId="13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vertical="center"/>
    </xf>
    <xf numFmtId="0" fontId="4" fillId="5" borderId="6" xfId="0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horizontal="center" vertical="center"/>
    </xf>
    <xf numFmtId="3" fontId="4" fillId="5" borderId="5" xfId="0" applyNumberFormat="1" applyFont="1" applyFill="1" applyBorder="1" applyAlignment="1" applyProtection="1">
      <alignment horizontal="right" vertical="center"/>
    </xf>
    <xf numFmtId="3" fontId="4" fillId="5" borderId="14" xfId="0" applyNumberFormat="1" applyFont="1" applyFill="1" applyBorder="1" applyAlignment="1" applyProtection="1">
      <alignment horizontal="right" vertical="center"/>
    </xf>
    <xf numFmtId="3" fontId="0" fillId="5" borderId="0" xfId="0" applyNumberFormat="1" applyFill="1"/>
    <xf numFmtId="164" fontId="3" fillId="5" borderId="12" xfId="0" applyNumberFormat="1" applyFont="1" applyFill="1" applyBorder="1" applyAlignment="1" applyProtection="1">
      <alignment horizontal="right" vertical="center"/>
    </xf>
    <xf numFmtId="37" fontId="3" fillId="5" borderId="13" xfId="0" applyNumberFormat="1" applyFont="1" applyFill="1" applyBorder="1" applyAlignment="1" applyProtection="1">
      <alignment horizontal="right" vertical="center"/>
    </xf>
    <xf numFmtId="9" fontId="3" fillId="5" borderId="12" xfId="0" applyNumberFormat="1" applyFont="1" applyFill="1" applyBorder="1" applyAlignment="1" applyProtection="1">
      <alignment horizontal="right" vertical="center"/>
    </xf>
    <xf numFmtId="0" fontId="2" fillId="5" borderId="12" xfId="0" quotePrefix="1" applyFont="1" applyFill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41" fontId="0" fillId="0" borderId="12" xfId="6" applyFont="1" applyBorder="1"/>
    <xf numFmtId="41" fontId="18" fillId="0" borderId="12" xfId="6" applyFont="1" applyBorder="1"/>
    <xf numFmtId="3" fontId="2" fillId="0" borderId="12" xfId="0" applyNumberFormat="1" applyFont="1" applyFill="1" applyBorder="1" applyAlignment="1" applyProtection="1">
      <alignment horizontal="right" vertical="center"/>
    </xf>
    <xf numFmtId="164" fontId="5" fillId="0" borderId="0" xfId="0" applyNumberFormat="1" applyFont="1"/>
    <xf numFmtId="41" fontId="6" fillId="0" borderId="0" xfId="15" applyFont="1"/>
    <xf numFmtId="41" fontId="5" fillId="0" borderId="0" xfId="15" applyFont="1"/>
    <xf numFmtId="164" fontId="6" fillId="0" borderId="0" xfId="0" applyNumberFormat="1" applyFont="1"/>
    <xf numFmtId="0" fontId="1" fillId="0" borderId="0" xfId="0" applyFont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0" xfId="0" applyFont="1" applyFill="1" applyBorder="1" applyAlignment="1" applyProtection="1">
      <alignment horizontal="center" vertical="center" wrapText="1"/>
    </xf>
    <xf numFmtId="0" fontId="4" fillId="5" borderId="11" xfId="0" applyFont="1" applyFill="1" applyBorder="1" applyAlignment="1" applyProtection="1">
      <alignment horizontal="center" vertical="center" wrapText="1"/>
    </xf>
    <xf numFmtId="0" fontId="4" fillId="5" borderId="12" xfId="0" applyFont="1" applyFill="1" applyBorder="1" applyAlignment="1" applyProtection="1">
      <alignment horizontal="center" vertical="center" wrapText="1"/>
    </xf>
    <xf numFmtId="3" fontId="3" fillId="4" borderId="10" xfId="0" applyNumberFormat="1" applyFont="1" applyFill="1" applyBorder="1" applyAlignment="1" applyProtection="1">
      <alignment horizontal="center" vertical="center"/>
    </xf>
    <xf numFmtId="3" fontId="4" fillId="5" borderId="5" xfId="0" applyNumberFormat="1" applyFont="1" applyFill="1" applyBorder="1" applyAlignment="1" applyProtection="1">
      <alignment horizontal="center" vertical="center" wrapText="1"/>
    </xf>
    <xf numFmtId="3" fontId="4" fillId="5" borderId="6" xfId="0" applyNumberFormat="1" applyFont="1" applyFill="1" applyBorder="1" applyAlignment="1" applyProtection="1">
      <alignment horizontal="center" vertical="center" wrapText="1"/>
    </xf>
    <xf numFmtId="3" fontId="4" fillId="5" borderId="7" xfId="0" applyNumberFormat="1" applyFont="1" applyFill="1" applyBorder="1" applyAlignment="1" applyProtection="1">
      <alignment horizontal="center" vertical="center" wrapText="1"/>
    </xf>
    <xf numFmtId="1" fontId="4" fillId="5" borderId="4" xfId="0" applyNumberFormat="1" applyFont="1" applyFill="1" applyBorder="1" applyAlignment="1" applyProtection="1">
      <alignment horizontal="center" vertical="center" wrapText="1"/>
    </xf>
    <xf numFmtId="1" fontId="4" fillId="5" borderId="11" xfId="0" applyNumberFormat="1" applyFont="1" applyFill="1" applyBorder="1" applyAlignment="1" applyProtection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1" fontId="0" fillId="4" borderId="12" xfId="6" applyFont="1" applyFill="1" applyBorder="1"/>
    <xf numFmtId="3" fontId="2" fillId="4" borderId="12" xfId="0" applyNumberFormat="1" applyFont="1" applyFill="1" applyBorder="1" applyAlignment="1" applyProtection="1">
      <alignment horizontal="right" vertical="center"/>
    </xf>
    <xf numFmtId="3" fontId="3" fillId="4" borderId="12" xfId="0" applyNumberFormat="1" applyFont="1" applyFill="1" applyBorder="1" applyAlignment="1" applyProtection="1">
      <alignment horizontal="right" vertical="center"/>
    </xf>
    <xf numFmtId="41" fontId="18" fillId="4" borderId="12" xfId="6" applyFont="1" applyFill="1" applyBorder="1"/>
  </cellXfs>
  <cellStyles count="16">
    <cellStyle name="Comma [0]" xfId="15" builtinId="6"/>
    <cellStyle name="Comma [0] 2" xfId="6"/>
    <cellStyle name="Comma [0] 3" xfId="12"/>
    <cellStyle name="Comma 2" xfId="2"/>
    <cellStyle name="Comma 2 2" xfId="5"/>
    <cellStyle name="Comma 3" xfId="3"/>
    <cellStyle name="Normal" xfId="0" builtinId="0"/>
    <cellStyle name="Normal 2" xfId="1"/>
    <cellStyle name="Normal 2 2" xfId="8"/>
    <cellStyle name="Normal 2 2 2" xfId="9"/>
    <cellStyle name="Normal 2 3" xfId="13"/>
    <cellStyle name="Normal 3" xfId="4"/>
    <cellStyle name="Normal 3 2" xfId="10"/>
    <cellStyle name="Normal 97" xfId="7"/>
    <cellStyle name="Percent" xfId="11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74" Type="http://schemas.openxmlformats.org/officeDocument/2006/relationships/externalLink" Target="externalLinks/externalLink69.xml"/><Relationship Id="rId79" Type="http://schemas.openxmlformats.org/officeDocument/2006/relationships/externalLink" Target="externalLinks/externalLink74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7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7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000pelindo%204/Report/Documents%20and%20Settings/INDRA%20GUNAWAN/My%20Documents/revisi/report/Documents%20and%20Settings/Windows%20XP/My%20Documents/2005/Indofarma/Review%2031-03-05/Documents%20and%20Settings/La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IRMA%20OTEL/Novi's%20file/PT%20Sumber%20Segara%20Primadaya/Review%20June%202007/review%20juli%20&amp;%20agustus/TB%20and%20report/FIS_REPORT/Data/DataBase_HarvFlush/HARVEST/HARV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Documents%20and%20Settings/Administrator/JELITA%20BUANGEEET!!!/Hendra%20Nitip/PT%20Peroksida%20Indonesia%20Pratama/Data%20Olah/Data%20Olahan%20PIP%20Tahun%2020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08.03-%20Elmar/FY2003/Final/EFE-JM/My%20Documents/Audit/Previous%20Jobs/State%20Street%20Bank%20&amp;%20Trust%20Co%20Spore%20Br%20YE31122002/K%20Section/Sgp_fassgm%20Final%20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KANGEAN/P%20Q%20R/2004/l.Dec-04/FQR_Q4_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Asphalt%20Bangun%20Sarana/ABS%202005/AB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TP2001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-T-H-E-R-S/Audit%20Tools/Training%20Materials/Standard%20working%20papers%20per%20account/TITO/Audit%20LBI%202006/WS%20HOLDING%20K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udid/Desktop/OPERATIO/BUDGET/BUDGET/BPPKA/ONWJD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Akuntansi%20Biaya%202018/01'18/Tunj%20Kinerja%2003'18/Linda/Permintaan%20Dirkeu/Final/Lap%20LR'17%20Versi%202/05'18/Realisasi%20Tahun%20May'18%20V%20Tarik%20Data%200606'18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08.03-%20Elmar/FY2003/Final/EFE-JM/windows/TEMP/Fixed%20Assets%20Listi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Variances%20proform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/Adj%20sheet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Forecasts/2003/Oct_FC/Shipping%20Program%20-%202003%20Forecast%2016%20Octob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Finance/E&amp;Ocod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BSU_2000_GTI_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ott/DATA/Clients/E&amp;Y/Nalco/FY2003/Finals/AWP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MADINA%2006%20201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000pelindo%204/Report/1.%20TAHUN%202007/b.%20REALISASI%20Tahun%202007/Feb%202007/Documents%20and%20Settings/Latitude/My%20Documents/2003/Indofarma/Final/Indonesia/kimu/December/BBM-03%20harga%20%20ok...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-T-H-E-R-S/Audit%20Tools/Training%20Materials/Standard%20working%20papers%20per%20account/Joyce/EMP_Lapindo/Worksheet%20LBI%20Corp%20Dec%2006_vSatria_v190107_FINA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DOCUME~1/Bahrum/LOCALS~1/Temp/ARC9/BBm,%20BMF,%20BMG/BBM/revisi/report/Documents%20and%20Settings/Windows%20XP/My%20Documents/2005/Indofarma/Review%2031-03-05/Documents%20and%20Setti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S/Desktop/EMP/EMP%20MUnic%20Sep/%23KPSA%20Sept%202005/%23KPSA%20-%20Sept%202005/Working%20Paper/%23%23%20K_O_N_D_U_R/KPSA/Worksheets/Bank%20mayapada%202002/TJ&amp;AR%202003/,,BALIKPAPAN%202002/P&amp;L%20Convert%20to%20ID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a\kaspersky\Documents%20and%20Settings\Latitude\My%20Documents\2004\Inf\Review%20Mrt%2004\Documents%20and%20Settings\Latitude\My%20Documents\2003\Indofarma\Final\Juni-03\final_150404\kimu\December\BBM-03%20harga%20%20ok...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Jb/wp/BSU_2000_GTI_A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MADINA%202012/LAP%20KEU%202012/LK.%20MARET%2010/LK%20MADINA%2009%20OK/Laporan%20Kegiatan%20Bulanan%20Kebun%20Madina%20Juli%2020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udid/Desktop/Documents%20and%20Settings/Lindawak/My%20Documents/EMP/LRPModel/3rd%20pass/EMP/EMP%20Tbk%20LRP%20v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ga9_Augs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CMonth/1OPREPv5_9oct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%23%23IJV%20LAPINDO%20BRANTAS%20Sept%202005/Audit%20Files/Grant%20Thornton%20Indonesia_BNY_Year%202001/Report%20Audit%202001/BSU_2000_GTI_AR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aq/AppData/Local/Temp/Rar$DI00.992/02.%20Lap.%20Stock%20Gudang%20Bulan%20Februari%2016%20(No.%20Baru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Vivendi/FY%202001/Statutory%20Audit/ASIA%20WIP%20-%202001/WIP%20ACTIVE%20DEC%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akrie&amp;Brothers/WP%202003/WP%20BB%20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A%20PERHUTANI\Dokumen\Dokumen%20Kerjaan\Audit\HSR\Klien\General%20Audit\Perum%20Perhutani\FINAL%202013\01.%20LAI\Documents%20and%20Settings\Latitude\My%20Documents\2003\Indofarma\Final\Indonesia\kimu\December\BBM-03%20harga%20%20ok...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DOCUME~1/user/LOCALS~1/Temp/Rar$DI57.804/Tahun%202008%20(JSA-2)/bosowa%20group-2007/PT%20Bosowa%20Trading%20International_2007/Documents%20and%20Settings/Administrator/Desktop/Documents%20and%20Settings/Latitude/My%20Documents/2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udid/LOCALS~1/Temp/Temporary%20Directory%201%20for%20WP%20Excel%20IJV%20LBI%20March-2006.zip/Audit%20Files/Grant%20Thornton%20Indonesia_BNY_Year%202001/Report%20Audit%202001/BSU_2000_GTI_AR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CMonth/1OPREPv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5113258/Dataku/BICT/RKAP/2019/Documents%20and%20Settings/INDRA%20GUNAWAN/My%20Documents/revisi/report/Documents%20and%20Settings/Windows%20XP/My%20Documents/2005/Indofarma/Review%2031-03-05/Documents%20and%20Settings/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>
            <v>0</v>
          </cell>
        </row>
        <row r="41">
          <cell r="C41">
            <v>0</v>
          </cell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>
            <v>0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/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>
            <v>0</v>
          </cell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VEST02_Vennamei"/>
      <sheetName val="HARVEST02"/>
      <sheetName val="H3"/>
      <sheetName val="H1"/>
      <sheetName val="h-2"/>
      <sheetName val="Sheet2"/>
      <sheetName val="Sheet1"/>
      <sheetName val="CYCLUS"/>
      <sheetName val="P_WEEK"/>
      <sheetName val="AREA_LIST"/>
      <sheetName val="HIII"/>
      <sheetName val="H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CODE"/>
      <sheetName val="Saldo Awal"/>
      <sheetName val="Okt"/>
      <sheetName val="Nop"/>
      <sheetName val="Des"/>
      <sheetName val="Jurnal 2005"/>
      <sheetName val="Subtotal Akun"/>
      <sheetName val="TB"/>
      <sheetName val="Worksheet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M2" t="str">
            <v>E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>
            <v>0</v>
          </cell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>
            <v>0</v>
          </cell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Combine"/>
      <sheetName val="Corrections"/>
      <sheetName val="Data 2 Dimensi 0.8 Dirkeu"/>
      <sheetName val="LR 2 Dimensi 0.8 Dirkeu"/>
      <sheetName val="Data 3 Dimensi 1.2"/>
      <sheetName val="Pencapaian LR 3 Dimensi 1.2"/>
      <sheetName val="Data 3 Dimensi 0.8"/>
      <sheetName val="Pencapaian LR 3 Dimensi 0.8"/>
      <sheetName val="Data 3 Dimensi 1.5"/>
      <sheetName val="Pencapaian LR 3 Dimensi 1.5"/>
      <sheetName val="REAL 2017 Rekap"/>
      <sheetName val="RKAP 0.8 Rekap"/>
      <sheetName val="RKAP 1.2 Rekap"/>
      <sheetName val="RKAP 1.5 Rekap"/>
      <sheetName val="REAL 2017 Rinci"/>
      <sheetName val="RKAP 0.8 Rinci"/>
      <sheetName val="RKAP 1.2 Rinci"/>
      <sheetName val="RKAP 1.5 Rinci"/>
      <sheetName val="REAL'18"/>
      <sheetName val="REAL'18 Rekap"/>
      <sheetName val="KONSOL'17"/>
      <sheetName val="Jan"/>
      <sheetName val="Feb"/>
      <sheetName val="March"/>
      <sheetName val="April"/>
      <sheetName val="May"/>
      <sheetName val="June"/>
      <sheetName val="July"/>
      <sheetName val="August"/>
      <sheetName val="Sept"/>
      <sheetName val="Oct"/>
      <sheetName val="Nov"/>
      <sheetName val="Dec"/>
      <sheetName val="AJP"/>
      <sheetName val="Real Tahunan'17"/>
      <sheetName val="sd March"/>
      <sheetName val="sd April"/>
      <sheetName val="After Alk sd March"/>
      <sheetName val="Data Alokasi"/>
      <sheetName val="Pencapaian LR Alokasi"/>
      <sheetName val="COA"/>
      <sheetName val="Sheet7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PT Pelabuhan Indonesia I</v>
          </cell>
        </row>
        <row r="2">
          <cell r="B2" t="str">
            <v>Josh Panggabean</v>
          </cell>
        </row>
        <row r="3">
          <cell r="B3" t="str">
            <v>Cabang</v>
          </cell>
        </row>
        <row r="5">
          <cell r="B5" t="str">
            <v>1</v>
          </cell>
        </row>
        <row r="6">
          <cell r="B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>
            <v>0</v>
          </cell>
          <cell r="M6">
            <v>0</v>
          </cell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>
            <v>0</v>
          </cell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>
            <v>0</v>
          </cell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>
            <v>0</v>
          </cell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>
            <v>0</v>
          </cell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>
            <v>0</v>
          </cell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>
            <v>0</v>
          </cell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>
            <v>0</v>
          </cell>
        </row>
        <row r="32">
          <cell r="E32">
            <v>0</v>
          </cell>
          <cell r="M32">
            <v>0</v>
          </cell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>
            <v>0</v>
          </cell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>
            <v>0</v>
          </cell>
          <cell r="E36">
            <v>0</v>
          </cell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>
            <v>0</v>
          </cell>
          <cell r="E37">
            <v>0</v>
          </cell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>
            <v>0</v>
          </cell>
          <cell r="E38">
            <v>0</v>
          </cell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>
            <v>0</v>
          </cell>
          <cell r="E39">
            <v>0</v>
          </cell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>
            <v>0</v>
          </cell>
          <cell r="E40">
            <v>0</v>
          </cell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>
            <v>0</v>
          </cell>
          <cell r="E41">
            <v>0</v>
          </cell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>
            <v>0</v>
          </cell>
          <cell r="E42">
            <v>0</v>
          </cell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>
            <v>0</v>
          </cell>
          <cell r="E43">
            <v>0</v>
          </cell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>
            <v>0</v>
          </cell>
          <cell r="E44">
            <v>0</v>
          </cell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>
            <v>0</v>
          </cell>
          <cell r="E45">
            <v>0</v>
          </cell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>
            <v>0</v>
          </cell>
          <cell r="E46">
            <v>0</v>
          </cell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>
            <v>0</v>
          </cell>
          <cell r="E47">
            <v>0</v>
          </cell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>
            <v>0</v>
          </cell>
          <cell r="E48">
            <v>0</v>
          </cell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>
            <v>0</v>
          </cell>
          <cell r="E49">
            <v>0</v>
          </cell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>
            <v>0</v>
          </cell>
          <cell r="E50">
            <v>0</v>
          </cell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>
            <v>0</v>
          </cell>
          <cell r="E51">
            <v>0</v>
          </cell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>
            <v>0</v>
          </cell>
          <cell r="E52">
            <v>0</v>
          </cell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>
            <v>0</v>
          </cell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>
            <v>0</v>
          </cell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>
            <v>0</v>
          </cell>
          <cell r="M55">
            <v>0</v>
          </cell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>
            <v>0</v>
          </cell>
          <cell r="E58">
            <v>0</v>
          </cell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>
            <v>0</v>
          </cell>
          <cell r="E59">
            <v>0</v>
          </cell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>
            <v>0</v>
          </cell>
          <cell r="E60">
            <v>0</v>
          </cell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>
            <v>0</v>
          </cell>
          <cell r="E61">
            <v>0</v>
          </cell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>
            <v>0</v>
          </cell>
          <cell r="E62">
            <v>0</v>
          </cell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>
            <v>0</v>
          </cell>
          <cell r="E63">
            <v>0</v>
          </cell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>
            <v>0</v>
          </cell>
          <cell r="E64">
            <v>0</v>
          </cell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>
            <v>0</v>
          </cell>
          <cell r="E65">
            <v>0</v>
          </cell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>
            <v>0</v>
          </cell>
          <cell r="E66">
            <v>0</v>
          </cell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0</v>
          </cell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</row>
        <row r="528">
          <cell r="D528" t="str">
            <v>Q0160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</row>
        <row r="529">
          <cell r="D529" t="str">
            <v>Q0170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</row>
        <row r="530">
          <cell r="D530" t="str">
            <v>Q0180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 refreshError="1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Rekap Per Cab"/>
      <sheetName val="bayar_04_fak"/>
      <sheetName val="B"/>
      <sheetName val="EFECTIF"/>
      <sheetName val="Jabar"/>
      <sheetName val="Jateng"/>
      <sheetName val="Jatim"/>
      <sheetName val="Pusat"/>
      <sheetName val="Sulawesi"/>
      <sheetName val="Sumbagsel"/>
      <sheetName val="Sheet3"/>
      <sheetName val="PANDUAN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</sheetNames>
    <sheetDataSet>
      <sheetData sheetId="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ASSUMPTIONS"/>
      <sheetName val="P&amp;L98"/>
      <sheetName val="TERM OF PAYMENT"/>
      <sheetName val="DEPK2003"/>
      <sheetName val="A"/>
      <sheetName val="SE-C"/>
      <sheetName val="DATA"/>
      <sheetName val="0"/>
      <sheetName val="Irregular Income"/>
      <sheetName val="FE-1770.P1"/>
      <sheetName val="kardus"/>
      <sheetName val="Links"/>
      <sheetName val="Type"/>
      <sheetName val="Marshal"/>
      <sheetName val="Sheet2 (2)"/>
      <sheetName val="JAN 2001"/>
      <sheetName val="Biaya_Departemen"/>
      <sheetName val="TERM_OF_PAYMENT"/>
      <sheetName val="Sheet2_(2)"/>
      <sheetName val="Irregular_Income"/>
      <sheetName val="FE-1770_P1"/>
      <sheetName val="JAN_2001"/>
      <sheetName val="Asumsi"/>
      <sheetName val="I.4.1 (2)"/>
      <sheetName val="Kartu"/>
      <sheetName val="KAEF"/>
      <sheetName val="."/>
      <sheetName val="kriteria"/>
      <sheetName val="WP-SP-03"/>
      <sheetName val="OLDMAP"/>
      <sheetName val="Account"/>
      <sheetName val="Credit-22"/>
      <sheetName val="WHT-21"/>
      <sheetName val="KODE"/>
      <sheetName val="BREAKDOWN"/>
      <sheetName val="Sheet1"/>
      <sheetName val="C O A"/>
      <sheetName val="Wil"/>
      <sheetName val="Harga"/>
      <sheetName val="RUGILABA"/>
      <sheetName val="GeneralInfo"/>
      <sheetName val="Master"/>
      <sheetName val="RAP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PT  MULTI  NITROTAMA  KIMIA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3">
          <cell r="I13">
            <v>0</v>
          </cell>
        </row>
        <row r="14">
          <cell r="H14">
            <v>7703079714</v>
          </cell>
          <cell r="I14">
            <v>4648751509.6000004</v>
          </cell>
        </row>
        <row r="15">
          <cell r="H15">
            <v>2631633</v>
          </cell>
          <cell r="J15">
            <v>3218466</v>
          </cell>
        </row>
        <row r="16">
          <cell r="H16">
            <v>34395323</v>
          </cell>
          <cell r="I16">
            <v>22973483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49"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G15">
            <v>854046.32</v>
          </cell>
          <cell r="H15" t="str">
            <v>to AA-2</v>
          </cell>
          <cell r="I15">
            <v>7703079714</v>
          </cell>
        </row>
        <row r="17">
          <cell r="I17" t="str">
            <v>To AA</v>
          </cell>
        </row>
      </sheetData>
      <sheetData sheetId="51">
        <row r="14"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</sheetData>
      <sheetData sheetId="52">
        <row r="13">
          <cell r="J13">
            <v>0</v>
          </cell>
        </row>
        <row r="14">
          <cell r="F14" t="str">
            <v>ü</v>
          </cell>
          <cell r="I14">
            <v>5410800000</v>
          </cell>
          <cell r="J14">
            <v>2298650000</v>
          </cell>
        </row>
        <row r="15">
          <cell r="J15">
            <v>0</v>
          </cell>
        </row>
        <row r="16">
          <cell r="F16">
            <v>0</v>
          </cell>
          <cell r="H16">
            <v>0</v>
          </cell>
          <cell r="I16">
            <v>5410800000</v>
          </cell>
          <cell r="J16">
            <v>2298650000</v>
          </cell>
        </row>
        <row r="33">
          <cell r="F33" t="str">
            <v>Ë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53">
        <row r="14">
          <cell r="G14">
            <v>265000</v>
          </cell>
          <cell r="J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4"/>
      <sheetData sheetId="55">
        <row r="13">
          <cell r="J13">
            <v>0</v>
          </cell>
        </row>
        <row r="14">
          <cell r="G14">
            <v>4828360</v>
          </cell>
          <cell r="J14">
            <v>2856045</v>
          </cell>
        </row>
        <row r="15"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56"/>
      <sheetData sheetId="57">
        <row r="13">
          <cell r="F13">
            <v>1582629</v>
          </cell>
          <cell r="H13">
            <v>38026</v>
          </cell>
          <cell r="I13">
            <v>38027</v>
          </cell>
        </row>
        <row r="14">
          <cell r="F14">
            <v>5051013</v>
          </cell>
        </row>
        <row r="15">
          <cell r="F15">
            <v>6633642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4">
          <cell r="F14">
            <v>3500000</v>
          </cell>
          <cell r="H14">
            <v>10</v>
          </cell>
          <cell r="I14">
            <v>350000</v>
          </cell>
        </row>
        <row r="15">
          <cell r="F15">
            <v>3500000</v>
          </cell>
          <cell r="I15">
            <v>350000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7"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</sheetData>
      <sheetData sheetId="61">
        <row r="13">
          <cell r="F13">
            <v>33343597</v>
          </cell>
        </row>
        <row r="14">
          <cell r="F14">
            <v>1787500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14">
          <cell r="H14">
            <v>1134011616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3"/>
      <sheetData sheetId="64">
        <row r="13">
          <cell r="J13">
            <v>0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14">
          <cell r="H14">
            <v>5224663</v>
          </cell>
          <cell r="I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67">
        <row r="14">
          <cell r="F14">
            <v>6757620.5976090599</v>
          </cell>
          <cell r="G14">
            <v>24215376.597609058</v>
          </cell>
          <cell r="J14">
            <v>24215376.597609058</v>
          </cell>
        </row>
        <row r="16">
          <cell r="G16">
            <v>24215376.597609058</v>
          </cell>
          <cell r="J16">
            <v>24215376.597609058</v>
          </cell>
        </row>
        <row r="17">
          <cell r="G17" t="str">
            <v>^</v>
          </cell>
          <cell r="J17" t="str">
            <v>^</v>
          </cell>
        </row>
      </sheetData>
      <sheetData sheetId="68">
        <row r="13">
          <cell r="F13">
            <v>13215600.902390938</v>
          </cell>
        </row>
        <row r="15">
          <cell r="F15">
            <v>13215600.902390938</v>
          </cell>
          <cell r="G15">
            <v>37430977.5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69">
        <row r="14">
          <cell r="H14">
            <v>27937440000</v>
          </cell>
          <cell r="I14">
            <v>27937440000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 t="str">
            <v>û</v>
          </cell>
        </row>
        <row r="16"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</row>
      </sheetData>
      <sheetData sheetId="70">
        <row r="13">
          <cell r="H13">
            <v>0</v>
          </cell>
          <cell r="I13">
            <v>0</v>
          </cell>
        </row>
        <row r="14">
          <cell r="H14">
            <v>66452582451</v>
          </cell>
          <cell r="I14">
            <v>73341143938</v>
          </cell>
          <cell r="J14">
            <v>6888561487</v>
          </cell>
        </row>
        <row r="15">
          <cell r="H15">
            <v>0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30">
          <cell r="G30" t="str">
            <v>10-1</v>
          </cell>
        </row>
        <row r="31">
          <cell r="G31" t="str">
            <v>10-1-1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>
            <v>0</v>
          </cell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>
            <v>0</v>
          </cell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>
            <v>0</v>
          </cell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bahan"/>
      <sheetName val="Upah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Sheet2"/>
      <sheetName val="Sheet1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ASUMPTION"/>
      <sheetName val="KSO-Revenue"/>
      <sheetName val="gvl"/>
      <sheetName val="summary"/>
      <sheetName val="KOCAB"/>
      <sheetName val="KRN"/>
      <sheetName val="hiden"/>
      <sheetName val="17"/>
      <sheetName val="NPWP DEBITUR"/>
      <sheetName val="SOAL42"/>
      <sheetName val="EXTERNA_x0000__x0000_ANIMATION"/>
      <sheetName val="General Info"/>
      <sheetName val="2003 ACT CFlow"/>
      <sheetName val="2003 BGT C Flow"/>
      <sheetName val="HO Use"/>
      <sheetName val="Engineering Workload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EXTERNA??ANIMATION"/>
      <sheetName val="ANGGARAN"/>
      <sheetName val="BODP-16KOLOM"/>
      <sheetName val="PriceList"/>
      <sheetName val="CTIPricing"/>
      <sheetName val="Input"/>
      <sheetName val="PlatformList"/>
      <sheetName val="Calcs"/>
      <sheetName val="Adj"/>
      <sheetName val="PRODUCTION_REPORTS"/>
      <sheetName val="ANIMATION_ONLY"/>
      <sheetName val="ANIMATION_COST_FORECAST"/>
      <sheetName val="EXTERNAL_ANIMATION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EXTERNAANIMATION"/>
      <sheetName val="General_Info"/>
      <sheetName val="Engineering_Workload"/>
      <sheetName val="EXRA"/>
      <sheetName val="EXTERNA_x005f_x0000__x005f_x0000_ANIMATION"/>
      <sheetName val="EXTERNA"/>
      <sheetName val="Ref"/>
      <sheetName val="CA"/>
      <sheetName val="2D_REPNew2.4"/>
      <sheetName val="1152000"/>
      <sheetName val="Table 5"/>
      <sheetName val="Income Statement"/>
      <sheetName val="NB UNIT3"/>
      <sheetName val="Monthly"/>
      <sheetName val="Penyusutan Kendaraan"/>
      <sheetName val="SLS-TGT-FEED (FDM)"/>
      <sheetName val="TB"/>
      <sheetName val="C O A"/>
      <sheetName val="WS"/>
      <sheetName val="EXTERNA__ANIMATION"/>
      <sheetName val="List of related party"/>
      <sheetName val="TB0"/>
      <sheetName val="2-asi-00"/>
      <sheetName val="Rates"/>
      <sheetName val="summary-final"/>
      <sheetName val="Iss Jrn"/>
      <sheetName val="Report"/>
      <sheetName val="Table_5"/>
      <sheetName val="2D_REPNew2_4"/>
      <sheetName val="TABEL"/>
      <sheetName val="List Pilihan"/>
      <sheetName val="Tables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Jateng"/>
      <sheetName val="Jatim"/>
      <sheetName val="①　BP vs SPR (TTL Impact)"/>
      <sheetName val="PERSONAL"/>
      <sheetName val="absen kebun 28"/>
      <sheetName val="absen panen 28"/>
      <sheetName val="UPAH 28"/>
      <sheetName val="contekan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Fixset"/>
      <sheetName val="U-EK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Main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NT"/>
      <sheetName val="TB-Detail-IDR"/>
      <sheetName val="Analisa Harga Satuan"/>
      <sheetName val="Tanah 09"/>
      <sheetName val="Ass_Planting"/>
      <sheetName val="Inputs"/>
      <sheetName val="rekap pph 23"/>
      <sheetName val="21 &amp; 25"/>
      <sheetName val="PPN"/>
      <sheetName val="Keragaan"/>
      <sheetName val="단가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Coy"/>
      <sheetName val="KH-Q1,Q2,01"/>
      <sheetName val="Sumda1"/>
      <sheetName val="Volume"/>
      <sheetName val="villa"/>
      <sheetName val="JSiar"/>
      <sheetName val="TOWN"/>
      <sheetName val="H.Satuan"/>
      <sheetName val="s5"/>
      <sheetName val="alamat"/>
      <sheetName val="RAP"/>
      <sheetName val="MarkUp"/>
      <sheetName val="5614.a Factory Machinery"/>
      <sheetName val="5614.b Diesel "/>
      <sheetName val="5614.c Factory Equipment"/>
      <sheetName val="5614.C Coal Boiler"/>
      <sheetName val="ACHV_JAN_FEB_MAR_APR"/>
      <sheetName val="COVER"/>
      <sheetName val="Access"/>
      <sheetName val="TB_BLSHT"/>
      <sheetName val="TBCons KMB04"/>
      <sheetName val="bpp"/>
      <sheetName val="Sheet7"/>
      <sheetName val="Outil"/>
      <sheetName val="Coef Calculation"/>
      <sheetName val="Kontensalden"/>
      <sheetName val="DATA"/>
      <sheetName val="PEG"/>
      <sheetName val="Pipe"/>
      <sheetName val="RATE"/>
      <sheetName val="GeneralInfo"/>
      <sheetName val="List"/>
      <sheetName val="original"/>
      <sheetName val="BA Rekon ARDWS-APTSEL (IDR)"/>
      <sheetName val="BA Rekon RevDWS-ExpTSEL (IDR)"/>
      <sheetName val="BA Rekon ARAP (USD)"/>
      <sheetName val="BA Rekon RevExp (USD)"/>
      <sheetName val="BA Rekon RevDWS-ExpTSEL (SLI)"/>
      <sheetName val="Memo"/>
      <sheetName val="Jurnal Memo (USD)"/>
      <sheetName val="Ex-Rate"/>
      <sheetName val="Permanent info"/>
      <sheetName val="Sheet8"/>
      <sheetName val="logopt"/>
      <sheetName val="FISIK RAB 2000"/>
      <sheetName val="PPH1298S"/>
      <sheetName val="Satuan Harga Bahan"/>
      <sheetName val="Satuan Harga Upah"/>
      <sheetName val="Material SAP"/>
      <sheetName val="Salary"/>
      <sheetName val="Master File"/>
      <sheetName val="Master Data"/>
      <sheetName val="Pivot-HK"/>
      <sheetName val="Assump"/>
      <sheetName val="BUDGET_1999"/>
      <sheetName val="Disposals"/>
      <sheetName val="KASUS8"/>
      <sheetName val="ABG-BUDGET"/>
      <sheetName val="BMV-BUDGET"/>
      <sheetName val="CLN-BUDGET"/>
      <sheetName val="COL-BUDGET"/>
      <sheetName val="CORP-BUDGET"/>
      <sheetName val="LVL-BUDGET"/>
      <sheetName val="PON-BUDGET"/>
      <sheetName val="BUDGET"/>
      <sheetName val="SALES-BUDGET"/>
      <sheetName val="SEN-BUDGET"/>
      <sheetName val="SUF-BUDGET"/>
      <sheetName val="Based Data_wacc"/>
      <sheetName val="재료비"/>
      <sheetName val="Data Sheet "/>
      <sheetName val="Accounts"/>
      <sheetName val="CRITERIA1"/>
      <sheetName val="inti"/>
      <sheetName val="by.sendiri"/>
      <sheetName val="plasma"/>
      <sheetName val="bezeting."/>
      <sheetName val="TOP"/>
      <sheetName val="bs09"/>
      <sheetName val="bs10"/>
      <sheetName val="fiscal"/>
      <sheetName val="OTHER PREPAID EXPENSE"/>
      <sheetName val="①　BP_vs_SPR_(TTL_Impact)"/>
      <sheetName val="pro_ra_op"/>
      <sheetName val="9"/>
      <sheetName val="14"/>
      <sheetName val="15"/>
      <sheetName val="D"/>
      <sheetName val="7"/>
      <sheetName val="B"/>
      <sheetName val="SKCD DATA GP YK"/>
      <sheetName val="rab.3.krt"/>
      <sheetName val="rab.4.krt"/>
      <sheetName val="rab.4.swt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Du_lieu"/>
      <sheetName val="CF-hot"/>
      <sheetName val="Material"/>
      <sheetName val="Bal 1997-1998"/>
      <sheetName val="GAOL_SMK"/>
      <sheetName val="Sheet6"/>
      <sheetName val="Lamp 2 "/>
      <sheetName val="lm7-11"/>
      <sheetName val="JUAL"/>
      <sheetName val="A-HC"/>
      <sheetName val="RL"/>
      <sheetName val="laru-kbn"/>
      <sheetName val="TK1"/>
      <sheetName val="CONFIG2"/>
      <sheetName val="REKAP OMZET KAPAL"/>
      <sheetName val="BS-RT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Y98" t="str">
            <v>WK Count</v>
          </cell>
          <cell r="Z98" t="str">
            <v>Total Days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Y99">
            <v>14</v>
          </cell>
          <cell r="Z99">
            <v>94.5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Y100">
            <v>12</v>
          </cell>
          <cell r="Z100">
            <v>85.399999999999991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Y110">
            <v>11</v>
          </cell>
          <cell r="Z110">
            <v>83.666666666666671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Y111">
            <v>11</v>
          </cell>
          <cell r="Z111">
            <v>77.599999999999994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Y112">
            <v>5</v>
          </cell>
          <cell r="Z112">
            <v>53.666666666666671</v>
          </cell>
        </row>
        <row r="136">
          <cell r="Y136">
            <v>119</v>
          </cell>
          <cell r="Z136">
            <v>44.722222222222229</v>
          </cell>
        </row>
        <row r="137">
          <cell r="Y137">
            <v>119</v>
          </cell>
          <cell r="Z137">
            <v>39.666666666666671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Y142" t="str">
            <v>WK Count</v>
          </cell>
          <cell r="Z142" t="str">
            <v>Total Days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Y143">
            <v>0</v>
          </cell>
          <cell r="Z143" t="e">
            <v>#REF!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Y144">
            <v>0</v>
          </cell>
          <cell r="Z144" t="e">
            <v>#REF!</v>
          </cell>
        </row>
        <row r="165">
          <cell r="Y165" t="e">
            <v>#REF!</v>
          </cell>
          <cell r="Z165" t="e">
            <v>#REF!</v>
          </cell>
        </row>
        <row r="166">
          <cell r="Y166" t="e">
            <v>#REF!</v>
          </cell>
          <cell r="Z166" t="e">
            <v>#REF!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Y170" t="str">
            <v>WK Count</v>
          </cell>
          <cell r="Z170" t="str">
            <v>Total Days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Y171">
            <v>9</v>
          </cell>
          <cell r="Z171">
            <v>65.73384999999999</v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Y172">
            <v>9</v>
          </cell>
          <cell r="Z172">
            <v>65.73384999999999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Y182">
            <v>12</v>
          </cell>
          <cell r="Z182">
            <v>57.591386666666665</v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Y183">
            <v>12</v>
          </cell>
          <cell r="Z183">
            <v>57.591386666666665</v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Y184">
            <v>8</v>
          </cell>
          <cell r="Z184">
            <v>36.992822222222223</v>
          </cell>
        </row>
        <row r="206">
          <cell r="Y206">
            <v>126</v>
          </cell>
          <cell r="Z206">
            <v>22.992822222222223</v>
          </cell>
        </row>
        <row r="207">
          <cell r="Y207">
            <v>126</v>
          </cell>
          <cell r="Z207">
            <v>22.992822222222223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Y211" t="str">
            <v>WK Count</v>
          </cell>
          <cell r="Z211" t="str">
            <v>Total Days</v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Y212">
            <v>9</v>
          </cell>
          <cell r="Z212">
            <v>57.220141999999996</v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Y213">
            <v>9</v>
          </cell>
          <cell r="Z213">
            <v>57.220141999999996</v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Y214">
            <v>11</v>
          </cell>
          <cell r="Z214">
            <v>73.220141999999996</v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Y215">
            <v>8</v>
          </cell>
          <cell r="Z215">
            <v>57.220141999999996</v>
          </cell>
        </row>
        <row r="227">
          <cell r="Y227">
            <v>119</v>
          </cell>
          <cell r="Z227">
            <v>43.220141999999996</v>
          </cell>
        </row>
        <row r="228">
          <cell r="Y228">
            <v>119</v>
          </cell>
          <cell r="Z228">
            <v>43.220141999999996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Y232" t="str">
            <v>WK Count</v>
          </cell>
          <cell r="Z232" t="str">
            <v>Total Days</v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Y233">
            <v>16</v>
          </cell>
          <cell r="Z233">
            <v>112</v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Y234">
            <v>16</v>
          </cell>
          <cell r="Z234">
            <v>112</v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Y235">
            <v>19</v>
          </cell>
          <cell r="Z235">
            <v>128</v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Y236">
            <v>16</v>
          </cell>
          <cell r="Z236">
            <v>112</v>
          </cell>
        </row>
        <row r="248">
          <cell r="Y248">
            <v>175</v>
          </cell>
          <cell r="Z248">
            <v>98</v>
          </cell>
        </row>
        <row r="249">
          <cell r="Y249">
            <v>175</v>
          </cell>
          <cell r="Z249">
            <v>98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Y253" t="str">
            <v>WK Count</v>
          </cell>
          <cell r="Z253" t="str">
            <v>Total Days</v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Y254">
            <v>12</v>
          </cell>
          <cell r="Z254">
            <v>77.068739999999991</v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Y255">
            <v>12</v>
          </cell>
          <cell r="Z255">
            <v>77.068739999999991</v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Y256">
            <v>14</v>
          </cell>
          <cell r="Z256">
            <v>93.068739999999991</v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Y257">
            <v>11</v>
          </cell>
          <cell r="Z257">
            <v>77.068739999999991</v>
          </cell>
        </row>
        <row r="269">
          <cell r="Y269">
            <v>140</v>
          </cell>
          <cell r="Z269">
            <v>63.068739999999991</v>
          </cell>
        </row>
        <row r="270">
          <cell r="Y270">
            <v>140</v>
          </cell>
          <cell r="Z270">
            <v>63.068739999999991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>
        <row r="1">
          <cell r="D1" t="str">
            <v>No BA Rekon:</v>
          </cell>
        </row>
      </sheetData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 refreshError="1"/>
      <sheetData sheetId="40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7"/>
  <sheetViews>
    <sheetView tabSelected="1" topLeftCell="A39" zoomScale="82" zoomScaleNormal="82" workbookViewId="0">
      <selection activeCell="J53" sqref="J53:R54"/>
    </sheetView>
  </sheetViews>
  <sheetFormatPr defaultRowHeight="14.5" x14ac:dyDescent="0.35"/>
  <cols>
    <col min="1" max="1" width="5.7265625" customWidth="1"/>
    <col min="2" max="4" width="4.7265625" customWidth="1"/>
    <col min="7" max="19" width="9.7265625" customWidth="1"/>
  </cols>
  <sheetData>
    <row r="1" spans="1:21" ht="20.149999999999999" customHeight="1" x14ac:dyDescent="0.35">
      <c r="A1" s="154" t="s">
        <v>248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</row>
    <row r="2" spans="1:21" ht="20.149999999999999" customHeight="1" x14ac:dyDescent="0.35">
      <c r="A2" s="154" t="s">
        <v>245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21" ht="20.149999999999999" customHeight="1" x14ac:dyDescent="0.35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>
        <f>Pendapatan!C9</f>
        <v>13900</v>
      </c>
      <c r="R3" s="164">
        <f>'Rekap Pendapatan'!P28</f>
        <v>94706156079.361206</v>
      </c>
      <c r="S3" s="164"/>
    </row>
    <row r="4" spans="1:21" s="118" customFormat="1" ht="20.149999999999999" customHeight="1" x14ac:dyDescent="0.35">
      <c r="A4" s="155" t="s">
        <v>1</v>
      </c>
      <c r="B4" s="157" t="s">
        <v>2</v>
      </c>
      <c r="C4" s="158"/>
      <c r="D4" s="158"/>
      <c r="E4" s="159"/>
      <c r="F4" s="157" t="s">
        <v>3</v>
      </c>
      <c r="G4" s="165" t="s">
        <v>249</v>
      </c>
      <c r="H4" s="166"/>
      <c r="I4" s="166"/>
      <c r="J4" s="166"/>
      <c r="K4" s="166"/>
      <c r="L4" s="167"/>
      <c r="M4" s="166" t="s">
        <v>250</v>
      </c>
      <c r="N4" s="166"/>
      <c r="O4" s="166"/>
      <c r="P4" s="166"/>
      <c r="Q4" s="166"/>
      <c r="R4" s="166"/>
      <c r="S4" s="168">
        <v>2021</v>
      </c>
    </row>
    <row r="5" spans="1:21" s="118" customFormat="1" ht="20.149999999999999" customHeight="1" x14ac:dyDescent="0.35">
      <c r="A5" s="156"/>
      <c r="B5" s="160"/>
      <c r="C5" s="161"/>
      <c r="D5" s="161"/>
      <c r="E5" s="162"/>
      <c r="F5" s="163"/>
      <c r="G5" s="119" t="s">
        <v>4</v>
      </c>
      <c r="H5" s="119" t="s">
        <v>5</v>
      </c>
      <c r="I5" s="119" t="s">
        <v>6</v>
      </c>
      <c r="J5" s="119" t="s">
        <v>7</v>
      </c>
      <c r="K5" s="119" t="s">
        <v>8</v>
      </c>
      <c r="L5" s="119" t="s">
        <v>9</v>
      </c>
      <c r="M5" s="119" t="s">
        <v>10</v>
      </c>
      <c r="N5" s="119" t="s">
        <v>11</v>
      </c>
      <c r="O5" s="119" t="s">
        <v>12</v>
      </c>
      <c r="P5" s="119" t="s">
        <v>13</v>
      </c>
      <c r="Q5" s="119" t="s">
        <v>14</v>
      </c>
      <c r="R5" s="119" t="s">
        <v>15</v>
      </c>
      <c r="S5" s="169"/>
    </row>
    <row r="6" spans="1:21" s="118" customFormat="1" ht="20.149999999999999" customHeight="1" x14ac:dyDescent="0.35">
      <c r="A6" s="120"/>
      <c r="B6" s="121"/>
      <c r="C6" s="122"/>
      <c r="D6" s="122"/>
      <c r="E6" s="122"/>
      <c r="F6" s="123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1:21" s="118" customFormat="1" ht="20.149999999999999" customHeight="1" x14ac:dyDescent="0.35">
      <c r="A7" s="126"/>
      <c r="B7" s="121" t="s">
        <v>16</v>
      </c>
      <c r="C7" s="127"/>
      <c r="D7" s="127"/>
      <c r="E7" s="127"/>
      <c r="F7" s="128" t="s">
        <v>17</v>
      </c>
      <c r="G7" s="129">
        <f>INT(G12/930)</f>
        <v>0</v>
      </c>
      <c r="H7" s="129">
        <f t="shared" ref="H7:R7" si="0">INT(H12/930)</f>
        <v>0</v>
      </c>
      <c r="I7" s="129">
        <f t="shared" si="0"/>
        <v>0</v>
      </c>
      <c r="J7" s="129">
        <f t="shared" si="0"/>
        <v>2</v>
      </c>
      <c r="K7" s="129">
        <f t="shared" si="0"/>
        <v>2</v>
      </c>
      <c r="L7" s="129">
        <f t="shared" si="0"/>
        <v>2</v>
      </c>
      <c r="M7" s="129">
        <f t="shared" si="0"/>
        <v>2</v>
      </c>
      <c r="N7" s="129">
        <f t="shared" si="0"/>
        <v>2</v>
      </c>
      <c r="O7" s="129">
        <f t="shared" si="0"/>
        <v>8</v>
      </c>
      <c r="P7" s="129">
        <f t="shared" si="0"/>
        <v>8</v>
      </c>
      <c r="Q7" s="129">
        <f>INT(Q12/750)</f>
        <v>12</v>
      </c>
      <c r="R7" s="129">
        <f>INT(R12/1000)</f>
        <v>12</v>
      </c>
      <c r="S7" s="130">
        <f>SUM(G7:R7)</f>
        <v>50</v>
      </c>
      <c r="U7" s="118">
        <f>R3/S12</f>
        <v>1922031.0118797177</v>
      </c>
    </row>
    <row r="8" spans="1:21" s="118" customFormat="1" ht="20.149999999999999" customHeight="1" x14ac:dyDescent="0.35">
      <c r="A8" s="126"/>
      <c r="B8" s="122"/>
      <c r="C8" s="131"/>
      <c r="D8" s="131"/>
      <c r="E8" s="131"/>
      <c r="F8" s="132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4"/>
    </row>
    <row r="9" spans="1:21" s="118" customFormat="1" ht="20.149999999999999" customHeight="1" x14ac:dyDescent="0.35">
      <c r="A9" s="120" t="s">
        <v>18</v>
      </c>
      <c r="B9" s="122" t="s">
        <v>19</v>
      </c>
      <c r="C9" s="131"/>
      <c r="D9" s="131"/>
      <c r="E9" s="131"/>
      <c r="F9" s="132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4"/>
    </row>
    <row r="10" spans="1:21" s="118" customFormat="1" ht="20.149999999999999" customHeight="1" x14ac:dyDescent="0.35">
      <c r="A10" s="126"/>
      <c r="B10" s="131" t="s">
        <v>20</v>
      </c>
      <c r="C10" s="131" t="s">
        <v>21</v>
      </c>
      <c r="D10" s="131"/>
      <c r="E10" s="131"/>
      <c r="F10" s="132" t="s">
        <v>22</v>
      </c>
      <c r="G10" s="133">
        <f t="shared" ref="G10:S10" si="1">SUM(G20+G22+G24)</f>
        <v>0</v>
      </c>
      <c r="H10" s="133">
        <f t="shared" si="1"/>
        <v>0</v>
      </c>
      <c r="I10" s="133">
        <f t="shared" si="1"/>
        <v>0</v>
      </c>
      <c r="J10" s="133">
        <f t="shared" si="1"/>
        <v>1097</v>
      </c>
      <c r="K10" s="133">
        <f t="shared" si="1"/>
        <v>1089</v>
      </c>
      <c r="L10" s="133">
        <f t="shared" si="1"/>
        <v>1527</v>
      </c>
      <c r="M10" s="133">
        <f t="shared" si="1"/>
        <v>1527</v>
      </c>
      <c r="N10" s="133">
        <f t="shared" si="1"/>
        <v>1527</v>
      </c>
      <c r="O10" s="133">
        <f t="shared" si="1"/>
        <v>3522</v>
      </c>
      <c r="P10" s="133">
        <f t="shared" si="1"/>
        <v>3522</v>
      </c>
      <c r="Q10" s="133">
        <f t="shared" si="1"/>
        <v>4559</v>
      </c>
      <c r="R10" s="133">
        <f t="shared" si="1"/>
        <v>5875</v>
      </c>
      <c r="S10" s="134">
        <f t="shared" si="1"/>
        <v>24245</v>
      </c>
    </row>
    <row r="11" spans="1:21" s="118" customFormat="1" ht="20.149999999999999" customHeight="1" x14ac:dyDescent="0.35">
      <c r="A11" s="126"/>
      <c r="B11" s="131"/>
      <c r="C11" s="131" t="s">
        <v>23</v>
      </c>
      <c r="D11" s="131"/>
      <c r="E11" s="131"/>
      <c r="F11" s="132" t="s">
        <v>22</v>
      </c>
      <c r="G11" s="133">
        <f t="shared" ref="G11:S11" si="2">SUM(G21+G23+G25)</f>
        <v>0</v>
      </c>
      <c r="H11" s="133">
        <f t="shared" si="2"/>
        <v>0</v>
      </c>
      <c r="I11" s="133">
        <f t="shared" si="2"/>
        <v>0</v>
      </c>
      <c r="J11" s="133">
        <f t="shared" si="2"/>
        <v>1079</v>
      </c>
      <c r="K11" s="133">
        <f t="shared" si="2"/>
        <v>1079</v>
      </c>
      <c r="L11" s="133">
        <f t="shared" si="2"/>
        <v>1247</v>
      </c>
      <c r="M11" s="133">
        <f t="shared" si="2"/>
        <v>1247</v>
      </c>
      <c r="N11" s="133">
        <f t="shared" si="2"/>
        <v>1030</v>
      </c>
      <c r="O11" s="133">
        <f t="shared" si="2"/>
        <v>3971</v>
      </c>
      <c r="P11" s="133">
        <f t="shared" si="2"/>
        <v>3971</v>
      </c>
      <c r="Q11" s="133">
        <f t="shared" si="2"/>
        <v>5011</v>
      </c>
      <c r="R11" s="133">
        <f t="shared" si="2"/>
        <v>6394</v>
      </c>
      <c r="S11" s="134">
        <f t="shared" si="2"/>
        <v>25029</v>
      </c>
    </row>
    <row r="12" spans="1:21" s="118" customFormat="1" ht="20.149999999999999" customHeight="1" x14ac:dyDescent="0.35">
      <c r="A12" s="135"/>
      <c r="B12" s="136" t="s">
        <v>24</v>
      </c>
      <c r="C12" s="137"/>
      <c r="D12" s="137"/>
      <c r="E12" s="137"/>
      <c r="F12" s="138" t="s">
        <v>22</v>
      </c>
      <c r="G12" s="139">
        <f t="shared" ref="G12:S12" si="3">SUM(G10:G11)</f>
        <v>0</v>
      </c>
      <c r="H12" s="139">
        <f t="shared" si="3"/>
        <v>0</v>
      </c>
      <c r="I12" s="139">
        <f t="shared" si="3"/>
        <v>0</v>
      </c>
      <c r="J12" s="139">
        <f t="shared" si="3"/>
        <v>2176</v>
      </c>
      <c r="K12" s="139">
        <f t="shared" si="3"/>
        <v>2168</v>
      </c>
      <c r="L12" s="139">
        <f t="shared" si="3"/>
        <v>2774</v>
      </c>
      <c r="M12" s="139">
        <f t="shared" si="3"/>
        <v>2774</v>
      </c>
      <c r="N12" s="139">
        <f t="shared" si="3"/>
        <v>2557</v>
      </c>
      <c r="O12" s="139">
        <f t="shared" si="3"/>
        <v>7493</v>
      </c>
      <c r="P12" s="139">
        <f t="shared" si="3"/>
        <v>7493</v>
      </c>
      <c r="Q12" s="139">
        <f t="shared" si="3"/>
        <v>9570</v>
      </c>
      <c r="R12" s="139">
        <f t="shared" si="3"/>
        <v>12269</v>
      </c>
      <c r="S12" s="140">
        <f t="shared" si="3"/>
        <v>49274</v>
      </c>
      <c r="T12" s="141"/>
      <c r="U12" s="129"/>
    </row>
    <row r="13" spans="1:21" s="118" customFormat="1" ht="20.149999999999999" customHeight="1" x14ac:dyDescent="0.35">
      <c r="A13" s="120" t="s">
        <v>25</v>
      </c>
      <c r="B13" s="122" t="s">
        <v>26</v>
      </c>
      <c r="C13" s="131"/>
      <c r="D13" s="122"/>
      <c r="E13" s="131"/>
      <c r="F13" s="13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3"/>
    </row>
    <row r="14" spans="1:21" s="118" customFormat="1" ht="20.149999999999999" customHeight="1" x14ac:dyDescent="0.35">
      <c r="A14" s="120"/>
      <c r="B14" s="122"/>
      <c r="C14" s="131"/>
      <c r="D14" s="122"/>
      <c r="E14" s="131"/>
      <c r="F14" s="132"/>
      <c r="G14" s="133"/>
      <c r="H14" s="133"/>
      <c r="I14" s="133"/>
      <c r="J14" s="133"/>
      <c r="K14" s="144"/>
      <c r="L14" s="133"/>
      <c r="M14" s="133"/>
      <c r="N14" s="133"/>
      <c r="O14" s="133"/>
      <c r="P14" s="133"/>
      <c r="Q14" s="133"/>
      <c r="R14" s="133"/>
      <c r="S14" s="134"/>
    </row>
    <row r="15" spans="1:21" s="118" customFormat="1" ht="20.149999999999999" customHeight="1" x14ac:dyDescent="0.35">
      <c r="A15" s="120"/>
      <c r="B15" s="131" t="s">
        <v>27</v>
      </c>
      <c r="C15" s="131" t="s">
        <v>21</v>
      </c>
      <c r="D15" s="131"/>
      <c r="E15" s="131"/>
      <c r="F15" s="132" t="s">
        <v>28</v>
      </c>
      <c r="G15" s="133">
        <f t="shared" ref="G15:S15" si="4">SUM(G10+G22+G24)</f>
        <v>0</v>
      </c>
      <c r="H15" s="133">
        <f t="shared" si="4"/>
        <v>0</v>
      </c>
      <c r="I15" s="133">
        <f t="shared" si="4"/>
        <v>0</v>
      </c>
      <c r="J15" s="133">
        <f t="shared" si="4"/>
        <v>1565</v>
      </c>
      <c r="K15" s="133">
        <f t="shared" si="4"/>
        <v>1402</v>
      </c>
      <c r="L15" s="133">
        <f t="shared" si="4"/>
        <v>2046</v>
      </c>
      <c r="M15" s="133">
        <f t="shared" si="4"/>
        <v>2046</v>
      </c>
      <c r="N15" s="133">
        <f t="shared" si="4"/>
        <v>2046</v>
      </c>
      <c r="O15" s="133">
        <f t="shared" si="4"/>
        <v>4422</v>
      </c>
      <c r="P15" s="133">
        <f t="shared" si="4"/>
        <v>4422</v>
      </c>
      <c r="Q15" s="133">
        <f t="shared" si="4"/>
        <v>5665</v>
      </c>
      <c r="R15" s="133">
        <f t="shared" si="4"/>
        <v>7195</v>
      </c>
      <c r="S15" s="134">
        <f t="shared" si="4"/>
        <v>30809</v>
      </c>
    </row>
    <row r="16" spans="1:21" s="118" customFormat="1" ht="20.149999999999999" customHeight="1" x14ac:dyDescent="0.35">
      <c r="A16" s="126"/>
      <c r="B16" s="131"/>
      <c r="C16" s="131" t="s">
        <v>23</v>
      </c>
      <c r="D16" s="131"/>
      <c r="E16" s="131"/>
      <c r="F16" s="132" t="s">
        <v>28</v>
      </c>
      <c r="G16" s="133">
        <f t="shared" ref="G16:S16" si="5">SUM(G11+G23+G25)</f>
        <v>0</v>
      </c>
      <c r="H16" s="133">
        <f t="shared" si="5"/>
        <v>0</v>
      </c>
      <c r="I16" s="133">
        <f t="shared" si="5"/>
        <v>0</v>
      </c>
      <c r="J16" s="133">
        <f t="shared" si="5"/>
        <v>1397</v>
      </c>
      <c r="K16" s="133">
        <f t="shared" si="5"/>
        <v>1357</v>
      </c>
      <c r="L16" s="133">
        <f t="shared" si="5"/>
        <v>1535</v>
      </c>
      <c r="M16" s="133">
        <f t="shared" si="5"/>
        <v>1535</v>
      </c>
      <c r="N16" s="133">
        <f t="shared" si="5"/>
        <v>1312</v>
      </c>
      <c r="O16" s="133">
        <f t="shared" si="5"/>
        <v>5167</v>
      </c>
      <c r="P16" s="133">
        <f t="shared" si="5"/>
        <v>5167</v>
      </c>
      <c r="Q16" s="133">
        <f t="shared" si="5"/>
        <v>6442</v>
      </c>
      <c r="R16" s="133">
        <f t="shared" si="5"/>
        <v>8109</v>
      </c>
      <c r="S16" s="134">
        <f t="shared" si="5"/>
        <v>32021</v>
      </c>
    </row>
    <row r="17" spans="1:21" s="118" customFormat="1" ht="20.149999999999999" customHeight="1" x14ac:dyDescent="0.35">
      <c r="A17" s="135"/>
      <c r="B17" s="136" t="s">
        <v>29</v>
      </c>
      <c r="C17" s="137"/>
      <c r="D17" s="137"/>
      <c r="E17" s="137"/>
      <c r="F17" s="138" t="s">
        <v>28</v>
      </c>
      <c r="G17" s="139">
        <f t="shared" ref="G17:S17" si="6">SUM(G15:G16)</f>
        <v>0</v>
      </c>
      <c r="H17" s="139">
        <f t="shared" si="6"/>
        <v>0</v>
      </c>
      <c r="I17" s="139">
        <f t="shared" si="6"/>
        <v>0</v>
      </c>
      <c r="J17" s="139">
        <f t="shared" si="6"/>
        <v>2962</v>
      </c>
      <c r="K17" s="139">
        <f t="shared" si="6"/>
        <v>2759</v>
      </c>
      <c r="L17" s="139">
        <f t="shared" si="6"/>
        <v>3581</v>
      </c>
      <c r="M17" s="139">
        <f t="shared" si="6"/>
        <v>3581</v>
      </c>
      <c r="N17" s="139">
        <f t="shared" si="6"/>
        <v>3358</v>
      </c>
      <c r="O17" s="139">
        <f t="shared" si="6"/>
        <v>9589</v>
      </c>
      <c r="P17" s="139">
        <f t="shared" si="6"/>
        <v>9589</v>
      </c>
      <c r="Q17" s="139">
        <f t="shared" si="6"/>
        <v>12107</v>
      </c>
      <c r="R17" s="139">
        <f t="shared" si="6"/>
        <v>15304</v>
      </c>
      <c r="S17" s="140">
        <f t="shared" si="6"/>
        <v>62830</v>
      </c>
      <c r="T17" s="141"/>
      <c r="U17" s="129">
        <f>T17/24</f>
        <v>0</v>
      </c>
    </row>
    <row r="18" spans="1:21" s="118" customFormat="1" ht="20.149999999999999" customHeight="1" x14ac:dyDescent="0.35">
      <c r="A18" s="126"/>
      <c r="B18" s="145"/>
      <c r="C18" s="131"/>
      <c r="D18" s="131"/>
      <c r="E18" s="131"/>
      <c r="F18" s="132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</row>
    <row r="19" spans="1:21" s="118" customFormat="1" ht="20.149999999999999" customHeight="1" x14ac:dyDescent="0.35">
      <c r="A19" s="120" t="s">
        <v>30</v>
      </c>
      <c r="B19" s="122" t="s">
        <v>31</v>
      </c>
      <c r="C19" s="131"/>
      <c r="D19" s="131"/>
      <c r="E19" s="131"/>
      <c r="F19" s="132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4"/>
    </row>
    <row r="20" spans="1:21" s="118" customFormat="1" ht="20.149999999999999" customHeight="1" x14ac:dyDescent="0.35">
      <c r="A20" s="126"/>
      <c r="B20" s="131" t="s">
        <v>32</v>
      </c>
      <c r="C20" s="131" t="s">
        <v>33</v>
      </c>
      <c r="D20" s="131" t="s">
        <v>21</v>
      </c>
      <c r="E20" s="131"/>
      <c r="F20" s="132" t="s">
        <v>22</v>
      </c>
      <c r="G20" s="133">
        <f>SUM(G30+G31+G32+G33+G39)</f>
        <v>0</v>
      </c>
      <c r="H20" s="133">
        <f t="shared" ref="H20:S20" si="7">SUM(H30+H31+H32+H33+H39)</f>
        <v>0</v>
      </c>
      <c r="I20" s="133">
        <f t="shared" si="7"/>
        <v>0</v>
      </c>
      <c r="J20" s="133">
        <f t="shared" si="7"/>
        <v>629</v>
      </c>
      <c r="K20" s="133">
        <f t="shared" si="7"/>
        <v>776</v>
      </c>
      <c r="L20" s="133">
        <f t="shared" si="7"/>
        <v>1008</v>
      </c>
      <c r="M20" s="133">
        <f t="shared" si="7"/>
        <v>1008</v>
      </c>
      <c r="N20" s="133">
        <f t="shared" si="7"/>
        <v>1008</v>
      </c>
      <c r="O20" s="133">
        <f t="shared" si="7"/>
        <v>2622</v>
      </c>
      <c r="P20" s="133">
        <f t="shared" si="7"/>
        <v>2622</v>
      </c>
      <c r="Q20" s="133">
        <f t="shared" si="7"/>
        <v>3453</v>
      </c>
      <c r="R20" s="133">
        <f t="shared" si="7"/>
        <v>4555</v>
      </c>
      <c r="S20" s="134">
        <f t="shared" si="7"/>
        <v>17681</v>
      </c>
    </row>
    <row r="21" spans="1:21" s="118" customFormat="1" ht="20.149999999999999" customHeight="1" x14ac:dyDescent="0.35">
      <c r="A21" s="126"/>
      <c r="B21" s="131"/>
      <c r="C21" s="131"/>
      <c r="D21" s="131" t="s">
        <v>23</v>
      </c>
      <c r="E21" s="131"/>
      <c r="F21" s="132" t="s">
        <v>22</v>
      </c>
      <c r="G21" s="133">
        <f>SUM(G44+G45+G46+G47+G53)</f>
        <v>0</v>
      </c>
      <c r="H21" s="133">
        <f t="shared" ref="H21:S21" si="8">SUM(H44+H45+H46+H47+H53)</f>
        <v>0</v>
      </c>
      <c r="I21" s="133">
        <f t="shared" si="8"/>
        <v>0</v>
      </c>
      <c r="J21" s="133">
        <f t="shared" si="8"/>
        <v>761</v>
      </c>
      <c r="K21" s="133">
        <f t="shared" si="8"/>
        <v>801</v>
      </c>
      <c r="L21" s="133">
        <f t="shared" si="8"/>
        <v>959</v>
      </c>
      <c r="M21" s="133">
        <f t="shared" si="8"/>
        <v>959</v>
      </c>
      <c r="N21" s="133">
        <f t="shared" si="8"/>
        <v>748</v>
      </c>
      <c r="O21" s="133">
        <f t="shared" si="8"/>
        <v>2775</v>
      </c>
      <c r="P21" s="133">
        <f t="shared" si="8"/>
        <v>2775</v>
      </c>
      <c r="Q21" s="133">
        <f t="shared" si="8"/>
        <v>3580</v>
      </c>
      <c r="R21" s="133">
        <f t="shared" si="8"/>
        <v>4679</v>
      </c>
      <c r="S21" s="134">
        <f t="shared" si="8"/>
        <v>18037</v>
      </c>
    </row>
    <row r="22" spans="1:21" s="118" customFormat="1" ht="20.149999999999999" customHeight="1" x14ac:dyDescent="0.35">
      <c r="A22" s="126"/>
      <c r="B22" s="131" t="s">
        <v>34</v>
      </c>
      <c r="C22" s="131" t="s">
        <v>35</v>
      </c>
      <c r="D22" s="131" t="s">
        <v>21</v>
      </c>
      <c r="E22" s="131"/>
      <c r="F22" s="132" t="s">
        <v>22</v>
      </c>
      <c r="G22" s="133">
        <f>SUM(G34+G35+G36+G37+G40)</f>
        <v>0</v>
      </c>
      <c r="H22" s="133">
        <f t="shared" ref="H22:S22" si="9">SUM(H34+H35+H36+H37+H40)</f>
        <v>0</v>
      </c>
      <c r="I22" s="133">
        <f t="shared" si="9"/>
        <v>0</v>
      </c>
      <c r="J22" s="133">
        <f t="shared" si="9"/>
        <v>468</v>
      </c>
      <c r="K22" s="133">
        <f t="shared" si="9"/>
        <v>313</v>
      </c>
      <c r="L22" s="133">
        <f t="shared" si="9"/>
        <v>519</v>
      </c>
      <c r="M22" s="133">
        <f t="shared" si="9"/>
        <v>519</v>
      </c>
      <c r="N22" s="133">
        <f t="shared" si="9"/>
        <v>519</v>
      </c>
      <c r="O22" s="133">
        <f t="shared" si="9"/>
        <v>900</v>
      </c>
      <c r="P22" s="133">
        <f t="shared" si="9"/>
        <v>900</v>
      </c>
      <c r="Q22" s="133">
        <f t="shared" si="9"/>
        <v>1106</v>
      </c>
      <c r="R22" s="133">
        <f t="shared" si="9"/>
        <v>1320</v>
      </c>
      <c r="S22" s="134">
        <f t="shared" si="9"/>
        <v>6564</v>
      </c>
    </row>
    <row r="23" spans="1:21" s="118" customFormat="1" ht="20.149999999999999" customHeight="1" x14ac:dyDescent="0.35">
      <c r="A23" s="126"/>
      <c r="B23" s="146"/>
      <c r="C23" s="131"/>
      <c r="D23" s="131" t="s">
        <v>23</v>
      </c>
      <c r="E23" s="131"/>
      <c r="F23" s="132" t="s">
        <v>22</v>
      </c>
      <c r="G23" s="133">
        <f>SUM(G48+G49+G50+G51+G54)</f>
        <v>0</v>
      </c>
      <c r="H23" s="133">
        <f t="shared" ref="H23:S23" si="10">SUM(H48+H49+H50+H51+H54)</f>
        <v>0</v>
      </c>
      <c r="I23" s="133">
        <f t="shared" si="10"/>
        <v>0</v>
      </c>
      <c r="J23" s="133">
        <f t="shared" si="10"/>
        <v>318</v>
      </c>
      <c r="K23" s="133">
        <f t="shared" si="10"/>
        <v>278</v>
      </c>
      <c r="L23" s="133">
        <f t="shared" si="10"/>
        <v>288</v>
      </c>
      <c r="M23" s="133">
        <f t="shared" si="10"/>
        <v>288</v>
      </c>
      <c r="N23" s="133">
        <f t="shared" si="10"/>
        <v>282</v>
      </c>
      <c r="O23" s="133">
        <f t="shared" si="10"/>
        <v>1196</v>
      </c>
      <c r="P23" s="133">
        <f t="shared" si="10"/>
        <v>1196</v>
      </c>
      <c r="Q23" s="133">
        <f t="shared" si="10"/>
        <v>1431</v>
      </c>
      <c r="R23" s="133">
        <f t="shared" si="10"/>
        <v>1715</v>
      </c>
      <c r="S23" s="134">
        <f t="shared" si="10"/>
        <v>6992</v>
      </c>
    </row>
    <row r="24" spans="1:21" s="118" customFormat="1" ht="20.149999999999999" customHeight="1" x14ac:dyDescent="0.35">
      <c r="A24" s="126"/>
      <c r="B24" s="146"/>
      <c r="C24" s="131" t="s">
        <v>36</v>
      </c>
      <c r="D24" s="131" t="s">
        <v>21</v>
      </c>
      <c r="E24" s="131"/>
      <c r="F24" s="132" t="s">
        <v>22</v>
      </c>
      <c r="G24" s="133">
        <f>SUM(G38+G41)</f>
        <v>0</v>
      </c>
      <c r="H24" s="133">
        <f t="shared" ref="H24:S24" si="11">SUM(H38+H41)</f>
        <v>0</v>
      </c>
      <c r="I24" s="133">
        <f t="shared" si="11"/>
        <v>0</v>
      </c>
      <c r="J24" s="133">
        <f t="shared" si="11"/>
        <v>0</v>
      </c>
      <c r="K24" s="133">
        <f t="shared" si="11"/>
        <v>0</v>
      </c>
      <c r="L24" s="133">
        <f t="shared" si="11"/>
        <v>0</v>
      </c>
      <c r="M24" s="133">
        <f t="shared" si="11"/>
        <v>0</v>
      </c>
      <c r="N24" s="133">
        <f t="shared" si="11"/>
        <v>0</v>
      </c>
      <c r="O24" s="133">
        <f t="shared" si="11"/>
        <v>0</v>
      </c>
      <c r="P24" s="133">
        <f t="shared" si="11"/>
        <v>0</v>
      </c>
      <c r="Q24" s="133">
        <f t="shared" si="11"/>
        <v>0</v>
      </c>
      <c r="R24" s="133">
        <f t="shared" si="11"/>
        <v>0</v>
      </c>
      <c r="S24" s="134">
        <f t="shared" si="11"/>
        <v>0</v>
      </c>
    </row>
    <row r="25" spans="1:21" s="118" customFormat="1" ht="20.149999999999999" customHeight="1" x14ac:dyDescent="0.35">
      <c r="A25" s="126"/>
      <c r="B25" s="146"/>
      <c r="C25" s="131"/>
      <c r="D25" s="131" t="s">
        <v>23</v>
      </c>
      <c r="E25" s="131"/>
      <c r="F25" s="132" t="s">
        <v>22</v>
      </c>
      <c r="G25" s="133">
        <f>SUM(G52+G55)</f>
        <v>0</v>
      </c>
      <c r="H25" s="133">
        <f t="shared" ref="H25:S25" si="12">SUM(H52+H55)</f>
        <v>0</v>
      </c>
      <c r="I25" s="133">
        <f t="shared" si="12"/>
        <v>0</v>
      </c>
      <c r="J25" s="133">
        <f t="shared" si="12"/>
        <v>0</v>
      </c>
      <c r="K25" s="133">
        <f t="shared" si="12"/>
        <v>0</v>
      </c>
      <c r="L25" s="133">
        <f t="shared" si="12"/>
        <v>0</v>
      </c>
      <c r="M25" s="133">
        <f t="shared" si="12"/>
        <v>0</v>
      </c>
      <c r="N25" s="133">
        <f t="shared" si="12"/>
        <v>0</v>
      </c>
      <c r="O25" s="133">
        <f t="shared" si="12"/>
        <v>0</v>
      </c>
      <c r="P25" s="133">
        <f t="shared" si="12"/>
        <v>0</v>
      </c>
      <c r="Q25" s="133">
        <f t="shared" si="12"/>
        <v>0</v>
      </c>
      <c r="R25" s="133">
        <f t="shared" si="12"/>
        <v>0</v>
      </c>
      <c r="S25" s="134">
        <f t="shared" si="12"/>
        <v>0</v>
      </c>
    </row>
    <row r="26" spans="1:21" s="118" customFormat="1" ht="20.149999999999999" customHeight="1" x14ac:dyDescent="0.35">
      <c r="A26" s="135"/>
      <c r="B26" s="136" t="s">
        <v>37</v>
      </c>
      <c r="C26" s="137"/>
      <c r="D26" s="137"/>
      <c r="E26" s="137"/>
      <c r="F26" s="138" t="s">
        <v>22</v>
      </c>
      <c r="G26" s="139">
        <f t="shared" ref="G26:S26" si="13">SUM(G20:G25)</f>
        <v>0</v>
      </c>
      <c r="H26" s="139">
        <f t="shared" si="13"/>
        <v>0</v>
      </c>
      <c r="I26" s="139">
        <f t="shared" si="13"/>
        <v>0</v>
      </c>
      <c r="J26" s="139">
        <f t="shared" si="13"/>
        <v>2176</v>
      </c>
      <c r="K26" s="139">
        <f t="shared" si="13"/>
        <v>2168</v>
      </c>
      <c r="L26" s="139">
        <f t="shared" si="13"/>
        <v>2774</v>
      </c>
      <c r="M26" s="139">
        <f t="shared" si="13"/>
        <v>2774</v>
      </c>
      <c r="N26" s="139">
        <f t="shared" si="13"/>
        <v>2557</v>
      </c>
      <c r="O26" s="139">
        <f t="shared" si="13"/>
        <v>7493</v>
      </c>
      <c r="P26" s="139">
        <f t="shared" si="13"/>
        <v>7493</v>
      </c>
      <c r="Q26" s="139">
        <f t="shared" si="13"/>
        <v>9570</v>
      </c>
      <c r="R26" s="139">
        <f t="shared" si="13"/>
        <v>12269</v>
      </c>
      <c r="S26" s="140">
        <f t="shared" si="13"/>
        <v>49274</v>
      </c>
    </row>
    <row r="27" spans="1:21" ht="20.149999999999999" customHeight="1" x14ac:dyDescent="0.35">
      <c r="A27" s="3"/>
      <c r="B27" s="17"/>
      <c r="C27" s="17"/>
      <c r="D27" s="17"/>
      <c r="E27" s="17"/>
      <c r="F27" s="1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21" ht="20.149999999999999" customHeight="1" x14ac:dyDescent="0.35">
      <c r="A28" s="3" t="s">
        <v>38</v>
      </c>
      <c r="B28" s="4" t="s">
        <v>39</v>
      </c>
      <c r="C28" s="8"/>
      <c r="D28" s="8"/>
      <c r="E28" s="8"/>
      <c r="F28" s="1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1:21" ht="20.149999999999999" customHeight="1" x14ac:dyDescent="0.35">
      <c r="A29" s="5"/>
      <c r="B29" s="4" t="s">
        <v>32</v>
      </c>
      <c r="C29" s="4" t="s">
        <v>21</v>
      </c>
      <c r="D29" s="8"/>
      <c r="E29" s="8"/>
      <c r="F29" s="1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21" ht="20.149999999999999" customHeight="1" x14ac:dyDescent="0.35">
      <c r="A30" s="5"/>
      <c r="B30" s="8"/>
      <c r="C30" s="19" t="s">
        <v>40</v>
      </c>
      <c r="D30" s="8" t="s">
        <v>41</v>
      </c>
      <c r="E30" s="8"/>
      <c r="F30" s="9" t="s">
        <v>22</v>
      </c>
      <c r="G30" s="147"/>
      <c r="H30" s="10"/>
      <c r="I30" s="10"/>
      <c r="J30" s="191">
        <v>456</v>
      </c>
      <c r="K30" s="191">
        <v>580</v>
      </c>
      <c r="L30" s="191">
        <f>881-50</f>
        <v>831</v>
      </c>
      <c r="M30" s="191">
        <f t="shared" ref="M30:N30" si="14">881-50</f>
        <v>831</v>
      </c>
      <c r="N30" s="191">
        <f t="shared" si="14"/>
        <v>831</v>
      </c>
      <c r="O30" s="192">
        <v>2042</v>
      </c>
      <c r="P30" s="192">
        <v>2042</v>
      </c>
      <c r="Q30" s="193">
        <v>2760</v>
      </c>
      <c r="R30" s="193">
        <f>3465+250</f>
        <v>3715</v>
      </c>
      <c r="S30" s="11">
        <f>SUM(G30:R30)</f>
        <v>14088</v>
      </c>
      <c r="U30">
        <v>12472</v>
      </c>
    </row>
    <row r="31" spans="1:21" ht="20.149999999999999" customHeight="1" x14ac:dyDescent="0.35">
      <c r="A31" s="5"/>
      <c r="B31" s="8"/>
      <c r="C31" s="19" t="s">
        <v>40</v>
      </c>
      <c r="D31" s="8" t="s">
        <v>42</v>
      </c>
      <c r="E31" s="8"/>
      <c r="F31" s="9" t="s">
        <v>22</v>
      </c>
      <c r="G31" s="147"/>
      <c r="H31" s="10"/>
      <c r="I31" s="10"/>
      <c r="J31" s="191">
        <v>61</v>
      </c>
      <c r="K31" s="191">
        <v>17</v>
      </c>
      <c r="L31" s="191">
        <v>42</v>
      </c>
      <c r="M31" s="191">
        <v>42</v>
      </c>
      <c r="N31" s="191">
        <v>42</v>
      </c>
      <c r="O31" s="192">
        <v>60</v>
      </c>
      <c r="P31" s="192">
        <v>60</v>
      </c>
      <c r="Q31" s="193">
        <v>73</v>
      </c>
      <c r="R31" s="193">
        <v>84</v>
      </c>
      <c r="S31" s="11">
        <f t="shared" ref="S31:S41" si="15">SUM(G31:R31)</f>
        <v>481</v>
      </c>
      <c r="U31">
        <f>U30/P30*100%</f>
        <v>6.107737512242899</v>
      </c>
    </row>
    <row r="32" spans="1:21" ht="20.149999999999999" customHeight="1" x14ac:dyDescent="0.35">
      <c r="A32" s="5"/>
      <c r="B32" s="8"/>
      <c r="C32" s="19" t="s">
        <v>40</v>
      </c>
      <c r="D32" s="8" t="s">
        <v>43</v>
      </c>
      <c r="E32" s="8"/>
      <c r="F32" s="9" t="s">
        <v>22</v>
      </c>
      <c r="G32" s="147"/>
      <c r="H32" s="10"/>
      <c r="I32" s="10"/>
      <c r="J32" s="191">
        <v>1</v>
      </c>
      <c r="K32" s="191">
        <v>1</v>
      </c>
      <c r="L32" s="191">
        <v>3</v>
      </c>
      <c r="M32" s="191">
        <v>3</v>
      </c>
      <c r="N32" s="191">
        <v>3</v>
      </c>
      <c r="O32" s="192">
        <v>120</v>
      </c>
      <c r="P32" s="192">
        <v>120</v>
      </c>
      <c r="Q32" s="193">
        <v>156</v>
      </c>
      <c r="R32" s="193">
        <v>202</v>
      </c>
      <c r="S32" s="11">
        <f t="shared" si="15"/>
        <v>609</v>
      </c>
    </row>
    <row r="33" spans="1:19" ht="20.149999999999999" customHeight="1" x14ac:dyDescent="0.35">
      <c r="A33" s="5"/>
      <c r="B33" s="8"/>
      <c r="C33" s="19" t="s">
        <v>40</v>
      </c>
      <c r="D33" s="8" t="s">
        <v>44</v>
      </c>
      <c r="E33" s="8"/>
      <c r="F33" s="9" t="s">
        <v>22</v>
      </c>
      <c r="G33" s="148"/>
      <c r="H33" s="10"/>
      <c r="I33" s="10"/>
      <c r="J33" s="194">
        <v>2</v>
      </c>
      <c r="K33" s="191">
        <v>0</v>
      </c>
      <c r="L33" s="191">
        <v>5</v>
      </c>
      <c r="M33" s="191">
        <v>5</v>
      </c>
      <c r="N33" s="191">
        <v>5</v>
      </c>
      <c r="O33" s="192">
        <v>40</v>
      </c>
      <c r="P33" s="192">
        <v>40</v>
      </c>
      <c r="Q33" s="192">
        <v>32</v>
      </c>
      <c r="R33" s="192">
        <v>36</v>
      </c>
      <c r="S33" s="11">
        <f t="shared" si="15"/>
        <v>165</v>
      </c>
    </row>
    <row r="34" spans="1:19" ht="20.149999999999999" customHeight="1" x14ac:dyDescent="0.35">
      <c r="A34" s="5"/>
      <c r="B34" s="8"/>
      <c r="C34" s="19" t="s">
        <v>40</v>
      </c>
      <c r="D34" s="8" t="s">
        <v>45</v>
      </c>
      <c r="E34" s="8"/>
      <c r="F34" s="9" t="s">
        <v>22</v>
      </c>
      <c r="G34" s="147"/>
      <c r="H34" s="10"/>
      <c r="I34" s="10"/>
      <c r="J34" s="191">
        <v>441</v>
      </c>
      <c r="K34" s="191">
        <v>267</v>
      </c>
      <c r="L34" s="191">
        <v>450</v>
      </c>
      <c r="M34" s="191">
        <v>450</v>
      </c>
      <c r="N34" s="191">
        <v>450</v>
      </c>
      <c r="O34" s="192">
        <v>690</v>
      </c>
      <c r="P34" s="192">
        <v>690</v>
      </c>
      <c r="Q34" s="193">
        <v>840</v>
      </c>
      <c r="R34" s="193">
        <v>1008</v>
      </c>
      <c r="S34" s="11">
        <f t="shared" si="15"/>
        <v>5286</v>
      </c>
    </row>
    <row r="35" spans="1:19" ht="20.149999999999999" customHeight="1" x14ac:dyDescent="0.35">
      <c r="A35" s="5"/>
      <c r="B35" s="8"/>
      <c r="C35" s="19" t="s">
        <v>40</v>
      </c>
      <c r="D35" s="8" t="s">
        <v>46</v>
      </c>
      <c r="E35" s="8"/>
      <c r="F35" s="9" t="s">
        <v>22</v>
      </c>
      <c r="G35" s="147"/>
      <c r="H35" s="10"/>
      <c r="I35" s="10"/>
      <c r="J35" s="191">
        <v>1</v>
      </c>
      <c r="K35" s="191">
        <v>0</v>
      </c>
      <c r="L35" s="191">
        <v>6</v>
      </c>
      <c r="M35" s="191">
        <v>6</v>
      </c>
      <c r="N35" s="191">
        <v>6</v>
      </c>
      <c r="O35" s="192">
        <v>67</v>
      </c>
      <c r="P35" s="192">
        <v>67</v>
      </c>
      <c r="Q35" s="193">
        <v>80</v>
      </c>
      <c r="R35" s="193">
        <v>96</v>
      </c>
      <c r="S35" s="11">
        <f t="shared" si="15"/>
        <v>329</v>
      </c>
    </row>
    <row r="36" spans="1:19" ht="20.149999999999999" customHeight="1" x14ac:dyDescent="0.35">
      <c r="A36" s="5"/>
      <c r="B36" s="8"/>
      <c r="C36" s="19" t="s">
        <v>40</v>
      </c>
      <c r="D36" s="8" t="s">
        <v>47</v>
      </c>
      <c r="E36" s="8"/>
      <c r="F36" s="9" t="s">
        <v>22</v>
      </c>
      <c r="G36" s="147"/>
      <c r="H36" s="10"/>
      <c r="I36" s="10"/>
      <c r="J36" s="191">
        <v>22</v>
      </c>
      <c r="K36" s="191">
        <v>43</v>
      </c>
      <c r="L36" s="191">
        <v>54</v>
      </c>
      <c r="M36" s="191">
        <v>54</v>
      </c>
      <c r="N36" s="191">
        <v>54</v>
      </c>
      <c r="O36" s="192">
        <v>129</v>
      </c>
      <c r="P36" s="192">
        <v>129</v>
      </c>
      <c r="Q36" s="193">
        <v>144</v>
      </c>
      <c r="R36" s="193">
        <v>174</v>
      </c>
      <c r="S36" s="11">
        <f t="shared" si="15"/>
        <v>803</v>
      </c>
    </row>
    <row r="37" spans="1:19" ht="20.149999999999999" customHeight="1" x14ac:dyDescent="0.35">
      <c r="A37" s="5"/>
      <c r="B37" s="8"/>
      <c r="C37" s="19" t="s">
        <v>40</v>
      </c>
      <c r="D37" s="8" t="s">
        <v>48</v>
      </c>
      <c r="E37" s="8"/>
      <c r="F37" s="9" t="s">
        <v>22</v>
      </c>
      <c r="G37" s="147"/>
      <c r="H37" s="10"/>
      <c r="I37" s="10"/>
      <c r="J37" s="191">
        <v>4</v>
      </c>
      <c r="K37" s="191">
        <v>3</v>
      </c>
      <c r="L37" s="191">
        <v>7</v>
      </c>
      <c r="M37" s="191">
        <v>7</v>
      </c>
      <c r="N37" s="191">
        <v>7</v>
      </c>
      <c r="O37" s="192">
        <v>14</v>
      </c>
      <c r="P37" s="192">
        <v>14</v>
      </c>
      <c r="Q37" s="193">
        <v>14</v>
      </c>
      <c r="R37" s="193">
        <v>14</v>
      </c>
      <c r="S37" s="11">
        <f t="shared" si="15"/>
        <v>84</v>
      </c>
    </row>
    <row r="38" spans="1:19" ht="20.149999999999999" customHeight="1" x14ac:dyDescent="0.35">
      <c r="A38" s="5"/>
      <c r="B38" s="8"/>
      <c r="C38" s="19" t="s">
        <v>40</v>
      </c>
      <c r="D38" s="8" t="s">
        <v>49</v>
      </c>
      <c r="E38" s="8"/>
      <c r="F38" s="9" t="s">
        <v>22</v>
      </c>
      <c r="G38" s="10"/>
      <c r="H38" s="10"/>
      <c r="I38" s="10"/>
      <c r="J38" s="10"/>
      <c r="K38" s="10"/>
      <c r="L38" s="149"/>
      <c r="M38" s="149"/>
      <c r="N38" s="149"/>
      <c r="O38" s="149"/>
      <c r="P38" s="149"/>
      <c r="Q38" s="10">
        <v>0</v>
      </c>
      <c r="R38" s="10">
        <v>0</v>
      </c>
      <c r="S38" s="11">
        <f t="shared" si="15"/>
        <v>0</v>
      </c>
    </row>
    <row r="39" spans="1:19" ht="20.149999999999999" customHeight="1" x14ac:dyDescent="0.35">
      <c r="A39" s="5"/>
      <c r="B39" s="8"/>
      <c r="C39" s="19" t="s">
        <v>40</v>
      </c>
      <c r="D39" s="8" t="s">
        <v>50</v>
      </c>
      <c r="E39" s="8"/>
      <c r="F39" s="9" t="s">
        <v>22</v>
      </c>
      <c r="G39" s="147"/>
      <c r="H39" s="10"/>
      <c r="I39" s="10"/>
      <c r="J39" s="191">
        <v>109</v>
      </c>
      <c r="K39" s="191">
        <v>178</v>
      </c>
      <c r="L39" s="191">
        <v>127</v>
      </c>
      <c r="M39" s="191">
        <v>127</v>
      </c>
      <c r="N39" s="191">
        <v>127</v>
      </c>
      <c r="O39" s="192">
        <v>360</v>
      </c>
      <c r="P39" s="192">
        <v>360</v>
      </c>
      <c r="Q39" s="193">
        <v>432</v>
      </c>
      <c r="R39" s="193">
        <v>518</v>
      </c>
      <c r="S39" s="11">
        <f t="shared" si="15"/>
        <v>2338</v>
      </c>
    </row>
    <row r="40" spans="1:19" ht="20.149999999999999" customHeight="1" x14ac:dyDescent="0.35">
      <c r="A40" s="5"/>
      <c r="B40" s="8"/>
      <c r="C40" s="19" t="s">
        <v>40</v>
      </c>
      <c r="D40" s="8" t="s">
        <v>51</v>
      </c>
      <c r="E40" s="8"/>
      <c r="F40" s="9" t="s">
        <v>22</v>
      </c>
      <c r="G40" s="10"/>
      <c r="H40" s="10"/>
      <c r="I40" s="10"/>
      <c r="J40" s="193"/>
      <c r="K40" s="193"/>
      <c r="L40" s="192">
        <v>2</v>
      </c>
      <c r="M40" s="192">
        <v>2</v>
      </c>
      <c r="N40" s="192">
        <v>2</v>
      </c>
      <c r="O40" s="192"/>
      <c r="P40" s="192"/>
      <c r="Q40" s="193">
        <v>28</v>
      </c>
      <c r="R40" s="193">
        <v>28</v>
      </c>
      <c r="S40" s="11">
        <f t="shared" si="15"/>
        <v>62</v>
      </c>
    </row>
    <row r="41" spans="1:19" ht="20.149999999999999" customHeight="1" x14ac:dyDescent="0.35">
      <c r="A41" s="5"/>
      <c r="B41" s="8"/>
      <c r="C41" s="19" t="s">
        <v>40</v>
      </c>
      <c r="D41" s="8" t="s">
        <v>52</v>
      </c>
      <c r="E41" s="8"/>
      <c r="F41" s="9" t="s">
        <v>22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>
        <f t="shared" si="15"/>
        <v>0</v>
      </c>
    </row>
    <row r="42" spans="1:19" ht="20.149999999999999" customHeight="1" x14ac:dyDescent="0.35">
      <c r="A42" s="5"/>
      <c r="B42" s="20"/>
      <c r="C42" s="13" t="s">
        <v>53</v>
      </c>
      <c r="D42" s="21"/>
      <c r="E42" s="21"/>
      <c r="F42" s="22"/>
      <c r="G42" s="14">
        <f t="shared" ref="G42:S42" si="16">SUM(G30:G41)</f>
        <v>0</v>
      </c>
      <c r="H42" s="14">
        <f t="shared" si="16"/>
        <v>0</v>
      </c>
      <c r="I42" s="14">
        <f t="shared" si="16"/>
        <v>0</v>
      </c>
      <c r="J42" s="14">
        <f t="shared" si="16"/>
        <v>1097</v>
      </c>
      <c r="K42" s="14">
        <f t="shared" si="16"/>
        <v>1089</v>
      </c>
      <c r="L42" s="14">
        <f t="shared" si="16"/>
        <v>1527</v>
      </c>
      <c r="M42" s="14">
        <f t="shared" si="16"/>
        <v>1527</v>
      </c>
      <c r="N42" s="14">
        <f t="shared" si="16"/>
        <v>1527</v>
      </c>
      <c r="O42" s="14">
        <f t="shared" si="16"/>
        <v>3522</v>
      </c>
      <c r="P42" s="14">
        <f t="shared" si="16"/>
        <v>3522</v>
      </c>
      <c r="Q42" s="14">
        <f t="shared" si="16"/>
        <v>4559</v>
      </c>
      <c r="R42" s="14">
        <f t="shared" si="16"/>
        <v>5875</v>
      </c>
      <c r="S42" s="15">
        <f t="shared" si="16"/>
        <v>24245</v>
      </c>
    </row>
    <row r="43" spans="1:19" ht="20.149999999999999" customHeight="1" x14ac:dyDescent="0.35">
      <c r="A43" s="5"/>
      <c r="B43" s="4" t="s">
        <v>34</v>
      </c>
      <c r="C43" s="4" t="s">
        <v>23</v>
      </c>
      <c r="D43" s="8"/>
      <c r="E43" s="8"/>
      <c r="F43" s="16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</row>
    <row r="44" spans="1:19" ht="20.149999999999999" customHeight="1" x14ac:dyDescent="0.35">
      <c r="A44" s="5"/>
      <c r="B44" s="8"/>
      <c r="C44" s="19" t="s">
        <v>40</v>
      </c>
      <c r="D44" s="8" t="s">
        <v>41</v>
      </c>
      <c r="E44" s="8"/>
      <c r="F44" s="9" t="s">
        <v>22</v>
      </c>
      <c r="G44" s="147"/>
      <c r="H44" s="10"/>
      <c r="I44" s="10"/>
      <c r="J44" s="191">
        <v>728</v>
      </c>
      <c r="K44" s="191">
        <v>727</v>
      </c>
      <c r="L44" s="191">
        <v>869</v>
      </c>
      <c r="M44" s="191">
        <v>869</v>
      </c>
      <c r="N44" s="191">
        <v>734</v>
      </c>
      <c r="O44" s="192">
        <f>1808+300</f>
        <v>2108</v>
      </c>
      <c r="P44" s="192">
        <f>1808+300</f>
        <v>2108</v>
      </c>
      <c r="Q44" s="193">
        <f>2640+80</f>
        <v>2720</v>
      </c>
      <c r="R44" s="193">
        <f>3494+50+150</f>
        <v>3694</v>
      </c>
      <c r="S44" s="11">
        <f t="shared" ref="S44:S55" si="17">SUM(G44:R44)</f>
        <v>14557</v>
      </c>
    </row>
    <row r="45" spans="1:19" ht="20.149999999999999" customHeight="1" x14ac:dyDescent="0.35">
      <c r="A45" s="5"/>
      <c r="B45" s="8"/>
      <c r="C45" s="19" t="s">
        <v>40</v>
      </c>
      <c r="D45" s="8" t="s">
        <v>42</v>
      </c>
      <c r="E45" s="8"/>
      <c r="F45" s="9" t="s">
        <v>22</v>
      </c>
      <c r="G45" s="147"/>
      <c r="H45" s="10"/>
      <c r="I45" s="10"/>
      <c r="J45" s="191">
        <v>24</v>
      </c>
      <c r="K45" s="191">
        <v>16</v>
      </c>
      <c r="L45" s="191">
        <v>76</v>
      </c>
      <c r="M45" s="191">
        <v>76</v>
      </c>
      <c r="N45" s="191">
        <v>7</v>
      </c>
      <c r="O45" s="192">
        <v>30</v>
      </c>
      <c r="P45" s="192">
        <v>30</v>
      </c>
      <c r="Q45" s="193">
        <v>76</v>
      </c>
      <c r="R45" s="193">
        <v>81</v>
      </c>
      <c r="S45" s="11">
        <f t="shared" si="17"/>
        <v>416</v>
      </c>
    </row>
    <row r="46" spans="1:19" ht="20.149999999999999" customHeight="1" x14ac:dyDescent="0.35">
      <c r="A46" s="5"/>
      <c r="B46" s="8"/>
      <c r="C46" s="19" t="s">
        <v>40</v>
      </c>
      <c r="D46" s="8" t="s">
        <v>43</v>
      </c>
      <c r="E46" s="8"/>
      <c r="F46" s="9" t="s">
        <v>22</v>
      </c>
      <c r="G46" s="147"/>
      <c r="H46" s="10"/>
      <c r="I46" s="10"/>
      <c r="J46" s="191">
        <v>8</v>
      </c>
      <c r="K46" s="191">
        <v>8</v>
      </c>
      <c r="L46" s="191">
        <v>10</v>
      </c>
      <c r="M46" s="191">
        <v>10</v>
      </c>
      <c r="N46" s="191">
        <v>7</v>
      </c>
      <c r="O46" s="192">
        <v>220</v>
      </c>
      <c r="P46" s="192">
        <v>220</v>
      </c>
      <c r="Q46" s="193">
        <v>264</v>
      </c>
      <c r="R46" s="193">
        <v>310</v>
      </c>
      <c r="S46" s="11">
        <f t="shared" si="17"/>
        <v>1057</v>
      </c>
    </row>
    <row r="47" spans="1:19" ht="20.149999999999999" customHeight="1" x14ac:dyDescent="0.35">
      <c r="A47" s="5"/>
      <c r="B47" s="8"/>
      <c r="C47" s="19" t="s">
        <v>40</v>
      </c>
      <c r="D47" s="8" t="s">
        <v>44</v>
      </c>
      <c r="E47" s="8"/>
      <c r="F47" s="9" t="s">
        <v>22</v>
      </c>
      <c r="G47" s="147"/>
      <c r="H47" s="10"/>
      <c r="I47" s="10"/>
      <c r="J47" s="191">
        <v>0</v>
      </c>
      <c r="K47" s="191">
        <v>0</v>
      </c>
      <c r="L47" s="191">
        <v>4</v>
      </c>
      <c r="M47" s="191">
        <v>4</v>
      </c>
      <c r="N47" s="191">
        <v>0</v>
      </c>
      <c r="O47" s="192">
        <v>50</v>
      </c>
      <c r="P47" s="192">
        <v>50</v>
      </c>
      <c r="Q47" s="193">
        <v>80</v>
      </c>
      <c r="R47" s="193">
        <v>66</v>
      </c>
      <c r="S47" s="11">
        <f t="shared" si="17"/>
        <v>254</v>
      </c>
    </row>
    <row r="48" spans="1:19" ht="20.149999999999999" customHeight="1" x14ac:dyDescent="0.35">
      <c r="A48" s="5"/>
      <c r="B48" s="8"/>
      <c r="C48" s="19" t="s">
        <v>40</v>
      </c>
      <c r="D48" s="8" t="s">
        <v>45</v>
      </c>
      <c r="E48" s="8"/>
      <c r="F48" s="9" t="s">
        <v>22</v>
      </c>
      <c r="G48" s="147"/>
      <c r="H48" s="10"/>
      <c r="I48" s="10"/>
      <c r="J48" s="191">
        <v>269</v>
      </c>
      <c r="K48" s="191">
        <v>227</v>
      </c>
      <c r="L48" s="191">
        <v>227</v>
      </c>
      <c r="M48" s="191">
        <v>227</v>
      </c>
      <c r="N48" s="191">
        <v>232</v>
      </c>
      <c r="O48" s="192">
        <v>940</v>
      </c>
      <c r="P48" s="192">
        <v>940</v>
      </c>
      <c r="Q48" s="193">
        <v>1068</v>
      </c>
      <c r="R48" s="193">
        <v>1281</v>
      </c>
      <c r="S48" s="11">
        <f t="shared" si="17"/>
        <v>5411</v>
      </c>
    </row>
    <row r="49" spans="1:19" ht="20.149999999999999" customHeight="1" x14ac:dyDescent="0.35">
      <c r="A49" s="5"/>
      <c r="B49" s="8"/>
      <c r="C49" s="19" t="s">
        <v>40</v>
      </c>
      <c r="D49" s="8" t="s">
        <v>46</v>
      </c>
      <c r="E49" s="8"/>
      <c r="F49" s="9" t="s">
        <v>22</v>
      </c>
      <c r="G49" s="147"/>
      <c r="H49" s="10"/>
      <c r="I49" s="10"/>
      <c r="J49" s="191">
        <v>0</v>
      </c>
      <c r="K49" s="191">
        <v>0</v>
      </c>
      <c r="L49" s="191">
        <v>6</v>
      </c>
      <c r="M49" s="191">
        <v>6</v>
      </c>
      <c r="N49" s="191">
        <v>3</v>
      </c>
      <c r="O49" s="192">
        <v>19</v>
      </c>
      <c r="P49" s="192">
        <v>19</v>
      </c>
      <c r="Q49" s="193">
        <v>82</v>
      </c>
      <c r="R49" s="193">
        <v>98</v>
      </c>
      <c r="S49" s="11">
        <f t="shared" si="17"/>
        <v>233</v>
      </c>
    </row>
    <row r="50" spans="1:19" ht="20.149999999999999" customHeight="1" x14ac:dyDescent="0.35">
      <c r="A50" s="5"/>
      <c r="B50" s="8"/>
      <c r="C50" s="19" t="s">
        <v>40</v>
      </c>
      <c r="D50" s="8" t="s">
        <v>47</v>
      </c>
      <c r="E50" s="8"/>
      <c r="F50" s="9" t="s">
        <v>22</v>
      </c>
      <c r="G50" s="147"/>
      <c r="H50" s="10"/>
      <c r="I50" s="10"/>
      <c r="J50" s="191">
        <v>49</v>
      </c>
      <c r="K50" s="191">
        <v>51</v>
      </c>
      <c r="L50" s="191">
        <v>51</v>
      </c>
      <c r="M50" s="191">
        <v>51</v>
      </c>
      <c r="N50" s="191">
        <v>47</v>
      </c>
      <c r="O50" s="192">
        <v>230</v>
      </c>
      <c r="P50" s="192">
        <v>230</v>
      </c>
      <c r="Q50" s="193">
        <v>270</v>
      </c>
      <c r="R50" s="193">
        <v>330</v>
      </c>
      <c r="S50" s="11">
        <f t="shared" si="17"/>
        <v>1309</v>
      </c>
    </row>
    <row r="51" spans="1:19" ht="20.149999999999999" customHeight="1" x14ac:dyDescent="0.35">
      <c r="A51" s="5"/>
      <c r="B51" s="8"/>
      <c r="C51" s="19" t="s">
        <v>40</v>
      </c>
      <c r="D51" s="8" t="s">
        <v>48</v>
      </c>
      <c r="E51" s="8"/>
      <c r="F51" s="9" t="s">
        <v>22</v>
      </c>
      <c r="G51" s="147"/>
      <c r="H51" s="10"/>
      <c r="I51" s="10"/>
      <c r="J51" s="191">
        <v>0</v>
      </c>
      <c r="K51" s="191">
        <v>0</v>
      </c>
      <c r="L51" s="191">
        <v>4</v>
      </c>
      <c r="M51" s="191">
        <v>4</v>
      </c>
      <c r="N51" s="191">
        <v>0</v>
      </c>
      <c r="O51" s="192">
        <v>1</v>
      </c>
      <c r="P51" s="192">
        <v>1</v>
      </c>
      <c r="Q51" s="193">
        <v>7</v>
      </c>
      <c r="R51" s="193">
        <v>2</v>
      </c>
      <c r="S51" s="11">
        <f t="shared" si="17"/>
        <v>19</v>
      </c>
    </row>
    <row r="52" spans="1:19" ht="20.149999999999999" customHeight="1" x14ac:dyDescent="0.35">
      <c r="A52" s="5"/>
      <c r="B52" s="8"/>
      <c r="C52" s="19" t="s">
        <v>40</v>
      </c>
      <c r="D52" s="8" t="s">
        <v>49</v>
      </c>
      <c r="E52" s="8"/>
      <c r="F52" s="9" t="s">
        <v>22</v>
      </c>
      <c r="G52" s="10"/>
      <c r="H52" s="10"/>
      <c r="I52" s="10"/>
      <c r="J52" s="10"/>
      <c r="K52" s="147">
        <v>0</v>
      </c>
      <c r="L52" s="147"/>
      <c r="M52" s="147"/>
      <c r="N52" s="147">
        <v>0</v>
      </c>
      <c r="O52" s="149"/>
      <c r="P52" s="149"/>
      <c r="Q52" s="10">
        <v>0</v>
      </c>
      <c r="R52" s="10">
        <v>0</v>
      </c>
      <c r="S52" s="11">
        <f t="shared" si="17"/>
        <v>0</v>
      </c>
    </row>
    <row r="53" spans="1:19" ht="20.149999999999999" customHeight="1" x14ac:dyDescent="0.35">
      <c r="A53" s="5"/>
      <c r="B53" s="8"/>
      <c r="C53" s="19" t="s">
        <v>40</v>
      </c>
      <c r="D53" s="8" t="s">
        <v>50</v>
      </c>
      <c r="E53" s="8"/>
      <c r="F53" s="9" t="s">
        <v>22</v>
      </c>
      <c r="G53" s="147"/>
      <c r="H53" s="10"/>
      <c r="I53" s="10"/>
      <c r="J53" s="191">
        <v>1</v>
      </c>
      <c r="K53" s="191">
        <v>50</v>
      </c>
      <c r="L53" s="192"/>
      <c r="M53" s="192"/>
      <c r="N53" s="192"/>
      <c r="O53" s="192">
        <v>367</v>
      </c>
      <c r="P53" s="192">
        <v>367</v>
      </c>
      <c r="Q53" s="193">
        <v>440</v>
      </c>
      <c r="R53" s="193">
        <v>528</v>
      </c>
      <c r="S53" s="11">
        <f t="shared" si="17"/>
        <v>1753</v>
      </c>
    </row>
    <row r="54" spans="1:19" ht="20.149999999999999" customHeight="1" x14ac:dyDescent="0.35">
      <c r="A54" s="5"/>
      <c r="B54" s="8"/>
      <c r="C54" s="19" t="s">
        <v>40</v>
      </c>
      <c r="D54" s="8" t="s">
        <v>51</v>
      </c>
      <c r="E54" s="8"/>
      <c r="F54" s="9" t="s">
        <v>22</v>
      </c>
      <c r="G54" s="10"/>
      <c r="H54" s="10"/>
      <c r="I54" s="10"/>
      <c r="J54" s="193"/>
      <c r="K54" s="193"/>
      <c r="L54" s="192"/>
      <c r="M54" s="192"/>
      <c r="N54" s="192"/>
      <c r="O54" s="192">
        <v>6</v>
      </c>
      <c r="P54" s="192">
        <v>6</v>
      </c>
      <c r="Q54" s="193">
        <v>4</v>
      </c>
      <c r="R54" s="193">
        <v>4</v>
      </c>
      <c r="S54" s="11">
        <f t="shared" si="17"/>
        <v>20</v>
      </c>
    </row>
    <row r="55" spans="1:19" ht="20.149999999999999" customHeight="1" x14ac:dyDescent="0.35">
      <c r="A55" s="5"/>
      <c r="B55" s="8"/>
      <c r="C55" s="19" t="s">
        <v>40</v>
      </c>
      <c r="D55" s="8" t="s">
        <v>52</v>
      </c>
      <c r="E55" s="8"/>
      <c r="F55" s="9" t="s">
        <v>22</v>
      </c>
      <c r="G55" s="10"/>
      <c r="H55" s="10"/>
      <c r="I55" s="10"/>
      <c r="J55" s="10"/>
      <c r="K55" s="10"/>
      <c r="L55" s="149"/>
      <c r="M55" s="149"/>
      <c r="N55" s="149"/>
      <c r="O55" s="149"/>
      <c r="P55" s="149"/>
      <c r="Q55" s="10"/>
      <c r="R55" s="10"/>
      <c r="S55" s="11">
        <f t="shared" si="17"/>
        <v>0</v>
      </c>
    </row>
    <row r="56" spans="1:19" ht="20.149999999999999" customHeight="1" x14ac:dyDescent="0.35">
      <c r="A56" s="5"/>
      <c r="B56" s="20"/>
      <c r="C56" s="13" t="s">
        <v>54</v>
      </c>
      <c r="D56" s="21"/>
      <c r="E56" s="21"/>
      <c r="F56" s="22"/>
      <c r="G56" s="14">
        <f t="shared" ref="G56:S56" si="18">SUM(G44:G55)</f>
        <v>0</v>
      </c>
      <c r="H56" s="14">
        <f t="shared" si="18"/>
        <v>0</v>
      </c>
      <c r="I56" s="14">
        <f t="shared" si="18"/>
        <v>0</v>
      </c>
      <c r="J56" s="14">
        <f t="shared" si="18"/>
        <v>1079</v>
      </c>
      <c r="K56" s="14">
        <f t="shared" si="18"/>
        <v>1079</v>
      </c>
      <c r="L56" s="14">
        <f t="shared" si="18"/>
        <v>1247</v>
      </c>
      <c r="M56" s="14">
        <f t="shared" si="18"/>
        <v>1247</v>
      </c>
      <c r="N56" s="14">
        <f t="shared" si="18"/>
        <v>1030</v>
      </c>
      <c r="O56" s="14">
        <f t="shared" si="18"/>
        <v>3971</v>
      </c>
      <c r="P56" s="14">
        <f t="shared" si="18"/>
        <v>3971</v>
      </c>
      <c r="Q56" s="14">
        <f t="shared" si="18"/>
        <v>5011</v>
      </c>
      <c r="R56" s="14">
        <f t="shared" si="18"/>
        <v>6394</v>
      </c>
      <c r="S56" s="15">
        <f t="shared" si="18"/>
        <v>25029</v>
      </c>
    </row>
    <row r="57" spans="1:19" ht="20.149999999999999" customHeight="1" x14ac:dyDescent="0.35">
      <c r="A57" s="23"/>
      <c r="B57" s="12" t="s">
        <v>55</v>
      </c>
      <c r="C57" s="13"/>
      <c r="D57" s="21"/>
      <c r="E57" s="21"/>
      <c r="F57" s="22"/>
      <c r="G57" s="14">
        <f t="shared" ref="G57:S57" si="19">SUM(G56+G42)</f>
        <v>0</v>
      </c>
      <c r="H57" s="14">
        <f t="shared" si="19"/>
        <v>0</v>
      </c>
      <c r="I57" s="14">
        <f t="shared" si="19"/>
        <v>0</v>
      </c>
      <c r="J57" s="14">
        <f t="shared" si="19"/>
        <v>2176</v>
      </c>
      <c r="K57" s="14">
        <f t="shared" si="19"/>
        <v>2168</v>
      </c>
      <c r="L57" s="14">
        <f t="shared" si="19"/>
        <v>2774</v>
      </c>
      <c r="M57" s="14">
        <f t="shared" si="19"/>
        <v>2774</v>
      </c>
      <c r="N57" s="14">
        <f t="shared" si="19"/>
        <v>2557</v>
      </c>
      <c r="O57" s="14">
        <f t="shared" si="19"/>
        <v>7493</v>
      </c>
      <c r="P57" s="14">
        <f t="shared" si="19"/>
        <v>7493</v>
      </c>
      <c r="Q57" s="14">
        <f t="shared" si="19"/>
        <v>9570</v>
      </c>
      <c r="R57" s="14">
        <f t="shared" si="19"/>
        <v>12269</v>
      </c>
      <c r="S57" s="15">
        <f t="shared" si="19"/>
        <v>49274</v>
      </c>
    </row>
    <row r="58" spans="1:19" x14ac:dyDescent="0.35"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9" x14ac:dyDescent="0.35"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117" spans="16:16" x14ac:dyDescent="0.35">
      <c r="P117" s="26">
        <f>'Trafik 2021'!G41</f>
        <v>0</v>
      </c>
    </row>
  </sheetData>
  <mergeCells count="9">
    <mergeCell ref="A1:S1"/>
    <mergeCell ref="A2:S2"/>
    <mergeCell ref="A4:A5"/>
    <mergeCell ref="B4:E5"/>
    <mergeCell ref="F4:F5"/>
    <mergeCell ref="R3:S3"/>
    <mergeCell ref="G4:L4"/>
    <mergeCell ref="M4:R4"/>
    <mergeCell ref="S4:S5"/>
  </mergeCells>
  <printOptions horizontalCentered="1" verticalCentered="1"/>
  <pageMargins left="0" right="0" top="0" bottom="0" header="0" footer="0"/>
  <pageSetup paperSize="9" scale="62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zoomScale="90" zoomScaleNormal="90" workbookViewId="0">
      <pane xSplit="3" ySplit="6" topLeftCell="AG177" activePane="bottomRight" state="frozen"/>
      <selection pane="topRight" activeCell="D1" sqref="D1"/>
      <selection pane="bottomLeft" activeCell="A8" sqref="A8"/>
      <selection pane="bottomRight" activeCell="AK181" sqref="AK181"/>
    </sheetView>
  </sheetViews>
  <sheetFormatPr defaultRowHeight="15.5" x14ac:dyDescent="0.35"/>
  <cols>
    <col min="1" max="1" width="5.26953125" style="39" customWidth="1"/>
    <col min="2" max="2" width="38" style="109" customWidth="1"/>
    <col min="3" max="3" width="9.1796875" style="39"/>
    <col min="4" max="27" width="12.7265625" style="41" customWidth="1"/>
    <col min="28" max="53" width="9.1796875" style="41" customWidth="1"/>
    <col min="54" max="66" width="20.7265625" style="41" customWidth="1"/>
  </cols>
  <sheetData>
    <row r="1" spans="1:66" ht="17" x14ac:dyDescent="0.35">
      <c r="A1" s="154" t="s">
        <v>234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</row>
    <row r="2" spans="1:66" ht="17" x14ac:dyDescent="0.35">
      <c r="A2" s="154" t="str">
        <f>'Trafik 2021'!A2</f>
        <v>PRIMA TERMINAL PETIKEMAS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</row>
    <row r="4" spans="1:66" s="24" customFormat="1" ht="17" x14ac:dyDescent="0.35">
      <c r="A4" s="174" t="s">
        <v>56</v>
      </c>
      <c r="B4" s="173" t="s">
        <v>2</v>
      </c>
      <c r="C4" s="174" t="s">
        <v>3</v>
      </c>
      <c r="D4" s="170" t="s">
        <v>238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70" t="s">
        <v>239</v>
      </c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2"/>
      <c r="AB4" s="170" t="s">
        <v>57</v>
      </c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2"/>
      <c r="AO4" s="170" t="s">
        <v>58</v>
      </c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2"/>
      <c r="BB4" s="170" t="s">
        <v>59</v>
      </c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2"/>
    </row>
    <row r="5" spans="1:66" s="24" customFormat="1" ht="17" x14ac:dyDescent="0.35">
      <c r="A5" s="174"/>
      <c r="B5" s="173"/>
      <c r="C5" s="174"/>
      <c r="D5" s="56" t="s">
        <v>184</v>
      </c>
      <c r="E5" s="56" t="s">
        <v>185</v>
      </c>
      <c r="F5" s="56" t="s">
        <v>186</v>
      </c>
      <c r="G5" s="56" t="s">
        <v>187</v>
      </c>
      <c r="H5" s="56" t="s">
        <v>8</v>
      </c>
      <c r="I5" s="56" t="s">
        <v>188</v>
      </c>
      <c r="J5" s="56" t="s">
        <v>189</v>
      </c>
      <c r="K5" s="56" t="s">
        <v>190</v>
      </c>
      <c r="L5" s="56" t="s">
        <v>191</v>
      </c>
      <c r="M5" s="56" t="s">
        <v>192</v>
      </c>
      <c r="N5" s="56" t="s">
        <v>193</v>
      </c>
      <c r="O5" s="56" t="s">
        <v>194</v>
      </c>
      <c r="P5" s="56" t="s">
        <v>184</v>
      </c>
      <c r="Q5" s="56" t="s">
        <v>185</v>
      </c>
      <c r="R5" s="56" t="s">
        <v>186</v>
      </c>
      <c r="S5" s="56" t="s">
        <v>187</v>
      </c>
      <c r="T5" s="56" t="s">
        <v>8</v>
      </c>
      <c r="U5" s="56" t="s">
        <v>188</v>
      </c>
      <c r="V5" s="56" t="s">
        <v>189</v>
      </c>
      <c r="W5" s="56" t="s">
        <v>190</v>
      </c>
      <c r="X5" s="56" t="s">
        <v>191</v>
      </c>
      <c r="Y5" s="56" t="s">
        <v>192</v>
      </c>
      <c r="Z5" s="56" t="s">
        <v>193</v>
      </c>
      <c r="AA5" s="56" t="s">
        <v>194</v>
      </c>
      <c r="AB5" s="56" t="s">
        <v>184</v>
      </c>
      <c r="AC5" s="56" t="s">
        <v>185</v>
      </c>
      <c r="AD5" s="56" t="s">
        <v>186</v>
      </c>
      <c r="AE5" s="56" t="s">
        <v>187</v>
      </c>
      <c r="AF5" s="56" t="s">
        <v>8</v>
      </c>
      <c r="AG5" s="56" t="s">
        <v>188</v>
      </c>
      <c r="AH5" s="56" t="s">
        <v>189</v>
      </c>
      <c r="AI5" s="56" t="s">
        <v>190</v>
      </c>
      <c r="AJ5" s="56" t="s">
        <v>191</v>
      </c>
      <c r="AK5" s="56" t="s">
        <v>192</v>
      </c>
      <c r="AL5" s="56" t="s">
        <v>193</v>
      </c>
      <c r="AM5" s="56" t="s">
        <v>194</v>
      </c>
      <c r="AN5" s="55" t="s">
        <v>195</v>
      </c>
      <c r="AO5" s="56" t="s">
        <v>184</v>
      </c>
      <c r="AP5" s="56" t="s">
        <v>185</v>
      </c>
      <c r="AQ5" s="56" t="s">
        <v>186</v>
      </c>
      <c r="AR5" s="56" t="s">
        <v>187</v>
      </c>
      <c r="AS5" s="56" t="s">
        <v>8</v>
      </c>
      <c r="AT5" s="56" t="s">
        <v>188</v>
      </c>
      <c r="AU5" s="56" t="s">
        <v>189</v>
      </c>
      <c r="AV5" s="56" t="s">
        <v>190</v>
      </c>
      <c r="AW5" s="56" t="s">
        <v>191</v>
      </c>
      <c r="AX5" s="56" t="s">
        <v>192</v>
      </c>
      <c r="AY5" s="56" t="s">
        <v>193</v>
      </c>
      <c r="AZ5" s="56" t="s">
        <v>194</v>
      </c>
      <c r="BA5" s="55" t="s">
        <v>195</v>
      </c>
      <c r="BB5" s="56" t="s">
        <v>184</v>
      </c>
      <c r="BC5" s="56" t="s">
        <v>185</v>
      </c>
      <c r="BD5" s="56" t="s">
        <v>186</v>
      </c>
      <c r="BE5" s="56" t="s">
        <v>187</v>
      </c>
      <c r="BF5" s="56" t="s">
        <v>8</v>
      </c>
      <c r="BG5" s="56" t="s">
        <v>188</v>
      </c>
      <c r="BH5" s="56" t="s">
        <v>189</v>
      </c>
      <c r="BI5" s="56" t="s">
        <v>190</v>
      </c>
      <c r="BJ5" s="56" t="s">
        <v>191</v>
      </c>
      <c r="BK5" s="56" t="s">
        <v>192</v>
      </c>
      <c r="BL5" s="56" t="s">
        <v>193</v>
      </c>
      <c r="BM5" s="56" t="s">
        <v>194</v>
      </c>
      <c r="BN5" s="55" t="s">
        <v>195</v>
      </c>
    </row>
    <row r="6" spans="1:66" ht="15" x14ac:dyDescent="0.35">
      <c r="A6" s="27"/>
      <c r="B6" s="47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spans="1:66" ht="17" x14ac:dyDescent="0.35">
      <c r="A7" s="27"/>
      <c r="B7" s="103" t="s">
        <v>147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spans="1:66" ht="17" x14ac:dyDescent="0.35">
      <c r="A8" s="27"/>
      <c r="B8" s="104" t="s">
        <v>67</v>
      </c>
      <c r="C8" s="110" t="s">
        <v>235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</row>
    <row r="9" spans="1:66" ht="17" x14ac:dyDescent="0.4">
      <c r="A9" s="29" t="s">
        <v>18</v>
      </c>
      <c r="B9" s="105" t="s">
        <v>61</v>
      </c>
      <c r="C9" s="111">
        <v>13900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</row>
    <row r="10" spans="1:66" ht="17" x14ac:dyDescent="0.4">
      <c r="A10" s="29"/>
      <c r="B10" s="105" t="s">
        <v>60</v>
      </c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</row>
    <row r="11" spans="1:66" x14ac:dyDescent="0.35">
      <c r="A11" s="29"/>
      <c r="B11" s="36" t="s">
        <v>105</v>
      </c>
      <c r="C11" s="29" t="s">
        <v>22</v>
      </c>
      <c r="D11" s="32">
        <v>83</v>
      </c>
      <c r="E11" s="32">
        <v>83</v>
      </c>
      <c r="F11" s="32">
        <v>83</v>
      </c>
      <c r="G11" s="32">
        <v>83</v>
      </c>
      <c r="H11" s="32">
        <v>83</v>
      </c>
      <c r="I11" s="32">
        <v>83</v>
      </c>
      <c r="J11" s="32">
        <v>83</v>
      </c>
      <c r="K11" s="32">
        <v>83</v>
      </c>
      <c r="L11" s="32">
        <v>83</v>
      </c>
      <c r="M11" s="32">
        <v>83</v>
      </c>
      <c r="N11" s="32">
        <v>83</v>
      </c>
      <c r="O11" s="32">
        <v>83</v>
      </c>
      <c r="P11" s="32">
        <v>83</v>
      </c>
      <c r="Q11" s="32">
        <v>83</v>
      </c>
      <c r="R11" s="32">
        <v>83</v>
      </c>
      <c r="S11" s="32">
        <v>83</v>
      </c>
      <c r="T11" s="32">
        <v>83</v>
      </c>
      <c r="U11" s="32">
        <v>83</v>
      </c>
      <c r="V11" s="32">
        <v>83</v>
      </c>
      <c r="W11" s="32">
        <v>83</v>
      </c>
      <c r="X11" s="32">
        <v>83</v>
      </c>
      <c r="Y11" s="32">
        <v>83</v>
      </c>
      <c r="Z11" s="32">
        <v>83</v>
      </c>
      <c r="AA11" s="32">
        <v>83</v>
      </c>
      <c r="AB11" s="30">
        <f>'Trafik 2021'!G30</f>
        <v>0</v>
      </c>
      <c r="AC11" s="30">
        <f>'Trafik 2021'!H30</f>
        <v>0</v>
      </c>
      <c r="AD11" s="30">
        <f>'Trafik 2021'!I30</f>
        <v>0</v>
      </c>
      <c r="AE11" s="30">
        <f>'Trafik 2021'!J30</f>
        <v>456</v>
      </c>
      <c r="AF11" s="30">
        <f>'Trafik 2021'!K30</f>
        <v>580</v>
      </c>
      <c r="AG11" s="30">
        <f>'Trafik 2021'!L30</f>
        <v>831</v>
      </c>
      <c r="AH11" s="30">
        <f>'Trafik 2021'!M30</f>
        <v>831</v>
      </c>
      <c r="AI11" s="30">
        <f>'Trafik 2021'!N30</f>
        <v>831</v>
      </c>
      <c r="AJ11" s="30">
        <f>'Trafik 2021'!O30</f>
        <v>2042</v>
      </c>
      <c r="AK11" s="30">
        <f>'Trafik 2021'!P30</f>
        <v>2042</v>
      </c>
      <c r="AL11" s="30">
        <f>'Trafik 2021'!Q30</f>
        <v>2760</v>
      </c>
      <c r="AM11" s="30">
        <f>'Trafik 2021'!R30</f>
        <v>3715</v>
      </c>
      <c r="AN11" s="30">
        <f t="shared" ref="AN11:AN16" si="0">SUM(AB11:AM11)</f>
        <v>14088</v>
      </c>
      <c r="AO11" s="30">
        <f>'Trafik 2021'!G44</f>
        <v>0</v>
      </c>
      <c r="AP11" s="30">
        <f>'Trafik 2021'!H44</f>
        <v>0</v>
      </c>
      <c r="AQ11" s="30">
        <f>'Trafik 2021'!I44</f>
        <v>0</v>
      </c>
      <c r="AR11" s="30">
        <f>'Trafik 2021'!J44</f>
        <v>728</v>
      </c>
      <c r="AS11" s="30">
        <f>'Trafik 2021'!K44</f>
        <v>727</v>
      </c>
      <c r="AT11" s="30">
        <f>'Trafik 2021'!L44</f>
        <v>869</v>
      </c>
      <c r="AU11" s="30">
        <f>'Trafik 2021'!M44</f>
        <v>869</v>
      </c>
      <c r="AV11" s="30">
        <f>'Trafik 2021'!N44</f>
        <v>734</v>
      </c>
      <c r="AW11" s="30">
        <f>'Trafik 2021'!O44</f>
        <v>2108</v>
      </c>
      <c r="AX11" s="30">
        <f>'Trafik 2021'!P44</f>
        <v>2108</v>
      </c>
      <c r="AY11" s="30">
        <f>'Trafik 2021'!Q44</f>
        <v>2720</v>
      </c>
      <c r="AZ11" s="30">
        <f>'Trafik 2021'!R44</f>
        <v>3694</v>
      </c>
      <c r="BA11" s="30">
        <f t="shared" ref="BA11:BA16" si="1">SUM(AO11:AZ11)</f>
        <v>14557</v>
      </c>
      <c r="BB11" s="32">
        <f t="shared" ref="BB11:BM16" si="2">SUM(AB11+AO11)*D11</f>
        <v>0</v>
      </c>
      <c r="BC11" s="32">
        <f t="shared" si="2"/>
        <v>0</v>
      </c>
      <c r="BD11" s="32">
        <f t="shared" si="2"/>
        <v>0</v>
      </c>
      <c r="BE11" s="32">
        <f t="shared" si="2"/>
        <v>98272</v>
      </c>
      <c r="BF11" s="32">
        <f t="shared" si="2"/>
        <v>108481</v>
      </c>
      <c r="BG11" s="32">
        <f t="shared" si="2"/>
        <v>141100</v>
      </c>
      <c r="BH11" s="32">
        <f t="shared" si="2"/>
        <v>141100</v>
      </c>
      <c r="BI11" s="32">
        <f t="shared" si="2"/>
        <v>129895</v>
      </c>
      <c r="BJ11" s="32">
        <f t="shared" si="2"/>
        <v>344450</v>
      </c>
      <c r="BK11" s="32">
        <f t="shared" si="2"/>
        <v>344450</v>
      </c>
      <c r="BL11" s="32">
        <f t="shared" si="2"/>
        <v>454840</v>
      </c>
      <c r="BM11" s="32">
        <f t="shared" si="2"/>
        <v>614947</v>
      </c>
      <c r="BN11" s="32">
        <f t="shared" ref="BN11:BN16" si="3">SUM(BB11:BM11)</f>
        <v>2377535</v>
      </c>
    </row>
    <row r="12" spans="1:66" x14ac:dyDescent="0.35">
      <c r="A12" s="29"/>
      <c r="B12" s="36" t="s">
        <v>106</v>
      </c>
      <c r="C12" s="29" t="s">
        <v>22</v>
      </c>
      <c r="D12" s="32">
        <v>365.20000000000005</v>
      </c>
      <c r="E12" s="32">
        <v>365.20000000000005</v>
      </c>
      <c r="F12" s="32">
        <v>365.20000000000005</v>
      </c>
      <c r="G12" s="32">
        <v>365.20000000000005</v>
      </c>
      <c r="H12" s="32">
        <v>365.20000000000005</v>
      </c>
      <c r="I12" s="32">
        <v>365.20000000000005</v>
      </c>
      <c r="J12" s="32">
        <v>365.20000000000005</v>
      </c>
      <c r="K12" s="32">
        <v>365.20000000000005</v>
      </c>
      <c r="L12" s="32">
        <v>365.20000000000005</v>
      </c>
      <c r="M12" s="32">
        <v>365.20000000000005</v>
      </c>
      <c r="N12" s="32">
        <v>365.20000000000005</v>
      </c>
      <c r="O12" s="32">
        <v>365.20000000000005</v>
      </c>
      <c r="P12" s="32">
        <v>365.20000000000005</v>
      </c>
      <c r="Q12" s="32">
        <v>365.20000000000005</v>
      </c>
      <c r="R12" s="32">
        <v>365.20000000000005</v>
      </c>
      <c r="S12" s="32">
        <v>365.20000000000005</v>
      </c>
      <c r="T12" s="32">
        <v>365.20000000000005</v>
      </c>
      <c r="U12" s="32">
        <v>365.20000000000005</v>
      </c>
      <c r="V12" s="32">
        <v>365.20000000000005</v>
      </c>
      <c r="W12" s="32">
        <v>365.20000000000005</v>
      </c>
      <c r="X12" s="32">
        <v>365.20000000000005</v>
      </c>
      <c r="Y12" s="32">
        <v>365.20000000000005</v>
      </c>
      <c r="Z12" s="32">
        <v>365.20000000000005</v>
      </c>
      <c r="AA12" s="32">
        <v>365.20000000000005</v>
      </c>
      <c r="AB12" s="30">
        <f>'Trafik 2021'!G33</f>
        <v>0</v>
      </c>
      <c r="AC12" s="30">
        <f>'Trafik 2021'!H33</f>
        <v>0</v>
      </c>
      <c r="AD12" s="30">
        <f>'Trafik 2021'!I33</f>
        <v>0</v>
      </c>
      <c r="AE12" s="30">
        <f>'Trafik 2021'!J33</f>
        <v>2</v>
      </c>
      <c r="AF12" s="30">
        <f>'Trafik 2021'!K33</f>
        <v>0</v>
      </c>
      <c r="AG12" s="30">
        <f>'Trafik 2021'!L33</f>
        <v>5</v>
      </c>
      <c r="AH12" s="30">
        <f>'Trafik 2021'!M33</f>
        <v>5</v>
      </c>
      <c r="AI12" s="30">
        <f>'Trafik 2021'!N33</f>
        <v>5</v>
      </c>
      <c r="AJ12" s="30">
        <f>'Trafik 2021'!O33</f>
        <v>40</v>
      </c>
      <c r="AK12" s="30">
        <f>'Trafik 2021'!P33</f>
        <v>40</v>
      </c>
      <c r="AL12" s="30">
        <f>'Trafik 2021'!Q33</f>
        <v>32</v>
      </c>
      <c r="AM12" s="30">
        <f>'Trafik 2021'!R33</f>
        <v>36</v>
      </c>
      <c r="AN12" s="30">
        <f t="shared" si="0"/>
        <v>165</v>
      </c>
      <c r="AO12" s="30">
        <f>'Trafik 2021'!G47</f>
        <v>0</v>
      </c>
      <c r="AP12" s="30">
        <f>'Trafik 2021'!H47</f>
        <v>0</v>
      </c>
      <c r="AQ12" s="30">
        <f>'Trafik 2021'!I47</f>
        <v>0</v>
      </c>
      <c r="AR12" s="30">
        <f>'Trafik 2021'!J47</f>
        <v>0</v>
      </c>
      <c r="AS12" s="30">
        <f>'Trafik 2021'!K47</f>
        <v>0</v>
      </c>
      <c r="AT12" s="30">
        <f>'Trafik 2021'!L47</f>
        <v>4</v>
      </c>
      <c r="AU12" s="30">
        <f>'Trafik 2021'!M47</f>
        <v>4</v>
      </c>
      <c r="AV12" s="30">
        <f>'Trafik 2021'!N47</f>
        <v>0</v>
      </c>
      <c r="AW12" s="30">
        <f>'Trafik 2021'!O47</f>
        <v>50</v>
      </c>
      <c r="AX12" s="30">
        <f>'Trafik 2021'!P47</f>
        <v>50</v>
      </c>
      <c r="AY12" s="30">
        <f>'Trafik 2021'!Q47</f>
        <v>80</v>
      </c>
      <c r="AZ12" s="30">
        <f>'Trafik 2021'!R47</f>
        <v>66</v>
      </c>
      <c r="BA12" s="30">
        <f t="shared" si="1"/>
        <v>254</v>
      </c>
      <c r="BB12" s="32">
        <f t="shared" si="2"/>
        <v>0</v>
      </c>
      <c r="BC12" s="32">
        <f t="shared" si="2"/>
        <v>0</v>
      </c>
      <c r="BD12" s="32">
        <f t="shared" si="2"/>
        <v>0</v>
      </c>
      <c r="BE12" s="32">
        <f t="shared" si="2"/>
        <v>730.40000000000009</v>
      </c>
      <c r="BF12" s="32">
        <f t="shared" si="2"/>
        <v>0</v>
      </c>
      <c r="BG12" s="32">
        <f t="shared" si="2"/>
        <v>3286.8</v>
      </c>
      <c r="BH12" s="32">
        <f t="shared" si="2"/>
        <v>3286.8</v>
      </c>
      <c r="BI12" s="32">
        <f t="shared" si="2"/>
        <v>1826.0000000000002</v>
      </c>
      <c r="BJ12" s="32">
        <f t="shared" si="2"/>
        <v>32868.000000000007</v>
      </c>
      <c r="BK12" s="32">
        <f t="shared" si="2"/>
        <v>32868.000000000007</v>
      </c>
      <c r="BL12" s="32">
        <f t="shared" si="2"/>
        <v>40902.400000000009</v>
      </c>
      <c r="BM12" s="32">
        <f t="shared" si="2"/>
        <v>37250.400000000001</v>
      </c>
      <c r="BN12" s="32">
        <f t="shared" si="3"/>
        <v>153018.80000000002</v>
      </c>
    </row>
    <row r="13" spans="1:66" x14ac:dyDescent="0.35">
      <c r="A13" s="29"/>
      <c r="B13" s="36" t="s">
        <v>107</v>
      </c>
      <c r="C13" s="29" t="s">
        <v>22</v>
      </c>
      <c r="D13" s="32">
        <v>76.775000000000006</v>
      </c>
      <c r="E13" s="32">
        <v>76.775000000000006</v>
      </c>
      <c r="F13" s="32">
        <v>76.775000000000006</v>
      </c>
      <c r="G13" s="32">
        <v>76.775000000000006</v>
      </c>
      <c r="H13" s="32">
        <v>76.775000000000006</v>
      </c>
      <c r="I13" s="32">
        <v>76.775000000000006</v>
      </c>
      <c r="J13" s="32">
        <v>76.775000000000006</v>
      </c>
      <c r="K13" s="32">
        <v>76.775000000000006</v>
      </c>
      <c r="L13" s="32">
        <v>76.775000000000006</v>
      </c>
      <c r="M13" s="32">
        <v>76.775000000000006</v>
      </c>
      <c r="N13" s="32">
        <v>76.775000000000006</v>
      </c>
      <c r="O13" s="32">
        <v>76.775000000000006</v>
      </c>
      <c r="P13" s="32">
        <v>76.775000000000006</v>
      </c>
      <c r="Q13" s="32">
        <v>76.775000000000006</v>
      </c>
      <c r="R13" s="32">
        <v>76.775000000000006</v>
      </c>
      <c r="S13" s="32">
        <v>76.775000000000006</v>
      </c>
      <c r="T13" s="32">
        <v>76.775000000000006</v>
      </c>
      <c r="U13" s="32">
        <v>76.775000000000006</v>
      </c>
      <c r="V13" s="32">
        <v>76.775000000000006</v>
      </c>
      <c r="W13" s="32">
        <v>76.775000000000006</v>
      </c>
      <c r="X13" s="32">
        <v>76.775000000000006</v>
      </c>
      <c r="Y13" s="32">
        <v>76.775000000000006</v>
      </c>
      <c r="Z13" s="32">
        <v>76.775000000000006</v>
      </c>
      <c r="AA13" s="32">
        <v>76.775000000000006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>
        <f t="shared" si="0"/>
        <v>0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>
        <f t="shared" si="1"/>
        <v>0</v>
      </c>
      <c r="BB13" s="32">
        <f t="shared" si="2"/>
        <v>0</v>
      </c>
      <c r="BC13" s="32">
        <f t="shared" si="2"/>
        <v>0</v>
      </c>
      <c r="BD13" s="32">
        <f t="shared" si="2"/>
        <v>0</v>
      </c>
      <c r="BE13" s="32">
        <f t="shared" si="2"/>
        <v>0</v>
      </c>
      <c r="BF13" s="32">
        <f t="shared" si="2"/>
        <v>0</v>
      </c>
      <c r="BG13" s="32">
        <f t="shared" si="2"/>
        <v>0</v>
      </c>
      <c r="BH13" s="32">
        <f t="shared" si="2"/>
        <v>0</v>
      </c>
      <c r="BI13" s="32">
        <f t="shared" si="2"/>
        <v>0</v>
      </c>
      <c r="BJ13" s="32">
        <f t="shared" si="2"/>
        <v>0</v>
      </c>
      <c r="BK13" s="32">
        <f t="shared" si="2"/>
        <v>0</v>
      </c>
      <c r="BL13" s="32">
        <f t="shared" si="2"/>
        <v>0</v>
      </c>
      <c r="BM13" s="32">
        <f t="shared" si="2"/>
        <v>0</v>
      </c>
      <c r="BN13" s="32">
        <f t="shared" si="3"/>
        <v>0</v>
      </c>
    </row>
    <row r="14" spans="1:66" x14ac:dyDescent="0.35">
      <c r="A14" s="29"/>
      <c r="B14" s="36" t="s">
        <v>108</v>
      </c>
      <c r="C14" s="29" t="s">
        <v>22</v>
      </c>
      <c r="D14" s="32">
        <v>83</v>
      </c>
      <c r="E14" s="32">
        <v>83</v>
      </c>
      <c r="F14" s="32">
        <v>83</v>
      </c>
      <c r="G14" s="32">
        <v>83</v>
      </c>
      <c r="H14" s="32">
        <v>83</v>
      </c>
      <c r="I14" s="32">
        <v>83</v>
      </c>
      <c r="J14" s="32">
        <v>83</v>
      </c>
      <c r="K14" s="32">
        <v>83</v>
      </c>
      <c r="L14" s="32">
        <v>83</v>
      </c>
      <c r="M14" s="32">
        <v>83</v>
      </c>
      <c r="N14" s="32">
        <v>83</v>
      </c>
      <c r="O14" s="32">
        <v>83</v>
      </c>
      <c r="P14" s="32">
        <v>83</v>
      </c>
      <c r="Q14" s="32">
        <v>83</v>
      </c>
      <c r="R14" s="32">
        <v>83</v>
      </c>
      <c r="S14" s="32">
        <v>83</v>
      </c>
      <c r="T14" s="32">
        <v>83</v>
      </c>
      <c r="U14" s="32">
        <v>83</v>
      </c>
      <c r="V14" s="32">
        <v>83</v>
      </c>
      <c r="W14" s="32">
        <v>83</v>
      </c>
      <c r="X14" s="32">
        <v>83</v>
      </c>
      <c r="Y14" s="32">
        <v>83</v>
      </c>
      <c r="Z14" s="32">
        <v>83</v>
      </c>
      <c r="AA14" s="32">
        <v>83</v>
      </c>
      <c r="AB14" s="30">
        <f>'Trafik 2021'!G32</f>
        <v>0</v>
      </c>
      <c r="AC14" s="30">
        <f>'Trafik 2021'!H32</f>
        <v>0</v>
      </c>
      <c r="AD14" s="30">
        <f>'Trafik 2021'!I32</f>
        <v>0</v>
      </c>
      <c r="AE14" s="30">
        <f>'Trafik 2021'!J32</f>
        <v>1</v>
      </c>
      <c r="AF14" s="30">
        <f>'Trafik 2021'!K32</f>
        <v>1</v>
      </c>
      <c r="AG14" s="30">
        <f>'Trafik 2021'!L32</f>
        <v>3</v>
      </c>
      <c r="AH14" s="30">
        <f>'Trafik 2021'!M32</f>
        <v>3</v>
      </c>
      <c r="AI14" s="30">
        <f>'Trafik 2021'!N32</f>
        <v>3</v>
      </c>
      <c r="AJ14" s="30">
        <f>'Trafik 2021'!O32</f>
        <v>120</v>
      </c>
      <c r="AK14" s="30">
        <f>'Trafik 2021'!P32</f>
        <v>120</v>
      </c>
      <c r="AL14" s="30">
        <f>'Trafik 2021'!Q32</f>
        <v>156</v>
      </c>
      <c r="AM14" s="30">
        <f>'Trafik 2021'!R32</f>
        <v>202</v>
      </c>
      <c r="AN14" s="30">
        <f t="shared" si="0"/>
        <v>609</v>
      </c>
      <c r="AO14" s="30">
        <f>'Trafik 2021'!G46</f>
        <v>0</v>
      </c>
      <c r="AP14" s="30">
        <f>'Trafik 2021'!H46</f>
        <v>0</v>
      </c>
      <c r="AQ14" s="30">
        <f>'Trafik 2021'!I46</f>
        <v>0</v>
      </c>
      <c r="AR14" s="30">
        <f>'Trafik 2021'!J46</f>
        <v>8</v>
      </c>
      <c r="AS14" s="30">
        <f>'Trafik 2021'!K46</f>
        <v>8</v>
      </c>
      <c r="AT14" s="30">
        <f>'Trafik 2021'!L46</f>
        <v>10</v>
      </c>
      <c r="AU14" s="30">
        <f>'Trafik 2021'!M46</f>
        <v>10</v>
      </c>
      <c r="AV14" s="30">
        <f>'Trafik 2021'!N46</f>
        <v>7</v>
      </c>
      <c r="AW14" s="30">
        <f>'Trafik 2021'!O46</f>
        <v>220</v>
      </c>
      <c r="AX14" s="30">
        <f>'Trafik 2021'!P46</f>
        <v>220</v>
      </c>
      <c r="AY14" s="30">
        <f>'Trafik 2021'!Q46</f>
        <v>264</v>
      </c>
      <c r="AZ14" s="30">
        <f>'Trafik 2021'!R46</f>
        <v>310</v>
      </c>
      <c r="BA14" s="30">
        <f t="shared" si="1"/>
        <v>1057</v>
      </c>
      <c r="BB14" s="32">
        <f t="shared" si="2"/>
        <v>0</v>
      </c>
      <c r="BC14" s="32">
        <f t="shared" si="2"/>
        <v>0</v>
      </c>
      <c r="BD14" s="32">
        <f t="shared" si="2"/>
        <v>0</v>
      </c>
      <c r="BE14" s="32">
        <f t="shared" si="2"/>
        <v>747</v>
      </c>
      <c r="BF14" s="32">
        <f t="shared" si="2"/>
        <v>747</v>
      </c>
      <c r="BG14" s="32">
        <f t="shared" si="2"/>
        <v>1079</v>
      </c>
      <c r="BH14" s="32">
        <f t="shared" si="2"/>
        <v>1079</v>
      </c>
      <c r="BI14" s="32">
        <f t="shared" si="2"/>
        <v>830</v>
      </c>
      <c r="BJ14" s="32">
        <f t="shared" si="2"/>
        <v>28220</v>
      </c>
      <c r="BK14" s="32">
        <f t="shared" si="2"/>
        <v>28220</v>
      </c>
      <c r="BL14" s="32">
        <f t="shared" si="2"/>
        <v>34860</v>
      </c>
      <c r="BM14" s="32">
        <f t="shared" si="2"/>
        <v>42496</v>
      </c>
      <c r="BN14" s="32">
        <f t="shared" si="3"/>
        <v>138278</v>
      </c>
    </row>
    <row r="15" spans="1:66" x14ac:dyDescent="0.35">
      <c r="A15" s="29"/>
      <c r="B15" s="36" t="s">
        <v>109</v>
      </c>
      <c r="C15" s="29" t="s">
        <v>22</v>
      </c>
      <c r="D15" s="32">
        <v>166</v>
      </c>
      <c r="E15" s="32">
        <v>166</v>
      </c>
      <c r="F15" s="32">
        <v>166</v>
      </c>
      <c r="G15" s="32">
        <v>166</v>
      </c>
      <c r="H15" s="32">
        <v>166</v>
      </c>
      <c r="I15" s="32">
        <v>166</v>
      </c>
      <c r="J15" s="32">
        <v>166</v>
      </c>
      <c r="K15" s="32">
        <v>166</v>
      </c>
      <c r="L15" s="32">
        <v>166</v>
      </c>
      <c r="M15" s="32">
        <v>166</v>
      </c>
      <c r="N15" s="32">
        <v>166</v>
      </c>
      <c r="O15" s="32">
        <v>166</v>
      </c>
      <c r="P15" s="32">
        <v>166</v>
      </c>
      <c r="Q15" s="32">
        <v>166</v>
      </c>
      <c r="R15" s="32">
        <v>166</v>
      </c>
      <c r="S15" s="32">
        <v>166</v>
      </c>
      <c r="T15" s="32">
        <v>166</v>
      </c>
      <c r="U15" s="32">
        <v>166</v>
      </c>
      <c r="V15" s="32">
        <v>166</v>
      </c>
      <c r="W15" s="32">
        <v>166</v>
      </c>
      <c r="X15" s="32">
        <v>166</v>
      </c>
      <c r="Y15" s="32">
        <v>166</v>
      </c>
      <c r="Z15" s="32">
        <v>166</v>
      </c>
      <c r="AA15" s="32">
        <v>166</v>
      </c>
      <c r="AB15" s="30">
        <f>'Trafik 2021'!G31</f>
        <v>0</v>
      </c>
      <c r="AC15" s="30">
        <f>'Trafik 2021'!H31</f>
        <v>0</v>
      </c>
      <c r="AD15" s="30">
        <f>'Trafik 2021'!I31</f>
        <v>0</v>
      </c>
      <c r="AE15" s="30">
        <f>'Trafik 2021'!J31</f>
        <v>61</v>
      </c>
      <c r="AF15" s="30">
        <f>'Trafik 2021'!K31</f>
        <v>17</v>
      </c>
      <c r="AG15" s="30">
        <f>'Trafik 2021'!L31</f>
        <v>42</v>
      </c>
      <c r="AH15" s="30">
        <f>'Trafik 2021'!M31</f>
        <v>42</v>
      </c>
      <c r="AI15" s="30">
        <f>'Trafik 2021'!N31</f>
        <v>42</v>
      </c>
      <c r="AJ15" s="30">
        <f>'Trafik 2021'!O31</f>
        <v>60</v>
      </c>
      <c r="AK15" s="30">
        <f>'Trafik 2021'!P31</f>
        <v>60</v>
      </c>
      <c r="AL15" s="30">
        <f>'Trafik 2021'!Q31</f>
        <v>73</v>
      </c>
      <c r="AM15" s="30">
        <f>'Trafik 2021'!R31</f>
        <v>84</v>
      </c>
      <c r="AN15" s="30">
        <f t="shared" si="0"/>
        <v>481</v>
      </c>
      <c r="AO15" s="30">
        <f>'Trafik 2021'!G45</f>
        <v>0</v>
      </c>
      <c r="AP15" s="30">
        <f>'Trafik 2021'!H45</f>
        <v>0</v>
      </c>
      <c r="AQ15" s="30">
        <f>'Trafik 2021'!I45</f>
        <v>0</v>
      </c>
      <c r="AR15" s="30">
        <f>'Trafik 2021'!J45</f>
        <v>24</v>
      </c>
      <c r="AS15" s="30">
        <f>'Trafik 2021'!K45</f>
        <v>16</v>
      </c>
      <c r="AT15" s="30">
        <f>'Trafik 2021'!L45</f>
        <v>76</v>
      </c>
      <c r="AU15" s="30">
        <f>'Trafik 2021'!M45</f>
        <v>76</v>
      </c>
      <c r="AV15" s="30">
        <f>'Trafik 2021'!N45</f>
        <v>7</v>
      </c>
      <c r="AW15" s="30">
        <f>'Trafik 2021'!O45</f>
        <v>30</v>
      </c>
      <c r="AX15" s="30">
        <f>'Trafik 2021'!P45</f>
        <v>30</v>
      </c>
      <c r="AY15" s="30">
        <f>'Trafik 2021'!Q45</f>
        <v>76</v>
      </c>
      <c r="AZ15" s="30">
        <f>'Trafik 2021'!R45</f>
        <v>81</v>
      </c>
      <c r="BA15" s="30">
        <f t="shared" si="1"/>
        <v>416</v>
      </c>
      <c r="BB15" s="32">
        <f t="shared" si="2"/>
        <v>0</v>
      </c>
      <c r="BC15" s="32">
        <f t="shared" si="2"/>
        <v>0</v>
      </c>
      <c r="BD15" s="32">
        <f t="shared" si="2"/>
        <v>0</v>
      </c>
      <c r="BE15" s="32">
        <f t="shared" si="2"/>
        <v>14110</v>
      </c>
      <c r="BF15" s="32">
        <f t="shared" si="2"/>
        <v>5478</v>
      </c>
      <c r="BG15" s="32">
        <f t="shared" si="2"/>
        <v>19588</v>
      </c>
      <c r="BH15" s="32">
        <f t="shared" si="2"/>
        <v>19588</v>
      </c>
      <c r="BI15" s="32">
        <f t="shared" si="2"/>
        <v>8134</v>
      </c>
      <c r="BJ15" s="32">
        <f t="shared" si="2"/>
        <v>14940</v>
      </c>
      <c r="BK15" s="32">
        <f t="shared" si="2"/>
        <v>14940</v>
      </c>
      <c r="BL15" s="32">
        <f t="shared" si="2"/>
        <v>24734</v>
      </c>
      <c r="BM15" s="32">
        <f t="shared" si="2"/>
        <v>27390</v>
      </c>
      <c r="BN15" s="32">
        <f t="shared" si="3"/>
        <v>148902</v>
      </c>
    </row>
    <row r="16" spans="1:66" x14ac:dyDescent="0.35">
      <c r="A16" s="29"/>
      <c r="B16" s="36" t="s">
        <v>110</v>
      </c>
      <c r="C16" s="29" t="s">
        <v>22</v>
      </c>
      <c r="D16" s="32">
        <v>332</v>
      </c>
      <c r="E16" s="32">
        <v>332</v>
      </c>
      <c r="F16" s="32">
        <v>332</v>
      </c>
      <c r="G16" s="32">
        <v>332</v>
      </c>
      <c r="H16" s="32">
        <v>332</v>
      </c>
      <c r="I16" s="32">
        <v>332</v>
      </c>
      <c r="J16" s="32">
        <v>332</v>
      </c>
      <c r="K16" s="32">
        <v>332</v>
      </c>
      <c r="L16" s="32">
        <v>332</v>
      </c>
      <c r="M16" s="32">
        <v>332</v>
      </c>
      <c r="N16" s="32">
        <v>332</v>
      </c>
      <c r="O16" s="32">
        <v>332</v>
      </c>
      <c r="P16" s="32">
        <v>332</v>
      </c>
      <c r="Q16" s="32">
        <v>332</v>
      </c>
      <c r="R16" s="32">
        <v>332</v>
      </c>
      <c r="S16" s="32">
        <v>332</v>
      </c>
      <c r="T16" s="32">
        <v>332</v>
      </c>
      <c r="U16" s="32">
        <v>332</v>
      </c>
      <c r="V16" s="32">
        <v>332</v>
      </c>
      <c r="W16" s="32">
        <v>332</v>
      </c>
      <c r="X16" s="32">
        <v>332</v>
      </c>
      <c r="Y16" s="32">
        <v>332</v>
      </c>
      <c r="Z16" s="32">
        <v>332</v>
      </c>
      <c r="AA16" s="32">
        <v>332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f t="shared" si="0"/>
        <v>0</v>
      </c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>
        <f t="shared" si="1"/>
        <v>0</v>
      </c>
      <c r="BB16" s="32">
        <f t="shared" si="2"/>
        <v>0</v>
      </c>
      <c r="BC16" s="32">
        <f t="shared" si="2"/>
        <v>0</v>
      </c>
      <c r="BD16" s="32">
        <f t="shared" si="2"/>
        <v>0</v>
      </c>
      <c r="BE16" s="32">
        <f t="shared" si="2"/>
        <v>0</v>
      </c>
      <c r="BF16" s="32">
        <f t="shared" si="2"/>
        <v>0</v>
      </c>
      <c r="BG16" s="32">
        <f t="shared" si="2"/>
        <v>0</v>
      </c>
      <c r="BH16" s="32">
        <f t="shared" si="2"/>
        <v>0</v>
      </c>
      <c r="BI16" s="32">
        <f t="shared" si="2"/>
        <v>0</v>
      </c>
      <c r="BJ16" s="32">
        <f t="shared" si="2"/>
        <v>0</v>
      </c>
      <c r="BK16" s="32">
        <f t="shared" si="2"/>
        <v>0</v>
      </c>
      <c r="BL16" s="32">
        <f t="shared" si="2"/>
        <v>0</v>
      </c>
      <c r="BM16" s="32">
        <f t="shared" si="2"/>
        <v>0</v>
      </c>
      <c r="BN16" s="32">
        <f t="shared" si="3"/>
        <v>0</v>
      </c>
    </row>
    <row r="17" spans="1:66" ht="17" x14ac:dyDescent="0.4">
      <c r="A17" s="29"/>
      <c r="B17" s="105" t="s">
        <v>62</v>
      </c>
      <c r="C17" s="29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1:66" x14ac:dyDescent="0.35">
      <c r="A18" s="29"/>
      <c r="B18" s="36" t="s">
        <v>105</v>
      </c>
      <c r="C18" s="29" t="s">
        <v>22</v>
      </c>
      <c r="D18" s="32">
        <v>64.33</v>
      </c>
      <c r="E18" s="32">
        <v>64.33</v>
      </c>
      <c r="F18" s="32">
        <v>64.33</v>
      </c>
      <c r="G18" s="32">
        <v>64.33</v>
      </c>
      <c r="H18" s="32">
        <v>64.33</v>
      </c>
      <c r="I18" s="32">
        <v>64.33</v>
      </c>
      <c r="J18" s="32">
        <v>64.33</v>
      </c>
      <c r="K18" s="32">
        <v>64.33</v>
      </c>
      <c r="L18" s="32">
        <v>64.33</v>
      </c>
      <c r="M18" s="32">
        <v>64.33</v>
      </c>
      <c r="N18" s="32">
        <v>64.33</v>
      </c>
      <c r="O18" s="32">
        <v>64.33</v>
      </c>
      <c r="P18" s="32">
        <v>64.33</v>
      </c>
      <c r="Q18" s="32">
        <v>64.33</v>
      </c>
      <c r="R18" s="32">
        <v>64.33</v>
      </c>
      <c r="S18" s="32">
        <v>64.33</v>
      </c>
      <c r="T18" s="32">
        <v>64.33</v>
      </c>
      <c r="U18" s="32">
        <v>64.33</v>
      </c>
      <c r="V18" s="32">
        <v>64.33</v>
      </c>
      <c r="W18" s="32">
        <v>64.33</v>
      </c>
      <c r="X18" s="32">
        <v>64.33</v>
      </c>
      <c r="Y18" s="32">
        <v>64.33</v>
      </c>
      <c r="Z18" s="32">
        <v>64.33</v>
      </c>
      <c r="AA18" s="32">
        <v>64.33</v>
      </c>
      <c r="AB18" s="30">
        <f>'Trafik 2021'!G39</f>
        <v>0</v>
      </c>
      <c r="AC18" s="30">
        <f>'Trafik 2021'!H39</f>
        <v>0</v>
      </c>
      <c r="AD18" s="30">
        <f>'Trafik 2021'!I39</f>
        <v>0</v>
      </c>
      <c r="AE18" s="30">
        <f>'Trafik 2021'!J39</f>
        <v>109</v>
      </c>
      <c r="AF18" s="30">
        <f>'Trafik 2021'!K39</f>
        <v>178</v>
      </c>
      <c r="AG18" s="30">
        <f>'Trafik 2021'!L39</f>
        <v>127</v>
      </c>
      <c r="AH18" s="30">
        <f>'Trafik 2021'!M39</f>
        <v>127</v>
      </c>
      <c r="AI18" s="30">
        <f>'Trafik 2021'!N39</f>
        <v>127</v>
      </c>
      <c r="AJ18" s="30">
        <f>'Trafik 2021'!O39</f>
        <v>360</v>
      </c>
      <c r="AK18" s="30">
        <f>'Trafik 2021'!P39</f>
        <v>360</v>
      </c>
      <c r="AL18" s="30">
        <f>'Trafik 2021'!Q39</f>
        <v>432</v>
      </c>
      <c r="AM18" s="30">
        <f>'Trafik 2021'!R39</f>
        <v>518</v>
      </c>
      <c r="AN18" s="30">
        <f>SUM(AB18:AM18)</f>
        <v>2338</v>
      </c>
      <c r="AO18" s="30">
        <f>'Trafik 2021'!G53</f>
        <v>0</v>
      </c>
      <c r="AP18" s="30">
        <f>'Trafik 2021'!H53</f>
        <v>0</v>
      </c>
      <c r="AQ18" s="30">
        <f>'Trafik 2021'!I53</f>
        <v>0</v>
      </c>
      <c r="AR18" s="30">
        <f>'Trafik 2021'!J53</f>
        <v>1</v>
      </c>
      <c r="AS18" s="30">
        <f>'Trafik 2021'!K53</f>
        <v>50</v>
      </c>
      <c r="AT18" s="30">
        <f>'Trafik 2021'!L53</f>
        <v>0</v>
      </c>
      <c r="AU18" s="30">
        <f>'Trafik 2021'!M53</f>
        <v>0</v>
      </c>
      <c r="AV18" s="30">
        <f>'Trafik 2021'!N53</f>
        <v>0</v>
      </c>
      <c r="AW18" s="30">
        <f>'Trafik 2021'!O53</f>
        <v>367</v>
      </c>
      <c r="AX18" s="30">
        <f>'Trafik 2021'!P53</f>
        <v>367</v>
      </c>
      <c r="AY18" s="30">
        <f>'Trafik 2021'!Q53</f>
        <v>440</v>
      </c>
      <c r="AZ18" s="30">
        <f>'Trafik 2021'!R53</f>
        <v>528</v>
      </c>
      <c r="BA18" s="30">
        <f>SUM(AO18:AZ18)</f>
        <v>1753</v>
      </c>
      <c r="BB18" s="32">
        <f t="shared" ref="BB18:BM20" si="4">SUM(AB18+AO18)*D18</f>
        <v>0</v>
      </c>
      <c r="BC18" s="32">
        <f t="shared" si="4"/>
        <v>0</v>
      </c>
      <c r="BD18" s="32">
        <f t="shared" si="4"/>
        <v>0</v>
      </c>
      <c r="BE18" s="32">
        <f t="shared" si="4"/>
        <v>7076.3</v>
      </c>
      <c r="BF18" s="32">
        <f t="shared" si="4"/>
        <v>14667.24</v>
      </c>
      <c r="BG18" s="32">
        <f t="shared" si="4"/>
        <v>8169.91</v>
      </c>
      <c r="BH18" s="32">
        <f t="shared" si="4"/>
        <v>8169.91</v>
      </c>
      <c r="BI18" s="32">
        <f t="shared" si="4"/>
        <v>8169.91</v>
      </c>
      <c r="BJ18" s="32">
        <f t="shared" si="4"/>
        <v>46767.909999999996</v>
      </c>
      <c r="BK18" s="32">
        <f t="shared" si="4"/>
        <v>46767.909999999996</v>
      </c>
      <c r="BL18" s="32">
        <f t="shared" si="4"/>
        <v>56095.76</v>
      </c>
      <c r="BM18" s="32">
        <f t="shared" si="4"/>
        <v>67289.179999999993</v>
      </c>
      <c r="BN18" s="32">
        <f>SUM(BB18:BM18)</f>
        <v>263174.03000000003</v>
      </c>
    </row>
    <row r="19" spans="1:66" x14ac:dyDescent="0.35">
      <c r="A19" s="29"/>
      <c r="B19" s="36" t="s">
        <v>106</v>
      </c>
      <c r="C19" s="29" t="s">
        <v>22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>
        <f>SUM(AB19:AM19)</f>
        <v>0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>
        <f>SUM(AO19:AZ19)</f>
        <v>0</v>
      </c>
      <c r="BB19" s="32">
        <f t="shared" si="4"/>
        <v>0</v>
      </c>
      <c r="BC19" s="32">
        <f t="shared" si="4"/>
        <v>0</v>
      </c>
      <c r="BD19" s="32">
        <f t="shared" si="4"/>
        <v>0</v>
      </c>
      <c r="BE19" s="32">
        <f t="shared" si="4"/>
        <v>0</v>
      </c>
      <c r="BF19" s="32">
        <f t="shared" si="4"/>
        <v>0</v>
      </c>
      <c r="BG19" s="32">
        <f t="shared" si="4"/>
        <v>0</v>
      </c>
      <c r="BH19" s="32">
        <f t="shared" si="4"/>
        <v>0</v>
      </c>
      <c r="BI19" s="32">
        <f t="shared" si="4"/>
        <v>0</v>
      </c>
      <c r="BJ19" s="32">
        <f t="shared" si="4"/>
        <v>0</v>
      </c>
      <c r="BK19" s="32">
        <f t="shared" si="4"/>
        <v>0</v>
      </c>
      <c r="BL19" s="32">
        <f t="shared" si="4"/>
        <v>0</v>
      </c>
      <c r="BM19" s="32">
        <f t="shared" si="4"/>
        <v>0</v>
      </c>
      <c r="BN19" s="32">
        <f>SUM(BB19:BM19)</f>
        <v>0</v>
      </c>
    </row>
    <row r="20" spans="1:66" x14ac:dyDescent="0.35">
      <c r="A20" s="29"/>
      <c r="B20" s="36" t="s">
        <v>107</v>
      </c>
      <c r="C20" s="29" t="s">
        <v>22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>
        <f>SUM(AB20:AM20)</f>
        <v>0</v>
      </c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>
        <f>SUM(AO20:AZ20)</f>
        <v>0</v>
      </c>
      <c r="BB20" s="32">
        <f t="shared" si="4"/>
        <v>0</v>
      </c>
      <c r="BC20" s="32">
        <f t="shared" si="4"/>
        <v>0</v>
      </c>
      <c r="BD20" s="32">
        <f t="shared" si="4"/>
        <v>0</v>
      </c>
      <c r="BE20" s="32">
        <f t="shared" si="4"/>
        <v>0</v>
      </c>
      <c r="BF20" s="32">
        <f t="shared" si="4"/>
        <v>0</v>
      </c>
      <c r="BG20" s="32">
        <f t="shared" si="4"/>
        <v>0</v>
      </c>
      <c r="BH20" s="32">
        <f t="shared" si="4"/>
        <v>0</v>
      </c>
      <c r="BI20" s="32">
        <f t="shared" si="4"/>
        <v>0</v>
      </c>
      <c r="BJ20" s="32">
        <f t="shared" si="4"/>
        <v>0</v>
      </c>
      <c r="BK20" s="32">
        <f t="shared" si="4"/>
        <v>0</v>
      </c>
      <c r="BL20" s="32">
        <f t="shared" si="4"/>
        <v>0</v>
      </c>
      <c r="BM20" s="32">
        <f t="shared" si="4"/>
        <v>0</v>
      </c>
      <c r="BN20" s="32">
        <f>SUM(BB20:BM20)</f>
        <v>0</v>
      </c>
    </row>
    <row r="21" spans="1:66" ht="17" x14ac:dyDescent="0.4">
      <c r="A21" s="29"/>
      <c r="B21" s="105" t="s">
        <v>63</v>
      </c>
      <c r="C21" s="29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1:66" x14ac:dyDescent="0.35">
      <c r="A22" s="29"/>
      <c r="B22" s="36" t="s">
        <v>105</v>
      </c>
      <c r="C22" s="29" t="s">
        <v>22</v>
      </c>
      <c r="D22" s="32">
        <v>124.50000000000001</v>
      </c>
      <c r="E22" s="32">
        <v>124.50000000000001</v>
      </c>
      <c r="F22" s="32">
        <v>124.50000000000001</v>
      </c>
      <c r="G22" s="32">
        <v>124.50000000000001</v>
      </c>
      <c r="H22" s="32">
        <v>124.50000000000001</v>
      </c>
      <c r="I22" s="32">
        <v>124.50000000000001</v>
      </c>
      <c r="J22" s="32">
        <v>124.50000000000001</v>
      </c>
      <c r="K22" s="32">
        <v>124.50000000000001</v>
      </c>
      <c r="L22" s="32">
        <v>124.50000000000001</v>
      </c>
      <c r="M22" s="32">
        <v>124.50000000000001</v>
      </c>
      <c r="N22" s="32">
        <v>124.50000000000001</v>
      </c>
      <c r="O22" s="32">
        <v>124.50000000000001</v>
      </c>
      <c r="P22" s="32">
        <v>124.50000000000001</v>
      </c>
      <c r="Q22" s="32">
        <v>124.50000000000001</v>
      </c>
      <c r="R22" s="32">
        <v>124.50000000000001</v>
      </c>
      <c r="S22" s="32">
        <v>124.50000000000001</v>
      </c>
      <c r="T22" s="32">
        <v>124.50000000000001</v>
      </c>
      <c r="U22" s="32">
        <v>124.50000000000001</v>
      </c>
      <c r="V22" s="32">
        <v>124.50000000000001</v>
      </c>
      <c r="W22" s="32">
        <v>124.50000000000001</v>
      </c>
      <c r="X22" s="32">
        <v>124.50000000000001</v>
      </c>
      <c r="Y22" s="32">
        <v>124.50000000000001</v>
      </c>
      <c r="Z22" s="32">
        <v>124.50000000000001</v>
      </c>
      <c r="AA22" s="32">
        <v>124.50000000000001</v>
      </c>
      <c r="AB22" s="30">
        <f>'Trafik 2021'!G34</f>
        <v>0</v>
      </c>
      <c r="AC22" s="30">
        <f>'Trafik 2021'!H34</f>
        <v>0</v>
      </c>
      <c r="AD22" s="30">
        <f>'Trafik 2021'!I34</f>
        <v>0</v>
      </c>
      <c r="AE22" s="30">
        <f>'Trafik 2021'!J34</f>
        <v>441</v>
      </c>
      <c r="AF22" s="30">
        <f>'Trafik 2021'!K34</f>
        <v>267</v>
      </c>
      <c r="AG22" s="30">
        <f>'Trafik 2021'!L34</f>
        <v>450</v>
      </c>
      <c r="AH22" s="30">
        <f>'Trafik 2021'!M34</f>
        <v>450</v>
      </c>
      <c r="AI22" s="30">
        <f>'Trafik 2021'!N34</f>
        <v>450</v>
      </c>
      <c r="AJ22" s="30">
        <f>'Trafik 2021'!O34</f>
        <v>690</v>
      </c>
      <c r="AK22" s="30">
        <f>'Trafik 2021'!P34</f>
        <v>690</v>
      </c>
      <c r="AL22" s="30">
        <f>'Trafik 2021'!Q34</f>
        <v>840</v>
      </c>
      <c r="AM22" s="30">
        <f>'Trafik 2021'!R34</f>
        <v>1008</v>
      </c>
      <c r="AN22" s="30">
        <f t="shared" ref="AN22:AN27" si="5">SUM(AB22:AM22)</f>
        <v>5286</v>
      </c>
      <c r="AO22" s="30">
        <f>'Trafik 2021'!G48</f>
        <v>0</v>
      </c>
      <c r="AP22" s="30">
        <f>'Trafik 2021'!H48</f>
        <v>0</v>
      </c>
      <c r="AQ22" s="30">
        <f>'Trafik 2021'!I48</f>
        <v>0</v>
      </c>
      <c r="AR22" s="30">
        <f>'Trafik 2021'!J48</f>
        <v>269</v>
      </c>
      <c r="AS22" s="30">
        <f>'Trafik 2021'!K48</f>
        <v>227</v>
      </c>
      <c r="AT22" s="30">
        <f>'Trafik 2021'!L48</f>
        <v>227</v>
      </c>
      <c r="AU22" s="30">
        <f>'Trafik 2021'!M48</f>
        <v>227</v>
      </c>
      <c r="AV22" s="30">
        <f>'Trafik 2021'!N48</f>
        <v>232</v>
      </c>
      <c r="AW22" s="30">
        <f>'Trafik 2021'!O48</f>
        <v>940</v>
      </c>
      <c r="AX22" s="30">
        <f>'Trafik 2021'!P48</f>
        <v>940</v>
      </c>
      <c r="AY22" s="30">
        <f>'Trafik 2021'!Q48</f>
        <v>1068</v>
      </c>
      <c r="AZ22" s="30">
        <f>'Trafik 2021'!R48</f>
        <v>1281</v>
      </c>
      <c r="BA22" s="30">
        <f t="shared" ref="BA22:BA27" si="6">SUM(AO22:AZ22)</f>
        <v>5411</v>
      </c>
      <c r="BB22" s="32">
        <f t="shared" ref="BB22:BM27" si="7">SUM(AB22+AO22)*D22</f>
        <v>0</v>
      </c>
      <c r="BC22" s="32">
        <f t="shared" si="7"/>
        <v>0</v>
      </c>
      <c r="BD22" s="32">
        <f t="shared" si="7"/>
        <v>0</v>
      </c>
      <c r="BE22" s="32">
        <f t="shared" si="7"/>
        <v>88395.000000000015</v>
      </c>
      <c r="BF22" s="32">
        <f t="shared" si="7"/>
        <v>61503.000000000007</v>
      </c>
      <c r="BG22" s="32">
        <f t="shared" si="7"/>
        <v>84286.500000000015</v>
      </c>
      <c r="BH22" s="32">
        <f t="shared" si="7"/>
        <v>84286.500000000015</v>
      </c>
      <c r="BI22" s="32">
        <f t="shared" si="7"/>
        <v>84909.000000000015</v>
      </c>
      <c r="BJ22" s="32">
        <f t="shared" si="7"/>
        <v>202935.00000000003</v>
      </c>
      <c r="BK22" s="32">
        <f t="shared" si="7"/>
        <v>202935.00000000003</v>
      </c>
      <c r="BL22" s="32">
        <f t="shared" si="7"/>
        <v>237546.00000000003</v>
      </c>
      <c r="BM22" s="32">
        <f t="shared" si="7"/>
        <v>284980.50000000006</v>
      </c>
      <c r="BN22" s="32">
        <f t="shared" ref="BN22:BN27" si="8">SUM(BB22:BM22)</f>
        <v>1331776.5000000002</v>
      </c>
    </row>
    <row r="23" spans="1:66" x14ac:dyDescent="0.35">
      <c r="A23" s="29"/>
      <c r="B23" s="36" t="s">
        <v>106</v>
      </c>
      <c r="C23" s="29" t="s">
        <v>22</v>
      </c>
      <c r="D23" s="32">
        <v>547.80000000000007</v>
      </c>
      <c r="E23" s="32">
        <v>547.80000000000007</v>
      </c>
      <c r="F23" s="32">
        <v>547.80000000000007</v>
      </c>
      <c r="G23" s="32">
        <v>547.80000000000007</v>
      </c>
      <c r="H23" s="32">
        <v>547.80000000000007</v>
      </c>
      <c r="I23" s="32">
        <v>547.80000000000007</v>
      </c>
      <c r="J23" s="32">
        <v>547.80000000000007</v>
      </c>
      <c r="K23" s="32">
        <v>547.80000000000007</v>
      </c>
      <c r="L23" s="32">
        <v>547.80000000000007</v>
      </c>
      <c r="M23" s="32">
        <v>547.80000000000007</v>
      </c>
      <c r="N23" s="32">
        <v>547.80000000000007</v>
      </c>
      <c r="O23" s="32">
        <v>547.80000000000007</v>
      </c>
      <c r="P23" s="32">
        <v>547.80000000000007</v>
      </c>
      <c r="Q23" s="32">
        <v>547.80000000000007</v>
      </c>
      <c r="R23" s="32">
        <v>547.80000000000007</v>
      </c>
      <c r="S23" s="32">
        <v>547.80000000000007</v>
      </c>
      <c r="T23" s="32">
        <v>547.80000000000007</v>
      </c>
      <c r="U23" s="32">
        <v>547.80000000000007</v>
      </c>
      <c r="V23" s="32">
        <v>547.80000000000007</v>
      </c>
      <c r="W23" s="32">
        <v>547.80000000000007</v>
      </c>
      <c r="X23" s="32">
        <v>547.80000000000007</v>
      </c>
      <c r="Y23" s="32">
        <v>547.80000000000007</v>
      </c>
      <c r="Z23" s="32">
        <v>547.80000000000007</v>
      </c>
      <c r="AA23" s="32">
        <v>547.80000000000007</v>
      </c>
      <c r="AB23" s="30">
        <f>'Trafik 2021'!G37</f>
        <v>0</v>
      </c>
      <c r="AC23" s="30">
        <f>'Trafik 2021'!H37</f>
        <v>0</v>
      </c>
      <c r="AD23" s="30">
        <f>'Trafik 2021'!I37</f>
        <v>0</v>
      </c>
      <c r="AE23" s="30">
        <f>'Trafik 2021'!J37</f>
        <v>4</v>
      </c>
      <c r="AF23" s="30">
        <f>'Trafik 2021'!K37</f>
        <v>3</v>
      </c>
      <c r="AG23" s="30">
        <f>'Trafik 2021'!L37</f>
        <v>7</v>
      </c>
      <c r="AH23" s="30">
        <f>'Trafik 2021'!M37</f>
        <v>7</v>
      </c>
      <c r="AI23" s="30">
        <f>'Trafik 2021'!N37</f>
        <v>7</v>
      </c>
      <c r="AJ23" s="30">
        <f>'Trafik 2021'!O37</f>
        <v>14</v>
      </c>
      <c r="AK23" s="30">
        <f>'Trafik 2021'!P37</f>
        <v>14</v>
      </c>
      <c r="AL23" s="30">
        <f>'Trafik 2021'!Q37</f>
        <v>14</v>
      </c>
      <c r="AM23" s="30">
        <f>'Trafik 2021'!R37</f>
        <v>14</v>
      </c>
      <c r="AN23" s="30">
        <f t="shared" si="5"/>
        <v>84</v>
      </c>
      <c r="AO23" s="30">
        <f>'Trafik 2021'!G51</f>
        <v>0</v>
      </c>
      <c r="AP23" s="30">
        <f>'Trafik 2021'!H51</f>
        <v>0</v>
      </c>
      <c r="AQ23" s="30">
        <f>'Trafik 2021'!I51</f>
        <v>0</v>
      </c>
      <c r="AR23" s="30">
        <f>'Trafik 2021'!J51</f>
        <v>0</v>
      </c>
      <c r="AS23" s="30">
        <f>'Trafik 2021'!K51</f>
        <v>0</v>
      </c>
      <c r="AT23" s="30">
        <f>'Trafik 2021'!L51</f>
        <v>4</v>
      </c>
      <c r="AU23" s="30">
        <f>'Trafik 2021'!M51</f>
        <v>4</v>
      </c>
      <c r="AV23" s="30">
        <f>'Trafik 2021'!N51</f>
        <v>0</v>
      </c>
      <c r="AW23" s="30">
        <f>'Trafik 2021'!O51</f>
        <v>1</v>
      </c>
      <c r="AX23" s="30">
        <f>'Trafik 2021'!P51</f>
        <v>1</v>
      </c>
      <c r="AY23" s="30">
        <f>'Trafik 2021'!Q51</f>
        <v>7</v>
      </c>
      <c r="AZ23" s="30">
        <f>'Trafik 2021'!R51</f>
        <v>2</v>
      </c>
      <c r="BA23" s="30">
        <f t="shared" si="6"/>
        <v>19</v>
      </c>
      <c r="BB23" s="32">
        <f t="shared" si="7"/>
        <v>0</v>
      </c>
      <c r="BC23" s="32">
        <f t="shared" si="7"/>
        <v>0</v>
      </c>
      <c r="BD23" s="32">
        <f t="shared" si="7"/>
        <v>0</v>
      </c>
      <c r="BE23" s="32">
        <f t="shared" si="7"/>
        <v>2191.2000000000003</v>
      </c>
      <c r="BF23" s="32">
        <f t="shared" si="7"/>
        <v>1643.4</v>
      </c>
      <c r="BG23" s="32">
        <f t="shared" si="7"/>
        <v>6025.8000000000011</v>
      </c>
      <c r="BH23" s="32">
        <f t="shared" si="7"/>
        <v>6025.8000000000011</v>
      </c>
      <c r="BI23" s="32">
        <f t="shared" si="7"/>
        <v>3834.6000000000004</v>
      </c>
      <c r="BJ23" s="32">
        <f t="shared" si="7"/>
        <v>8217.0000000000018</v>
      </c>
      <c r="BK23" s="32">
        <f t="shared" si="7"/>
        <v>8217.0000000000018</v>
      </c>
      <c r="BL23" s="32">
        <f t="shared" si="7"/>
        <v>11503.800000000001</v>
      </c>
      <c r="BM23" s="32">
        <f t="shared" si="7"/>
        <v>8764.8000000000011</v>
      </c>
      <c r="BN23" s="32">
        <f t="shared" si="8"/>
        <v>56423.400000000009</v>
      </c>
    </row>
    <row r="24" spans="1:66" x14ac:dyDescent="0.35">
      <c r="A24" s="29"/>
      <c r="B24" s="36" t="s">
        <v>107</v>
      </c>
      <c r="C24" s="29" t="s">
        <v>22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>
        <f t="shared" si="5"/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>
        <f t="shared" si="6"/>
        <v>0</v>
      </c>
      <c r="BB24" s="32">
        <f t="shared" si="7"/>
        <v>0</v>
      </c>
      <c r="BC24" s="32">
        <f t="shared" si="7"/>
        <v>0</v>
      </c>
      <c r="BD24" s="32">
        <f t="shared" si="7"/>
        <v>0</v>
      </c>
      <c r="BE24" s="32">
        <f t="shared" si="7"/>
        <v>0</v>
      </c>
      <c r="BF24" s="32">
        <f t="shared" si="7"/>
        <v>0</v>
      </c>
      <c r="BG24" s="32">
        <f t="shared" si="7"/>
        <v>0</v>
      </c>
      <c r="BH24" s="32">
        <f t="shared" si="7"/>
        <v>0</v>
      </c>
      <c r="BI24" s="32">
        <f t="shared" si="7"/>
        <v>0</v>
      </c>
      <c r="BJ24" s="32">
        <f t="shared" si="7"/>
        <v>0</v>
      </c>
      <c r="BK24" s="32">
        <f t="shared" si="7"/>
        <v>0</v>
      </c>
      <c r="BL24" s="32">
        <f t="shared" si="7"/>
        <v>0</v>
      </c>
      <c r="BM24" s="32">
        <f t="shared" si="7"/>
        <v>0</v>
      </c>
      <c r="BN24" s="32">
        <f t="shared" si="8"/>
        <v>0</v>
      </c>
    </row>
    <row r="25" spans="1:66" x14ac:dyDescent="0.35">
      <c r="A25" s="29"/>
      <c r="B25" s="36" t="s">
        <v>108</v>
      </c>
      <c r="C25" s="29" t="s">
        <v>22</v>
      </c>
      <c r="D25" s="32">
        <v>124.50000000000001</v>
      </c>
      <c r="E25" s="32">
        <v>124.50000000000001</v>
      </c>
      <c r="F25" s="32">
        <v>124.50000000000001</v>
      </c>
      <c r="G25" s="32">
        <v>124.50000000000001</v>
      </c>
      <c r="H25" s="32">
        <v>124.50000000000001</v>
      </c>
      <c r="I25" s="32">
        <v>124.50000000000001</v>
      </c>
      <c r="J25" s="32">
        <v>124.50000000000001</v>
      </c>
      <c r="K25" s="32">
        <v>124.50000000000001</v>
      </c>
      <c r="L25" s="32">
        <v>124.50000000000001</v>
      </c>
      <c r="M25" s="32">
        <v>124.50000000000001</v>
      </c>
      <c r="N25" s="32">
        <v>124.50000000000001</v>
      </c>
      <c r="O25" s="32">
        <v>124.50000000000001</v>
      </c>
      <c r="P25" s="32">
        <v>124.50000000000001</v>
      </c>
      <c r="Q25" s="32">
        <v>124.50000000000001</v>
      </c>
      <c r="R25" s="32">
        <v>124.50000000000001</v>
      </c>
      <c r="S25" s="32">
        <v>124.50000000000001</v>
      </c>
      <c r="T25" s="32">
        <v>124.50000000000001</v>
      </c>
      <c r="U25" s="32">
        <v>124.50000000000001</v>
      </c>
      <c r="V25" s="32">
        <v>124.50000000000001</v>
      </c>
      <c r="W25" s="32">
        <v>124.50000000000001</v>
      </c>
      <c r="X25" s="32">
        <v>124.50000000000001</v>
      </c>
      <c r="Y25" s="32">
        <v>124.50000000000001</v>
      </c>
      <c r="Z25" s="32">
        <v>124.50000000000001</v>
      </c>
      <c r="AA25" s="32">
        <v>124.50000000000001</v>
      </c>
      <c r="AB25" s="30">
        <f>'Trafik 2021'!G36</f>
        <v>0</v>
      </c>
      <c r="AC25" s="30">
        <f>'Trafik 2021'!H36</f>
        <v>0</v>
      </c>
      <c r="AD25" s="30">
        <f>'Trafik 2021'!I36</f>
        <v>0</v>
      </c>
      <c r="AE25" s="30">
        <f>'Trafik 2021'!J36</f>
        <v>22</v>
      </c>
      <c r="AF25" s="30">
        <f>'Trafik 2021'!K36</f>
        <v>43</v>
      </c>
      <c r="AG25" s="30">
        <f>'Trafik 2021'!L36</f>
        <v>54</v>
      </c>
      <c r="AH25" s="30">
        <f>'Trafik 2021'!M36</f>
        <v>54</v>
      </c>
      <c r="AI25" s="30">
        <f>'Trafik 2021'!N36</f>
        <v>54</v>
      </c>
      <c r="AJ25" s="30">
        <f>'Trafik 2021'!O36</f>
        <v>129</v>
      </c>
      <c r="AK25" s="30">
        <f>'Trafik 2021'!P36</f>
        <v>129</v>
      </c>
      <c r="AL25" s="30">
        <f>'Trafik 2021'!Q36</f>
        <v>144</v>
      </c>
      <c r="AM25" s="30">
        <f>'Trafik 2021'!R36</f>
        <v>174</v>
      </c>
      <c r="AN25" s="30">
        <f t="shared" si="5"/>
        <v>803</v>
      </c>
      <c r="AO25" s="30">
        <f>'Trafik 2021'!G50</f>
        <v>0</v>
      </c>
      <c r="AP25" s="30">
        <f>'Trafik 2021'!H50</f>
        <v>0</v>
      </c>
      <c r="AQ25" s="30">
        <f>'Trafik 2021'!I50</f>
        <v>0</v>
      </c>
      <c r="AR25" s="30">
        <f>'Trafik 2021'!J50</f>
        <v>49</v>
      </c>
      <c r="AS25" s="30">
        <f>'Trafik 2021'!K50</f>
        <v>51</v>
      </c>
      <c r="AT25" s="30">
        <f>'Trafik 2021'!L50</f>
        <v>51</v>
      </c>
      <c r="AU25" s="30">
        <f>'Trafik 2021'!M50</f>
        <v>51</v>
      </c>
      <c r="AV25" s="30">
        <f>'Trafik 2021'!N50</f>
        <v>47</v>
      </c>
      <c r="AW25" s="30">
        <f>'Trafik 2021'!O50</f>
        <v>230</v>
      </c>
      <c r="AX25" s="30">
        <f>'Trafik 2021'!P50</f>
        <v>230</v>
      </c>
      <c r="AY25" s="30">
        <f>'Trafik 2021'!Q50</f>
        <v>270</v>
      </c>
      <c r="AZ25" s="30">
        <f>'Trafik 2021'!R50</f>
        <v>330</v>
      </c>
      <c r="BA25" s="30">
        <f t="shared" si="6"/>
        <v>1309</v>
      </c>
      <c r="BB25" s="32">
        <f t="shared" si="7"/>
        <v>0</v>
      </c>
      <c r="BC25" s="32">
        <f t="shared" si="7"/>
        <v>0</v>
      </c>
      <c r="BD25" s="32">
        <f t="shared" si="7"/>
        <v>0</v>
      </c>
      <c r="BE25" s="32">
        <f t="shared" si="7"/>
        <v>8839.5000000000018</v>
      </c>
      <c r="BF25" s="32">
        <f t="shared" si="7"/>
        <v>11703.000000000002</v>
      </c>
      <c r="BG25" s="32">
        <f t="shared" si="7"/>
        <v>13072.500000000002</v>
      </c>
      <c r="BH25" s="32">
        <f t="shared" si="7"/>
        <v>13072.500000000002</v>
      </c>
      <c r="BI25" s="32">
        <f t="shared" si="7"/>
        <v>12574.500000000002</v>
      </c>
      <c r="BJ25" s="32">
        <f t="shared" si="7"/>
        <v>44695.500000000007</v>
      </c>
      <c r="BK25" s="32">
        <f t="shared" si="7"/>
        <v>44695.500000000007</v>
      </c>
      <c r="BL25" s="32">
        <f t="shared" si="7"/>
        <v>51543.000000000007</v>
      </c>
      <c r="BM25" s="32">
        <f t="shared" si="7"/>
        <v>62748.000000000007</v>
      </c>
      <c r="BN25" s="32">
        <f t="shared" si="8"/>
        <v>262944.00000000006</v>
      </c>
    </row>
    <row r="26" spans="1:66" x14ac:dyDescent="0.35">
      <c r="A26" s="29"/>
      <c r="B26" s="36" t="s">
        <v>109</v>
      </c>
      <c r="C26" s="29" t="s">
        <v>22</v>
      </c>
      <c r="D26" s="32">
        <v>249</v>
      </c>
      <c r="E26" s="32">
        <v>249</v>
      </c>
      <c r="F26" s="32">
        <v>249</v>
      </c>
      <c r="G26" s="32">
        <v>249</v>
      </c>
      <c r="H26" s="32">
        <v>249</v>
      </c>
      <c r="I26" s="32">
        <v>249</v>
      </c>
      <c r="J26" s="32">
        <v>249</v>
      </c>
      <c r="K26" s="32">
        <v>249</v>
      </c>
      <c r="L26" s="32">
        <v>249</v>
      </c>
      <c r="M26" s="32">
        <v>249</v>
      </c>
      <c r="N26" s="32">
        <v>249</v>
      </c>
      <c r="O26" s="32">
        <v>249</v>
      </c>
      <c r="P26" s="32">
        <v>249</v>
      </c>
      <c r="Q26" s="32">
        <v>249</v>
      </c>
      <c r="R26" s="32">
        <v>249</v>
      </c>
      <c r="S26" s="32">
        <v>249</v>
      </c>
      <c r="T26" s="32">
        <v>249</v>
      </c>
      <c r="U26" s="32">
        <v>249</v>
      </c>
      <c r="V26" s="32">
        <v>249</v>
      </c>
      <c r="W26" s="32">
        <v>249</v>
      </c>
      <c r="X26" s="32">
        <v>249</v>
      </c>
      <c r="Y26" s="32">
        <v>249</v>
      </c>
      <c r="Z26" s="32">
        <v>249</v>
      </c>
      <c r="AA26" s="32">
        <v>249</v>
      </c>
      <c r="AB26" s="30">
        <f>'Trafik 2021'!G35</f>
        <v>0</v>
      </c>
      <c r="AC26" s="30">
        <f>'Trafik 2021'!H35</f>
        <v>0</v>
      </c>
      <c r="AD26" s="30">
        <f>'Trafik 2021'!I35</f>
        <v>0</v>
      </c>
      <c r="AE26" s="30">
        <f>'Trafik 2021'!J35</f>
        <v>1</v>
      </c>
      <c r="AF26" s="30">
        <f>'Trafik 2021'!K35</f>
        <v>0</v>
      </c>
      <c r="AG26" s="30">
        <f>'Trafik 2021'!L35</f>
        <v>6</v>
      </c>
      <c r="AH26" s="30">
        <f>'Trafik 2021'!M35</f>
        <v>6</v>
      </c>
      <c r="AI26" s="30">
        <f>'Trafik 2021'!N35</f>
        <v>6</v>
      </c>
      <c r="AJ26" s="30">
        <f>'Trafik 2021'!O35</f>
        <v>67</v>
      </c>
      <c r="AK26" s="30">
        <f>'Trafik 2021'!P35</f>
        <v>67</v>
      </c>
      <c r="AL26" s="30">
        <f>'Trafik 2021'!Q35</f>
        <v>80</v>
      </c>
      <c r="AM26" s="30">
        <f>'Trafik 2021'!R35</f>
        <v>96</v>
      </c>
      <c r="AN26" s="30">
        <f t="shared" si="5"/>
        <v>329</v>
      </c>
      <c r="AO26" s="30">
        <f>'Trafik 2021'!G49</f>
        <v>0</v>
      </c>
      <c r="AP26" s="30">
        <f>'Trafik 2021'!H49</f>
        <v>0</v>
      </c>
      <c r="AQ26" s="30">
        <f>'Trafik 2021'!I49</f>
        <v>0</v>
      </c>
      <c r="AR26" s="30">
        <f>'Trafik 2021'!J49</f>
        <v>0</v>
      </c>
      <c r="AS26" s="30">
        <f>'Trafik 2021'!K49</f>
        <v>0</v>
      </c>
      <c r="AT26" s="30">
        <f>'Trafik 2021'!L49</f>
        <v>6</v>
      </c>
      <c r="AU26" s="30">
        <f>'Trafik 2021'!M49</f>
        <v>6</v>
      </c>
      <c r="AV26" s="30">
        <f>'Trafik 2021'!N49</f>
        <v>3</v>
      </c>
      <c r="AW26" s="30">
        <f>'Trafik 2021'!O49</f>
        <v>19</v>
      </c>
      <c r="AX26" s="30">
        <f>'Trafik 2021'!P49</f>
        <v>19</v>
      </c>
      <c r="AY26" s="30">
        <f>'Trafik 2021'!Q49</f>
        <v>82</v>
      </c>
      <c r="AZ26" s="30">
        <f>'Trafik 2021'!R49</f>
        <v>98</v>
      </c>
      <c r="BA26" s="30">
        <f t="shared" si="6"/>
        <v>233</v>
      </c>
      <c r="BB26" s="32">
        <f t="shared" si="7"/>
        <v>0</v>
      </c>
      <c r="BC26" s="32">
        <f t="shared" si="7"/>
        <v>0</v>
      </c>
      <c r="BD26" s="32">
        <f t="shared" si="7"/>
        <v>0</v>
      </c>
      <c r="BE26" s="32">
        <f t="shared" si="7"/>
        <v>249</v>
      </c>
      <c r="BF26" s="32">
        <f t="shared" si="7"/>
        <v>0</v>
      </c>
      <c r="BG26" s="32">
        <f t="shared" si="7"/>
        <v>2988</v>
      </c>
      <c r="BH26" s="32">
        <f t="shared" si="7"/>
        <v>2988</v>
      </c>
      <c r="BI26" s="32">
        <f t="shared" si="7"/>
        <v>2241</v>
      </c>
      <c r="BJ26" s="32">
        <f t="shared" si="7"/>
        <v>21414</v>
      </c>
      <c r="BK26" s="32">
        <f t="shared" si="7"/>
        <v>21414</v>
      </c>
      <c r="BL26" s="32">
        <f t="shared" si="7"/>
        <v>40338</v>
      </c>
      <c r="BM26" s="32">
        <f t="shared" si="7"/>
        <v>48306</v>
      </c>
      <c r="BN26" s="32">
        <f t="shared" si="8"/>
        <v>139938</v>
      </c>
    </row>
    <row r="27" spans="1:66" x14ac:dyDescent="0.35">
      <c r="A27" s="29"/>
      <c r="B27" s="36" t="s">
        <v>110</v>
      </c>
      <c r="C27" s="29" t="s">
        <v>22</v>
      </c>
      <c r="D27" s="32">
        <v>498</v>
      </c>
      <c r="E27" s="32">
        <v>498</v>
      </c>
      <c r="F27" s="32">
        <v>498</v>
      </c>
      <c r="G27" s="32">
        <v>498</v>
      </c>
      <c r="H27" s="32">
        <v>498</v>
      </c>
      <c r="I27" s="32">
        <v>498</v>
      </c>
      <c r="J27" s="32">
        <v>498</v>
      </c>
      <c r="K27" s="32">
        <v>498</v>
      </c>
      <c r="L27" s="32">
        <v>498</v>
      </c>
      <c r="M27" s="32">
        <v>498</v>
      </c>
      <c r="N27" s="32">
        <v>498</v>
      </c>
      <c r="O27" s="32">
        <v>498</v>
      </c>
      <c r="P27" s="32">
        <v>498</v>
      </c>
      <c r="Q27" s="32">
        <v>498</v>
      </c>
      <c r="R27" s="32">
        <v>498</v>
      </c>
      <c r="S27" s="32">
        <v>498</v>
      </c>
      <c r="T27" s="32">
        <v>498</v>
      </c>
      <c r="U27" s="32">
        <v>498</v>
      </c>
      <c r="V27" s="32">
        <v>498</v>
      </c>
      <c r="W27" s="32">
        <v>498</v>
      </c>
      <c r="X27" s="32">
        <v>498</v>
      </c>
      <c r="Y27" s="32">
        <v>498</v>
      </c>
      <c r="Z27" s="32">
        <v>498</v>
      </c>
      <c r="AA27" s="32">
        <v>498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>
        <f t="shared" si="5"/>
        <v>0</v>
      </c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>
        <f t="shared" si="6"/>
        <v>0</v>
      </c>
      <c r="BB27" s="32">
        <f t="shared" si="7"/>
        <v>0</v>
      </c>
      <c r="BC27" s="32">
        <f t="shared" si="7"/>
        <v>0</v>
      </c>
      <c r="BD27" s="32">
        <f t="shared" si="7"/>
        <v>0</v>
      </c>
      <c r="BE27" s="32">
        <f t="shared" si="7"/>
        <v>0</v>
      </c>
      <c r="BF27" s="32">
        <f t="shared" si="7"/>
        <v>0</v>
      </c>
      <c r="BG27" s="32">
        <f t="shared" si="7"/>
        <v>0</v>
      </c>
      <c r="BH27" s="32">
        <f t="shared" si="7"/>
        <v>0</v>
      </c>
      <c r="BI27" s="32">
        <f t="shared" si="7"/>
        <v>0</v>
      </c>
      <c r="BJ27" s="32">
        <f t="shared" si="7"/>
        <v>0</v>
      </c>
      <c r="BK27" s="32">
        <f t="shared" si="7"/>
        <v>0</v>
      </c>
      <c r="BL27" s="32">
        <f t="shared" si="7"/>
        <v>0</v>
      </c>
      <c r="BM27" s="32">
        <f t="shared" si="7"/>
        <v>0</v>
      </c>
      <c r="BN27" s="32">
        <f t="shared" si="8"/>
        <v>0</v>
      </c>
    </row>
    <row r="28" spans="1:66" ht="17" x14ac:dyDescent="0.4">
      <c r="A28" s="29"/>
      <c r="B28" s="105" t="s">
        <v>64</v>
      </c>
      <c r="C28" s="29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x14ac:dyDescent="0.35">
      <c r="A29" s="29"/>
      <c r="B29" s="36" t="s">
        <v>111</v>
      </c>
      <c r="C29" s="29" t="s">
        <v>22</v>
      </c>
      <c r="D29" s="32">
        <v>149.4</v>
      </c>
      <c r="E29" s="32">
        <v>149.4</v>
      </c>
      <c r="F29" s="32">
        <v>149.4</v>
      </c>
      <c r="G29" s="32">
        <v>149.4</v>
      </c>
      <c r="H29" s="32">
        <v>149.4</v>
      </c>
      <c r="I29" s="32">
        <v>149.4</v>
      </c>
      <c r="J29" s="32">
        <v>149.4</v>
      </c>
      <c r="K29" s="32">
        <v>149.4</v>
      </c>
      <c r="L29" s="32">
        <v>149.4</v>
      </c>
      <c r="M29" s="32">
        <v>149.4</v>
      </c>
      <c r="N29" s="32">
        <v>149.4</v>
      </c>
      <c r="O29" s="32">
        <v>149.4</v>
      </c>
      <c r="P29" s="32">
        <v>149.4</v>
      </c>
      <c r="Q29" s="32">
        <v>149.4</v>
      </c>
      <c r="R29" s="32">
        <v>149.4</v>
      </c>
      <c r="S29" s="32">
        <v>149.4</v>
      </c>
      <c r="T29" s="32">
        <v>149.4</v>
      </c>
      <c r="U29" s="32">
        <v>149.4</v>
      </c>
      <c r="V29" s="32">
        <v>149.4</v>
      </c>
      <c r="W29" s="32">
        <v>149.4</v>
      </c>
      <c r="X29" s="32">
        <v>149.4</v>
      </c>
      <c r="Y29" s="32">
        <v>149.4</v>
      </c>
      <c r="Z29" s="32">
        <v>149.4</v>
      </c>
      <c r="AA29" s="32">
        <v>149.4</v>
      </c>
      <c r="AB29" s="30">
        <f>'Trafik 2021'!G38</f>
        <v>0</v>
      </c>
      <c r="AC29" s="30">
        <f>'Trafik 2021'!H38</f>
        <v>0</v>
      </c>
      <c r="AD29" s="30">
        <f>'Trafik 2021'!I38</f>
        <v>0</v>
      </c>
      <c r="AE29" s="30">
        <f>'Trafik 2021'!J38</f>
        <v>0</v>
      </c>
      <c r="AF29" s="30">
        <f>'Trafik 2021'!K38</f>
        <v>0</v>
      </c>
      <c r="AG29" s="30">
        <f>'Trafik 2021'!L38</f>
        <v>0</v>
      </c>
      <c r="AH29" s="30">
        <f>'Trafik 2021'!M38</f>
        <v>0</v>
      </c>
      <c r="AI29" s="30">
        <f>'Trafik 2021'!N38</f>
        <v>0</v>
      </c>
      <c r="AJ29" s="30">
        <f>'Trafik 2021'!O38</f>
        <v>0</v>
      </c>
      <c r="AK29" s="30">
        <f>'Trafik 2021'!P38</f>
        <v>0</v>
      </c>
      <c r="AL29" s="30">
        <f>'Trafik 2021'!Q38</f>
        <v>0</v>
      </c>
      <c r="AM29" s="30">
        <f>'Trafik 2021'!R38</f>
        <v>0</v>
      </c>
      <c r="AN29" s="30">
        <f>SUM(AB29:AM29)</f>
        <v>0</v>
      </c>
      <c r="AO29" s="30">
        <f>'Trafik 2021'!G52</f>
        <v>0</v>
      </c>
      <c r="AP29" s="30">
        <f>'Trafik 2021'!H52</f>
        <v>0</v>
      </c>
      <c r="AQ29" s="30">
        <f>'Trafik 2021'!I52</f>
        <v>0</v>
      </c>
      <c r="AR29" s="30">
        <f>'Trafik 2021'!J52</f>
        <v>0</v>
      </c>
      <c r="AS29" s="30">
        <f>'Trafik 2021'!K52</f>
        <v>0</v>
      </c>
      <c r="AT29" s="30">
        <f>'Trafik 2021'!L52</f>
        <v>0</v>
      </c>
      <c r="AU29" s="30">
        <f>'Trafik 2021'!M52</f>
        <v>0</v>
      </c>
      <c r="AV29" s="30">
        <f>'Trafik 2021'!N52</f>
        <v>0</v>
      </c>
      <c r="AW29" s="30">
        <f>'Trafik 2021'!O52</f>
        <v>0</v>
      </c>
      <c r="AX29" s="30">
        <f>'Trafik 2021'!P52</f>
        <v>0</v>
      </c>
      <c r="AY29" s="30">
        <f>'Trafik 2021'!Q52</f>
        <v>0</v>
      </c>
      <c r="AZ29" s="30">
        <f>'Trafik 2021'!R52</f>
        <v>0</v>
      </c>
      <c r="BA29" s="30">
        <f>SUM(AO29:AZ29)</f>
        <v>0</v>
      </c>
      <c r="BB29" s="32">
        <f t="shared" ref="BB29:BM29" si="9">SUM(AB29+AO29)*D29</f>
        <v>0</v>
      </c>
      <c r="BC29" s="32">
        <f t="shared" si="9"/>
        <v>0</v>
      </c>
      <c r="BD29" s="32">
        <f t="shared" si="9"/>
        <v>0</v>
      </c>
      <c r="BE29" s="32">
        <f t="shared" si="9"/>
        <v>0</v>
      </c>
      <c r="BF29" s="32">
        <f t="shared" si="9"/>
        <v>0</v>
      </c>
      <c r="BG29" s="32">
        <f t="shared" si="9"/>
        <v>0</v>
      </c>
      <c r="BH29" s="32">
        <f t="shared" si="9"/>
        <v>0</v>
      </c>
      <c r="BI29" s="32">
        <f t="shared" si="9"/>
        <v>0</v>
      </c>
      <c r="BJ29" s="32">
        <f t="shared" si="9"/>
        <v>0</v>
      </c>
      <c r="BK29" s="32">
        <f t="shared" si="9"/>
        <v>0</v>
      </c>
      <c r="BL29" s="32">
        <f t="shared" si="9"/>
        <v>0</v>
      </c>
      <c r="BM29" s="32">
        <f t="shared" si="9"/>
        <v>0</v>
      </c>
      <c r="BN29" s="32">
        <f>SUM(BB29:BM29)</f>
        <v>0</v>
      </c>
    </row>
    <row r="30" spans="1:66" ht="17" x14ac:dyDescent="0.4">
      <c r="A30" s="29"/>
      <c r="B30" s="105" t="s">
        <v>65</v>
      </c>
      <c r="C30" s="29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x14ac:dyDescent="0.35">
      <c r="A31" s="29"/>
      <c r="B31" s="36" t="s">
        <v>105</v>
      </c>
      <c r="C31" s="29" t="s">
        <v>22</v>
      </c>
      <c r="D31" s="32">
        <v>96.49</v>
      </c>
      <c r="E31" s="32">
        <v>96.49</v>
      </c>
      <c r="F31" s="32">
        <v>96.49</v>
      </c>
      <c r="G31" s="32">
        <v>96.49</v>
      </c>
      <c r="H31" s="32">
        <v>96.49</v>
      </c>
      <c r="I31" s="32">
        <v>96.49</v>
      </c>
      <c r="J31" s="32">
        <v>96.49</v>
      </c>
      <c r="K31" s="32">
        <v>96.49</v>
      </c>
      <c r="L31" s="32">
        <v>96.49</v>
      </c>
      <c r="M31" s="32">
        <v>96.49</v>
      </c>
      <c r="N31" s="32">
        <v>96.49</v>
      </c>
      <c r="O31" s="32">
        <v>96.49</v>
      </c>
      <c r="P31" s="32">
        <v>96.49</v>
      </c>
      <c r="Q31" s="32">
        <v>96.49</v>
      </c>
      <c r="R31" s="32">
        <v>96.49</v>
      </c>
      <c r="S31" s="32">
        <v>96.49</v>
      </c>
      <c r="T31" s="32">
        <v>96.49</v>
      </c>
      <c r="U31" s="32">
        <v>96.49</v>
      </c>
      <c r="V31" s="32">
        <v>96.49</v>
      </c>
      <c r="W31" s="32">
        <v>96.49</v>
      </c>
      <c r="X31" s="32">
        <v>96.49</v>
      </c>
      <c r="Y31" s="32">
        <v>96.49</v>
      </c>
      <c r="Z31" s="32">
        <v>96.49</v>
      </c>
      <c r="AA31" s="32">
        <v>96.49</v>
      </c>
      <c r="AB31" s="30">
        <f>'Trafik 2021'!G40</f>
        <v>0</v>
      </c>
      <c r="AC31" s="30">
        <f>'Trafik 2021'!H40</f>
        <v>0</v>
      </c>
      <c r="AD31" s="30">
        <f>'Trafik 2021'!I40</f>
        <v>0</v>
      </c>
      <c r="AE31" s="30">
        <f>'Trafik 2021'!J40</f>
        <v>0</v>
      </c>
      <c r="AF31" s="30">
        <f>'Trafik 2021'!K40</f>
        <v>0</v>
      </c>
      <c r="AG31" s="30">
        <f>'Trafik 2021'!L40</f>
        <v>2</v>
      </c>
      <c r="AH31" s="30">
        <f>'Trafik 2021'!M40</f>
        <v>2</v>
      </c>
      <c r="AI31" s="30">
        <f>'Trafik 2021'!N40</f>
        <v>2</v>
      </c>
      <c r="AJ31" s="30">
        <f>'Trafik 2021'!O40</f>
        <v>0</v>
      </c>
      <c r="AK31" s="30">
        <f>'Trafik 2021'!P40</f>
        <v>0</v>
      </c>
      <c r="AL31" s="30">
        <f>'Trafik 2021'!Q40</f>
        <v>28</v>
      </c>
      <c r="AM31" s="30">
        <f>'Trafik 2021'!R40</f>
        <v>28</v>
      </c>
      <c r="AN31" s="30">
        <f>SUM(AB31:AM31)</f>
        <v>62</v>
      </c>
      <c r="AO31" s="30">
        <f>'Trafik 2021'!G54</f>
        <v>0</v>
      </c>
      <c r="AP31" s="30">
        <f>'Trafik 2021'!H54</f>
        <v>0</v>
      </c>
      <c r="AQ31" s="30">
        <f>'Trafik 2021'!I54</f>
        <v>0</v>
      </c>
      <c r="AR31" s="30">
        <f>'Trafik 2021'!J54</f>
        <v>0</v>
      </c>
      <c r="AS31" s="30">
        <f>'Trafik 2021'!K54</f>
        <v>0</v>
      </c>
      <c r="AT31" s="30">
        <f>'Trafik 2021'!L54</f>
        <v>0</v>
      </c>
      <c r="AU31" s="30">
        <f>'Trafik 2021'!M54</f>
        <v>0</v>
      </c>
      <c r="AV31" s="30">
        <f>'Trafik 2021'!N54</f>
        <v>0</v>
      </c>
      <c r="AW31" s="30">
        <f>'Trafik 2021'!O54</f>
        <v>6</v>
      </c>
      <c r="AX31" s="30">
        <f>'Trafik 2021'!P54</f>
        <v>6</v>
      </c>
      <c r="AY31" s="30">
        <f>'Trafik 2021'!Q54</f>
        <v>4</v>
      </c>
      <c r="AZ31" s="30">
        <f>'Trafik 2021'!R54</f>
        <v>4</v>
      </c>
      <c r="BA31" s="30">
        <f>SUM(AO31:AZ31)</f>
        <v>20</v>
      </c>
      <c r="BB31" s="32">
        <f t="shared" ref="BB31:BM32" si="10">SUM(AB31+AO31)*D31</f>
        <v>0</v>
      </c>
      <c r="BC31" s="32">
        <f t="shared" si="10"/>
        <v>0</v>
      </c>
      <c r="BD31" s="32">
        <f t="shared" si="10"/>
        <v>0</v>
      </c>
      <c r="BE31" s="32">
        <f t="shared" si="10"/>
        <v>0</v>
      </c>
      <c r="BF31" s="32">
        <f t="shared" si="10"/>
        <v>0</v>
      </c>
      <c r="BG31" s="32">
        <f t="shared" si="10"/>
        <v>192.98</v>
      </c>
      <c r="BH31" s="32">
        <f t="shared" si="10"/>
        <v>192.98</v>
      </c>
      <c r="BI31" s="32">
        <f t="shared" si="10"/>
        <v>192.98</v>
      </c>
      <c r="BJ31" s="32">
        <f t="shared" si="10"/>
        <v>578.93999999999994</v>
      </c>
      <c r="BK31" s="32">
        <f t="shared" si="10"/>
        <v>578.93999999999994</v>
      </c>
      <c r="BL31" s="32">
        <f t="shared" si="10"/>
        <v>3087.68</v>
      </c>
      <c r="BM31" s="32">
        <f t="shared" si="10"/>
        <v>3087.68</v>
      </c>
      <c r="BN31" s="32">
        <f>SUM(BB31:BM31)</f>
        <v>7912.18</v>
      </c>
    </row>
    <row r="32" spans="1:66" x14ac:dyDescent="0.35">
      <c r="A32" s="29"/>
      <c r="B32" s="36" t="s">
        <v>107</v>
      </c>
      <c r="C32" s="29" t="s">
        <v>22</v>
      </c>
      <c r="D32" s="32">
        <v>86.112500000000011</v>
      </c>
      <c r="E32" s="32">
        <v>86.112500000000011</v>
      </c>
      <c r="F32" s="32">
        <v>86.112500000000011</v>
      </c>
      <c r="G32" s="32">
        <v>86.112500000000011</v>
      </c>
      <c r="H32" s="32">
        <v>86.112500000000011</v>
      </c>
      <c r="I32" s="32">
        <v>86.112500000000011</v>
      </c>
      <c r="J32" s="32">
        <v>86.112500000000011</v>
      </c>
      <c r="K32" s="32">
        <v>86.112500000000011</v>
      </c>
      <c r="L32" s="32">
        <v>86.112500000000011</v>
      </c>
      <c r="M32" s="32">
        <v>86.112500000000011</v>
      </c>
      <c r="N32" s="32">
        <v>86.112500000000011</v>
      </c>
      <c r="O32" s="32">
        <v>86.112500000000011</v>
      </c>
      <c r="P32" s="32">
        <v>86.112500000000011</v>
      </c>
      <c r="Q32" s="32">
        <v>86.112500000000011</v>
      </c>
      <c r="R32" s="32">
        <v>86.112500000000011</v>
      </c>
      <c r="S32" s="32">
        <v>86.112500000000011</v>
      </c>
      <c r="T32" s="32">
        <v>86.112500000000011</v>
      </c>
      <c r="U32" s="32">
        <v>86.112500000000011</v>
      </c>
      <c r="V32" s="32">
        <v>86.112500000000011</v>
      </c>
      <c r="W32" s="32">
        <v>86.112500000000011</v>
      </c>
      <c r="X32" s="32">
        <v>86.112500000000011</v>
      </c>
      <c r="Y32" s="32">
        <v>86.112500000000011</v>
      </c>
      <c r="Z32" s="32">
        <v>86.112500000000011</v>
      </c>
      <c r="AA32" s="32">
        <v>86.112500000000011</v>
      </c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>
        <f>SUM(AB32:AM32)</f>
        <v>0</v>
      </c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>
        <f>SUM(AO32:AZ32)</f>
        <v>0</v>
      </c>
      <c r="BB32" s="32">
        <f t="shared" si="10"/>
        <v>0</v>
      </c>
      <c r="BC32" s="32">
        <f t="shared" si="10"/>
        <v>0</v>
      </c>
      <c r="BD32" s="32">
        <f t="shared" si="10"/>
        <v>0</v>
      </c>
      <c r="BE32" s="32">
        <f t="shared" si="10"/>
        <v>0</v>
      </c>
      <c r="BF32" s="32">
        <f t="shared" si="10"/>
        <v>0</v>
      </c>
      <c r="BG32" s="32">
        <f t="shared" si="10"/>
        <v>0</v>
      </c>
      <c r="BH32" s="32">
        <f t="shared" si="10"/>
        <v>0</v>
      </c>
      <c r="BI32" s="32">
        <f t="shared" si="10"/>
        <v>0</v>
      </c>
      <c r="BJ32" s="32">
        <f t="shared" si="10"/>
        <v>0</v>
      </c>
      <c r="BK32" s="32">
        <f t="shared" si="10"/>
        <v>0</v>
      </c>
      <c r="BL32" s="32">
        <f t="shared" si="10"/>
        <v>0</v>
      </c>
      <c r="BM32" s="32">
        <f t="shared" si="10"/>
        <v>0</v>
      </c>
      <c r="BN32" s="32">
        <f>SUM(BB32:BM32)</f>
        <v>0</v>
      </c>
    </row>
    <row r="33" spans="1:66" ht="17" x14ac:dyDescent="0.4">
      <c r="A33" s="29"/>
      <c r="B33" s="105" t="s">
        <v>66</v>
      </c>
      <c r="C33" s="29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1:66" x14ac:dyDescent="0.35">
      <c r="A34" s="29"/>
      <c r="B34" s="36" t="s">
        <v>105</v>
      </c>
      <c r="C34" s="29" t="s">
        <v>22</v>
      </c>
      <c r="D34" s="32">
        <v>115.79</v>
      </c>
      <c r="E34" s="32">
        <v>115.79</v>
      </c>
      <c r="F34" s="32">
        <v>115.79</v>
      </c>
      <c r="G34" s="32">
        <v>115.79</v>
      </c>
      <c r="H34" s="32">
        <v>115.79</v>
      </c>
      <c r="I34" s="32">
        <v>115.79</v>
      </c>
      <c r="J34" s="32">
        <v>115.79</v>
      </c>
      <c r="K34" s="32">
        <v>115.79</v>
      </c>
      <c r="L34" s="32">
        <v>115.79</v>
      </c>
      <c r="M34" s="32">
        <v>115.79</v>
      </c>
      <c r="N34" s="32">
        <v>115.79</v>
      </c>
      <c r="O34" s="32">
        <v>115.79</v>
      </c>
      <c r="P34" s="32">
        <v>115.79</v>
      </c>
      <c r="Q34" s="32">
        <v>115.79</v>
      </c>
      <c r="R34" s="32">
        <v>115.79</v>
      </c>
      <c r="S34" s="32">
        <v>115.79</v>
      </c>
      <c r="T34" s="32">
        <v>115.79</v>
      </c>
      <c r="U34" s="32">
        <v>115.79</v>
      </c>
      <c r="V34" s="32">
        <v>115.79</v>
      </c>
      <c r="W34" s="32">
        <v>115.79</v>
      </c>
      <c r="X34" s="32">
        <v>115.79</v>
      </c>
      <c r="Y34" s="32">
        <v>115.79</v>
      </c>
      <c r="Z34" s="32">
        <v>115.79</v>
      </c>
      <c r="AA34" s="32">
        <v>115.79</v>
      </c>
      <c r="AB34" s="30">
        <f>'Trafik 2021'!G41</f>
        <v>0</v>
      </c>
      <c r="AC34" s="30">
        <f>'Trafik 2021'!H41</f>
        <v>0</v>
      </c>
      <c r="AD34" s="30">
        <f>'Trafik 2021'!I41</f>
        <v>0</v>
      </c>
      <c r="AE34" s="30">
        <f>'Trafik 2021'!J41</f>
        <v>0</v>
      </c>
      <c r="AF34" s="30">
        <f>'Trafik 2021'!K41</f>
        <v>0</v>
      </c>
      <c r="AG34" s="30">
        <f>'Trafik 2021'!L41</f>
        <v>0</v>
      </c>
      <c r="AH34" s="30">
        <f>'Trafik 2021'!M41</f>
        <v>0</v>
      </c>
      <c r="AI34" s="30">
        <f>'Trafik 2021'!N41</f>
        <v>0</v>
      </c>
      <c r="AJ34" s="30">
        <f>'Trafik 2021'!O41</f>
        <v>0</v>
      </c>
      <c r="AK34" s="30">
        <f>'Trafik 2021'!P41</f>
        <v>0</v>
      </c>
      <c r="AL34" s="30">
        <f>'Trafik 2021'!Q41</f>
        <v>0</v>
      </c>
      <c r="AM34" s="30">
        <f>'Trafik 2021'!R41</f>
        <v>0</v>
      </c>
      <c r="AN34" s="30">
        <f>SUM(AB34:AM34)</f>
        <v>0</v>
      </c>
      <c r="AO34" s="30">
        <f>'Trafik 2021'!G55</f>
        <v>0</v>
      </c>
      <c r="AP34" s="30">
        <f>'Trafik 2021'!H55</f>
        <v>0</v>
      </c>
      <c r="AQ34" s="30">
        <f>'Trafik 2021'!I55</f>
        <v>0</v>
      </c>
      <c r="AR34" s="30">
        <f>'Trafik 2021'!J55</f>
        <v>0</v>
      </c>
      <c r="AS34" s="30">
        <f>'Trafik 2021'!K55</f>
        <v>0</v>
      </c>
      <c r="AT34" s="30">
        <f>'Trafik 2021'!L55</f>
        <v>0</v>
      </c>
      <c r="AU34" s="30">
        <f>'Trafik 2021'!M55</f>
        <v>0</v>
      </c>
      <c r="AV34" s="30">
        <f>'Trafik 2021'!N55</f>
        <v>0</v>
      </c>
      <c r="AW34" s="30">
        <f>'Trafik 2021'!O55</f>
        <v>0</v>
      </c>
      <c r="AX34" s="30">
        <f>'Trafik 2021'!P55</f>
        <v>0</v>
      </c>
      <c r="AY34" s="30">
        <f>'Trafik 2021'!Q55</f>
        <v>0</v>
      </c>
      <c r="AZ34" s="30">
        <f>'Trafik 2021'!R55</f>
        <v>0</v>
      </c>
      <c r="BA34" s="30">
        <f>SUM(AO34:AZ34)</f>
        <v>0</v>
      </c>
      <c r="BB34" s="32">
        <f t="shared" ref="BB34:BM34" si="11">SUM(AB34+AO34)*D34</f>
        <v>0</v>
      </c>
      <c r="BC34" s="32">
        <f t="shared" si="11"/>
        <v>0</v>
      </c>
      <c r="BD34" s="32">
        <f t="shared" si="11"/>
        <v>0</v>
      </c>
      <c r="BE34" s="32">
        <f t="shared" si="11"/>
        <v>0</v>
      </c>
      <c r="BF34" s="32">
        <f t="shared" si="11"/>
        <v>0</v>
      </c>
      <c r="BG34" s="32">
        <f t="shared" si="11"/>
        <v>0</v>
      </c>
      <c r="BH34" s="32">
        <f t="shared" si="11"/>
        <v>0</v>
      </c>
      <c r="BI34" s="32">
        <f t="shared" si="11"/>
        <v>0</v>
      </c>
      <c r="BJ34" s="32">
        <f t="shared" si="11"/>
        <v>0</v>
      </c>
      <c r="BK34" s="32">
        <f t="shared" si="11"/>
        <v>0</v>
      </c>
      <c r="BL34" s="32">
        <f t="shared" si="11"/>
        <v>0</v>
      </c>
      <c r="BM34" s="32">
        <f t="shared" si="11"/>
        <v>0</v>
      </c>
      <c r="BN34" s="32">
        <f>SUM(BB34:BM34)</f>
        <v>0</v>
      </c>
    </row>
    <row r="35" spans="1:66" ht="17" x14ac:dyDescent="0.35">
      <c r="A35" s="29"/>
      <c r="B35" s="36"/>
      <c r="C35" s="29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62">
        <f>SUM(BB11:BB34)*C9</f>
        <v>0</v>
      </c>
      <c r="BC35" s="62">
        <f>SUM(BC11:BC34)*C9</f>
        <v>0</v>
      </c>
      <c r="BD35" s="62">
        <f>SUM(BD11:BD34)*C9</f>
        <v>0</v>
      </c>
      <c r="BE35" s="62">
        <f>SUM(BE11:BE34)*C9</f>
        <v>3066484560.0000005</v>
      </c>
      <c r="BF35" s="62">
        <f>SUM(BF11:BF34)*C9</f>
        <v>2838694696</v>
      </c>
      <c r="BG35" s="62">
        <f>SUM(BG11:BG34)*C9</f>
        <v>3889073911</v>
      </c>
      <c r="BH35" s="62">
        <f>SUM(BH11:BH34)*C9</f>
        <v>3889073911</v>
      </c>
      <c r="BI35" s="62">
        <f>SUM(BI11:BI34)*C9</f>
        <v>3511237161.0000005</v>
      </c>
      <c r="BJ35" s="62">
        <f>SUM(BJ11:BJ34)*C9</f>
        <v>10356700265</v>
      </c>
      <c r="BK35" s="62">
        <f>SUM(BK11:BK34)*C9</f>
        <v>10356700265</v>
      </c>
      <c r="BL35" s="62">
        <f>SUM(BL11:BL34)*C9</f>
        <v>13280763896.000002</v>
      </c>
      <c r="BM35" s="62">
        <f>SUM(BM11:BM34)*C9</f>
        <v>16641907884</v>
      </c>
      <c r="BN35" s="50">
        <f>SUM(BN11:BN34)*C9</f>
        <v>67830636549</v>
      </c>
    </row>
    <row r="36" spans="1:66" x14ac:dyDescent="0.35">
      <c r="A36" s="29"/>
      <c r="B36" s="36"/>
      <c r="C36" s="2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1:66" x14ac:dyDescent="0.35">
      <c r="A37" s="29"/>
      <c r="B37" s="36"/>
      <c r="C37" s="2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1:66" ht="17" x14ac:dyDescent="0.4">
      <c r="A38" s="34" t="s">
        <v>25</v>
      </c>
      <c r="B38" s="105" t="s">
        <v>68</v>
      </c>
      <c r="C38" s="29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1:66" ht="17" x14ac:dyDescent="0.4">
      <c r="A39" s="29"/>
      <c r="B39" s="105" t="s">
        <v>69</v>
      </c>
      <c r="C39" s="29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1:66" x14ac:dyDescent="0.35">
      <c r="A40" s="29"/>
      <c r="B40" s="36" t="s">
        <v>111</v>
      </c>
      <c r="C40" s="29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1:66" x14ac:dyDescent="0.35">
      <c r="A41" s="29"/>
      <c r="B41" s="36" t="s">
        <v>112</v>
      </c>
      <c r="C41" s="29"/>
      <c r="D41" s="32">
        <v>42.54</v>
      </c>
      <c r="E41" s="32">
        <v>42.54</v>
      </c>
      <c r="F41" s="32">
        <v>42.54</v>
      </c>
      <c r="G41" s="32">
        <v>42.54</v>
      </c>
      <c r="H41" s="32">
        <v>42.54</v>
      </c>
      <c r="I41" s="32">
        <v>42.54</v>
      </c>
      <c r="J41" s="32">
        <v>42.54</v>
      </c>
      <c r="K41" s="32">
        <v>42.54</v>
      </c>
      <c r="L41" s="32">
        <v>42.54</v>
      </c>
      <c r="M41" s="32">
        <v>42.54</v>
      </c>
      <c r="N41" s="32">
        <v>42.54</v>
      </c>
      <c r="O41" s="32">
        <v>42.54</v>
      </c>
      <c r="P41" s="32">
        <v>42.54</v>
      </c>
      <c r="Q41" s="32">
        <v>42.54</v>
      </c>
      <c r="R41" s="32">
        <v>42.54</v>
      </c>
      <c r="S41" s="32">
        <v>42.54</v>
      </c>
      <c r="T41" s="32">
        <v>42.54</v>
      </c>
      <c r="U41" s="32">
        <v>42.54</v>
      </c>
      <c r="V41" s="32">
        <v>42.54</v>
      </c>
      <c r="W41" s="32">
        <v>42.54</v>
      </c>
      <c r="X41" s="32">
        <v>42.54</v>
      </c>
      <c r="Y41" s="32">
        <v>42.54</v>
      </c>
      <c r="Z41" s="32">
        <v>42.54</v>
      </c>
      <c r="AA41" s="32">
        <v>42.54</v>
      </c>
      <c r="AB41" s="81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>
        <f t="shared" ref="AN41:AN46" si="12">SUM(AB41:AM41)</f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>
        <f t="shared" ref="BA41:BA46" si="13">SUM(AO41:AZ41)</f>
        <v>0</v>
      </c>
      <c r="BB41" s="32">
        <f t="shared" ref="BB41:BM46" si="14">SUM(AB41+AO41)*D41</f>
        <v>0</v>
      </c>
      <c r="BC41" s="32">
        <f t="shared" si="14"/>
        <v>0</v>
      </c>
      <c r="BD41" s="32">
        <f t="shared" si="14"/>
        <v>0</v>
      </c>
      <c r="BE41" s="32">
        <f t="shared" si="14"/>
        <v>0</v>
      </c>
      <c r="BF41" s="32">
        <f t="shared" si="14"/>
        <v>0</v>
      </c>
      <c r="BG41" s="32">
        <f t="shared" si="14"/>
        <v>0</v>
      </c>
      <c r="BH41" s="32">
        <f t="shared" si="14"/>
        <v>0</v>
      </c>
      <c r="BI41" s="32">
        <f t="shared" si="14"/>
        <v>0</v>
      </c>
      <c r="BJ41" s="32">
        <f t="shared" si="14"/>
        <v>0</v>
      </c>
      <c r="BK41" s="32">
        <f t="shared" si="14"/>
        <v>0</v>
      </c>
      <c r="BL41" s="32">
        <f t="shared" si="14"/>
        <v>0</v>
      </c>
      <c r="BM41" s="32">
        <f t="shared" si="14"/>
        <v>0</v>
      </c>
      <c r="BN41" s="32">
        <f t="shared" ref="BN41:BN46" si="15">SUM(BB41:BM41)</f>
        <v>0</v>
      </c>
    </row>
    <row r="42" spans="1:66" x14ac:dyDescent="0.35">
      <c r="A42" s="29"/>
      <c r="B42" s="36" t="s">
        <v>113</v>
      </c>
      <c r="C42" s="29"/>
      <c r="D42" s="32">
        <v>72.63</v>
      </c>
      <c r="E42" s="32">
        <v>72.63</v>
      </c>
      <c r="F42" s="32">
        <v>72.63</v>
      </c>
      <c r="G42" s="32">
        <v>72.63</v>
      </c>
      <c r="H42" s="32">
        <v>72.63</v>
      </c>
      <c r="I42" s="32">
        <v>72.63</v>
      </c>
      <c r="J42" s="32">
        <v>72.63</v>
      </c>
      <c r="K42" s="32">
        <v>72.63</v>
      </c>
      <c r="L42" s="32">
        <v>72.63</v>
      </c>
      <c r="M42" s="32">
        <v>72.63</v>
      </c>
      <c r="N42" s="32">
        <v>72.63</v>
      </c>
      <c r="O42" s="32">
        <v>72.63</v>
      </c>
      <c r="P42" s="32">
        <v>72.63</v>
      </c>
      <c r="Q42" s="32">
        <v>72.63</v>
      </c>
      <c r="R42" s="32">
        <v>72.63</v>
      </c>
      <c r="S42" s="32">
        <v>72.63</v>
      </c>
      <c r="T42" s="32">
        <v>72.63</v>
      </c>
      <c r="U42" s="32">
        <v>72.63</v>
      </c>
      <c r="V42" s="32">
        <v>72.63</v>
      </c>
      <c r="W42" s="32">
        <v>72.63</v>
      </c>
      <c r="X42" s="32">
        <v>72.63</v>
      </c>
      <c r="Y42" s="32">
        <v>72.63</v>
      </c>
      <c r="Z42" s="32">
        <v>72.63</v>
      </c>
      <c r="AA42" s="32">
        <v>72.63</v>
      </c>
      <c r="AB42" s="30">
        <f>INT('Trafik 2021'!G20*0.37%)</f>
        <v>0</v>
      </c>
      <c r="AC42" s="30">
        <f>INT('Trafik 2021'!H20*0.37%)</f>
        <v>0</v>
      </c>
      <c r="AD42" s="30">
        <f>INT('Trafik 2021'!I20*0.37%)</f>
        <v>0</v>
      </c>
      <c r="AE42" s="30">
        <f>INT('Trafik 2021'!J20*0.37%)</f>
        <v>2</v>
      </c>
      <c r="AF42" s="30">
        <f>INT('Trafik 2021'!K20*0.37%)</f>
        <v>2</v>
      </c>
      <c r="AG42" s="30">
        <f>INT('Trafik 2021'!L20*0.37%)</f>
        <v>3</v>
      </c>
      <c r="AH42" s="30">
        <f>INT('Trafik 2021'!M20*0.37%)</f>
        <v>3</v>
      </c>
      <c r="AI42" s="30">
        <f>INT('Trafik 2021'!N20*0.37%)</f>
        <v>3</v>
      </c>
      <c r="AJ42" s="30">
        <f>INT('Trafik 2021'!O20*0.37%)</f>
        <v>9</v>
      </c>
      <c r="AK42" s="30">
        <f>INT('Trafik 2021'!P20*0.37%)</f>
        <v>9</v>
      </c>
      <c r="AL42" s="30">
        <f>INT('Trafik 2021'!Q20*0.37%)</f>
        <v>12</v>
      </c>
      <c r="AM42" s="30">
        <f>INT('Trafik 2021'!R20*0.37%)</f>
        <v>16</v>
      </c>
      <c r="AN42" s="30">
        <f t="shared" si="12"/>
        <v>59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>
        <f t="shared" si="13"/>
        <v>0</v>
      </c>
      <c r="BB42" s="32">
        <f t="shared" si="14"/>
        <v>0</v>
      </c>
      <c r="BC42" s="32">
        <f t="shared" si="14"/>
        <v>0</v>
      </c>
      <c r="BD42" s="32">
        <f t="shared" si="14"/>
        <v>0</v>
      </c>
      <c r="BE42" s="32">
        <f t="shared" si="14"/>
        <v>145.26</v>
      </c>
      <c r="BF42" s="32">
        <f t="shared" si="14"/>
        <v>145.26</v>
      </c>
      <c r="BG42" s="32">
        <f t="shared" si="14"/>
        <v>217.89</v>
      </c>
      <c r="BH42" s="32">
        <f t="shared" si="14"/>
        <v>217.89</v>
      </c>
      <c r="BI42" s="32">
        <f t="shared" si="14"/>
        <v>217.89</v>
      </c>
      <c r="BJ42" s="32">
        <f t="shared" si="14"/>
        <v>653.66999999999996</v>
      </c>
      <c r="BK42" s="32">
        <f t="shared" si="14"/>
        <v>653.66999999999996</v>
      </c>
      <c r="BL42" s="32">
        <f t="shared" si="14"/>
        <v>871.56</v>
      </c>
      <c r="BM42" s="32">
        <f t="shared" si="14"/>
        <v>1162.08</v>
      </c>
      <c r="BN42" s="32">
        <f t="shared" si="15"/>
        <v>4285.17</v>
      </c>
    </row>
    <row r="43" spans="1:66" x14ac:dyDescent="0.35">
      <c r="A43" s="29"/>
      <c r="B43" s="36" t="s">
        <v>114</v>
      </c>
      <c r="C43" s="29"/>
      <c r="D43" s="32">
        <v>72.63</v>
      </c>
      <c r="E43" s="32">
        <v>72.63</v>
      </c>
      <c r="F43" s="32">
        <v>72.63</v>
      </c>
      <c r="G43" s="32">
        <v>72.63</v>
      </c>
      <c r="H43" s="32">
        <v>72.63</v>
      </c>
      <c r="I43" s="32">
        <v>72.63</v>
      </c>
      <c r="J43" s="32">
        <v>72.63</v>
      </c>
      <c r="K43" s="32">
        <v>72.63</v>
      </c>
      <c r="L43" s="32">
        <v>72.63</v>
      </c>
      <c r="M43" s="32">
        <v>72.63</v>
      </c>
      <c r="N43" s="32">
        <v>72.63</v>
      </c>
      <c r="O43" s="32">
        <v>72.63</v>
      </c>
      <c r="P43" s="32">
        <v>72.63</v>
      </c>
      <c r="Q43" s="32">
        <v>72.63</v>
      </c>
      <c r="R43" s="32">
        <v>72.63</v>
      </c>
      <c r="S43" s="32">
        <v>72.63</v>
      </c>
      <c r="T43" s="32">
        <v>72.63</v>
      </c>
      <c r="U43" s="32">
        <v>72.63</v>
      </c>
      <c r="V43" s="32">
        <v>72.63</v>
      </c>
      <c r="W43" s="32">
        <v>72.63</v>
      </c>
      <c r="X43" s="32">
        <v>72.63</v>
      </c>
      <c r="Y43" s="32">
        <v>72.63</v>
      </c>
      <c r="Z43" s="32">
        <v>72.63</v>
      </c>
      <c r="AA43" s="32">
        <v>72.63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>
        <f t="shared" si="12"/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>
        <f t="shared" si="13"/>
        <v>0</v>
      </c>
      <c r="BB43" s="32">
        <f t="shared" si="14"/>
        <v>0</v>
      </c>
      <c r="BC43" s="32">
        <f t="shared" si="14"/>
        <v>0</v>
      </c>
      <c r="BD43" s="32">
        <f t="shared" si="14"/>
        <v>0</v>
      </c>
      <c r="BE43" s="32">
        <f t="shared" si="14"/>
        <v>0</v>
      </c>
      <c r="BF43" s="32">
        <f t="shared" si="14"/>
        <v>0</v>
      </c>
      <c r="BG43" s="32">
        <f t="shared" si="14"/>
        <v>0</v>
      </c>
      <c r="BH43" s="32">
        <f t="shared" si="14"/>
        <v>0</v>
      </c>
      <c r="BI43" s="32">
        <f t="shared" si="14"/>
        <v>0</v>
      </c>
      <c r="BJ43" s="32">
        <f t="shared" si="14"/>
        <v>0</v>
      </c>
      <c r="BK43" s="32">
        <f t="shared" si="14"/>
        <v>0</v>
      </c>
      <c r="BL43" s="32">
        <f t="shared" si="14"/>
        <v>0</v>
      </c>
      <c r="BM43" s="32">
        <f t="shared" si="14"/>
        <v>0</v>
      </c>
      <c r="BN43" s="32">
        <f t="shared" si="15"/>
        <v>0</v>
      </c>
    </row>
    <row r="44" spans="1:66" x14ac:dyDescent="0.35">
      <c r="A44" s="29"/>
      <c r="B44" s="36" t="s">
        <v>115</v>
      </c>
      <c r="C44" s="29"/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>
        <f t="shared" si="12"/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>
        <f t="shared" si="13"/>
        <v>0</v>
      </c>
      <c r="BB44" s="32">
        <f t="shared" si="14"/>
        <v>0</v>
      </c>
      <c r="BC44" s="32">
        <f t="shared" si="14"/>
        <v>0</v>
      </c>
      <c r="BD44" s="32">
        <f t="shared" si="14"/>
        <v>0</v>
      </c>
      <c r="BE44" s="32">
        <f t="shared" si="14"/>
        <v>0</v>
      </c>
      <c r="BF44" s="32">
        <f t="shared" si="14"/>
        <v>0</v>
      </c>
      <c r="BG44" s="32">
        <f t="shared" si="14"/>
        <v>0</v>
      </c>
      <c r="BH44" s="32">
        <f t="shared" si="14"/>
        <v>0</v>
      </c>
      <c r="BI44" s="32">
        <f t="shared" si="14"/>
        <v>0</v>
      </c>
      <c r="BJ44" s="32">
        <f t="shared" si="14"/>
        <v>0</v>
      </c>
      <c r="BK44" s="32">
        <f t="shared" si="14"/>
        <v>0</v>
      </c>
      <c r="BL44" s="32">
        <f t="shared" si="14"/>
        <v>0</v>
      </c>
      <c r="BM44" s="32">
        <f t="shared" si="14"/>
        <v>0</v>
      </c>
      <c r="BN44" s="32">
        <f t="shared" si="15"/>
        <v>0</v>
      </c>
    </row>
    <row r="45" spans="1:66" x14ac:dyDescent="0.35">
      <c r="A45" s="29"/>
      <c r="B45" s="36" t="s">
        <v>116</v>
      </c>
      <c r="C45" s="29"/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>
        <f t="shared" si="12"/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>
        <f t="shared" si="13"/>
        <v>0</v>
      </c>
      <c r="BB45" s="32">
        <f t="shared" si="14"/>
        <v>0</v>
      </c>
      <c r="BC45" s="32">
        <f t="shared" si="14"/>
        <v>0</v>
      </c>
      <c r="BD45" s="32">
        <f t="shared" si="14"/>
        <v>0</v>
      </c>
      <c r="BE45" s="32">
        <f t="shared" si="14"/>
        <v>0</v>
      </c>
      <c r="BF45" s="32">
        <f t="shared" si="14"/>
        <v>0</v>
      </c>
      <c r="BG45" s="32">
        <f t="shared" si="14"/>
        <v>0</v>
      </c>
      <c r="BH45" s="32">
        <f t="shared" si="14"/>
        <v>0</v>
      </c>
      <c r="BI45" s="32">
        <f t="shared" si="14"/>
        <v>0</v>
      </c>
      <c r="BJ45" s="32">
        <f t="shared" si="14"/>
        <v>0</v>
      </c>
      <c r="BK45" s="32">
        <f t="shared" si="14"/>
        <v>0</v>
      </c>
      <c r="BL45" s="32">
        <f t="shared" si="14"/>
        <v>0</v>
      </c>
      <c r="BM45" s="32">
        <f t="shared" si="14"/>
        <v>0</v>
      </c>
      <c r="BN45" s="32">
        <f t="shared" si="15"/>
        <v>0</v>
      </c>
    </row>
    <row r="46" spans="1:66" x14ac:dyDescent="0.35">
      <c r="A46" s="29"/>
      <c r="B46" s="36" t="s">
        <v>117</v>
      </c>
      <c r="C46" s="29"/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>
        <f t="shared" si="12"/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>
        <f t="shared" si="13"/>
        <v>0</v>
      </c>
      <c r="BB46" s="32">
        <f t="shared" si="14"/>
        <v>0</v>
      </c>
      <c r="BC46" s="32">
        <f t="shared" si="14"/>
        <v>0</v>
      </c>
      <c r="BD46" s="32">
        <f t="shared" si="14"/>
        <v>0</v>
      </c>
      <c r="BE46" s="32">
        <f t="shared" si="14"/>
        <v>0</v>
      </c>
      <c r="BF46" s="32">
        <f t="shared" si="14"/>
        <v>0</v>
      </c>
      <c r="BG46" s="32">
        <f t="shared" si="14"/>
        <v>0</v>
      </c>
      <c r="BH46" s="32">
        <f t="shared" si="14"/>
        <v>0</v>
      </c>
      <c r="BI46" s="32">
        <f t="shared" si="14"/>
        <v>0</v>
      </c>
      <c r="BJ46" s="32">
        <f t="shared" si="14"/>
        <v>0</v>
      </c>
      <c r="BK46" s="32">
        <f t="shared" si="14"/>
        <v>0</v>
      </c>
      <c r="BL46" s="32">
        <f t="shared" si="14"/>
        <v>0</v>
      </c>
      <c r="BM46" s="32">
        <f t="shared" si="14"/>
        <v>0</v>
      </c>
      <c r="BN46" s="32">
        <f t="shared" si="15"/>
        <v>0</v>
      </c>
    </row>
    <row r="47" spans="1:66" x14ac:dyDescent="0.35">
      <c r="A47" s="29"/>
      <c r="B47" s="36" t="s">
        <v>107</v>
      </c>
      <c r="C47" s="29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1:66" x14ac:dyDescent="0.35">
      <c r="A48" s="29"/>
      <c r="B48" s="36" t="s">
        <v>118</v>
      </c>
      <c r="C48" s="29"/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>
        <f>SUM(AB48:AM48)</f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>
        <f>SUM(AO48:AZ48)</f>
        <v>0</v>
      </c>
      <c r="BB48" s="32">
        <f t="shared" ref="BB48:BM49" si="16">SUM(AB48+AO48)*D48</f>
        <v>0</v>
      </c>
      <c r="BC48" s="32">
        <f t="shared" si="16"/>
        <v>0</v>
      </c>
      <c r="BD48" s="32">
        <f t="shared" si="16"/>
        <v>0</v>
      </c>
      <c r="BE48" s="32">
        <f t="shared" si="16"/>
        <v>0</v>
      </c>
      <c r="BF48" s="32">
        <f t="shared" si="16"/>
        <v>0</v>
      </c>
      <c r="BG48" s="32">
        <f t="shared" si="16"/>
        <v>0</v>
      </c>
      <c r="BH48" s="32">
        <f t="shared" si="16"/>
        <v>0</v>
      </c>
      <c r="BI48" s="32">
        <f t="shared" si="16"/>
        <v>0</v>
      </c>
      <c r="BJ48" s="32">
        <f t="shared" si="16"/>
        <v>0</v>
      </c>
      <c r="BK48" s="32">
        <f t="shared" si="16"/>
        <v>0</v>
      </c>
      <c r="BL48" s="32">
        <f t="shared" si="16"/>
        <v>0</v>
      </c>
      <c r="BM48" s="32">
        <f t="shared" si="16"/>
        <v>0</v>
      </c>
      <c r="BN48" s="32">
        <f>SUM(BB48:BM48)</f>
        <v>0</v>
      </c>
    </row>
    <row r="49" spans="1:66" x14ac:dyDescent="0.35">
      <c r="A49" s="29"/>
      <c r="B49" s="36" t="s">
        <v>113</v>
      </c>
      <c r="C49" s="29"/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>
        <f>SUM(AB49:AM49)</f>
        <v>0</v>
      </c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>
        <f>SUM(AO49:AZ49)</f>
        <v>0</v>
      </c>
      <c r="BB49" s="32">
        <f t="shared" si="16"/>
        <v>0</v>
      </c>
      <c r="BC49" s="32">
        <f t="shared" si="16"/>
        <v>0</v>
      </c>
      <c r="BD49" s="32">
        <f t="shared" si="16"/>
        <v>0</v>
      </c>
      <c r="BE49" s="32">
        <f t="shared" si="16"/>
        <v>0</v>
      </c>
      <c r="BF49" s="32">
        <f t="shared" si="16"/>
        <v>0</v>
      </c>
      <c r="BG49" s="32">
        <f t="shared" si="16"/>
        <v>0</v>
      </c>
      <c r="BH49" s="32">
        <f t="shared" si="16"/>
        <v>0</v>
      </c>
      <c r="BI49" s="32">
        <f t="shared" si="16"/>
        <v>0</v>
      </c>
      <c r="BJ49" s="32">
        <f t="shared" si="16"/>
        <v>0</v>
      </c>
      <c r="BK49" s="32">
        <f t="shared" si="16"/>
        <v>0</v>
      </c>
      <c r="BL49" s="32">
        <f t="shared" si="16"/>
        <v>0</v>
      </c>
      <c r="BM49" s="32">
        <f t="shared" si="16"/>
        <v>0</v>
      </c>
      <c r="BN49" s="32">
        <f>SUM(BB49:BM49)</f>
        <v>0</v>
      </c>
    </row>
    <row r="50" spans="1:66" ht="17" x14ac:dyDescent="0.4">
      <c r="A50" s="29"/>
      <c r="B50" s="105" t="s">
        <v>70</v>
      </c>
      <c r="C50" s="29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1:66" x14ac:dyDescent="0.35">
      <c r="A51" s="29"/>
      <c r="B51" s="36" t="s">
        <v>119</v>
      </c>
      <c r="C51" s="2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1:66" x14ac:dyDescent="0.35">
      <c r="A52" s="29"/>
      <c r="B52" s="36" t="s">
        <v>120</v>
      </c>
      <c r="C52" s="29"/>
      <c r="D52" s="32">
        <v>64.33</v>
      </c>
      <c r="E52" s="32">
        <v>64.33</v>
      </c>
      <c r="F52" s="32">
        <v>64.33</v>
      </c>
      <c r="G52" s="32">
        <v>64.33</v>
      </c>
      <c r="H52" s="32">
        <v>64.33</v>
      </c>
      <c r="I52" s="32">
        <v>64.33</v>
      </c>
      <c r="J52" s="32">
        <v>64.33</v>
      </c>
      <c r="K52" s="32">
        <v>64.33</v>
      </c>
      <c r="L52" s="32">
        <v>64.33</v>
      </c>
      <c r="M52" s="32">
        <v>64.33</v>
      </c>
      <c r="N52" s="32">
        <v>64.33</v>
      </c>
      <c r="O52" s="32">
        <v>64.33</v>
      </c>
      <c r="P52" s="32">
        <v>64.33</v>
      </c>
      <c r="Q52" s="32">
        <v>64.33</v>
      </c>
      <c r="R52" s="32">
        <v>64.33</v>
      </c>
      <c r="S52" s="32">
        <v>64.33</v>
      </c>
      <c r="T52" s="32">
        <v>64.33</v>
      </c>
      <c r="U52" s="32">
        <v>64.33</v>
      </c>
      <c r="V52" s="32">
        <v>64.33</v>
      </c>
      <c r="W52" s="32">
        <v>64.33</v>
      </c>
      <c r="X52" s="32">
        <v>64.33</v>
      </c>
      <c r="Y52" s="32">
        <v>64.33</v>
      </c>
      <c r="Z52" s="32">
        <v>64.33</v>
      </c>
      <c r="AA52" s="32">
        <v>64.33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>
        <f t="shared" ref="AN52:AN58" si="17">SUM(AB52:AM52)</f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>
        <f t="shared" ref="BA52:BA58" si="18">SUM(AO52:AZ52)</f>
        <v>0</v>
      </c>
      <c r="BB52" s="32">
        <f t="shared" ref="BB52:BM58" si="19">SUM(AB52+AO52)*D52</f>
        <v>0</v>
      </c>
      <c r="BC52" s="32">
        <f t="shared" si="19"/>
        <v>0</v>
      </c>
      <c r="BD52" s="32">
        <f t="shared" si="19"/>
        <v>0</v>
      </c>
      <c r="BE52" s="32">
        <f t="shared" si="19"/>
        <v>0</v>
      </c>
      <c r="BF52" s="32">
        <f t="shared" si="19"/>
        <v>0</v>
      </c>
      <c r="BG52" s="32">
        <f t="shared" si="19"/>
        <v>0</v>
      </c>
      <c r="BH52" s="32">
        <f t="shared" si="19"/>
        <v>0</v>
      </c>
      <c r="BI52" s="32">
        <f t="shared" si="19"/>
        <v>0</v>
      </c>
      <c r="BJ52" s="32">
        <f t="shared" si="19"/>
        <v>0</v>
      </c>
      <c r="BK52" s="32">
        <f t="shared" si="19"/>
        <v>0</v>
      </c>
      <c r="BL52" s="32">
        <f t="shared" si="19"/>
        <v>0</v>
      </c>
      <c r="BM52" s="32">
        <f t="shared" si="19"/>
        <v>0</v>
      </c>
      <c r="BN52" s="32">
        <f t="shared" ref="BN52:BN58" si="20">SUM(BB52:BM52)</f>
        <v>0</v>
      </c>
    </row>
    <row r="53" spans="1:66" x14ac:dyDescent="0.35">
      <c r="A53" s="29"/>
      <c r="B53" s="36" t="s">
        <v>121</v>
      </c>
      <c r="C53" s="29"/>
      <c r="D53" s="32">
        <v>64.33</v>
      </c>
      <c r="E53" s="32">
        <v>64.33</v>
      </c>
      <c r="F53" s="32">
        <v>64.33</v>
      </c>
      <c r="G53" s="32">
        <v>64.33</v>
      </c>
      <c r="H53" s="32">
        <v>64.33</v>
      </c>
      <c r="I53" s="32">
        <v>64.33</v>
      </c>
      <c r="J53" s="32">
        <v>64.33</v>
      </c>
      <c r="K53" s="32">
        <v>64.33</v>
      </c>
      <c r="L53" s="32">
        <v>64.33</v>
      </c>
      <c r="M53" s="32">
        <v>64.33</v>
      </c>
      <c r="N53" s="32">
        <v>64.33</v>
      </c>
      <c r="O53" s="32">
        <v>64.33</v>
      </c>
      <c r="P53" s="32">
        <v>64.33</v>
      </c>
      <c r="Q53" s="32">
        <v>64.33</v>
      </c>
      <c r="R53" s="32">
        <v>64.33</v>
      </c>
      <c r="S53" s="32">
        <v>64.33</v>
      </c>
      <c r="T53" s="32">
        <v>64.33</v>
      </c>
      <c r="U53" s="32">
        <v>64.33</v>
      </c>
      <c r="V53" s="32">
        <v>64.33</v>
      </c>
      <c r="W53" s="32">
        <v>64.33</v>
      </c>
      <c r="X53" s="32">
        <v>64.33</v>
      </c>
      <c r="Y53" s="32">
        <v>64.33</v>
      </c>
      <c r="Z53" s="32">
        <v>64.33</v>
      </c>
      <c r="AA53" s="32">
        <v>64.33</v>
      </c>
      <c r="AB53" s="81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>
        <f t="shared" si="17"/>
        <v>0</v>
      </c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>
        <f t="shared" si="18"/>
        <v>0</v>
      </c>
      <c r="BB53" s="32">
        <f t="shared" si="19"/>
        <v>0</v>
      </c>
      <c r="BC53" s="32">
        <f t="shared" si="19"/>
        <v>0</v>
      </c>
      <c r="BD53" s="32">
        <f t="shared" si="19"/>
        <v>0</v>
      </c>
      <c r="BE53" s="32">
        <f t="shared" si="19"/>
        <v>0</v>
      </c>
      <c r="BF53" s="32">
        <f t="shared" si="19"/>
        <v>0</v>
      </c>
      <c r="BG53" s="32">
        <f t="shared" si="19"/>
        <v>0</v>
      </c>
      <c r="BH53" s="32">
        <f t="shared" si="19"/>
        <v>0</v>
      </c>
      <c r="BI53" s="32">
        <f t="shared" si="19"/>
        <v>0</v>
      </c>
      <c r="BJ53" s="32">
        <f t="shared" si="19"/>
        <v>0</v>
      </c>
      <c r="BK53" s="32">
        <f t="shared" si="19"/>
        <v>0</v>
      </c>
      <c r="BL53" s="32">
        <f t="shared" si="19"/>
        <v>0</v>
      </c>
      <c r="BM53" s="32">
        <f t="shared" si="19"/>
        <v>0</v>
      </c>
      <c r="BN53" s="32">
        <f t="shared" si="20"/>
        <v>0</v>
      </c>
    </row>
    <row r="54" spans="1:66" x14ac:dyDescent="0.35">
      <c r="A54" s="29"/>
      <c r="B54" s="36" t="s">
        <v>122</v>
      </c>
      <c r="C54" s="29"/>
      <c r="D54" s="32">
        <v>107.9</v>
      </c>
      <c r="E54" s="32">
        <v>107.9</v>
      </c>
      <c r="F54" s="32">
        <v>107.9</v>
      </c>
      <c r="G54" s="32">
        <v>107.9</v>
      </c>
      <c r="H54" s="32">
        <v>107.9</v>
      </c>
      <c r="I54" s="32">
        <v>107.9</v>
      </c>
      <c r="J54" s="32">
        <v>107.9</v>
      </c>
      <c r="K54" s="32">
        <v>107.9</v>
      </c>
      <c r="L54" s="32">
        <v>107.9</v>
      </c>
      <c r="M54" s="32">
        <v>107.9</v>
      </c>
      <c r="N54" s="32">
        <v>107.9</v>
      </c>
      <c r="O54" s="32">
        <v>107.9</v>
      </c>
      <c r="P54" s="32">
        <v>107.9</v>
      </c>
      <c r="Q54" s="32">
        <v>107.9</v>
      </c>
      <c r="R54" s="32">
        <v>107.9</v>
      </c>
      <c r="S54" s="32">
        <v>107.9</v>
      </c>
      <c r="T54" s="32">
        <v>107.9</v>
      </c>
      <c r="U54" s="32">
        <v>107.9</v>
      </c>
      <c r="V54" s="32">
        <v>107.9</v>
      </c>
      <c r="W54" s="32">
        <v>107.9</v>
      </c>
      <c r="X54" s="32">
        <v>107.9</v>
      </c>
      <c r="Y54" s="32">
        <v>107.9</v>
      </c>
      <c r="Z54" s="32">
        <v>107.9</v>
      </c>
      <c r="AA54" s="32">
        <v>107.9</v>
      </c>
      <c r="AB54" s="30">
        <f>INT('Trafik 2021'!G22*0.04%)</f>
        <v>0</v>
      </c>
      <c r="AC54" s="30">
        <f>INT('Trafik 2021'!H22*0.04%)</f>
        <v>0</v>
      </c>
      <c r="AD54" s="30">
        <f>INT('Trafik 2021'!I22*0.04%)</f>
        <v>0</v>
      </c>
      <c r="AE54" s="30">
        <f>INT('Trafik 2021'!J22*0.04%)</f>
        <v>0</v>
      </c>
      <c r="AF54" s="30">
        <f>INT('Trafik 2021'!K22*0.04%)</f>
        <v>0</v>
      </c>
      <c r="AG54" s="30">
        <f>INT('Trafik 2021'!L22*0.04%)</f>
        <v>0</v>
      </c>
      <c r="AH54" s="30">
        <f>INT('Trafik 2021'!M22*0.04%)</f>
        <v>0</v>
      </c>
      <c r="AI54" s="30">
        <f>INT('Trafik 2021'!N22*0.04%)</f>
        <v>0</v>
      </c>
      <c r="AJ54" s="30">
        <f>INT('Trafik 2021'!O22*0.04%)</f>
        <v>0</v>
      </c>
      <c r="AK54" s="30">
        <f>INT('Trafik 2021'!P22*0.04%)</f>
        <v>0</v>
      </c>
      <c r="AL54" s="30">
        <f>INT('Trafik 2021'!Q22*0.04%)</f>
        <v>0</v>
      </c>
      <c r="AM54" s="30">
        <f>INT('Trafik 2021'!R22*0.04%)</f>
        <v>0</v>
      </c>
      <c r="AN54" s="30">
        <f t="shared" si="17"/>
        <v>0</v>
      </c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>
        <f t="shared" si="18"/>
        <v>0</v>
      </c>
      <c r="BB54" s="32">
        <f t="shared" si="19"/>
        <v>0</v>
      </c>
      <c r="BC54" s="32">
        <f t="shared" si="19"/>
        <v>0</v>
      </c>
      <c r="BD54" s="32">
        <f t="shared" si="19"/>
        <v>0</v>
      </c>
      <c r="BE54" s="32">
        <f t="shared" si="19"/>
        <v>0</v>
      </c>
      <c r="BF54" s="32">
        <f t="shared" si="19"/>
        <v>0</v>
      </c>
      <c r="BG54" s="32">
        <f t="shared" si="19"/>
        <v>0</v>
      </c>
      <c r="BH54" s="32">
        <f t="shared" si="19"/>
        <v>0</v>
      </c>
      <c r="BI54" s="32">
        <f t="shared" si="19"/>
        <v>0</v>
      </c>
      <c r="BJ54" s="32">
        <f t="shared" si="19"/>
        <v>0</v>
      </c>
      <c r="BK54" s="32">
        <f t="shared" si="19"/>
        <v>0</v>
      </c>
      <c r="BL54" s="32">
        <f t="shared" si="19"/>
        <v>0</v>
      </c>
      <c r="BM54" s="32">
        <f t="shared" si="19"/>
        <v>0</v>
      </c>
      <c r="BN54" s="32">
        <f t="shared" si="20"/>
        <v>0</v>
      </c>
    </row>
    <row r="55" spans="1:66" x14ac:dyDescent="0.35">
      <c r="A55" s="29"/>
      <c r="B55" s="36" t="s">
        <v>124</v>
      </c>
      <c r="C55" s="29"/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>
        <f t="shared" si="17"/>
        <v>0</v>
      </c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>
        <f t="shared" si="18"/>
        <v>0</v>
      </c>
      <c r="BB55" s="32">
        <f t="shared" si="19"/>
        <v>0</v>
      </c>
      <c r="BC55" s="32">
        <f t="shared" si="19"/>
        <v>0</v>
      </c>
      <c r="BD55" s="32">
        <f t="shared" si="19"/>
        <v>0</v>
      </c>
      <c r="BE55" s="32">
        <f t="shared" si="19"/>
        <v>0</v>
      </c>
      <c r="BF55" s="32">
        <f t="shared" si="19"/>
        <v>0</v>
      </c>
      <c r="BG55" s="32">
        <f t="shared" si="19"/>
        <v>0</v>
      </c>
      <c r="BH55" s="32">
        <f t="shared" si="19"/>
        <v>0</v>
      </c>
      <c r="BI55" s="32">
        <f t="shared" si="19"/>
        <v>0</v>
      </c>
      <c r="BJ55" s="32">
        <f t="shared" si="19"/>
        <v>0</v>
      </c>
      <c r="BK55" s="32">
        <f t="shared" si="19"/>
        <v>0</v>
      </c>
      <c r="BL55" s="32">
        <f t="shared" si="19"/>
        <v>0</v>
      </c>
      <c r="BM55" s="32">
        <f t="shared" si="19"/>
        <v>0</v>
      </c>
      <c r="BN55" s="32">
        <f t="shared" si="20"/>
        <v>0</v>
      </c>
    </row>
    <row r="56" spans="1:66" x14ac:dyDescent="0.35">
      <c r="A56" s="29"/>
      <c r="B56" s="36" t="s">
        <v>123</v>
      </c>
      <c r="C56" s="29"/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>
        <f t="shared" si="17"/>
        <v>0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>
        <f t="shared" si="18"/>
        <v>0</v>
      </c>
      <c r="BB56" s="32">
        <f t="shared" si="19"/>
        <v>0</v>
      </c>
      <c r="BC56" s="32">
        <f t="shared" si="19"/>
        <v>0</v>
      </c>
      <c r="BD56" s="32">
        <f t="shared" si="19"/>
        <v>0</v>
      </c>
      <c r="BE56" s="32">
        <f t="shared" si="19"/>
        <v>0</v>
      </c>
      <c r="BF56" s="32">
        <f t="shared" si="19"/>
        <v>0</v>
      </c>
      <c r="BG56" s="32">
        <f t="shared" si="19"/>
        <v>0</v>
      </c>
      <c r="BH56" s="32">
        <f t="shared" si="19"/>
        <v>0</v>
      </c>
      <c r="BI56" s="32">
        <f t="shared" si="19"/>
        <v>0</v>
      </c>
      <c r="BJ56" s="32">
        <f t="shared" si="19"/>
        <v>0</v>
      </c>
      <c r="BK56" s="32">
        <f t="shared" si="19"/>
        <v>0</v>
      </c>
      <c r="BL56" s="32">
        <f t="shared" si="19"/>
        <v>0</v>
      </c>
      <c r="BM56" s="32">
        <f t="shared" si="19"/>
        <v>0</v>
      </c>
      <c r="BN56" s="32">
        <f t="shared" si="20"/>
        <v>0</v>
      </c>
    </row>
    <row r="57" spans="1:66" x14ac:dyDescent="0.35">
      <c r="A57" s="29"/>
      <c r="B57" s="36" t="s">
        <v>125</v>
      </c>
      <c r="C57" s="29"/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>
        <f t="shared" si="17"/>
        <v>0</v>
      </c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>
        <f t="shared" si="18"/>
        <v>0</v>
      </c>
      <c r="BB57" s="32">
        <f t="shared" si="19"/>
        <v>0</v>
      </c>
      <c r="BC57" s="32">
        <f t="shared" si="19"/>
        <v>0</v>
      </c>
      <c r="BD57" s="32">
        <f t="shared" si="19"/>
        <v>0</v>
      </c>
      <c r="BE57" s="32">
        <f t="shared" si="19"/>
        <v>0</v>
      </c>
      <c r="BF57" s="32">
        <f t="shared" si="19"/>
        <v>0</v>
      </c>
      <c r="BG57" s="32">
        <f t="shared" si="19"/>
        <v>0</v>
      </c>
      <c r="BH57" s="32">
        <f t="shared" si="19"/>
        <v>0</v>
      </c>
      <c r="BI57" s="32">
        <f t="shared" si="19"/>
        <v>0</v>
      </c>
      <c r="BJ57" s="32">
        <f t="shared" si="19"/>
        <v>0</v>
      </c>
      <c r="BK57" s="32">
        <f t="shared" si="19"/>
        <v>0</v>
      </c>
      <c r="BL57" s="32">
        <f t="shared" si="19"/>
        <v>0</v>
      </c>
      <c r="BM57" s="32">
        <f t="shared" si="19"/>
        <v>0</v>
      </c>
      <c r="BN57" s="32">
        <f t="shared" si="20"/>
        <v>0</v>
      </c>
    </row>
    <row r="58" spans="1:66" x14ac:dyDescent="0.35">
      <c r="A58" s="29"/>
      <c r="B58" s="36" t="s">
        <v>126</v>
      </c>
      <c r="C58" s="29"/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>
        <f t="shared" si="17"/>
        <v>0</v>
      </c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>
        <f t="shared" si="18"/>
        <v>0</v>
      </c>
      <c r="BB58" s="32">
        <f t="shared" si="19"/>
        <v>0</v>
      </c>
      <c r="BC58" s="32">
        <f t="shared" si="19"/>
        <v>0</v>
      </c>
      <c r="BD58" s="32">
        <f t="shared" si="19"/>
        <v>0</v>
      </c>
      <c r="BE58" s="32">
        <f t="shared" si="19"/>
        <v>0</v>
      </c>
      <c r="BF58" s="32">
        <f t="shared" si="19"/>
        <v>0</v>
      </c>
      <c r="BG58" s="32">
        <f t="shared" si="19"/>
        <v>0</v>
      </c>
      <c r="BH58" s="32">
        <f t="shared" si="19"/>
        <v>0</v>
      </c>
      <c r="BI58" s="32">
        <f t="shared" si="19"/>
        <v>0</v>
      </c>
      <c r="BJ58" s="32">
        <f t="shared" si="19"/>
        <v>0</v>
      </c>
      <c r="BK58" s="32">
        <f t="shared" si="19"/>
        <v>0</v>
      </c>
      <c r="BL58" s="32">
        <f t="shared" si="19"/>
        <v>0</v>
      </c>
      <c r="BM58" s="32">
        <f t="shared" si="19"/>
        <v>0</v>
      </c>
      <c r="BN58" s="32">
        <f t="shared" si="20"/>
        <v>0</v>
      </c>
    </row>
    <row r="59" spans="1:66" ht="17" x14ac:dyDescent="0.4">
      <c r="A59" s="29"/>
      <c r="B59" s="105" t="s">
        <v>71</v>
      </c>
      <c r="C59" s="29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1:66" x14ac:dyDescent="0.35">
      <c r="A60" s="29"/>
      <c r="B60" s="36" t="s">
        <v>127</v>
      </c>
      <c r="C60" s="29"/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>
        <f>SUM(AB60:AM60)</f>
        <v>0</v>
      </c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>
        <f>SUM(AO60:AZ60)</f>
        <v>0</v>
      </c>
      <c r="BB60" s="32">
        <f t="shared" ref="BB60:BM60" si="21">SUM(AB60+AO60)*D60</f>
        <v>0</v>
      </c>
      <c r="BC60" s="32">
        <f t="shared" si="21"/>
        <v>0</v>
      </c>
      <c r="BD60" s="32">
        <f t="shared" si="21"/>
        <v>0</v>
      </c>
      <c r="BE60" s="32">
        <f t="shared" si="21"/>
        <v>0</v>
      </c>
      <c r="BF60" s="32">
        <f t="shared" si="21"/>
        <v>0</v>
      </c>
      <c r="BG60" s="32">
        <f t="shared" si="21"/>
        <v>0</v>
      </c>
      <c r="BH60" s="32">
        <f t="shared" si="21"/>
        <v>0</v>
      </c>
      <c r="BI60" s="32">
        <f t="shared" si="21"/>
        <v>0</v>
      </c>
      <c r="BJ60" s="32">
        <f t="shared" si="21"/>
        <v>0</v>
      </c>
      <c r="BK60" s="32">
        <f t="shared" si="21"/>
        <v>0</v>
      </c>
      <c r="BL60" s="32">
        <f t="shared" si="21"/>
        <v>0</v>
      </c>
      <c r="BM60" s="32">
        <f t="shared" si="21"/>
        <v>0</v>
      </c>
      <c r="BN60" s="32">
        <f>SUM(BB60:BM60)</f>
        <v>0</v>
      </c>
    </row>
    <row r="61" spans="1:66" ht="17" x14ac:dyDescent="0.4">
      <c r="A61" s="29"/>
      <c r="B61" s="105" t="s">
        <v>72</v>
      </c>
      <c r="C61" s="29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1:66" x14ac:dyDescent="0.35">
      <c r="A62" s="29"/>
      <c r="B62" s="36" t="s">
        <v>127</v>
      </c>
      <c r="C62" s="29"/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>
        <f>SUM(AB62:AM62)</f>
        <v>0</v>
      </c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>
        <f>SUM(AO62:AZ62)</f>
        <v>0</v>
      </c>
      <c r="BB62" s="32">
        <f t="shared" ref="BB62:BM62" si="22">SUM(AB62+AO62)*D62</f>
        <v>0</v>
      </c>
      <c r="BC62" s="32">
        <f t="shared" si="22"/>
        <v>0</v>
      </c>
      <c r="BD62" s="32">
        <f t="shared" si="22"/>
        <v>0</v>
      </c>
      <c r="BE62" s="32">
        <f t="shared" si="22"/>
        <v>0</v>
      </c>
      <c r="BF62" s="32">
        <f t="shared" si="22"/>
        <v>0</v>
      </c>
      <c r="BG62" s="32">
        <f t="shared" si="22"/>
        <v>0</v>
      </c>
      <c r="BH62" s="32">
        <f t="shared" si="22"/>
        <v>0</v>
      </c>
      <c r="BI62" s="32">
        <f t="shared" si="22"/>
        <v>0</v>
      </c>
      <c r="BJ62" s="32">
        <f t="shared" si="22"/>
        <v>0</v>
      </c>
      <c r="BK62" s="32">
        <f t="shared" si="22"/>
        <v>0</v>
      </c>
      <c r="BL62" s="32">
        <f t="shared" si="22"/>
        <v>0</v>
      </c>
      <c r="BM62" s="32">
        <f t="shared" si="22"/>
        <v>0</v>
      </c>
      <c r="BN62" s="32">
        <f>SUM(BB62:BM62)</f>
        <v>0</v>
      </c>
    </row>
    <row r="63" spans="1:66" ht="17" x14ac:dyDescent="0.4">
      <c r="A63" s="29"/>
      <c r="B63" s="105" t="s">
        <v>73</v>
      </c>
      <c r="C63" s="29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1:66" x14ac:dyDescent="0.35">
      <c r="A64" s="29"/>
      <c r="B64" s="36" t="s">
        <v>118</v>
      </c>
      <c r="C64" s="29"/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>
        <f>SUM(AB64:AM64)</f>
        <v>0</v>
      </c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>
        <f>SUM(AO64:AZ64)</f>
        <v>0</v>
      </c>
      <c r="BB64" s="32">
        <f t="shared" ref="BB64:BM65" si="23">SUM(AB64+AO64)*D64</f>
        <v>0</v>
      </c>
      <c r="BC64" s="32">
        <f t="shared" si="23"/>
        <v>0</v>
      </c>
      <c r="BD64" s="32">
        <f t="shared" si="23"/>
        <v>0</v>
      </c>
      <c r="BE64" s="32">
        <f t="shared" si="23"/>
        <v>0</v>
      </c>
      <c r="BF64" s="32">
        <f t="shared" si="23"/>
        <v>0</v>
      </c>
      <c r="BG64" s="32">
        <f t="shared" si="23"/>
        <v>0</v>
      </c>
      <c r="BH64" s="32">
        <f t="shared" si="23"/>
        <v>0</v>
      </c>
      <c r="BI64" s="32">
        <f t="shared" si="23"/>
        <v>0</v>
      </c>
      <c r="BJ64" s="32">
        <f t="shared" si="23"/>
        <v>0</v>
      </c>
      <c r="BK64" s="32">
        <f t="shared" si="23"/>
        <v>0</v>
      </c>
      <c r="BL64" s="32">
        <f t="shared" si="23"/>
        <v>0</v>
      </c>
      <c r="BM64" s="32">
        <f t="shared" si="23"/>
        <v>0</v>
      </c>
      <c r="BN64" s="32">
        <f>SUM(BB64:BM64)</f>
        <v>0</v>
      </c>
    </row>
    <row r="65" spans="1:66" x14ac:dyDescent="0.35">
      <c r="A65" s="29"/>
      <c r="B65" s="36" t="s">
        <v>113</v>
      </c>
      <c r="C65" s="29"/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>
        <f>SUM(AB65:AM65)</f>
        <v>0</v>
      </c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>
        <f>SUM(AO65:AZ65)</f>
        <v>0</v>
      </c>
      <c r="BB65" s="32">
        <f t="shared" si="23"/>
        <v>0</v>
      </c>
      <c r="BC65" s="32">
        <f t="shared" si="23"/>
        <v>0</v>
      </c>
      <c r="BD65" s="32">
        <f t="shared" si="23"/>
        <v>0</v>
      </c>
      <c r="BE65" s="32">
        <f t="shared" si="23"/>
        <v>0</v>
      </c>
      <c r="BF65" s="32">
        <f t="shared" si="23"/>
        <v>0</v>
      </c>
      <c r="BG65" s="32">
        <f t="shared" si="23"/>
        <v>0</v>
      </c>
      <c r="BH65" s="32">
        <f t="shared" si="23"/>
        <v>0</v>
      </c>
      <c r="BI65" s="32">
        <f t="shared" si="23"/>
        <v>0</v>
      </c>
      <c r="BJ65" s="32">
        <f t="shared" si="23"/>
        <v>0</v>
      </c>
      <c r="BK65" s="32">
        <f t="shared" si="23"/>
        <v>0</v>
      </c>
      <c r="BL65" s="32">
        <f t="shared" si="23"/>
        <v>0</v>
      </c>
      <c r="BM65" s="32">
        <f t="shared" si="23"/>
        <v>0</v>
      </c>
      <c r="BN65" s="32">
        <f>SUM(BB65:BM65)</f>
        <v>0</v>
      </c>
    </row>
    <row r="66" spans="1:66" ht="17" x14ac:dyDescent="0.35">
      <c r="A66" s="29"/>
      <c r="B66" s="36"/>
      <c r="C66" s="29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62">
        <f>SUM(BB41:BB65)*C9</f>
        <v>0</v>
      </c>
      <c r="BC66" s="62">
        <f>SUM(BC41:BC65)*C9</f>
        <v>0</v>
      </c>
      <c r="BD66" s="62">
        <f>SUM(BD41:BD65)*C9</f>
        <v>0</v>
      </c>
      <c r="BE66" s="62">
        <f>SUM(BE41:BE65)*C9</f>
        <v>2019113.9999999998</v>
      </c>
      <c r="BF66" s="62">
        <f>SUM(BF41:BF65)*C9</f>
        <v>2019113.9999999998</v>
      </c>
      <c r="BG66" s="62">
        <f>SUM(BG41:BG65)*C9</f>
        <v>3028671</v>
      </c>
      <c r="BH66" s="62">
        <f>SUM(BH41:BH65)*C9</f>
        <v>3028671</v>
      </c>
      <c r="BI66" s="62">
        <f>SUM(BI41:BI65)*C9</f>
        <v>3028671</v>
      </c>
      <c r="BJ66" s="62">
        <f>SUM(BJ41:BJ65)*C9</f>
        <v>9086013</v>
      </c>
      <c r="BK66" s="62">
        <f>SUM(BK41:BK65)*C9</f>
        <v>9086013</v>
      </c>
      <c r="BL66" s="62">
        <f>SUM(BL41:BL65)*C9</f>
        <v>12114684</v>
      </c>
      <c r="BM66" s="62">
        <f>SUM(BM41:BM65)*C9</f>
        <v>16152911.999999998</v>
      </c>
      <c r="BN66" s="50">
        <f>SUM(BN41:BN65)*C9</f>
        <v>59563863</v>
      </c>
    </row>
    <row r="67" spans="1:66" x14ac:dyDescent="0.35">
      <c r="A67" s="29"/>
      <c r="B67" s="36"/>
      <c r="C67" s="29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1:66" x14ac:dyDescent="0.35">
      <c r="A68" s="29"/>
      <c r="B68" s="36"/>
      <c r="C68" s="29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1:66" x14ac:dyDescent="0.35">
      <c r="A69" s="29"/>
      <c r="B69" s="36"/>
      <c r="C69" s="29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1:66" ht="17" x14ac:dyDescent="0.4">
      <c r="A70" s="34" t="s">
        <v>30</v>
      </c>
      <c r="B70" s="105" t="s">
        <v>74</v>
      </c>
      <c r="C70" s="29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1:66" ht="17" x14ac:dyDescent="0.4">
      <c r="A71" s="29"/>
      <c r="B71" s="105" t="s">
        <v>75</v>
      </c>
      <c r="C71" s="29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1:66" x14ac:dyDescent="0.35">
      <c r="A72" s="29"/>
      <c r="B72" s="36" t="s">
        <v>128</v>
      </c>
      <c r="C72" s="29"/>
      <c r="D72" s="32">
        <v>365.2</v>
      </c>
      <c r="E72" s="32">
        <v>365.2</v>
      </c>
      <c r="F72" s="32">
        <v>365.2</v>
      </c>
      <c r="G72" s="32">
        <v>365.2</v>
      </c>
      <c r="H72" s="32">
        <v>365.2</v>
      </c>
      <c r="I72" s="32">
        <v>365.2</v>
      </c>
      <c r="J72" s="32">
        <v>365.2</v>
      </c>
      <c r="K72" s="32">
        <v>365.2</v>
      </c>
      <c r="L72" s="32">
        <v>365.2</v>
      </c>
      <c r="M72" s="32">
        <v>365.2</v>
      </c>
      <c r="N72" s="32">
        <v>365.2</v>
      </c>
      <c r="O72" s="32">
        <v>365.2</v>
      </c>
      <c r="P72" s="32">
        <v>365.2</v>
      </c>
      <c r="Q72" s="32">
        <v>365.2</v>
      </c>
      <c r="R72" s="32">
        <v>365.2</v>
      </c>
      <c r="S72" s="32">
        <v>365.2</v>
      </c>
      <c r="T72" s="32">
        <v>365.2</v>
      </c>
      <c r="U72" s="32">
        <v>365.2</v>
      </c>
      <c r="V72" s="32">
        <v>365.2</v>
      </c>
      <c r="W72" s="32">
        <v>365.2</v>
      </c>
      <c r="X72" s="32">
        <v>365.2</v>
      </c>
      <c r="Y72" s="32">
        <v>365.2</v>
      </c>
      <c r="Z72" s="32">
        <v>365.2</v>
      </c>
      <c r="AA72" s="32">
        <v>365.2</v>
      </c>
      <c r="AB72" s="30">
        <f>AB12</f>
        <v>0</v>
      </c>
      <c r="AC72" s="30">
        <f t="shared" ref="AC72:AM72" si="24">AC12</f>
        <v>0</v>
      </c>
      <c r="AD72" s="30">
        <f t="shared" si="24"/>
        <v>0</v>
      </c>
      <c r="AE72" s="30">
        <f t="shared" si="24"/>
        <v>2</v>
      </c>
      <c r="AF72" s="30">
        <f t="shared" si="24"/>
        <v>0</v>
      </c>
      <c r="AG72" s="30">
        <f t="shared" si="24"/>
        <v>5</v>
      </c>
      <c r="AH72" s="30">
        <f t="shared" si="24"/>
        <v>5</v>
      </c>
      <c r="AI72" s="30">
        <f t="shared" si="24"/>
        <v>5</v>
      </c>
      <c r="AJ72" s="30">
        <f t="shared" si="24"/>
        <v>40</v>
      </c>
      <c r="AK72" s="30">
        <f t="shared" si="24"/>
        <v>40</v>
      </c>
      <c r="AL72" s="30">
        <f t="shared" si="24"/>
        <v>32</v>
      </c>
      <c r="AM72" s="30">
        <f t="shared" si="24"/>
        <v>36</v>
      </c>
      <c r="AN72" s="30">
        <f>SUM(AB72:AM72)</f>
        <v>165</v>
      </c>
      <c r="AO72" s="30">
        <f>AO12</f>
        <v>0</v>
      </c>
      <c r="AP72" s="30">
        <f t="shared" ref="AP72:AZ72" si="25">AP12</f>
        <v>0</v>
      </c>
      <c r="AQ72" s="30">
        <f t="shared" si="25"/>
        <v>0</v>
      </c>
      <c r="AR72" s="30">
        <f t="shared" si="25"/>
        <v>0</v>
      </c>
      <c r="AS72" s="30">
        <f t="shared" si="25"/>
        <v>0</v>
      </c>
      <c r="AT72" s="30">
        <f t="shared" si="25"/>
        <v>4</v>
      </c>
      <c r="AU72" s="30">
        <f t="shared" si="25"/>
        <v>4</v>
      </c>
      <c r="AV72" s="30">
        <f t="shared" si="25"/>
        <v>0</v>
      </c>
      <c r="AW72" s="30">
        <f t="shared" si="25"/>
        <v>50</v>
      </c>
      <c r="AX72" s="30">
        <f t="shared" si="25"/>
        <v>50</v>
      </c>
      <c r="AY72" s="30">
        <f t="shared" si="25"/>
        <v>80</v>
      </c>
      <c r="AZ72" s="30">
        <f t="shared" si="25"/>
        <v>66</v>
      </c>
      <c r="BA72" s="30">
        <f>SUM(AO72:AZ72)</f>
        <v>254</v>
      </c>
      <c r="BB72" s="32">
        <f t="shared" ref="BB72:BM73" si="26">SUM(AB72+AO72)*D72</f>
        <v>0</v>
      </c>
      <c r="BC72" s="32">
        <f t="shared" si="26"/>
        <v>0</v>
      </c>
      <c r="BD72" s="32">
        <f t="shared" si="26"/>
        <v>0</v>
      </c>
      <c r="BE72" s="32">
        <f t="shared" si="26"/>
        <v>730.4</v>
      </c>
      <c r="BF72" s="32">
        <f t="shared" si="26"/>
        <v>0</v>
      </c>
      <c r="BG72" s="32">
        <f t="shared" si="26"/>
        <v>3286.7999999999997</v>
      </c>
      <c r="BH72" s="32">
        <f t="shared" si="26"/>
        <v>3286.7999999999997</v>
      </c>
      <c r="BI72" s="32">
        <f t="shared" si="26"/>
        <v>1826</v>
      </c>
      <c r="BJ72" s="32">
        <f t="shared" si="26"/>
        <v>32868</v>
      </c>
      <c r="BK72" s="32">
        <f t="shared" si="26"/>
        <v>32868</v>
      </c>
      <c r="BL72" s="32">
        <f t="shared" si="26"/>
        <v>40902.400000000001</v>
      </c>
      <c r="BM72" s="32">
        <f t="shared" si="26"/>
        <v>37250.400000000001</v>
      </c>
      <c r="BN72" s="32">
        <f>SUM(BB72:BM72)</f>
        <v>153018.79999999999</v>
      </c>
    </row>
    <row r="73" spans="1:66" x14ac:dyDescent="0.35">
      <c r="A73" s="29"/>
      <c r="B73" s="36" t="s">
        <v>129</v>
      </c>
      <c r="C73" s="29"/>
      <c r="D73" s="32">
        <v>547.79999999999995</v>
      </c>
      <c r="E73" s="32">
        <v>547.79999999999995</v>
      </c>
      <c r="F73" s="32">
        <v>547.79999999999995</v>
      </c>
      <c r="G73" s="32">
        <v>547.79999999999995</v>
      </c>
      <c r="H73" s="32">
        <v>547.79999999999995</v>
      </c>
      <c r="I73" s="32">
        <v>547.79999999999995</v>
      </c>
      <c r="J73" s="32">
        <v>547.79999999999995</v>
      </c>
      <c r="K73" s="32">
        <v>547.79999999999995</v>
      </c>
      <c r="L73" s="32">
        <v>547.79999999999995</v>
      </c>
      <c r="M73" s="32">
        <v>547.79999999999995</v>
      </c>
      <c r="N73" s="32">
        <v>547.79999999999995</v>
      </c>
      <c r="O73" s="32">
        <v>547.79999999999995</v>
      </c>
      <c r="P73" s="32">
        <v>547.79999999999995</v>
      </c>
      <c r="Q73" s="32">
        <v>547.79999999999995</v>
      </c>
      <c r="R73" s="32">
        <v>547.79999999999995</v>
      </c>
      <c r="S73" s="32">
        <v>547.79999999999995</v>
      </c>
      <c r="T73" s="32">
        <v>547.79999999999995</v>
      </c>
      <c r="U73" s="32">
        <v>547.79999999999995</v>
      </c>
      <c r="V73" s="32">
        <v>547.79999999999995</v>
      </c>
      <c r="W73" s="32">
        <v>547.79999999999995</v>
      </c>
      <c r="X73" s="32">
        <v>547.79999999999995</v>
      </c>
      <c r="Y73" s="32">
        <v>547.79999999999995</v>
      </c>
      <c r="Z73" s="32">
        <v>547.79999999999995</v>
      </c>
      <c r="AA73" s="32">
        <v>547.79999999999995</v>
      </c>
      <c r="AB73" s="30">
        <f>AB23</f>
        <v>0</v>
      </c>
      <c r="AC73" s="30">
        <f t="shared" ref="AC73:AM73" si="27">AC23</f>
        <v>0</v>
      </c>
      <c r="AD73" s="30">
        <f t="shared" si="27"/>
        <v>0</v>
      </c>
      <c r="AE73" s="30">
        <f t="shared" si="27"/>
        <v>4</v>
      </c>
      <c r="AF73" s="30">
        <f t="shared" si="27"/>
        <v>3</v>
      </c>
      <c r="AG73" s="30">
        <f t="shared" si="27"/>
        <v>7</v>
      </c>
      <c r="AH73" s="30">
        <f t="shared" si="27"/>
        <v>7</v>
      </c>
      <c r="AI73" s="30">
        <f t="shared" si="27"/>
        <v>7</v>
      </c>
      <c r="AJ73" s="30">
        <f t="shared" si="27"/>
        <v>14</v>
      </c>
      <c r="AK73" s="30">
        <f t="shared" si="27"/>
        <v>14</v>
      </c>
      <c r="AL73" s="30">
        <f t="shared" si="27"/>
        <v>14</v>
      </c>
      <c r="AM73" s="30">
        <f t="shared" si="27"/>
        <v>14</v>
      </c>
      <c r="AN73" s="30">
        <f>SUM(AB73:AM73)</f>
        <v>84</v>
      </c>
      <c r="AO73" s="30">
        <f>AO23</f>
        <v>0</v>
      </c>
      <c r="AP73" s="30">
        <f t="shared" ref="AP73:AZ73" si="28">AP23</f>
        <v>0</v>
      </c>
      <c r="AQ73" s="30">
        <f t="shared" si="28"/>
        <v>0</v>
      </c>
      <c r="AR73" s="30">
        <f t="shared" si="28"/>
        <v>0</v>
      </c>
      <c r="AS73" s="30">
        <f t="shared" si="28"/>
        <v>0</v>
      </c>
      <c r="AT73" s="30">
        <f t="shared" si="28"/>
        <v>4</v>
      </c>
      <c r="AU73" s="30">
        <f t="shared" si="28"/>
        <v>4</v>
      </c>
      <c r="AV73" s="30">
        <f t="shared" si="28"/>
        <v>0</v>
      </c>
      <c r="AW73" s="30">
        <f t="shared" si="28"/>
        <v>1</v>
      </c>
      <c r="AX73" s="30">
        <f t="shared" si="28"/>
        <v>1</v>
      </c>
      <c r="AY73" s="30">
        <f t="shared" si="28"/>
        <v>7</v>
      </c>
      <c r="AZ73" s="30">
        <f t="shared" si="28"/>
        <v>2</v>
      </c>
      <c r="BA73" s="30">
        <f>SUM(AO73:AZ73)</f>
        <v>19</v>
      </c>
      <c r="BB73" s="32">
        <f t="shared" si="26"/>
        <v>0</v>
      </c>
      <c r="BC73" s="32">
        <f t="shared" si="26"/>
        <v>0</v>
      </c>
      <c r="BD73" s="32">
        <f t="shared" si="26"/>
        <v>0</v>
      </c>
      <c r="BE73" s="32">
        <f t="shared" si="26"/>
        <v>2191.1999999999998</v>
      </c>
      <c r="BF73" s="32">
        <f t="shared" si="26"/>
        <v>1643.3999999999999</v>
      </c>
      <c r="BG73" s="32">
        <f t="shared" si="26"/>
        <v>6025.7999999999993</v>
      </c>
      <c r="BH73" s="32">
        <f t="shared" si="26"/>
        <v>6025.7999999999993</v>
      </c>
      <c r="BI73" s="32">
        <f t="shared" si="26"/>
        <v>3834.5999999999995</v>
      </c>
      <c r="BJ73" s="32">
        <f t="shared" si="26"/>
        <v>8217</v>
      </c>
      <c r="BK73" s="32">
        <f t="shared" si="26"/>
        <v>8217</v>
      </c>
      <c r="BL73" s="32">
        <f t="shared" si="26"/>
        <v>11503.8</v>
      </c>
      <c r="BM73" s="32">
        <f t="shared" si="26"/>
        <v>8764.7999999999993</v>
      </c>
      <c r="BN73" s="32">
        <f>SUM(BB73:BM73)</f>
        <v>56423.399999999994</v>
      </c>
    </row>
    <row r="74" spans="1:66" ht="17" x14ac:dyDescent="0.4">
      <c r="A74" s="29"/>
      <c r="B74" s="105" t="s">
        <v>76</v>
      </c>
      <c r="C74" s="29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1:66" x14ac:dyDescent="0.35">
      <c r="A75" s="29"/>
      <c r="B75" s="36" t="s">
        <v>128</v>
      </c>
      <c r="C75" s="29"/>
      <c r="D75" s="32">
        <v>64.33</v>
      </c>
      <c r="E75" s="32">
        <v>64.33</v>
      </c>
      <c r="F75" s="32">
        <v>64.33</v>
      </c>
      <c r="G75" s="32">
        <v>64.33</v>
      </c>
      <c r="H75" s="32">
        <v>64.33</v>
      </c>
      <c r="I75" s="32">
        <v>64.33</v>
      </c>
      <c r="J75" s="32">
        <v>64.33</v>
      </c>
      <c r="K75" s="32">
        <v>64.33</v>
      </c>
      <c r="L75" s="32">
        <v>64.33</v>
      </c>
      <c r="M75" s="32">
        <v>64.33</v>
      </c>
      <c r="N75" s="32">
        <v>64.33</v>
      </c>
      <c r="O75" s="32">
        <v>64.33</v>
      </c>
      <c r="P75" s="32">
        <v>64.33</v>
      </c>
      <c r="Q75" s="32">
        <v>64.33</v>
      </c>
      <c r="R75" s="32">
        <v>64.33</v>
      </c>
      <c r="S75" s="32">
        <v>64.33</v>
      </c>
      <c r="T75" s="32">
        <v>64.33</v>
      </c>
      <c r="U75" s="32">
        <v>64.33</v>
      </c>
      <c r="V75" s="32">
        <v>64.33</v>
      </c>
      <c r="W75" s="32">
        <v>64.33</v>
      </c>
      <c r="X75" s="32">
        <v>64.33</v>
      </c>
      <c r="Y75" s="32">
        <v>64.33</v>
      </c>
      <c r="Z75" s="32">
        <v>64.33</v>
      </c>
      <c r="AA75" s="32">
        <v>64.33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>
        <f>SUM(AB75:AM75)</f>
        <v>0</v>
      </c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>
        <f>SUM(AO75:AZ75)</f>
        <v>0</v>
      </c>
      <c r="BB75" s="32">
        <f t="shared" ref="BB75:BM76" si="29">SUM(AB75+AO75)*D75</f>
        <v>0</v>
      </c>
      <c r="BC75" s="32">
        <f t="shared" si="29"/>
        <v>0</v>
      </c>
      <c r="BD75" s="32">
        <f t="shared" si="29"/>
        <v>0</v>
      </c>
      <c r="BE75" s="32">
        <f t="shared" si="29"/>
        <v>0</v>
      </c>
      <c r="BF75" s="32">
        <f t="shared" si="29"/>
        <v>0</v>
      </c>
      <c r="BG75" s="32">
        <f t="shared" si="29"/>
        <v>0</v>
      </c>
      <c r="BH75" s="32">
        <f t="shared" si="29"/>
        <v>0</v>
      </c>
      <c r="BI75" s="32">
        <f t="shared" si="29"/>
        <v>0</v>
      </c>
      <c r="BJ75" s="32">
        <f t="shared" si="29"/>
        <v>0</v>
      </c>
      <c r="BK75" s="32">
        <f t="shared" si="29"/>
        <v>0</v>
      </c>
      <c r="BL75" s="32">
        <f t="shared" si="29"/>
        <v>0</v>
      </c>
      <c r="BM75" s="32">
        <f t="shared" si="29"/>
        <v>0</v>
      </c>
      <c r="BN75" s="32">
        <f>SUM(BB75:BM75)</f>
        <v>0</v>
      </c>
    </row>
    <row r="76" spans="1:66" x14ac:dyDescent="0.35">
      <c r="A76" s="29"/>
      <c r="B76" s="36" t="s">
        <v>129</v>
      </c>
      <c r="C76" s="29"/>
      <c r="D76" s="32">
        <v>96.49</v>
      </c>
      <c r="E76" s="32">
        <v>96.49</v>
      </c>
      <c r="F76" s="32">
        <v>96.49</v>
      </c>
      <c r="G76" s="32">
        <v>96.49</v>
      </c>
      <c r="H76" s="32">
        <v>96.49</v>
      </c>
      <c r="I76" s="32">
        <v>96.49</v>
      </c>
      <c r="J76" s="32">
        <v>96.49</v>
      </c>
      <c r="K76" s="32">
        <v>96.49</v>
      </c>
      <c r="L76" s="32">
        <v>96.49</v>
      </c>
      <c r="M76" s="32">
        <v>96.49</v>
      </c>
      <c r="N76" s="32">
        <v>96.49</v>
      </c>
      <c r="O76" s="32">
        <v>96.49</v>
      </c>
      <c r="P76" s="32">
        <v>96.49</v>
      </c>
      <c r="Q76" s="32">
        <v>96.49</v>
      </c>
      <c r="R76" s="32">
        <v>96.49</v>
      </c>
      <c r="S76" s="32">
        <v>96.49</v>
      </c>
      <c r="T76" s="32">
        <v>96.49</v>
      </c>
      <c r="U76" s="32">
        <v>96.49</v>
      </c>
      <c r="V76" s="32">
        <v>96.49</v>
      </c>
      <c r="W76" s="32">
        <v>96.49</v>
      </c>
      <c r="X76" s="32">
        <v>96.49</v>
      </c>
      <c r="Y76" s="32">
        <v>96.49</v>
      </c>
      <c r="Z76" s="32">
        <v>96.49</v>
      </c>
      <c r="AA76" s="32">
        <v>96.49</v>
      </c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>
        <f>SUM(AB76:AM76)</f>
        <v>0</v>
      </c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>
        <f>SUM(AO76:AZ76)</f>
        <v>0</v>
      </c>
      <c r="BB76" s="32">
        <f t="shared" si="29"/>
        <v>0</v>
      </c>
      <c r="BC76" s="32">
        <f t="shared" si="29"/>
        <v>0</v>
      </c>
      <c r="BD76" s="32">
        <f t="shared" si="29"/>
        <v>0</v>
      </c>
      <c r="BE76" s="32">
        <f t="shared" si="29"/>
        <v>0</v>
      </c>
      <c r="BF76" s="32">
        <f t="shared" si="29"/>
        <v>0</v>
      </c>
      <c r="BG76" s="32">
        <f t="shared" si="29"/>
        <v>0</v>
      </c>
      <c r="BH76" s="32">
        <f t="shared" si="29"/>
        <v>0</v>
      </c>
      <c r="BI76" s="32">
        <f t="shared" si="29"/>
        <v>0</v>
      </c>
      <c r="BJ76" s="32">
        <f t="shared" si="29"/>
        <v>0</v>
      </c>
      <c r="BK76" s="32">
        <f t="shared" si="29"/>
        <v>0</v>
      </c>
      <c r="BL76" s="32">
        <f t="shared" si="29"/>
        <v>0</v>
      </c>
      <c r="BM76" s="32">
        <f t="shared" si="29"/>
        <v>0</v>
      </c>
      <c r="BN76" s="32">
        <f>SUM(BB76:BM76)</f>
        <v>0</v>
      </c>
    </row>
    <row r="77" spans="1:66" ht="17" x14ac:dyDescent="0.4">
      <c r="A77" s="29"/>
      <c r="B77" s="105" t="s">
        <v>77</v>
      </c>
      <c r="C77" s="29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1:66" x14ac:dyDescent="0.35">
      <c r="A78" s="29"/>
      <c r="B78" s="36" t="s">
        <v>128</v>
      </c>
      <c r="C78" s="29"/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>
        <f>SUM(AB78:AM78)</f>
        <v>0</v>
      </c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>
        <f>SUM(AO78:AZ78)</f>
        <v>0</v>
      </c>
      <c r="BB78" s="32">
        <f t="shared" ref="BB78:BM79" si="30">SUM(AB78+AO78)*D78</f>
        <v>0</v>
      </c>
      <c r="BC78" s="32">
        <f t="shared" si="30"/>
        <v>0</v>
      </c>
      <c r="BD78" s="32">
        <f t="shared" si="30"/>
        <v>0</v>
      </c>
      <c r="BE78" s="32">
        <f t="shared" si="30"/>
        <v>0</v>
      </c>
      <c r="BF78" s="32">
        <f t="shared" si="30"/>
        <v>0</v>
      </c>
      <c r="BG78" s="32">
        <f t="shared" si="30"/>
        <v>0</v>
      </c>
      <c r="BH78" s="32">
        <f t="shared" si="30"/>
        <v>0</v>
      </c>
      <c r="BI78" s="32">
        <f t="shared" si="30"/>
        <v>0</v>
      </c>
      <c r="BJ78" s="32">
        <f t="shared" si="30"/>
        <v>0</v>
      </c>
      <c r="BK78" s="32">
        <f t="shared" si="30"/>
        <v>0</v>
      </c>
      <c r="BL78" s="32">
        <f t="shared" si="30"/>
        <v>0</v>
      </c>
      <c r="BM78" s="32">
        <f t="shared" si="30"/>
        <v>0</v>
      </c>
      <c r="BN78" s="32">
        <f>SUM(BB78:BM78)</f>
        <v>0</v>
      </c>
    </row>
    <row r="79" spans="1:66" x14ac:dyDescent="0.35">
      <c r="A79" s="29"/>
      <c r="B79" s="36" t="s">
        <v>129</v>
      </c>
      <c r="C79" s="29"/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>
        <f>SUM(AB79:AM79)</f>
        <v>0</v>
      </c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>
        <f>SUM(AO79:AZ79)</f>
        <v>0</v>
      </c>
      <c r="BB79" s="32">
        <f t="shared" si="30"/>
        <v>0</v>
      </c>
      <c r="BC79" s="32">
        <f t="shared" si="30"/>
        <v>0</v>
      </c>
      <c r="BD79" s="32">
        <f t="shared" si="30"/>
        <v>0</v>
      </c>
      <c r="BE79" s="32">
        <f t="shared" si="30"/>
        <v>0</v>
      </c>
      <c r="BF79" s="32">
        <f t="shared" si="30"/>
        <v>0</v>
      </c>
      <c r="BG79" s="32">
        <f t="shared" si="30"/>
        <v>0</v>
      </c>
      <c r="BH79" s="32">
        <f t="shared" si="30"/>
        <v>0</v>
      </c>
      <c r="BI79" s="32">
        <f t="shared" si="30"/>
        <v>0</v>
      </c>
      <c r="BJ79" s="32">
        <f t="shared" si="30"/>
        <v>0</v>
      </c>
      <c r="BK79" s="32">
        <f t="shared" si="30"/>
        <v>0</v>
      </c>
      <c r="BL79" s="32">
        <f t="shared" si="30"/>
        <v>0</v>
      </c>
      <c r="BM79" s="32">
        <f t="shared" si="30"/>
        <v>0</v>
      </c>
      <c r="BN79" s="32">
        <f>SUM(BB79:BM79)</f>
        <v>0</v>
      </c>
    </row>
    <row r="80" spans="1:66" ht="17" x14ac:dyDescent="0.4">
      <c r="A80" s="29"/>
      <c r="B80" s="105" t="s">
        <v>78</v>
      </c>
      <c r="C80" s="29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1:66" x14ac:dyDescent="0.35">
      <c r="A81" s="29"/>
      <c r="B81" s="36" t="s">
        <v>128</v>
      </c>
      <c r="C81" s="29"/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>
        <f>SUM(AB81:AM81)</f>
        <v>0</v>
      </c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>
        <f>SUM(AO81:AZ81)</f>
        <v>0</v>
      </c>
      <c r="BB81" s="32">
        <f t="shared" ref="BB81:BM82" si="31">SUM(AB81+AO81)*D81</f>
        <v>0</v>
      </c>
      <c r="BC81" s="32">
        <f t="shared" si="31"/>
        <v>0</v>
      </c>
      <c r="BD81" s="32">
        <f t="shared" si="31"/>
        <v>0</v>
      </c>
      <c r="BE81" s="32">
        <f t="shared" si="31"/>
        <v>0</v>
      </c>
      <c r="BF81" s="32">
        <f t="shared" si="31"/>
        <v>0</v>
      </c>
      <c r="BG81" s="32">
        <f t="shared" si="31"/>
        <v>0</v>
      </c>
      <c r="BH81" s="32">
        <f t="shared" si="31"/>
        <v>0</v>
      </c>
      <c r="BI81" s="32">
        <f t="shared" si="31"/>
        <v>0</v>
      </c>
      <c r="BJ81" s="32">
        <f t="shared" si="31"/>
        <v>0</v>
      </c>
      <c r="BK81" s="32">
        <f t="shared" si="31"/>
        <v>0</v>
      </c>
      <c r="BL81" s="32">
        <f t="shared" si="31"/>
        <v>0</v>
      </c>
      <c r="BM81" s="32">
        <f t="shared" si="31"/>
        <v>0</v>
      </c>
      <c r="BN81" s="32">
        <f>SUM(BB81:BM81)</f>
        <v>0</v>
      </c>
    </row>
    <row r="82" spans="1:66" x14ac:dyDescent="0.35">
      <c r="A82" s="29"/>
      <c r="B82" s="36" t="s">
        <v>129</v>
      </c>
      <c r="C82" s="29"/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>
        <f>SUM(AB82:AM82)</f>
        <v>0</v>
      </c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>
        <f>SUM(AO82:AZ82)</f>
        <v>0</v>
      </c>
      <c r="BB82" s="32">
        <f t="shared" si="31"/>
        <v>0</v>
      </c>
      <c r="BC82" s="32">
        <f t="shared" si="31"/>
        <v>0</v>
      </c>
      <c r="BD82" s="32">
        <f t="shared" si="31"/>
        <v>0</v>
      </c>
      <c r="BE82" s="32">
        <f t="shared" si="31"/>
        <v>0</v>
      </c>
      <c r="BF82" s="32">
        <f t="shared" si="31"/>
        <v>0</v>
      </c>
      <c r="BG82" s="32">
        <f t="shared" si="31"/>
        <v>0</v>
      </c>
      <c r="BH82" s="32">
        <f t="shared" si="31"/>
        <v>0</v>
      </c>
      <c r="BI82" s="32">
        <f t="shared" si="31"/>
        <v>0</v>
      </c>
      <c r="BJ82" s="32">
        <f t="shared" si="31"/>
        <v>0</v>
      </c>
      <c r="BK82" s="32">
        <f t="shared" si="31"/>
        <v>0</v>
      </c>
      <c r="BL82" s="32">
        <f t="shared" si="31"/>
        <v>0</v>
      </c>
      <c r="BM82" s="32">
        <f t="shared" si="31"/>
        <v>0</v>
      </c>
      <c r="BN82" s="32">
        <f>SUM(BB82:BM82)</f>
        <v>0</v>
      </c>
    </row>
    <row r="83" spans="1:66" ht="17" x14ac:dyDescent="0.35">
      <c r="A83" s="29"/>
      <c r="B83" s="36"/>
      <c r="C83" s="29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62">
        <f>SUM(BB72:BB82)*C9</f>
        <v>0</v>
      </c>
      <c r="BC83" s="62">
        <f>SUM(BC72:BC82)*C9</f>
        <v>0</v>
      </c>
      <c r="BD83" s="62">
        <f>SUM(BD72:BD82)*C9</f>
        <v>0</v>
      </c>
      <c r="BE83" s="62">
        <f>SUM(BE72:BE82)*C9</f>
        <v>40610240</v>
      </c>
      <c r="BF83" s="62">
        <f>SUM(BF72:BF82)*C9</f>
        <v>22843259.999999996</v>
      </c>
      <c r="BG83" s="62">
        <f>SUM(BG72:BG82)*C9</f>
        <v>129445139.99999999</v>
      </c>
      <c r="BH83" s="62">
        <f>SUM(BH72:BH82)*C9</f>
        <v>129445139.99999999</v>
      </c>
      <c r="BI83" s="62">
        <f>SUM(BI72:BI82)*C9</f>
        <v>78682339.999999985</v>
      </c>
      <c r="BJ83" s="62">
        <f>SUM(BJ72:BJ82)*C9</f>
        <v>571081500</v>
      </c>
      <c r="BK83" s="62">
        <f>SUM(BK72:BK82)*C9</f>
        <v>571081500</v>
      </c>
      <c r="BL83" s="62">
        <f>SUM(BL72:BL82)*C9</f>
        <v>728446180</v>
      </c>
      <c r="BM83" s="62">
        <f>SUM(BM72:BM82)*C9</f>
        <v>639611280</v>
      </c>
      <c r="BN83" s="50">
        <f>SUM(BN72:BN82)*C9</f>
        <v>2911246579.9999995</v>
      </c>
    </row>
    <row r="84" spans="1:66" x14ac:dyDescent="0.35">
      <c r="A84" s="29"/>
      <c r="B84" s="36"/>
      <c r="C84" s="29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1:66" x14ac:dyDescent="0.35">
      <c r="A85" s="29"/>
      <c r="B85" s="36"/>
      <c r="C85" s="29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1:66" x14ac:dyDescent="0.35">
      <c r="A86" s="29"/>
      <c r="B86" s="36"/>
      <c r="C86" s="29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1:66" ht="17" x14ac:dyDescent="0.4">
      <c r="A87" s="34" t="s">
        <v>38</v>
      </c>
      <c r="B87" s="105" t="s">
        <v>80</v>
      </c>
      <c r="C87" s="29"/>
      <c r="D87" s="32">
        <v>71.59</v>
      </c>
      <c r="E87" s="32">
        <v>71.59</v>
      </c>
      <c r="F87" s="32">
        <v>71.59</v>
      </c>
      <c r="G87" s="32">
        <v>71.59</v>
      </c>
      <c r="H87" s="32">
        <v>71.59</v>
      </c>
      <c r="I87" s="32">
        <v>71.59</v>
      </c>
      <c r="J87" s="32">
        <v>71.59</v>
      </c>
      <c r="K87" s="32">
        <v>71.59</v>
      </c>
      <c r="L87" s="32">
        <v>71.59</v>
      </c>
      <c r="M87" s="32">
        <v>71.59</v>
      </c>
      <c r="N87" s="32">
        <v>71.59</v>
      </c>
      <c r="O87" s="32">
        <v>71.59</v>
      </c>
      <c r="P87" s="32">
        <v>71.59</v>
      </c>
      <c r="Q87" s="32">
        <v>71.59</v>
      </c>
      <c r="R87" s="32">
        <v>71.59</v>
      </c>
      <c r="S87" s="32">
        <v>71.59</v>
      </c>
      <c r="T87" s="32">
        <v>71.59</v>
      </c>
      <c r="U87" s="32">
        <v>71.59</v>
      </c>
      <c r="V87" s="32">
        <v>71.59</v>
      </c>
      <c r="W87" s="32">
        <v>71.59</v>
      </c>
      <c r="X87" s="32">
        <v>71.59</v>
      </c>
      <c r="Y87" s="32">
        <v>71.59</v>
      </c>
      <c r="Z87" s="32">
        <v>71.59</v>
      </c>
      <c r="AA87" s="32">
        <v>71.59</v>
      </c>
      <c r="AB87" s="30">
        <f>INT('Trafik 2021'!G7*6.9)</f>
        <v>0</v>
      </c>
      <c r="AC87" s="30">
        <f>INT('Trafik 2021'!H7*6.9)</f>
        <v>0</v>
      </c>
      <c r="AD87" s="30">
        <f>INT('Trafik 2021'!I7*6.9)</f>
        <v>0</v>
      </c>
      <c r="AE87" s="30">
        <f>INT('Trafik 2021'!J7*6.9)</f>
        <v>13</v>
      </c>
      <c r="AF87" s="30">
        <f>INT('Trafik 2021'!K7*6.9)</f>
        <v>13</v>
      </c>
      <c r="AG87" s="30">
        <f>INT('Trafik 2021'!L7*6.9)</f>
        <v>13</v>
      </c>
      <c r="AH87" s="30">
        <f>INT('Trafik 2021'!M7*6.9)</f>
        <v>13</v>
      </c>
      <c r="AI87" s="30">
        <f>INT('Trafik 2021'!N7*6.9)</f>
        <v>13</v>
      </c>
      <c r="AJ87" s="30">
        <f>INT('Trafik 2021'!O7*6.9)</f>
        <v>55</v>
      </c>
      <c r="AK87" s="30">
        <f>INT('Trafik 2021'!P7*6.9)</f>
        <v>55</v>
      </c>
      <c r="AL87" s="30">
        <f>INT('Trafik 2021'!Q7*6.9)</f>
        <v>82</v>
      </c>
      <c r="AM87" s="30">
        <f>INT('Trafik 2021'!R7*6.9)</f>
        <v>82</v>
      </c>
      <c r="AN87" s="30">
        <f>SUM(AB87:AM87)</f>
        <v>339</v>
      </c>
      <c r="AO87" s="30">
        <f>INT('Trafik 2021'!G7*6.9)</f>
        <v>0</v>
      </c>
      <c r="AP87" s="30">
        <f>INT('Trafik 2021'!H7*6.9)</f>
        <v>0</v>
      </c>
      <c r="AQ87" s="30">
        <f>INT('Trafik 2021'!I7*6.9)</f>
        <v>0</v>
      </c>
      <c r="AR87" s="30">
        <f>INT('Trafik 2021'!J7*6.9)</f>
        <v>13</v>
      </c>
      <c r="AS87" s="30">
        <f>INT('Trafik 2021'!K7*6.9)</f>
        <v>13</v>
      </c>
      <c r="AT87" s="30">
        <f>INT('Trafik 2021'!L7*6.9)</f>
        <v>13</v>
      </c>
      <c r="AU87" s="30">
        <f>INT('Trafik 2021'!M7*6.9)</f>
        <v>13</v>
      </c>
      <c r="AV87" s="30">
        <f>INT('Trafik 2021'!N7*6.9)</f>
        <v>13</v>
      </c>
      <c r="AW87" s="30">
        <f>INT('Trafik 2021'!O7*6.9)</f>
        <v>55</v>
      </c>
      <c r="AX87" s="30">
        <f>INT('Trafik 2021'!P7*6.9)</f>
        <v>55</v>
      </c>
      <c r="AY87" s="30">
        <f>INT('Trafik 2021'!Q7*6.9)</f>
        <v>82</v>
      </c>
      <c r="AZ87" s="30">
        <f>INT('Trafik 2021'!R7*6.9)</f>
        <v>82</v>
      </c>
      <c r="BA87" s="30">
        <f>SUM(AO87:AZ87)</f>
        <v>339</v>
      </c>
      <c r="BB87" s="32">
        <f t="shared" ref="BB87:BM87" si="32">SUM(AB87+AO87)*D87</f>
        <v>0</v>
      </c>
      <c r="BC87" s="32">
        <f t="shared" si="32"/>
        <v>0</v>
      </c>
      <c r="BD87" s="32">
        <f t="shared" si="32"/>
        <v>0</v>
      </c>
      <c r="BE87" s="32">
        <f t="shared" si="32"/>
        <v>1861.3400000000001</v>
      </c>
      <c r="BF87" s="32">
        <f t="shared" si="32"/>
        <v>1861.3400000000001</v>
      </c>
      <c r="BG87" s="32">
        <f t="shared" si="32"/>
        <v>1861.3400000000001</v>
      </c>
      <c r="BH87" s="32">
        <f t="shared" si="32"/>
        <v>1861.3400000000001</v>
      </c>
      <c r="BI87" s="32">
        <f t="shared" si="32"/>
        <v>1861.3400000000001</v>
      </c>
      <c r="BJ87" s="32">
        <f t="shared" si="32"/>
        <v>7874.9000000000005</v>
      </c>
      <c r="BK87" s="32">
        <f t="shared" si="32"/>
        <v>7874.9000000000005</v>
      </c>
      <c r="BL87" s="32">
        <f t="shared" si="32"/>
        <v>11740.76</v>
      </c>
      <c r="BM87" s="32">
        <f t="shared" si="32"/>
        <v>11740.76</v>
      </c>
      <c r="BN87" s="32">
        <f>SUM(BB87:BM87)</f>
        <v>48538.020000000004</v>
      </c>
    </row>
    <row r="88" spans="1:66" ht="17" x14ac:dyDescent="0.4">
      <c r="A88" s="34"/>
      <c r="B88" s="105"/>
      <c r="C88" s="29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62">
        <f>BB87*C9</f>
        <v>0</v>
      </c>
      <c r="BC88" s="62">
        <f>BC87*C9</f>
        <v>0</v>
      </c>
      <c r="BD88" s="62">
        <f>BD87*C9</f>
        <v>0</v>
      </c>
      <c r="BE88" s="62">
        <f>BE87*C9</f>
        <v>25872626.000000004</v>
      </c>
      <c r="BF88" s="62">
        <f>BF87*C9</f>
        <v>25872626.000000004</v>
      </c>
      <c r="BG88" s="62">
        <f>BG87*C9</f>
        <v>25872626.000000004</v>
      </c>
      <c r="BH88" s="62">
        <f>BH87*C9</f>
        <v>25872626.000000004</v>
      </c>
      <c r="BI88" s="62">
        <f>BI87*C9</f>
        <v>25872626.000000004</v>
      </c>
      <c r="BJ88" s="62">
        <f>BJ87*C9</f>
        <v>109461110.00000001</v>
      </c>
      <c r="BK88" s="62">
        <f>BK87*C9</f>
        <v>109461110.00000001</v>
      </c>
      <c r="BL88" s="62">
        <f>BL87*C9</f>
        <v>163196564</v>
      </c>
      <c r="BM88" s="62">
        <f>BM87*C9</f>
        <v>163196564</v>
      </c>
      <c r="BN88" s="50">
        <f>BN87*C9</f>
        <v>674678478</v>
      </c>
    </row>
    <row r="89" spans="1:66" s="25" customFormat="1" x14ac:dyDescent="0.35">
      <c r="A89" s="35"/>
      <c r="B89" s="36"/>
      <c r="C89" s="35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</row>
    <row r="90" spans="1:66" ht="17" x14ac:dyDescent="0.4">
      <c r="A90" s="34" t="s">
        <v>82</v>
      </c>
      <c r="B90" s="105" t="s">
        <v>81</v>
      </c>
      <c r="C90" s="29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</row>
    <row r="91" spans="1:66" ht="17" x14ac:dyDescent="0.4">
      <c r="A91" s="29"/>
      <c r="B91" s="105" t="s">
        <v>83</v>
      </c>
      <c r="C91" s="29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</row>
    <row r="92" spans="1:66" x14ac:dyDescent="0.35">
      <c r="A92" s="29"/>
      <c r="B92" s="36" t="s">
        <v>128</v>
      </c>
      <c r="C92" s="29"/>
      <c r="D92" s="31">
        <v>90500</v>
      </c>
      <c r="E92" s="31">
        <v>90500</v>
      </c>
      <c r="F92" s="31">
        <v>90500</v>
      </c>
      <c r="G92" s="31">
        <v>90500</v>
      </c>
      <c r="H92" s="31">
        <v>90500</v>
      </c>
      <c r="I92" s="31">
        <v>90500</v>
      </c>
      <c r="J92" s="31">
        <v>90500</v>
      </c>
      <c r="K92" s="31">
        <v>90500</v>
      </c>
      <c r="L92" s="31">
        <v>90500</v>
      </c>
      <c r="M92" s="31">
        <v>90500</v>
      </c>
      <c r="N92" s="31">
        <v>90500</v>
      </c>
      <c r="O92" s="31">
        <v>90500</v>
      </c>
      <c r="P92" s="31">
        <v>90500</v>
      </c>
      <c r="Q92" s="31">
        <v>90500</v>
      </c>
      <c r="R92" s="31">
        <v>90500</v>
      </c>
      <c r="S92" s="31">
        <v>90500</v>
      </c>
      <c r="T92" s="31">
        <v>90500</v>
      </c>
      <c r="U92" s="31">
        <v>90500</v>
      </c>
      <c r="V92" s="31">
        <v>90500</v>
      </c>
      <c r="W92" s="31">
        <v>90500</v>
      </c>
      <c r="X92" s="31">
        <v>90500</v>
      </c>
      <c r="Y92" s="31">
        <v>90500</v>
      </c>
      <c r="Z92" s="31">
        <v>90500</v>
      </c>
      <c r="AA92" s="31">
        <v>90500</v>
      </c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>
        <f>SUM(AO92:AZ92)</f>
        <v>0</v>
      </c>
      <c r="BB92" s="31">
        <f t="shared" ref="BB92:BM93" si="33">SUM(AB92+AO92)*D92</f>
        <v>0</v>
      </c>
      <c r="BC92" s="31">
        <f t="shared" si="33"/>
        <v>0</v>
      </c>
      <c r="BD92" s="31">
        <f t="shared" si="33"/>
        <v>0</v>
      </c>
      <c r="BE92" s="31">
        <f t="shared" si="33"/>
        <v>0</v>
      </c>
      <c r="BF92" s="31">
        <f t="shared" si="33"/>
        <v>0</v>
      </c>
      <c r="BG92" s="31">
        <f t="shared" si="33"/>
        <v>0</v>
      </c>
      <c r="BH92" s="31">
        <f t="shared" si="33"/>
        <v>0</v>
      </c>
      <c r="BI92" s="31">
        <f t="shared" si="33"/>
        <v>0</v>
      </c>
      <c r="BJ92" s="31">
        <f t="shared" si="33"/>
        <v>0</v>
      </c>
      <c r="BK92" s="31">
        <f t="shared" si="33"/>
        <v>0</v>
      </c>
      <c r="BL92" s="31">
        <f t="shared" si="33"/>
        <v>0</v>
      </c>
      <c r="BM92" s="31">
        <f t="shared" si="33"/>
        <v>0</v>
      </c>
      <c r="BN92" s="31">
        <f>SUM(BB92:BM92)</f>
        <v>0</v>
      </c>
    </row>
    <row r="93" spans="1:66" x14ac:dyDescent="0.35">
      <c r="A93" s="29"/>
      <c r="B93" s="36" t="s">
        <v>129</v>
      </c>
      <c r="C93" s="29"/>
      <c r="D93" s="31">
        <v>135750</v>
      </c>
      <c r="E93" s="31">
        <v>135750</v>
      </c>
      <c r="F93" s="31">
        <v>135750</v>
      </c>
      <c r="G93" s="31">
        <v>135750</v>
      </c>
      <c r="H93" s="31">
        <v>135750</v>
      </c>
      <c r="I93" s="31">
        <v>135750</v>
      </c>
      <c r="J93" s="31">
        <v>135750</v>
      </c>
      <c r="K93" s="31">
        <v>135750</v>
      </c>
      <c r="L93" s="31">
        <v>135750</v>
      </c>
      <c r="M93" s="31">
        <v>135750</v>
      </c>
      <c r="N93" s="31">
        <v>135750</v>
      </c>
      <c r="O93" s="31">
        <v>135750</v>
      </c>
      <c r="P93" s="31">
        <v>135750</v>
      </c>
      <c r="Q93" s="31">
        <v>135750</v>
      </c>
      <c r="R93" s="31">
        <v>135750</v>
      </c>
      <c r="S93" s="31">
        <v>135750</v>
      </c>
      <c r="T93" s="31">
        <v>135750</v>
      </c>
      <c r="U93" s="31">
        <v>135750</v>
      </c>
      <c r="V93" s="31">
        <v>135750</v>
      </c>
      <c r="W93" s="31">
        <v>135750</v>
      </c>
      <c r="X93" s="31">
        <v>135750</v>
      </c>
      <c r="Y93" s="31">
        <v>135750</v>
      </c>
      <c r="Z93" s="31">
        <v>135750</v>
      </c>
      <c r="AA93" s="31">
        <v>135750</v>
      </c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>
        <f>SUM(AO93:AZ93)</f>
        <v>0</v>
      </c>
      <c r="BB93" s="31">
        <f t="shared" si="33"/>
        <v>0</v>
      </c>
      <c r="BC93" s="31">
        <f t="shared" si="33"/>
        <v>0</v>
      </c>
      <c r="BD93" s="31">
        <f t="shared" si="33"/>
        <v>0</v>
      </c>
      <c r="BE93" s="31">
        <f t="shared" si="33"/>
        <v>0</v>
      </c>
      <c r="BF93" s="31">
        <f t="shared" si="33"/>
        <v>0</v>
      </c>
      <c r="BG93" s="31">
        <f t="shared" si="33"/>
        <v>0</v>
      </c>
      <c r="BH93" s="31">
        <f t="shared" si="33"/>
        <v>0</v>
      </c>
      <c r="BI93" s="31">
        <f t="shared" si="33"/>
        <v>0</v>
      </c>
      <c r="BJ93" s="31">
        <f t="shared" si="33"/>
        <v>0</v>
      </c>
      <c r="BK93" s="31">
        <f t="shared" si="33"/>
        <v>0</v>
      </c>
      <c r="BL93" s="31">
        <f t="shared" si="33"/>
        <v>0</v>
      </c>
      <c r="BM93" s="31">
        <f t="shared" si="33"/>
        <v>0</v>
      </c>
      <c r="BN93" s="31">
        <f>SUM(BB93:BM93)</f>
        <v>0</v>
      </c>
    </row>
    <row r="94" spans="1:66" ht="17" x14ac:dyDescent="0.4">
      <c r="A94" s="29"/>
      <c r="B94" s="105" t="s">
        <v>76</v>
      </c>
      <c r="C94" s="29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1:66" x14ac:dyDescent="0.35">
      <c r="A95" s="29"/>
      <c r="B95" s="36" t="s">
        <v>128</v>
      </c>
      <c r="C95" s="29"/>
      <c r="D95" s="31">
        <v>48000</v>
      </c>
      <c r="E95" s="31">
        <v>48000</v>
      </c>
      <c r="F95" s="31">
        <v>48000</v>
      </c>
      <c r="G95" s="31">
        <v>48000</v>
      </c>
      <c r="H95" s="31">
        <v>48000</v>
      </c>
      <c r="I95" s="31">
        <v>48000</v>
      </c>
      <c r="J95" s="31">
        <v>48000</v>
      </c>
      <c r="K95" s="31">
        <v>48000</v>
      </c>
      <c r="L95" s="31">
        <v>48000</v>
      </c>
      <c r="M95" s="31">
        <v>48000</v>
      </c>
      <c r="N95" s="31">
        <v>48000</v>
      </c>
      <c r="O95" s="31">
        <v>48000</v>
      </c>
      <c r="P95" s="31">
        <v>48000</v>
      </c>
      <c r="Q95" s="31">
        <v>48000</v>
      </c>
      <c r="R95" s="31">
        <v>48000</v>
      </c>
      <c r="S95" s="31">
        <v>48000</v>
      </c>
      <c r="T95" s="31">
        <v>48000</v>
      </c>
      <c r="U95" s="31">
        <v>48000</v>
      </c>
      <c r="V95" s="31">
        <v>48000</v>
      </c>
      <c r="W95" s="31">
        <v>48000</v>
      </c>
      <c r="X95" s="31">
        <v>48000</v>
      </c>
      <c r="Y95" s="31">
        <v>48000</v>
      </c>
      <c r="Z95" s="31">
        <v>48000</v>
      </c>
      <c r="AA95" s="31">
        <v>48000</v>
      </c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>
        <f>SUM(AO95:AZ95)</f>
        <v>0</v>
      </c>
      <c r="BB95" s="31">
        <f t="shared" ref="BB95:BM96" si="34">SUM(AB95+AO95)*D95</f>
        <v>0</v>
      </c>
      <c r="BC95" s="31">
        <f t="shared" si="34"/>
        <v>0</v>
      </c>
      <c r="BD95" s="31">
        <f t="shared" si="34"/>
        <v>0</v>
      </c>
      <c r="BE95" s="31">
        <f t="shared" si="34"/>
        <v>0</v>
      </c>
      <c r="BF95" s="31">
        <f t="shared" si="34"/>
        <v>0</v>
      </c>
      <c r="BG95" s="31">
        <f t="shared" si="34"/>
        <v>0</v>
      </c>
      <c r="BH95" s="31">
        <f t="shared" si="34"/>
        <v>0</v>
      </c>
      <c r="BI95" s="31">
        <f t="shared" si="34"/>
        <v>0</v>
      </c>
      <c r="BJ95" s="31">
        <f t="shared" si="34"/>
        <v>0</v>
      </c>
      <c r="BK95" s="31">
        <f t="shared" si="34"/>
        <v>0</v>
      </c>
      <c r="BL95" s="31">
        <f t="shared" si="34"/>
        <v>0</v>
      </c>
      <c r="BM95" s="31">
        <f t="shared" si="34"/>
        <v>0</v>
      </c>
      <c r="BN95" s="31">
        <f>SUM(BB95:BM95)</f>
        <v>0</v>
      </c>
    </row>
    <row r="96" spans="1:66" x14ac:dyDescent="0.35">
      <c r="A96" s="29"/>
      <c r="B96" s="36" t="s">
        <v>129</v>
      </c>
      <c r="C96" s="29"/>
      <c r="D96" s="31">
        <v>72000</v>
      </c>
      <c r="E96" s="31">
        <v>72000</v>
      </c>
      <c r="F96" s="31">
        <v>72000</v>
      </c>
      <c r="G96" s="31">
        <v>72000</v>
      </c>
      <c r="H96" s="31">
        <v>72000</v>
      </c>
      <c r="I96" s="31">
        <v>72000</v>
      </c>
      <c r="J96" s="31">
        <v>72000</v>
      </c>
      <c r="K96" s="31">
        <v>72000</v>
      </c>
      <c r="L96" s="31">
        <v>72000</v>
      </c>
      <c r="M96" s="31">
        <v>72000</v>
      </c>
      <c r="N96" s="31">
        <v>72000</v>
      </c>
      <c r="O96" s="31">
        <v>72000</v>
      </c>
      <c r="P96" s="31">
        <v>72000</v>
      </c>
      <c r="Q96" s="31">
        <v>72000</v>
      </c>
      <c r="R96" s="31">
        <v>72000</v>
      </c>
      <c r="S96" s="31">
        <v>72000</v>
      </c>
      <c r="T96" s="31">
        <v>72000</v>
      </c>
      <c r="U96" s="31">
        <v>72000</v>
      </c>
      <c r="V96" s="31">
        <v>72000</v>
      </c>
      <c r="W96" s="31">
        <v>72000</v>
      </c>
      <c r="X96" s="31">
        <v>72000</v>
      </c>
      <c r="Y96" s="31">
        <v>72000</v>
      </c>
      <c r="Z96" s="31">
        <v>72000</v>
      </c>
      <c r="AA96" s="31">
        <v>72000</v>
      </c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>
        <f>SUM(AO96:AZ96)</f>
        <v>0</v>
      </c>
      <c r="BB96" s="31">
        <f t="shared" si="34"/>
        <v>0</v>
      </c>
      <c r="BC96" s="31">
        <f t="shared" si="34"/>
        <v>0</v>
      </c>
      <c r="BD96" s="31">
        <f t="shared" si="34"/>
        <v>0</v>
      </c>
      <c r="BE96" s="31">
        <f t="shared" si="34"/>
        <v>0</v>
      </c>
      <c r="BF96" s="31">
        <f t="shared" si="34"/>
        <v>0</v>
      </c>
      <c r="BG96" s="31">
        <f t="shared" si="34"/>
        <v>0</v>
      </c>
      <c r="BH96" s="31">
        <f t="shared" si="34"/>
        <v>0</v>
      </c>
      <c r="BI96" s="31">
        <f t="shared" si="34"/>
        <v>0</v>
      </c>
      <c r="BJ96" s="31">
        <f t="shared" si="34"/>
        <v>0</v>
      </c>
      <c r="BK96" s="31">
        <f t="shared" si="34"/>
        <v>0</v>
      </c>
      <c r="BL96" s="31">
        <f t="shared" si="34"/>
        <v>0</v>
      </c>
      <c r="BM96" s="31">
        <f t="shared" si="34"/>
        <v>0</v>
      </c>
      <c r="BN96" s="31">
        <f>SUM(BB96:BM96)</f>
        <v>0</v>
      </c>
    </row>
    <row r="97" spans="1:66" ht="17" x14ac:dyDescent="0.4">
      <c r="A97" s="34"/>
      <c r="B97" s="105" t="s">
        <v>84</v>
      </c>
      <c r="C97" s="29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</row>
    <row r="98" spans="1:66" ht="17" x14ac:dyDescent="0.4">
      <c r="A98" s="29"/>
      <c r="B98" s="105" t="s">
        <v>83</v>
      </c>
      <c r="C98" s="29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</row>
    <row r="99" spans="1:66" x14ac:dyDescent="0.35">
      <c r="A99" s="29"/>
      <c r="B99" s="36" t="s">
        <v>128</v>
      </c>
      <c r="C99" s="29"/>
      <c r="D99" s="31">
        <v>778125</v>
      </c>
      <c r="E99" s="31">
        <v>778125</v>
      </c>
      <c r="F99" s="31">
        <v>778125</v>
      </c>
      <c r="G99" s="31">
        <v>778125</v>
      </c>
      <c r="H99" s="31">
        <v>778125</v>
      </c>
      <c r="I99" s="31">
        <v>778125</v>
      </c>
      <c r="J99" s="31">
        <v>778125</v>
      </c>
      <c r="K99" s="31">
        <v>778125</v>
      </c>
      <c r="L99" s="31">
        <v>778125</v>
      </c>
      <c r="M99" s="31">
        <v>778125</v>
      </c>
      <c r="N99" s="31">
        <v>778125</v>
      </c>
      <c r="O99" s="31">
        <v>778125</v>
      </c>
      <c r="P99" s="31">
        <v>778125</v>
      </c>
      <c r="Q99" s="31">
        <v>778125</v>
      </c>
      <c r="R99" s="31">
        <v>778125</v>
      </c>
      <c r="S99" s="31">
        <v>778125</v>
      </c>
      <c r="T99" s="31">
        <v>778125</v>
      </c>
      <c r="U99" s="31">
        <v>778125</v>
      </c>
      <c r="V99" s="31">
        <v>778125</v>
      </c>
      <c r="W99" s="31">
        <v>778125</v>
      </c>
      <c r="X99" s="31">
        <v>778125</v>
      </c>
      <c r="Y99" s="31">
        <v>778125</v>
      </c>
      <c r="Z99" s="31">
        <v>778125</v>
      </c>
      <c r="AA99" s="31">
        <v>778125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>
        <f>SUM(AO99:AZ99)</f>
        <v>0</v>
      </c>
      <c r="BB99" s="31">
        <f t="shared" ref="BB99:BM100" si="35">SUM(AB99+AO99)*D99</f>
        <v>0</v>
      </c>
      <c r="BC99" s="31">
        <f t="shared" si="35"/>
        <v>0</v>
      </c>
      <c r="BD99" s="31">
        <f t="shared" si="35"/>
        <v>0</v>
      </c>
      <c r="BE99" s="31">
        <f t="shared" si="35"/>
        <v>0</v>
      </c>
      <c r="BF99" s="31">
        <f t="shared" si="35"/>
        <v>0</v>
      </c>
      <c r="BG99" s="31">
        <f t="shared" si="35"/>
        <v>0</v>
      </c>
      <c r="BH99" s="31">
        <f t="shared" si="35"/>
        <v>0</v>
      </c>
      <c r="BI99" s="31">
        <f t="shared" si="35"/>
        <v>0</v>
      </c>
      <c r="BJ99" s="31">
        <f t="shared" si="35"/>
        <v>0</v>
      </c>
      <c r="BK99" s="31">
        <f t="shared" si="35"/>
        <v>0</v>
      </c>
      <c r="BL99" s="31">
        <f t="shared" si="35"/>
        <v>0</v>
      </c>
      <c r="BM99" s="31">
        <f t="shared" si="35"/>
        <v>0</v>
      </c>
      <c r="BN99" s="31">
        <f>SUM(BB99:BM99)</f>
        <v>0</v>
      </c>
    </row>
    <row r="100" spans="1:66" x14ac:dyDescent="0.35">
      <c r="A100" s="29"/>
      <c r="B100" s="36" t="s">
        <v>129</v>
      </c>
      <c r="C100" s="29"/>
      <c r="D100" s="31">
        <v>778125</v>
      </c>
      <c r="E100" s="31">
        <v>778125</v>
      </c>
      <c r="F100" s="31">
        <v>778125</v>
      </c>
      <c r="G100" s="31">
        <v>778125</v>
      </c>
      <c r="H100" s="31">
        <v>778125</v>
      </c>
      <c r="I100" s="31">
        <v>778125</v>
      </c>
      <c r="J100" s="31">
        <v>778125</v>
      </c>
      <c r="K100" s="31">
        <v>778125</v>
      </c>
      <c r="L100" s="31">
        <v>778125</v>
      </c>
      <c r="M100" s="31">
        <v>778125</v>
      </c>
      <c r="N100" s="31">
        <v>778125</v>
      </c>
      <c r="O100" s="31">
        <v>778125</v>
      </c>
      <c r="P100" s="31">
        <v>778125</v>
      </c>
      <c r="Q100" s="31">
        <v>778125</v>
      </c>
      <c r="R100" s="31">
        <v>778125</v>
      </c>
      <c r="S100" s="31">
        <v>778125</v>
      </c>
      <c r="T100" s="31">
        <v>778125</v>
      </c>
      <c r="U100" s="31">
        <v>778125</v>
      </c>
      <c r="V100" s="31">
        <v>778125</v>
      </c>
      <c r="W100" s="31">
        <v>778125</v>
      </c>
      <c r="X100" s="31">
        <v>778125</v>
      </c>
      <c r="Y100" s="31">
        <v>778125</v>
      </c>
      <c r="Z100" s="31">
        <v>778125</v>
      </c>
      <c r="AA100" s="31">
        <v>778125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>
        <f>SUM(AO100:AZ100)</f>
        <v>0</v>
      </c>
      <c r="BB100" s="31">
        <f t="shared" si="35"/>
        <v>0</v>
      </c>
      <c r="BC100" s="31">
        <f t="shared" si="35"/>
        <v>0</v>
      </c>
      <c r="BD100" s="31">
        <f t="shared" si="35"/>
        <v>0</v>
      </c>
      <c r="BE100" s="31">
        <f t="shared" si="35"/>
        <v>0</v>
      </c>
      <c r="BF100" s="31">
        <f t="shared" si="35"/>
        <v>0</v>
      </c>
      <c r="BG100" s="31">
        <f t="shared" si="35"/>
        <v>0</v>
      </c>
      <c r="BH100" s="31">
        <f t="shared" si="35"/>
        <v>0</v>
      </c>
      <c r="BI100" s="31">
        <f t="shared" si="35"/>
        <v>0</v>
      </c>
      <c r="BJ100" s="31">
        <f t="shared" si="35"/>
        <v>0</v>
      </c>
      <c r="BK100" s="31">
        <f t="shared" si="35"/>
        <v>0</v>
      </c>
      <c r="BL100" s="31">
        <f t="shared" si="35"/>
        <v>0</v>
      </c>
      <c r="BM100" s="31">
        <f t="shared" si="35"/>
        <v>0</v>
      </c>
      <c r="BN100" s="31">
        <f>SUM(BB100:BM100)</f>
        <v>0</v>
      </c>
    </row>
    <row r="101" spans="1:66" ht="17" x14ac:dyDescent="0.35">
      <c r="A101" s="29"/>
      <c r="B101" s="36"/>
      <c r="C101" s="29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62">
        <f t="shared" ref="BB101:BM101" si="36">SUM(BB92:BB100)</f>
        <v>0</v>
      </c>
      <c r="BC101" s="62">
        <f t="shared" si="36"/>
        <v>0</v>
      </c>
      <c r="BD101" s="62">
        <f t="shared" si="36"/>
        <v>0</v>
      </c>
      <c r="BE101" s="62">
        <f t="shared" si="36"/>
        <v>0</v>
      </c>
      <c r="BF101" s="62">
        <f t="shared" si="36"/>
        <v>0</v>
      </c>
      <c r="BG101" s="62">
        <f t="shared" si="36"/>
        <v>0</v>
      </c>
      <c r="BH101" s="62">
        <f t="shared" si="36"/>
        <v>0</v>
      </c>
      <c r="BI101" s="62">
        <f t="shared" si="36"/>
        <v>0</v>
      </c>
      <c r="BJ101" s="62">
        <f t="shared" si="36"/>
        <v>0</v>
      </c>
      <c r="BK101" s="62">
        <f t="shared" si="36"/>
        <v>0</v>
      </c>
      <c r="BL101" s="62">
        <f t="shared" si="36"/>
        <v>0</v>
      </c>
      <c r="BM101" s="62">
        <f t="shared" si="36"/>
        <v>0</v>
      </c>
      <c r="BN101" s="50">
        <f>SUM(BN92:BN100)</f>
        <v>0</v>
      </c>
    </row>
    <row r="102" spans="1:66" x14ac:dyDescent="0.35">
      <c r="A102" s="29"/>
      <c r="B102" s="36"/>
      <c r="C102" s="29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</row>
    <row r="103" spans="1:66" x14ac:dyDescent="0.35">
      <c r="A103" s="29"/>
      <c r="B103" s="36"/>
      <c r="C103" s="29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</row>
    <row r="104" spans="1:66" ht="17" x14ac:dyDescent="0.4">
      <c r="A104" s="34"/>
      <c r="B104" s="106" t="s">
        <v>86</v>
      </c>
      <c r="C104" s="29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</row>
    <row r="105" spans="1:66" s="25" customFormat="1" ht="17" x14ac:dyDescent="0.4">
      <c r="A105" s="113" t="s">
        <v>18</v>
      </c>
      <c r="B105" s="105" t="s">
        <v>90</v>
      </c>
      <c r="C105" s="35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</row>
    <row r="106" spans="1:66" s="25" customFormat="1" ht="17" x14ac:dyDescent="0.4">
      <c r="A106" s="35"/>
      <c r="B106" s="105" t="s">
        <v>83</v>
      </c>
      <c r="C106" s="35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</row>
    <row r="107" spans="1:66" s="25" customFormat="1" x14ac:dyDescent="0.35">
      <c r="A107" s="35"/>
      <c r="B107" s="36" t="s">
        <v>128</v>
      </c>
      <c r="C107" s="35"/>
      <c r="D107" s="38">
        <v>197000</v>
      </c>
      <c r="E107" s="38">
        <v>197000</v>
      </c>
      <c r="F107" s="38">
        <v>197000</v>
      </c>
      <c r="G107" s="38">
        <v>197000</v>
      </c>
      <c r="H107" s="38">
        <v>197000</v>
      </c>
      <c r="I107" s="38">
        <v>197000</v>
      </c>
      <c r="J107" s="38">
        <v>197000</v>
      </c>
      <c r="K107" s="38">
        <v>197000</v>
      </c>
      <c r="L107" s="38">
        <v>197000</v>
      </c>
      <c r="M107" s="38">
        <v>197000</v>
      </c>
      <c r="N107" s="38">
        <v>197000</v>
      </c>
      <c r="O107" s="38">
        <v>197000</v>
      </c>
      <c r="P107" s="38">
        <v>197000</v>
      </c>
      <c r="Q107" s="38">
        <v>197000</v>
      </c>
      <c r="R107" s="38">
        <v>197000</v>
      </c>
      <c r="S107" s="38">
        <v>197000</v>
      </c>
      <c r="T107" s="38">
        <v>197000</v>
      </c>
      <c r="U107" s="38">
        <v>197000</v>
      </c>
      <c r="V107" s="38">
        <v>197000</v>
      </c>
      <c r="W107" s="38">
        <v>197000</v>
      </c>
      <c r="X107" s="38">
        <v>197000</v>
      </c>
      <c r="Y107" s="38">
        <v>197000</v>
      </c>
      <c r="Z107" s="38">
        <v>197000</v>
      </c>
      <c r="AA107" s="38">
        <v>197000</v>
      </c>
      <c r="AB107" s="33">
        <f>SUM('Trafik 2021'!G30,'Trafik 2021'!G31)+AB129+AB129</f>
        <v>0</v>
      </c>
      <c r="AC107" s="33">
        <f>SUM('Trafik 2021'!H30,'Trafik 2021'!H31)+AC129+AC129</f>
        <v>0</v>
      </c>
      <c r="AD107" s="33">
        <f>SUM('Trafik 2021'!I30,'Trafik 2021'!I31)+AD129+AD129</f>
        <v>0</v>
      </c>
      <c r="AE107" s="33">
        <f>SUM('Trafik 2021'!J30,'Trafik 2021'!J31)+AE129+AE129</f>
        <v>519</v>
      </c>
      <c r="AF107" s="33">
        <f>SUM('Trafik 2021'!K30,'Trafik 2021'!K31)+AF129+AF129</f>
        <v>601</v>
      </c>
      <c r="AG107" s="33">
        <f>SUM('Trafik 2021'!L30,'Trafik 2021'!L31)+AG129+AG129</f>
        <v>879</v>
      </c>
      <c r="AH107" s="33">
        <f>SUM('Trafik 2021'!M30,'Trafik 2021'!M31)+AH129+AH129</f>
        <v>879</v>
      </c>
      <c r="AI107" s="33">
        <f>SUM('Trafik 2021'!N30,'Trafik 2021'!N31)+AI129+AI129</f>
        <v>879</v>
      </c>
      <c r="AJ107" s="33">
        <f>SUM('Trafik 2021'!O30,'Trafik 2021'!O31)+AJ129+AJ129</f>
        <v>2116</v>
      </c>
      <c r="AK107" s="33">
        <f>SUM('Trafik 2021'!P30,'Trafik 2021'!P31)+AK129+AK129</f>
        <v>2116</v>
      </c>
      <c r="AL107" s="33">
        <f>SUM('Trafik 2021'!Q30,'Trafik 2021'!Q31)+AL129+AL129</f>
        <v>2853</v>
      </c>
      <c r="AM107" s="33">
        <f>SUM('Trafik 2021'!R30,'Trafik 2021'!R31)+AM129+AM129</f>
        <v>3827</v>
      </c>
      <c r="AN107" s="33">
        <f>SUM(AB107:AM107)</f>
        <v>14669</v>
      </c>
      <c r="AO107" s="33">
        <f>SUM('Trafik 2021'!G44:G45)</f>
        <v>0</v>
      </c>
      <c r="AP107" s="33">
        <f>SUM('Trafik 2021'!H44:H45)</f>
        <v>0</v>
      </c>
      <c r="AQ107" s="33">
        <f>SUM('Trafik 2021'!I44:I45)</f>
        <v>0</v>
      </c>
      <c r="AR107" s="33">
        <f>SUM('Trafik 2021'!J44:J45)</f>
        <v>752</v>
      </c>
      <c r="AS107" s="33">
        <f>SUM('Trafik 2021'!K44:K45)</f>
        <v>743</v>
      </c>
      <c r="AT107" s="33">
        <f>SUM('Trafik 2021'!L44:L45)</f>
        <v>945</v>
      </c>
      <c r="AU107" s="33">
        <f>SUM('Trafik 2021'!M44:M45)</f>
        <v>945</v>
      </c>
      <c r="AV107" s="33">
        <f>SUM('Trafik 2021'!N44:N45)</f>
        <v>741</v>
      </c>
      <c r="AW107" s="33">
        <f>SUM('Trafik 2021'!O44:O45)</f>
        <v>2138</v>
      </c>
      <c r="AX107" s="33">
        <f>SUM('Trafik 2021'!P44:P45)</f>
        <v>2138</v>
      </c>
      <c r="AY107" s="33">
        <f>SUM('Trafik 2021'!Q44:Q45)</f>
        <v>2796</v>
      </c>
      <c r="AZ107" s="33">
        <f>SUM('Trafik 2021'!R44:R45)</f>
        <v>3775</v>
      </c>
      <c r="BA107" s="33">
        <f>SUM(AO107:AZ107)</f>
        <v>14973</v>
      </c>
      <c r="BB107" s="38">
        <f t="shared" ref="BB107:BM109" si="37">SUM(AB107+AO107)*D107</f>
        <v>0</v>
      </c>
      <c r="BC107" s="38">
        <f t="shared" si="37"/>
        <v>0</v>
      </c>
      <c r="BD107" s="38">
        <f t="shared" si="37"/>
        <v>0</v>
      </c>
      <c r="BE107" s="38">
        <f t="shared" si="37"/>
        <v>250387000</v>
      </c>
      <c r="BF107" s="38">
        <f t="shared" si="37"/>
        <v>264768000</v>
      </c>
      <c r="BG107" s="38">
        <f t="shared" si="37"/>
        <v>359328000</v>
      </c>
      <c r="BH107" s="38">
        <f t="shared" si="37"/>
        <v>359328000</v>
      </c>
      <c r="BI107" s="38">
        <f t="shared" si="37"/>
        <v>319140000</v>
      </c>
      <c r="BJ107" s="38">
        <f t="shared" si="37"/>
        <v>838038000</v>
      </c>
      <c r="BK107" s="38">
        <f t="shared" si="37"/>
        <v>838038000</v>
      </c>
      <c r="BL107" s="38">
        <f t="shared" si="37"/>
        <v>1112853000</v>
      </c>
      <c r="BM107" s="38">
        <f t="shared" si="37"/>
        <v>1497594000</v>
      </c>
      <c r="BN107" s="38">
        <f>SUM(BB107:BM107)</f>
        <v>5839474000</v>
      </c>
    </row>
    <row r="108" spans="1:66" s="25" customFormat="1" x14ac:dyDescent="0.35">
      <c r="A108" s="35"/>
      <c r="B108" s="36" t="s">
        <v>129</v>
      </c>
      <c r="C108" s="35"/>
      <c r="D108" s="38">
        <v>295000</v>
      </c>
      <c r="E108" s="38">
        <v>295000</v>
      </c>
      <c r="F108" s="38">
        <v>295000</v>
      </c>
      <c r="G108" s="38">
        <v>295000</v>
      </c>
      <c r="H108" s="38">
        <v>295000</v>
      </c>
      <c r="I108" s="38">
        <v>295000</v>
      </c>
      <c r="J108" s="38">
        <v>295000</v>
      </c>
      <c r="K108" s="38">
        <v>295000</v>
      </c>
      <c r="L108" s="38">
        <v>295000</v>
      </c>
      <c r="M108" s="38">
        <v>295000</v>
      </c>
      <c r="N108" s="38">
        <v>295000</v>
      </c>
      <c r="O108" s="38">
        <v>295000</v>
      </c>
      <c r="P108" s="38">
        <v>295000</v>
      </c>
      <c r="Q108" s="38">
        <v>295000</v>
      </c>
      <c r="R108" s="38">
        <v>295000</v>
      </c>
      <c r="S108" s="38">
        <v>295000</v>
      </c>
      <c r="T108" s="38">
        <v>295000</v>
      </c>
      <c r="U108" s="38">
        <v>295000</v>
      </c>
      <c r="V108" s="38">
        <v>295000</v>
      </c>
      <c r="W108" s="38">
        <v>295000</v>
      </c>
      <c r="X108" s="38">
        <v>295000</v>
      </c>
      <c r="Y108" s="38">
        <v>295000</v>
      </c>
      <c r="Z108" s="38">
        <v>295000</v>
      </c>
      <c r="AA108" s="38">
        <v>295000</v>
      </c>
      <c r="AB108" s="33">
        <f>SUM('Trafik 2021'!G34,'Trafik 2021'!G35)+AB130+AB130</f>
        <v>0</v>
      </c>
      <c r="AC108" s="33">
        <f>SUM('Trafik 2021'!H34,'Trafik 2021'!H35)+AC130+AC130</f>
        <v>0</v>
      </c>
      <c r="AD108" s="33">
        <f>SUM('Trafik 2021'!I34,'Trafik 2021'!I35)+AD130+AD130</f>
        <v>0</v>
      </c>
      <c r="AE108" s="33">
        <f>SUM('Trafik 2021'!J34,'Trafik 2021'!J35)+AE130+AE130</f>
        <v>444</v>
      </c>
      <c r="AF108" s="33">
        <f>SUM('Trafik 2021'!K34,'Trafik 2021'!K35)+AF130+AF130</f>
        <v>267</v>
      </c>
      <c r="AG108" s="33">
        <f>SUM('Trafik 2021'!L34,'Trafik 2021'!L35)+AG130+AG130</f>
        <v>458</v>
      </c>
      <c r="AH108" s="33">
        <f>SUM('Trafik 2021'!M34,'Trafik 2021'!M35)+AH130+AH130</f>
        <v>458</v>
      </c>
      <c r="AI108" s="33">
        <f>SUM('Trafik 2021'!N34,'Trafik 2021'!N35)+AI130+AI130</f>
        <v>458</v>
      </c>
      <c r="AJ108" s="33">
        <f>SUM('Trafik 2021'!O34,'Trafik 2021'!O35)+AJ130+AJ130</f>
        <v>761</v>
      </c>
      <c r="AK108" s="33">
        <f>SUM('Trafik 2021'!P34,'Trafik 2021'!P35)+AK130+AK130</f>
        <v>761</v>
      </c>
      <c r="AL108" s="33">
        <f>SUM('Trafik 2021'!Q34,'Trafik 2021'!Q35)+AL130+AL130</f>
        <v>924</v>
      </c>
      <c r="AM108" s="33">
        <f>SUM('Trafik 2021'!R34,'Trafik 2021'!R35)+AM130+AM130</f>
        <v>1110</v>
      </c>
      <c r="AN108" s="33">
        <f>SUM(AB108:AM108)</f>
        <v>5641</v>
      </c>
      <c r="AO108" s="33">
        <f>SUM('Trafik 2021'!G48,'Trafik 2021'!G49)</f>
        <v>0</v>
      </c>
      <c r="AP108" s="33">
        <f>SUM('Trafik 2021'!H48,'Trafik 2021'!H49)</f>
        <v>0</v>
      </c>
      <c r="AQ108" s="33">
        <f>SUM('Trafik 2021'!I48,'Trafik 2021'!I49)</f>
        <v>0</v>
      </c>
      <c r="AR108" s="33">
        <f>SUM('Trafik 2021'!J48,'Trafik 2021'!J49)</f>
        <v>269</v>
      </c>
      <c r="AS108" s="33">
        <f>SUM('Trafik 2021'!K48,'Trafik 2021'!K49)</f>
        <v>227</v>
      </c>
      <c r="AT108" s="33">
        <f>SUM('Trafik 2021'!L48,'Trafik 2021'!L49)</f>
        <v>233</v>
      </c>
      <c r="AU108" s="33">
        <f>SUM('Trafik 2021'!M48,'Trafik 2021'!M49)</f>
        <v>233</v>
      </c>
      <c r="AV108" s="33">
        <f>SUM('Trafik 2021'!N48,'Trafik 2021'!N49)</f>
        <v>235</v>
      </c>
      <c r="AW108" s="33">
        <f>SUM('Trafik 2021'!O48,'Trafik 2021'!O49)</f>
        <v>959</v>
      </c>
      <c r="AX108" s="33">
        <f>SUM('Trafik 2021'!P48,'Trafik 2021'!P49)</f>
        <v>959</v>
      </c>
      <c r="AY108" s="33">
        <f>SUM('Trafik 2021'!Q48,'Trafik 2021'!Q49)</f>
        <v>1150</v>
      </c>
      <c r="AZ108" s="33">
        <f>SUM('Trafik 2021'!R48,'Trafik 2021'!R49)</f>
        <v>1379</v>
      </c>
      <c r="BA108" s="33">
        <f>SUM(AO108:AZ108)</f>
        <v>5644</v>
      </c>
      <c r="BB108" s="38">
        <f t="shared" si="37"/>
        <v>0</v>
      </c>
      <c r="BC108" s="38">
        <f t="shared" si="37"/>
        <v>0</v>
      </c>
      <c r="BD108" s="38">
        <f t="shared" si="37"/>
        <v>0</v>
      </c>
      <c r="BE108" s="38">
        <f t="shared" si="37"/>
        <v>210335000</v>
      </c>
      <c r="BF108" s="38">
        <f t="shared" si="37"/>
        <v>145730000</v>
      </c>
      <c r="BG108" s="38">
        <f t="shared" si="37"/>
        <v>203845000</v>
      </c>
      <c r="BH108" s="38">
        <f t="shared" si="37"/>
        <v>203845000</v>
      </c>
      <c r="BI108" s="38">
        <f t="shared" si="37"/>
        <v>204435000</v>
      </c>
      <c r="BJ108" s="38">
        <f t="shared" si="37"/>
        <v>507400000</v>
      </c>
      <c r="BK108" s="38">
        <f t="shared" si="37"/>
        <v>507400000</v>
      </c>
      <c r="BL108" s="38">
        <f t="shared" si="37"/>
        <v>611830000</v>
      </c>
      <c r="BM108" s="38">
        <f t="shared" si="37"/>
        <v>734255000</v>
      </c>
      <c r="BN108" s="38">
        <f>SUM(BB108:BM108)</f>
        <v>3329075000</v>
      </c>
    </row>
    <row r="109" spans="1:66" s="25" customFormat="1" x14ac:dyDescent="0.35">
      <c r="A109" s="35"/>
      <c r="B109" s="36" t="s">
        <v>130</v>
      </c>
      <c r="C109" s="35"/>
      <c r="D109" s="38">
        <f>D108*1.25</f>
        <v>368750</v>
      </c>
      <c r="E109" s="38">
        <f t="shared" ref="E109:AA109" si="38">E108*1.25</f>
        <v>368750</v>
      </c>
      <c r="F109" s="38">
        <f t="shared" si="38"/>
        <v>368750</v>
      </c>
      <c r="G109" s="38">
        <f t="shared" si="38"/>
        <v>368750</v>
      </c>
      <c r="H109" s="38">
        <f t="shared" si="38"/>
        <v>368750</v>
      </c>
      <c r="I109" s="38">
        <f t="shared" si="38"/>
        <v>368750</v>
      </c>
      <c r="J109" s="38">
        <f t="shared" si="38"/>
        <v>368750</v>
      </c>
      <c r="K109" s="38">
        <f t="shared" si="38"/>
        <v>368750</v>
      </c>
      <c r="L109" s="38">
        <f t="shared" si="38"/>
        <v>368750</v>
      </c>
      <c r="M109" s="38">
        <f t="shared" si="38"/>
        <v>368750</v>
      </c>
      <c r="N109" s="38">
        <f t="shared" si="38"/>
        <v>368750</v>
      </c>
      <c r="O109" s="38">
        <f t="shared" si="38"/>
        <v>368750</v>
      </c>
      <c r="P109" s="38">
        <f t="shared" si="38"/>
        <v>368750</v>
      </c>
      <c r="Q109" s="38">
        <f t="shared" si="38"/>
        <v>368750</v>
      </c>
      <c r="R109" s="38">
        <f t="shared" si="38"/>
        <v>368750</v>
      </c>
      <c r="S109" s="38">
        <f t="shared" si="38"/>
        <v>368750</v>
      </c>
      <c r="T109" s="38">
        <f t="shared" si="38"/>
        <v>368750</v>
      </c>
      <c r="U109" s="38">
        <f t="shared" si="38"/>
        <v>368750</v>
      </c>
      <c r="V109" s="38">
        <f t="shared" si="38"/>
        <v>368750</v>
      </c>
      <c r="W109" s="38">
        <f t="shared" si="38"/>
        <v>368750</v>
      </c>
      <c r="X109" s="38">
        <f t="shared" si="38"/>
        <v>368750</v>
      </c>
      <c r="Y109" s="38">
        <f t="shared" si="38"/>
        <v>368750</v>
      </c>
      <c r="Z109" s="38">
        <f t="shared" si="38"/>
        <v>368750</v>
      </c>
      <c r="AA109" s="38">
        <f t="shared" si="38"/>
        <v>368750</v>
      </c>
      <c r="AB109" s="33">
        <f>SUM('Trafik 2021'!G38)+AB131+AB131</f>
        <v>0</v>
      </c>
      <c r="AC109" s="33">
        <f>SUM('Trafik 2021'!H38)+AC131+AC131</f>
        <v>0</v>
      </c>
      <c r="AD109" s="33">
        <f>SUM('Trafik 2021'!I38)+AD131+AD131</f>
        <v>0</v>
      </c>
      <c r="AE109" s="33">
        <f>SUM('Trafik 2021'!J38)+AE131+AE131</f>
        <v>0</v>
      </c>
      <c r="AF109" s="33">
        <f>SUM('Trafik 2021'!K38)+AF131+AF131</f>
        <v>0</v>
      </c>
      <c r="AG109" s="33">
        <f>SUM('Trafik 2021'!L38)+AG131+AG131</f>
        <v>0</v>
      </c>
      <c r="AH109" s="33">
        <f>SUM('Trafik 2021'!M38)+AH131+AH131</f>
        <v>0</v>
      </c>
      <c r="AI109" s="33">
        <f>SUM('Trafik 2021'!N38)+AI131+AI131</f>
        <v>0</v>
      </c>
      <c r="AJ109" s="33">
        <f>SUM('Trafik 2021'!O38)+AJ131+AJ131</f>
        <v>0</v>
      </c>
      <c r="AK109" s="33">
        <f>SUM('Trafik 2021'!P38)+AK131+AK131</f>
        <v>0</v>
      </c>
      <c r="AL109" s="33">
        <f>SUM('Trafik 2021'!Q38)+AL131+AL131</f>
        <v>0</v>
      </c>
      <c r="AM109" s="33">
        <f>SUM('Trafik 2021'!R38)+AM131+AM131</f>
        <v>0</v>
      </c>
      <c r="AN109" s="33">
        <f>SUM(AB109:AM109)</f>
        <v>0</v>
      </c>
      <c r="AO109" s="33">
        <f>'Trafik 2021'!G52</f>
        <v>0</v>
      </c>
      <c r="AP109" s="33">
        <f>'Trafik 2021'!H52</f>
        <v>0</v>
      </c>
      <c r="AQ109" s="33">
        <f>'Trafik 2021'!I52</f>
        <v>0</v>
      </c>
      <c r="AR109" s="33">
        <f>'Trafik 2021'!J52</f>
        <v>0</v>
      </c>
      <c r="AS109" s="33">
        <f>'Trafik 2021'!K52</f>
        <v>0</v>
      </c>
      <c r="AT109" s="33">
        <f>'Trafik 2021'!L52</f>
        <v>0</v>
      </c>
      <c r="AU109" s="33">
        <f>'Trafik 2021'!M52</f>
        <v>0</v>
      </c>
      <c r="AV109" s="33">
        <f>'Trafik 2021'!N52</f>
        <v>0</v>
      </c>
      <c r="AW109" s="33">
        <f>'Trafik 2021'!O52</f>
        <v>0</v>
      </c>
      <c r="AX109" s="33">
        <f>'Trafik 2021'!P52</f>
        <v>0</v>
      </c>
      <c r="AY109" s="33">
        <f>'Trafik 2021'!Q52</f>
        <v>0</v>
      </c>
      <c r="AZ109" s="33">
        <f>'Trafik 2021'!R52</f>
        <v>0</v>
      </c>
      <c r="BA109" s="33">
        <f>SUM(AO109:AZ109)</f>
        <v>0</v>
      </c>
      <c r="BB109" s="38">
        <f t="shared" si="37"/>
        <v>0</v>
      </c>
      <c r="BC109" s="38">
        <f t="shared" si="37"/>
        <v>0</v>
      </c>
      <c r="BD109" s="38">
        <f t="shared" si="37"/>
        <v>0</v>
      </c>
      <c r="BE109" s="38">
        <f t="shared" si="37"/>
        <v>0</v>
      </c>
      <c r="BF109" s="38">
        <f t="shared" si="37"/>
        <v>0</v>
      </c>
      <c r="BG109" s="38">
        <f t="shared" si="37"/>
        <v>0</v>
      </c>
      <c r="BH109" s="38">
        <f t="shared" si="37"/>
        <v>0</v>
      </c>
      <c r="BI109" s="38">
        <f t="shared" si="37"/>
        <v>0</v>
      </c>
      <c r="BJ109" s="38">
        <f t="shared" si="37"/>
        <v>0</v>
      </c>
      <c r="BK109" s="38">
        <f t="shared" si="37"/>
        <v>0</v>
      </c>
      <c r="BL109" s="38">
        <f t="shared" si="37"/>
        <v>0</v>
      </c>
      <c r="BM109" s="38">
        <f t="shared" si="37"/>
        <v>0</v>
      </c>
      <c r="BN109" s="38">
        <f>SUM(BB109:BM109)</f>
        <v>0</v>
      </c>
    </row>
    <row r="110" spans="1:66" s="25" customFormat="1" ht="17" x14ac:dyDescent="0.4">
      <c r="A110" s="35"/>
      <c r="B110" s="105" t="s">
        <v>87</v>
      </c>
      <c r="C110" s="35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</row>
    <row r="111" spans="1:66" s="25" customFormat="1" x14ac:dyDescent="0.35">
      <c r="A111" s="35"/>
      <c r="B111" s="36" t="s">
        <v>128</v>
      </c>
      <c r="C111" s="35"/>
      <c r="D111" s="38">
        <f>D107</f>
        <v>197000</v>
      </c>
      <c r="E111" s="38">
        <f t="shared" ref="E111:AA111" si="39">E107</f>
        <v>197000</v>
      </c>
      <c r="F111" s="38">
        <f t="shared" si="39"/>
        <v>197000</v>
      </c>
      <c r="G111" s="38">
        <f t="shared" si="39"/>
        <v>197000</v>
      </c>
      <c r="H111" s="38">
        <f t="shared" si="39"/>
        <v>197000</v>
      </c>
      <c r="I111" s="38">
        <f t="shared" si="39"/>
        <v>197000</v>
      </c>
      <c r="J111" s="38">
        <f t="shared" si="39"/>
        <v>197000</v>
      </c>
      <c r="K111" s="38">
        <f t="shared" si="39"/>
        <v>197000</v>
      </c>
      <c r="L111" s="38">
        <f t="shared" si="39"/>
        <v>197000</v>
      </c>
      <c r="M111" s="38">
        <f t="shared" si="39"/>
        <v>197000</v>
      </c>
      <c r="N111" s="38">
        <f t="shared" si="39"/>
        <v>197000</v>
      </c>
      <c r="O111" s="38">
        <f t="shared" si="39"/>
        <v>197000</v>
      </c>
      <c r="P111" s="38">
        <f t="shared" si="39"/>
        <v>197000</v>
      </c>
      <c r="Q111" s="38">
        <f t="shared" si="39"/>
        <v>197000</v>
      </c>
      <c r="R111" s="38">
        <f t="shared" si="39"/>
        <v>197000</v>
      </c>
      <c r="S111" s="38">
        <f t="shared" si="39"/>
        <v>197000</v>
      </c>
      <c r="T111" s="38">
        <f t="shared" si="39"/>
        <v>197000</v>
      </c>
      <c r="U111" s="38">
        <f t="shared" si="39"/>
        <v>197000</v>
      </c>
      <c r="V111" s="38">
        <f t="shared" si="39"/>
        <v>197000</v>
      </c>
      <c r="W111" s="38">
        <f t="shared" si="39"/>
        <v>197000</v>
      </c>
      <c r="X111" s="38">
        <f t="shared" si="39"/>
        <v>197000</v>
      </c>
      <c r="Y111" s="38">
        <f t="shared" si="39"/>
        <v>197000</v>
      </c>
      <c r="Z111" s="38">
        <f t="shared" si="39"/>
        <v>197000</v>
      </c>
      <c r="AA111" s="38">
        <f t="shared" si="39"/>
        <v>197000</v>
      </c>
      <c r="AB111" s="33">
        <f>'Trafik 2021'!G32+AB133+AB133</f>
        <v>0</v>
      </c>
      <c r="AC111" s="33">
        <f>'Trafik 2021'!H32+AC133+AC133</f>
        <v>0</v>
      </c>
      <c r="AD111" s="33">
        <f>'Trafik 2021'!I32+AD133+AD133</f>
        <v>0</v>
      </c>
      <c r="AE111" s="33">
        <f>'Trafik 2021'!J32+AE133+AE133</f>
        <v>1</v>
      </c>
      <c r="AF111" s="33">
        <f>'Trafik 2021'!K32+AF133+AF133</f>
        <v>1</v>
      </c>
      <c r="AG111" s="33">
        <f>'Trafik 2021'!L32+AG133+AG133</f>
        <v>3</v>
      </c>
      <c r="AH111" s="33">
        <f>'Trafik 2021'!M32+AH133+AH133</f>
        <v>3</v>
      </c>
      <c r="AI111" s="33">
        <f>'Trafik 2021'!N32+AI133+AI133</f>
        <v>3</v>
      </c>
      <c r="AJ111" s="33">
        <f>'Trafik 2021'!O32+AJ133+AJ133</f>
        <v>120</v>
      </c>
      <c r="AK111" s="33">
        <f>'Trafik 2021'!P32+AK133+AK133</f>
        <v>120</v>
      </c>
      <c r="AL111" s="33">
        <f>'Trafik 2021'!Q32+AL133+AL133</f>
        <v>156</v>
      </c>
      <c r="AM111" s="33">
        <f>'Trafik 2021'!R32+AM133+AM133</f>
        <v>202</v>
      </c>
      <c r="AN111" s="33">
        <f>SUM(AB111:AM111)</f>
        <v>609</v>
      </c>
      <c r="AO111" s="33">
        <f>'Trafik 2021'!G46</f>
        <v>0</v>
      </c>
      <c r="AP111" s="33">
        <f>'Trafik 2021'!H46</f>
        <v>0</v>
      </c>
      <c r="AQ111" s="33">
        <f>'Trafik 2021'!I46</f>
        <v>0</v>
      </c>
      <c r="AR111" s="33">
        <f>'Trafik 2021'!J46</f>
        <v>8</v>
      </c>
      <c r="AS111" s="33">
        <f>'Trafik 2021'!K46</f>
        <v>8</v>
      </c>
      <c r="AT111" s="33">
        <f>'Trafik 2021'!L46</f>
        <v>10</v>
      </c>
      <c r="AU111" s="33">
        <f>'Trafik 2021'!M46</f>
        <v>10</v>
      </c>
      <c r="AV111" s="33">
        <f>'Trafik 2021'!N46</f>
        <v>7</v>
      </c>
      <c r="AW111" s="33">
        <f>'Trafik 2021'!O46</f>
        <v>220</v>
      </c>
      <c r="AX111" s="33">
        <f>'Trafik 2021'!P46</f>
        <v>220</v>
      </c>
      <c r="AY111" s="33">
        <f>'Trafik 2021'!Q46</f>
        <v>264</v>
      </c>
      <c r="AZ111" s="33">
        <f>'Trafik 2021'!R46</f>
        <v>310</v>
      </c>
      <c r="BA111" s="33">
        <f>SUM(AO111:AZ111)</f>
        <v>1057</v>
      </c>
      <c r="BB111" s="38">
        <f t="shared" ref="BB111:BM113" si="40">SUM(AB111+AO111)*D111</f>
        <v>0</v>
      </c>
      <c r="BC111" s="38">
        <f t="shared" si="40"/>
        <v>0</v>
      </c>
      <c r="BD111" s="38">
        <f t="shared" si="40"/>
        <v>0</v>
      </c>
      <c r="BE111" s="38">
        <f t="shared" si="40"/>
        <v>1773000</v>
      </c>
      <c r="BF111" s="38">
        <f t="shared" si="40"/>
        <v>1773000</v>
      </c>
      <c r="BG111" s="38">
        <f t="shared" si="40"/>
        <v>2561000</v>
      </c>
      <c r="BH111" s="38">
        <f t="shared" si="40"/>
        <v>2561000</v>
      </c>
      <c r="BI111" s="38">
        <f t="shared" si="40"/>
        <v>1970000</v>
      </c>
      <c r="BJ111" s="38">
        <f t="shared" si="40"/>
        <v>66980000</v>
      </c>
      <c r="BK111" s="38">
        <f t="shared" si="40"/>
        <v>66980000</v>
      </c>
      <c r="BL111" s="38">
        <f t="shared" si="40"/>
        <v>82740000</v>
      </c>
      <c r="BM111" s="38">
        <f t="shared" si="40"/>
        <v>100864000</v>
      </c>
      <c r="BN111" s="38">
        <f>SUM(BB111:BM111)</f>
        <v>328202000</v>
      </c>
    </row>
    <row r="112" spans="1:66" s="25" customFormat="1" x14ac:dyDescent="0.35">
      <c r="A112" s="35"/>
      <c r="B112" s="36" t="s">
        <v>129</v>
      </c>
      <c r="C112" s="35"/>
      <c r="D112" s="38">
        <f>D108</f>
        <v>295000</v>
      </c>
      <c r="E112" s="38">
        <f t="shared" ref="E112:AA112" si="41">E108</f>
        <v>295000</v>
      </c>
      <c r="F112" s="38">
        <f t="shared" si="41"/>
        <v>295000</v>
      </c>
      <c r="G112" s="38">
        <f t="shared" si="41"/>
        <v>295000</v>
      </c>
      <c r="H112" s="38">
        <f t="shared" si="41"/>
        <v>295000</v>
      </c>
      <c r="I112" s="38">
        <f t="shared" si="41"/>
        <v>295000</v>
      </c>
      <c r="J112" s="38">
        <f t="shared" si="41"/>
        <v>295000</v>
      </c>
      <c r="K112" s="38">
        <f t="shared" si="41"/>
        <v>295000</v>
      </c>
      <c r="L112" s="38">
        <f t="shared" si="41"/>
        <v>295000</v>
      </c>
      <c r="M112" s="38">
        <f t="shared" si="41"/>
        <v>295000</v>
      </c>
      <c r="N112" s="38">
        <f t="shared" si="41"/>
        <v>295000</v>
      </c>
      <c r="O112" s="38">
        <f t="shared" si="41"/>
        <v>295000</v>
      </c>
      <c r="P112" s="38">
        <f t="shared" si="41"/>
        <v>295000</v>
      </c>
      <c r="Q112" s="38">
        <f t="shared" si="41"/>
        <v>295000</v>
      </c>
      <c r="R112" s="38">
        <f t="shared" si="41"/>
        <v>295000</v>
      </c>
      <c r="S112" s="38">
        <f t="shared" si="41"/>
        <v>295000</v>
      </c>
      <c r="T112" s="38">
        <f t="shared" si="41"/>
        <v>295000</v>
      </c>
      <c r="U112" s="38">
        <f t="shared" si="41"/>
        <v>295000</v>
      </c>
      <c r="V112" s="38">
        <f t="shared" si="41"/>
        <v>295000</v>
      </c>
      <c r="W112" s="38">
        <f t="shared" si="41"/>
        <v>295000</v>
      </c>
      <c r="X112" s="38">
        <f t="shared" si="41"/>
        <v>295000</v>
      </c>
      <c r="Y112" s="38">
        <f t="shared" si="41"/>
        <v>295000</v>
      </c>
      <c r="Z112" s="38">
        <f t="shared" si="41"/>
        <v>295000</v>
      </c>
      <c r="AA112" s="38">
        <f t="shared" si="41"/>
        <v>295000</v>
      </c>
      <c r="AB112" s="33">
        <f>'Trafik 2021'!G36+AB134+AB134</f>
        <v>0</v>
      </c>
      <c r="AC112" s="33">
        <f>'Trafik 2021'!H36+AC134+AC134</f>
        <v>0</v>
      </c>
      <c r="AD112" s="33">
        <f>'Trafik 2021'!I36+AD134+AD134</f>
        <v>0</v>
      </c>
      <c r="AE112" s="33">
        <f>'Trafik 2021'!J36+AE134+AE134</f>
        <v>22</v>
      </c>
      <c r="AF112" s="33">
        <f>'Trafik 2021'!K36+AF134+AF134</f>
        <v>43</v>
      </c>
      <c r="AG112" s="33">
        <f>'Trafik 2021'!L36+AG134+AG134</f>
        <v>54</v>
      </c>
      <c r="AH112" s="33">
        <f>'Trafik 2021'!M36+AH134+AH134</f>
        <v>54</v>
      </c>
      <c r="AI112" s="33">
        <f>'Trafik 2021'!N36+AI134+AI134</f>
        <v>54</v>
      </c>
      <c r="AJ112" s="33">
        <f>'Trafik 2021'!O36+AJ134+AJ134</f>
        <v>129</v>
      </c>
      <c r="AK112" s="33">
        <f>'Trafik 2021'!P36+AK134+AK134</f>
        <v>129</v>
      </c>
      <c r="AL112" s="33">
        <f>'Trafik 2021'!Q36+AL134+AL134</f>
        <v>144</v>
      </c>
      <c r="AM112" s="33">
        <f>'Trafik 2021'!R36+AM134+AM134</f>
        <v>174</v>
      </c>
      <c r="AN112" s="33">
        <f>SUM(AB112:AM112)</f>
        <v>803</v>
      </c>
      <c r="AO112" s="33">
        <f>'Trafik 2021'!G50</f>
        <v>0</v>
      </c>
      <c r="AP112" s="33">
        <f>'Trafik 2021'!H50</f>
        <v>0</v>
      </c>
      <c r="AQ112" s="33">
        <f>'Trafik 2021'!I50</f>
        <v>0</v>
      </c>
      <c r="AR112" s="33">
        <f>'Trafik 2021'!J50</f>
        <v>49</v>
      </c>
      <c r="AS112" s="33">
        <f>'Trafik 2021'!K50</f>
        <v>51</v>
      </c>
      <c r="AT112" s="33">
        <f>'Trafik 2021'!L50</f>
        <v>51</v>
      </c>
      <c r="AU112" s="33">
        <f>'Trafik 2021'!M50</f>
        <v>51</v>
      </c>
      <c r="AV112" s="33">
        <f>'Trafik 2021'!N50</f>
        <v>47</v>
      </c>
      <c r="AW112" s="33">
        <f>'Trafik 2021'!O50</f>
        <v>230</v>
      </c>
      <c r="AX112" s="33">
        <f>'Trafik 2021'!P50</f>
        <v>230</v>
      </c>
      <c r="AY112" s="33">
        <f>'Trafik 2021'!Q50</f>
        <v>270</v>
      </c>
      <c r="AZ112" s="33">
        <f>'Trafik 2021'!R50</f>
        <v>330</v>
      </c>
      <c r="BA112" s="33">
        <f>SUM(AO112:AZ112)</f>
        <v>1309</v>
      </c>
      <c r="BB112" s="38">
        <f t="shared" si="40"/>
        <v>0</v>
      </c>
      <c r="BC112" s="38">
        <f t="shared" si="40"/>
        <v>0</v>
      </c>
      <c r="BD112" s="38">
        <f t="shared" si="40"/>
        <v>0</v>
      </c>
      <c r="BE112" s="38">
        <f t="shared" si="40"/>
        <v>20945000</v>
      </c>
      <c r="BF112" s="38">
        <f t="shared" si="40"/>
        <v>27730000</v>
      </c>
      <c r="BG112" s="38">
        <f t="shared" si="40"/>
        <v>30975000</v>
      </c>
      <c r="BH112" s="38">
        <f t="shared" si="40"/>
        <v>30975000</v>
      </c>
      <c r="BI112" s="38">
        <f t="shared" si="40"/>
        <v>29795000</v>
      </c>
      <c r="BJ112" s="38">
        <f t="shared" si="40"/>
        <v>105905000</v>
      </c>
      <c r="BK112" s="38">
        <f t="shared" si="40"/>
        <v>105905000</v>
      </c>
      <c r="BL112" s="38">
        <f t="shared" si="40"/>
        <v>122130000</v>
      </c>
      <c r="BM112" s="38">
        <f t="shared" si="40"/>
        <v>148680000</v>
      </c>
      <c r="BN112" s="38">
        <f>SUM(BB112:BM112)</f>
        <v>623040000</v>
      </c>
    </row>
    <row r="113" spans="1:66" s="25" customFormat="1" x14ac:dyDescent="0.35">
      <c r="A113" s="35"/>
      <c r="B113" s="36" t="s">
        <v>130</v>
      </c>
      <c r="C113" s="35"/>
      <c r="D113" s="38">
        <f>D109</f>
        <v>368750</v>
      </c>
      <c r="E113" s="38">
        <f t="shared" ref="E113:AA113" si="42">E109</f>
        <v>368750</v>
      </c>
      <c r="F113" s="38">
        <f t="shared" si="42"/>
        <v>368750</v>
      </c>
      <c r="G113" s="38">
        <f t="shared" si="42"/>
        <v>368750</v>
      </c>
      <c r="H113" s="38">
        <f t="shared" si="42"/>
        <v>368750</v>
      </c>
      <c r="I113" s="38">
        <f t="shared" si="42"/>
        <v>368750</v>
      </c>
      <c r="J113" s="38">
        <f t="shared" si="42"/>
        <v>368750</v>
      </c>
      <c r="K113" s="38">
        <f t="shared" si="42"/>
        <v>368750</v>
      </c>
      <c r="L113" s="38">
        <f t="shared" si="42"/>
        <v>368750</v>
      </c>
      <c r="M113" s="38">
        <f t="shared" si="42"/>
        <v>368750</v>
      </c>
      <c r="N113" s="38">
        <f t="shared" si="42"/>
        <v>368750</v>
      </c>
      <c r="O113" s="38">
        <f t="shared" si="42"/>
        <v>368750</v>
      </c>
      <c r="P113" s="38">
        <f t="shared" si="42"/>
        <v>368750</v>
      </c>
      <c r="Q113" s="38">
        <f t="shared" si="42"/>
        <v>368750</v>
      </c>
      <c r="R113" s="38">
        <f t="shared" si="42"/>
        <v>368750</v>
      </c>
      <c r="S113" s="38">
        <f t="shared" si="42"/>
        <v>368750</v>
      </c>
      <c r="T113" s="38">
        <f t="shared" si="42"/>
        <v>368750</v>
      </c>
      <c r="U113" s="38">
        <f t="shared" si="42"/>
        <v>368750</v>
      </c>
      <c r="V113" s="38">
        <f t="shared" si="42"/>
        <v>368750</v>
      </c>
      <c r="W113" s="38">
        <f t="shared" si="42"/>
        <v>368750</v>
      </c>
      <c r="X113" s="38">
        <f t="shared" si="42"/>
        <v>368750</v>
      </c>
      <c r="Y113" s="38">
        <f t="shared" si="42"/>
        <v>368750</v>
      </c>
      <c r="Z113" s="38">
        <f t="shared" si="42"/>
        <v>368750</v>
      </c>
      <c r="AA113" s="38">
        <f t="shared" si="42"/>
        <v>368750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>
        <f>SUM(AB113:AM113)</f>
        <v>0</v>
      </c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>
        <f>SUM(AO113:AZ113)</f>
        <v>0</v>
      </c>
      <c r="BB113" s="38">
        <f t="shared" si="40"/>
        <v>0</v>
      </c>
      <c r="BC113" s="38">
        <f t="shared" si="40"/>
        <v>0</v>
      </c>
      <c r="BD113" s="38">
        <f t="shared" si="40"/>
        <v>0</v>
      </c>
      <c r="BE113" s="38">
        <f t="shared" si="40"/>
        <v>0</v>
      </c>
      <c r="BF113" s="38">
        <f t="shared" si="40"/>
        <v>0</v>
      </c>
      <c r="BG113" s="38">
        <f t="shared" si="40"/>
        <v>0</v>
      </c>
      <c r="BH113" s="38">
        <f t="shared" si="40"/>
        <v>0</v>
      </c>
      <c r="BI113" s="38">
        <f t="shared" si="40"/>
        <v>0</v>
      </c>
      <c r="BJ113" s="38">
        <f t="shared" si="40"/>
        <v>0</v>
      </c>
      <c r="BK113" s="38">
        <f t="shared" si="40"/>
        <v>0</v>
      </c>
      <c r="BL113" s="38">
        <f t="shared" si="40"/>
        <v>0</v>
      </c>
      <c r="BM113" s="38">
        <f t="shared" si="40"/>
        <v>0</v>
      </c>
      <c r="BN113" s="38">
        <f>SUM(BB113:BM113)</f>
        <v>0</v>
      </c>
    </row>
    <row r="114" spans="1:66" s="25" customFormat="1" ht="17" x14ac:dyDescent="0.4">
      <c r="A114" s="35"/>
      <c r="B114" s="105" t="s">
        <v>76</v>
      </c>
      <c r="C114" s="35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</row>
    <row r="115" spans="1:66" s="25" customFormat="1" x14ac:dyDescent="0.35">
      <c r="A115" s="35"/>
      <c r="B115" s="36" t="s">
        <v>128</v>
      </c>
      <c r="C115" s="35"/>
      <c r="D115" s="38">
        <v>90000</v>
      </c>
      <c r="E115" s="38">
        <v>90000</v>
      </c>
      <c r="F115" s="38">
        <v>90000</v>
      </c>
      <c r="G115" s="38">
        <v>90000</v>
      </c>
      <c r="H115" s="38">
        <v>90000</v>
      </c>
      <c r="I115" s="38">
        <v>90000</v>
      </c>
      <c r="J115" s="38">
        <v>90000</v>
      </c>
      <c r="K115" s="38">
        <v>90000</v>
      </c>
      <c r="L115" s="38">
        <v>90000</v>
      </c>
      <c r="M115" s="38">
        <v>90000</v>
      </c>
      <c r="N115" s="38">
        <v>90000</v>
      </c>
      <c r="O115" s="38">
        <v>90000</v>
      </c>
      <c r="P115" s="38">
        <v>90000</v>
      </c>
      <c r="Q115" s="38">
        <v>90000</v>
      </c>
      <c r="R115" s="38">
        <v>90000</v>
      </c>
      <c r="S115" s="38">
        <v>90000</v>
      </c>
      <c r="T115" s="38">
        <v>90000</v>
      </c>
      <c r="U115" s="38">
        <v>90000</v>
      </c>
      <c r="V115" s="38">
        <v>90000</v>
      </c>
      <c r="W115" s="38">
        <v>90000</v>
      </c>
      <c r="X115" s="38">
        <v>90000</v>
      </c>
      <c r="Y115" s="38">
        <v>90000</v>
      </c>
      <c r="Z115" s="38">
        <v>90000</v>
      </c>
      <c r="AA115" s="38">
        <v>90000</v>
      </c>
      <c r="AB115" s="33">
        <f>'Trafik 2021'!G39</f>
        <v>0</v>
      </c>
      <c r="AC115" s="33">
        <f>'Trafik 2021'!H39</f>
        <v>0</v>
      </c>
      <c r="AD115" s="33">
        <f>'Trafik 2021'!I39</f>
        <v>0</v>
      </c>
      <c r="AE115" s="33">
        <f>'Trafik 2021'!J39</f>
        <v>109</v>
      </c>
      <c r="AF115" s="33">
        <f>'Trafik 2021'!K39</f>
        <v>178</v>
      </c>
      <c r="AG115" s="33">
        <f>'Trafik 2021'!L39</f>
        <v>127</v>
      </c>
      <c r="AH115" s="33">
        <f>'Trafik 2021'!M39</f>
        <v>127</v>
      </c>
      <c r="AI115" s="33">
        <f>'Trafik 2021'!N39</f>
        <v>127</v>
      </c>
      <c r="AJ115" s="33">
        <f>'Trafik 2021'!O39</f>
        <v>360</v>
      </c>
      <c r="AK115" s="33">
        <f>'Trafik 2021'!P39</f>
        <v>360</v>
      </c>
      <c r="AL115" s="33">
        <f>'Trafik 2021'!Q39</f>
        <v>432</v>
      </c>
      <c r="AM115" s="33">
        <f>'Trafik 2021'!R39</f>
        <v>518</v>
      </c>
      <c r="AN115" s="33">
        <f>SUM(AB115:AM115)</f>
        <v>2338</v>
      </c>
      <c r="AO115" s="33">
        <f>'Trafik 2021'!G53</f>
        <v>0</v>
      </c>
      <c r="AP115" s="33">
        <f>'Trafik 2021'!H53</f>
        <v>0</v>
      </c>
      <c r="AQ115" s="33">
        <f>'Trafik 2021'!I53</f>
        <v>0</v>
      </c>
      <c r="AR115" s="33">
        <f>'Trafik 2021'!J53</f>
        <v>1</v>
      </c>
      <c r="AS115" s="33">
        <f>'Trafik 2021'!K53</f>
        <v>50</v>
      </c>
      <c r="AT115" s="33">
        <f>'Trafik 2021'!L53</f>
        <v>0</v>
      </c>
      <c r="AU115" s="33">
        <f>'Trafik 2021'!M53</f>
        <v>0</v>
      </c>
      <c r="AV115" s="33">
        <f>'Trafik 2021'!N53</f>
        <v>0</v>
      </c>
      <c r="AW115" s="33">
        <f>'Trafik 2021'!O53</f>
        <v>367</v>
      </c>
      <c r="AX115" s="33">
        <f>'Trafik 2021'!P53</f>
        <v>367</v>
      </c>
      <c r="AY115" s="33">
        <f>'Trafik 2021'!Q53</f>
        <v>440</v>
      </c>
      <c r="AZ115" s="33">
        <f>'Trafik 2021'!R53</f>
        <v>528</v>
      </c>
      <c r="BA115" s="33">
        <f>SUM(AO115:AZ115)</f>
        <v>1753</v>
      </c>
      <c r="BB115" s="38">
        <f t="shared" ref="BB115:BM117" si="43">SUM(AB115+AO115)*D115</f>
        <v>0</v>
      </c>
      <c r="BC115" s="38">
        <f t="shared" si="43"/>
        <v>0</v>
      </c>
      <c r="BD115" s="38">
        <f t="shared" si="43"/>
        <v>0</v>
      </c>
      <c r="BE115" s="38">
        <f t="shared" si="43"/>
        <v>9900000</v>
      </c>
      <c r="BF115" s="38">
        <f t="shared" si="43"/>
        <v>20520000</v>
      </c>
      <c r="BG115" s="38">
        <f t="shared" si="43"/>
        <v>11430000</v>
      </c>
      <c r="BH115" s="38">
        <f t="shared" si="43"/>
        <v>11430000</v>
      </c>
      <c r="BI115" s="38">
        <f t="shared" si="43"/>
        <v>11430000</v>
      </c>
      <c r="BJ115" s="38">
        <f t="shared" si="43"/>
        <v>65430000</v>
      </c>
      <c r="BK115" s="38">
        <f t="shared" si="43"/>
        <v>65430000</v>
      </c>
      <c r="BL115" s="38">
        <f t="shared" si="43"/>
        <v>78480000</v>
      </c>
      <c r="BM115" s="38">
        <f t="shared" si="43"/>
        <v>94140000</v>
      </c>
      <c r="BN115" s="38">
        <f>SUM(BB115:BM115)</f>
        <v>368190000</v>
      </c>
    </row>
    <row r="116" spans="1:66" s="25" customFormat="1" x14ac:dyDescent="0.35">
      <c r="A116" s="35"/>
      <c r="B116" s="36" t="s">
        <v>129</v>
      </c>
      <c r="C116" s="35"/>
      <c r="D116" s="38">
        <v>135000</v>
      </c>
      <c r="E116" s="38">
        <v>135000</v>
      </c>
      <c r="F116" s="38">
        <v>135000</v>
      </c>
      <c r="G116" s="38">
        <v>135000</v>
      </c>
      <c r="H116" s="38">
        <v>135000</v>
      </c>
      <c r="I116" s="38">
        <v>135000</v>
      </c>
      <c r="J116" s="38">
        <v>135000</v>
      </c>
      <c r="K116" s="38">
        <v>135000</v>
      </c>
      <c r="L116" s="38">
        <v>135000</v>
      </c>
      <c r="M116" s="38">
        <v>135000</v>
      </c>
      <c r="N116" s="38">
        <v>135000</v>
      </c>
      <c r="O116" s="38">
        <v>135000</v>
      </c>
      <c r="P116" s="38">
        <v>135000</v>
      </c>
      <c r="Q116" s="38">
        <v>135000</v>
      </c>
      <c r="R116" s="38">
        <v>135000</v>
      </c>
      <c r="S116" s="38">
        <v>135000</v>
      </c>
      <c r="T116" s="38">
        <v>135000</v>
      </c>
      <c r="U116" s="38">
        <v>135000</v>
      </c>
      <c r="V116" s="38">
        <v>135000</v>
      </c>
      <c r="W116" s="38">
        <v>135000</v>
      </c>
      <c r="X116" s="38">
        <v>135000</v>
      </c>
      <c r="Y116" s="38">
        <v>135000</v>
      </c>
      <c r="Z116" s="38">
        <v>135000</v>
      </c>
      <c r="AA116" s="38">
        <v>135000</v>
      </c>
      <c r="AB116" s="33">
        <f>'Trafik 2021'!G40</f>
        <v>0</v>
      </c>
      <c r="AC116" s="33">
        <f>'Trafik 2021'!H40</f>
        <v>0</v>
      </c>
      <c r="AD116" s="33">
        <f>'Trafik 2021'!I40</f>
        <v>0</v>
      </c>
      <c r="AE116" s="33">
        <f>'Trafik 2021'!J40</f>
        <v>0</v>
      </c>
      <c r="AF116" s="33">
        <f>'Trafik 2021'!K40</f>
        <v>0</v>
      </c>
      <c r="AG116" s="33">
        <f>'Trafik 2021'!L40</f>
        <v>2</v>
      </c>
      <c r="AH116" s="33">
        <f>'Trafik 2021'!M40</f>
        <v>2</v>
      </c>
      <c r="AI116" s="33">
        <f>'Trafik 2021'!N40</f>
        <v>2</v>
      </c>
      <c r="AJ116" s="33">
        <f>'Trafik 2021'!O40</f>
        <v>0</v>
      </c>
      <c r="AK116" s="33">
        <f>'Trafik 2021'!P40</f>
        <v>0</v>
      </c>
      <c r="AL116" s="33">
        <f>'Trafik 2021'!Q40</f>
        <v>28</v>
      </c>
      <c r="AM116" s="33">
        <f>'Trafik 2021'!R40</f>
        <v>28</v>
      </c>
      <c r="AN116" s="33">
        <f>SUM(AB116:AM116)</f>
        <v>62</v>
      </c>
      <c r="AO116" s="33">
        <f>'Trafik 2021'!G54</f>
        <v>0</v>
      </c>
      <c r="AP116" s="33">
        <f>'Trafik 2021'!H54</f>
        <v>0</v>
      </c>
      <c r="AQ116" s="33">
        <f>'Trafik 2021'!I54</f>
        <v>0</v>
      </c>
      <c r="AR116" s="33">
        <f>'Trafik 2021'!J54</f>
        <v>0</v>
      </c>
      <c r="AS116" s="33">
        <f>'Trafik 2021'!K54</f>
        <v>0</v>
      </c>
      <c r="AT116" s="33">
        <f>'Trafik 2021'!L54</f>
        <v>0</v>
      </c>
      <c r="AU116" s="33">
        <f>'Trafik 2021'!M54</f>
        <v>0</v>
      </c>
      <c r="AV116" s="33">
        <f>'Trafik 2021'!N54</f>
        <v>0</v>
      </c>
      <c r="AW116" s="33">
        <f>'Trafik 2021'!O54</f>
        <v>6</v>
      </c>
      <c r="AX116" s="33">
        <f>'Trafik 2021'!P54</f>
        <v>6</v>
      </c>
      <c r="AY116" s="33">
        <f>'Trafik 2021'!Q54</f>
        <v>4</v>
      </c>
      <c r="AZ116" s="33">
        <f>'Trafik 2021'!R54</f>
        <v>4</v>
      </c>
      <c r="BA116" s="33">
        <f>SUM(AO116:AZ116)</f>
        <v>20</v>
      </c>
      <c r="BB116" s="38">
        <f t="shared" si="43"/>
        <v>0</v>
      </c>
      <c r="BC116" s="38">
        <f t="shared" si="43"/>
        <v>0</v>
      </c>
      <c r="BD116" s="38">
        <f t="shared" si="43"/>
        <v>0</v>
      </c>
      <c r="BE116" s="38">
        <f t="shared" si="43"/>
        <v>0</v>
      </c>
      <c r="BF116" s="38">
        <f t="shared" si="43"/>
        <v>0</v>
      </c>
      <c r="BG116" s="38">
        <f t="shared" si="43"/>
        <v>270000</v>
      </c>
      <c r="BH116" s="38">
        <f t="shared" si="43"/>
        <v>270000</v>
      </c>
      <c r="BI116" s="38">
        <f t="shared" si="43"/>
        <v>270000</v>
      </c>
      <c r="BJ116" s="38">
        <f t="shared" si="43"/>
        <v>810000</v>
      </c>
      <c r="BK116" s="38">
        <f t="shared" si="43"/>
        <v>810000</v>
      </c>
      <c r="BL116" s="38">
        <f t="shared" si="43"/>
        <v>4320000</v>
      </c>
      <c r="BM116" s="38">
        <f t="shared" si="43"/>
        <v>4320000</v>
      </c>
      <c r="BN116" s="38">
        <f>SUM(BB116:BM116)</f>
        <v>11070000</v>
      </c>
    </row>
    <row r="117" spans="1:66" s="25" customFormat="1" x14ac:dyDescent="0.35">
      <c r="A117" s="35"/>
      <c r="B117" s="36" t="s">
        <v>130</v>
      </c>
      <c r="C117" s="35"/>
      <c r="D117" s="38">
        <v>168750</v>
      </c>
      <c r="E117" s="38">
        <v>168750</v>
      </c>
      <c r="F117" s="38">
        <v>168750</v>
      </c>
      <c r="G117" s="38">
        <v>168750</v>
      </c>
      <c r="H117" s="38">
        <v>168750</v>
      </c>
      <c r="I117" s="38">
        <v>168750</v>
      </c>
      <c r="J117" s="38">
        <v>168750</v>
      </c>
      <c r="K117" s="38">
        <v>168750</v>
      </c>
      <c r="L117" s="38">
        <v>168750</v>
      </c>
      <c r="M117" s="38">
        <v>168750</v>
      </c>
      <c r="N117" s="38">
        <v>168750</v>
      </c>
      <c r="O117" s="38">
        <v>168750</v>
      </c>
      <c r="P117" s="38">
        <v>168750</v>
      </c>
      <c r="Q117" s="38">
        <v>168750</v>
      </c>
      <c r="R117" s="38">
        <v>168750</v>
      </c>
      <c r="S117" s="38">
        <v>168750</v>
      </c>
      <c r="T117" s="38">
        <v>168750</v>
      </c>
      <c r="U117" s="38">
        <v>168750</v>
      </c>
      <c r="V117" s="38">
        <v>168750</v>
      </c>
      <c r="W117" s="38">
        <v>168750</v>
      </c>
      <c r="X117" s="38">
        <v>168750</v>
      </c>
      <c r="Y117" s="38">
        <v>168750</v>
      </c>
      <c r="Z117" s="38">
        <v>168750</v>
      </c>
      <c r="AA117" s="38">
        <v>168750</v>
      </c>
      <c r="AB117" s="33">
        <f>'Trafik 2021'!G41</f>
        <v>0</v>
      </c>
      <c r="AC117" s="33">
        <f>'Trafik 2021'!H41</f>
        <v>0</v>
      </c>
      <c r="AD117" s="33">
        <f>'Trafik 2021'!I41</f>
        <v>0</v>
      </c>
      <c r="AE117" s="33">
        <f>'Trafik 2021'!J41</f>
        <v>0</v>
      </c>
      <c r="AF117" s="33">
        <f>'Trafik 2021'!K41</f>
        <v>0</v>
      </c>
      <c r="AG117" s="33">
        <f>'Trafik 2021'!L41</f>
        <v>0</v>
      </c>
      <c r="AH117" s="33">
        <f>'Trafik 2021'!M41</f>
        <v>0</v>
      </c>
      <c r="AI117" s="33">
        <f>'Trafik 2021'!N41</f>
        <v>0</v>
      </c>
      <c r="AJ117" s="33">
        <f>'Trafik 2021'!O41</f>
        <v>0</v>
      </c>
      <c r="AK117" s="33">
        <f>'Trafik 2021'!P41</f>
        <v>0</v>
      </c>
      <c r="AL117" s="33">
        <f>'Trafik 2021'!Q41</f>
        <v>0</v>
      </c>
      <c r="AM117" s="33">
        <f>'Trafik 2021'!R41</f>
        <v>0</v>
      </c>
      <c r="AN117" s="33">
        <f>SUM(AB117:AM117)</f>
        <v>0</v>
      </c>
      <c r="AO117" s="33">
        <f>'Trafik 2021'!G55</f>
        <v>0</v>
      </c>
      <c r="AP117" s="33">
        <f>'Trafik 2021'!H55</f>
        <v>0</v>
      </c>
      <c r="AQ117" s="33">
        <f>'Trafik 2021'!I55</f>
        <v>0</v>
      </c>
      <c r="AR117" s="33">
        <f>'Trafik 2021'!J55</f>
        <v>0</v>
      </c>
      <c r="AS117" s="33">
        <f>'Trafik 2021'!K55</f>
        <v>0</v>
      </c>
      <c r="AT117" s="33">
        <f>'Trafik 2021'!L55</f>
        <v>0</v>
      </c>
      <c r="AU117" s="33">
        <f>'Trafik 2021'!M55</f>
        <v>0</v>
      </c>
      <c r="AV117" s="33">
        <f>'Trafik 2021'!N55</f>
        <v>0</v>
      </c>
      <c r="AW117" s="33">
        <f>'Trafik 2021'!O55</f>
        <v>0</v>
      </c>
      <c r="AX117" s="33">
        <f>'Trafik 2021'!P55</f>
        <v>0</v>
      </c>
      <c r="AY117" s="33">
        <f>'Trafik 2021'!Q55</f>
        <v>0</v>
      </c>
      <c r="AZ117" s="33">
        <f>'Trafik 2021'!R55</f>
        <v>0</v>
      </c>
      <c r="BA117" s="33">
        <f>SUM(AO117:AZ117)</f>
        <v>0</v>
      </c>
      <c r="BB117" s="38">
        <f t="shared" si="43"/>
        <v>0</v>
      </c>
      <c r="BC117" s="38">
        <f t="shared" si="43"/>
        <v>0</v>
      </c>
      <c r="BD117" s="38">
        <f t="shared" si="43"/>
        <v>0</v>
      </c>
      <c r="BE117" s="38">
        <f t="shared" si="43"/>
        <v>0</v>
      </c>
      <c r="BF117" s="38">
        <f t="shared" si="43"/>
        <v>0</v>
      </c>
      <c r="BG117" s="38">
        <f t="shared" si="43"/>
        <v>0</v>
      </c>
      <c r="BH117" s="38">
        <f t="shared" si="43"/>
        <v>0</v>
      </c>
      <c r="BI117" s="38">
        <f t="shared" si="43"/>
        <v>0</v>
      </c>
      <c r="BJ117" s="38">
        <f t="shared" si="43"/>
        <v>0</v>
      </c>
      <c r="BK117" s="38">
        <f t="shared" si="43"/>
        <v>0</v>
      </c>
      <c r="BL117" s="38">
        <f t="shared" si="43"/>
        <v>0</v>
      </c>
      <c r="BM117" s="38">
        <f t="shared" si="43"/>
        <v>0</v>
      </c>
      <c r="BN117" s="38">
        <f>SUM(BB117:BM117)</f>
        <v>0</v>
      </c>
    </row>
    <row r="118" spans="1:66" s="25" customFormat="1" x14ac:dyDescent="0.35">
      <c r="A118" s="35"/>
      <c r="B118" s="36"/>
      <c r="C118" s="35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</row>
    <row r="119" spans="1:66" s="25" customFormat="1" ht="17" x14ac:dyDescent="0.4">
      <c r="A119" s="35"/>
      <c r="B119" s="105" t="s">
        <v>91</v>
      </c>
      <c r="C119" s="35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</row>
    <row r="120" spans="1:66" s="25" customFormat="1" ht="17" x14ac:dyDescent="0.4">
      <c r="A120" s="35"/>
      <c r="B120" s="105" t="s">
        <v>83</v>
      </c>
      <c r="C120" s="35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</row>
    <row r="121" spans="1:66" s="25" customFormat="1" x14ac:dyDescent="0.35">
      <c r="A121" s="35"/>
      <c r="B121" s="36" t="s">
        <v>128</v>
      </c>
      <c r="C121" s="35"/>
      <c r="D121" s="38">
        <v>634500</v>
      </c>
      <c r="E121" s="38">
        <v>634500</v>
      </c>
      <c r="F121" s="38">
        <v>634500</v>
      </c>
      <c r="G121" s="38">
        <v>634500</v>
      </c>
      <c r="H121" s="38">
        <v>634500</v>
      </c>
      <c r="I121" s="38">
        <v>634500</v>
      </c>
      <c r="J121" s="38">
        <v>634500</v>
      </c>
      <c r="K121" s="38">
        <v>634500</v>
      </c>
      <c r="L121" s="38">
        <v>634500</v>
      </c>
      <c r="M121" s="38">
        <v>634500</v>
      </c>
      <c r="N121" s="38">
        <v>634500</v>
      </c>
      <c r="O121" s="38">
        <v>634500</v>
      </c>
      <c r="P121" s="38">
        <v>634500</v>
      </c>
      <c r="Q121" s="38">
        <v>634500</v>
      </c>
      <c r="R121" s="38">
        <v>634500</v>
      </c>
      <c r="S121" s="38">
        <v>634500</v>
      </c>
      <c r="T121" s="38">
        <v>634500</v>
      </c>
      <c r="U121" s="38">
        <v>634500</v>
      </c>
      <c r="V121" s="38">
        <v>634500</v>
      </c>
      <c r="W121" s="38">
        <v>634500</v>
      </c>
      <c r="X121" s="38">
        <v>634500</v>
      </c>
      <c r="Y121" s="38">
        <v>634500</v>
      </c>
      <c r="Z121" s="38">
        <v>634500</v>
      </c>
      <c r="AA121" s="38">
        <v>634500</v>
      </c>
      <c r="AB121" s="33">
        <f>'Trafik 2021'!G33+AB137+AB137</f>
        <v>0</v>
      </c>
      <c r="AC121" s="33">
        <f>'Trafik 2021'!H33+AC137+AC137</f>
        <v>0</v>
      </c>
      <c r="AD121" s="33">
        <f>'Trafik 2021'!I33+AD137+AD137</f>
        <v>0</v>
      </c>
      <c r="AE121" s="33">
        <f>'Trafik 2021'!J33+AE137+AE137</f>
        <v>2</v>
      </c>
      <c r="AF121" s="33">
        <f>'Trafik 2021'!K33+AF137+AF137</f>
        <v>0</v>
      </c>
      <c r="AG121" s="33">
        <f>'Trafik 2021'!L33+AG137+AG137</f>
        <v>5</v>
      </c>
      <c r="AH121" s="33">
        <f>'Trafik 2021'!M33+AH137+AH137</f>
        <v>5</v>
      </c>
      <c r="AI121" s="33">
        <f>'Trafik 2021'!N33+AI137+AI137</f>
        <v>5</v>
      </c>
      <c r="AJ121" s="33">
        <f>'Trafik 2021'!O33+AJ137+AJ137</f>
        <v>48</v>
      </c>
      <c r="AK121" s="33">
        <f>'Trafik 2021'!P33+AK137+AK137</f>
        <v>48</v>
      </c>
      <c r="AL121" s="33">
        <f>'Trafik 2021'!Q33+AL137+AL137</f>
        <v>38</v>
      </c>
      <c r="AM121" s="33">
        <f>'Trafik 2021'!R33+AM137+AM137</f>
        <v>42</v>
      </c>
      <c r="AN121" s="33">
        <f>SUM(AB121:AM121)</f>
        <v>193</v>
      </c>
      <c r="AO121" s="33">
        <f>'Trafik 2021'!G47</f>
        <v>0</v>
      </c>
      <c r="AP121" s="33">
        <f>'Trafik 2021'!H47</f>
        <v>0</v>
      </c>
      <c r="AQ121" s="33">
        <f>'Trafik 2021'!I47</f>
        <v>0</v>
      </c>
      <c r="AR121" s="33">
        <f>'Trafik 2021'!J47</f>
        <v>0</v>
      </c>
      <c r="AS121" s="33">
        <f>'Trafik 2021'!K47</f>
        <v>0</v>
      </c>
      <c r="AT121" s="33">
        <f>'Trafik 2021'!L47</f>
        <v>4</v>
      </c>
      <c r="AU121" s="33">
        <f>'Trafik 2021'!M47</f>
        <v>4</v>
      </c>
      <c r="AV121" s="33">
        <f>'Trafik 2021'!N47</f>
        <v>0</v>
      </c>
      <c r="AW121" s="33">
        <f>'Trafik 2021'!O47</f>
        <v>50</v>
      </c>
      <c r="AX121" s="33">
        <f>'Trafik 2021'!P47</f>
        <v>50</v>
      </c>
      <c r="AY121" s="33">
        <f>'Trafik 2021'!Q47</f>
        <v>80</v>
      </c>
      <c r="AZ121" s="33">
        <f>'Trafik 2021'!R47</f>
        <v>66</v>
      </c>
      <c r="BA121" s="33">
        <f>SUM(AO121:AZ121)</f>
        <v>254</v>
      </c>
      <c r="BB121" s="38">
        <f t="shared" ref="BB121:BM123" si="44">SUM(AB121+AO121)*D121</f>
        <v>0</v>
      </c>
      <c r="BC121" s="38">
        <f t="shared" si="44"/>
        <v>0</v>
      </c>
      <c r="BD121" s="38">
        <f t="shared" si="44"/>
        <v>0</v>
      </c>
      <c r="BE121" s="38">
        <f t="shared" si="44"/>
        <v>1269000</v>
      </c>
      <c r="BF121" s="38">
        <f t="shared" si="44"/>
        <v>0</v>
      </c>
      <c r="BG121" s="38">
        <f t="shared" si="44"/>
        <v>5710500</v>
      </c>
      <c r="BH121" s="38">
        <f t="shared" si="44"/>
        <v>5710500</v>
      </c>
      <c r="BI121" s="38">
        <f t="shared" si="44"/>
        <v>3172500</v>
      </c>
      <c r="BJ121" s="38">
        <f t="shared" si="44"/>
        <v>62181000</v>
      </c>
      <c r="BK121" s="38">
        <f t="shared" si="44"/>
        <v>62181000</v>
      </c>
      <c r="BL121" s="38">
        <f t="shared" si="44"/>
        <v>74871000</v>
      </c>
      <c r="BM121" s="38">
        <f t="shared" si="44"/>
        <v>68526000</v>
      </c>
      <c r="BN121" s="38">
        <f>SUM(BB121:BM121)</f>
        <v>283621500</v>
      </c>
    </row>
    <row r="122" spans="1:66" s="25" customFormat="1" x14ac:dyDescent="0.35">
      <c r="A122" s="35"/>
      <c r="B122" s="36" t="s">
        <v>129</v>
      </c>
      <c r="C122" s="35"/>
      <c r="D122" s="38">
        <v>952000</v>
      </c>
      <c r="E122" s="38">
        <v>952000</v>
      </c>
      <c r="F122" s="38">
        <v>952000</v>
      </c>
      <c r="G122" s="38">
        <v>952000</v>
      </c>
      <c r="H122" s="38">
        <v>952000</v>
      </c>
      <c r="I122" s="38">
        <v>952000</v>
      </c>
      <c r="J122" s="38">
        <v>952000</v>
      </c>
      <c r="K122" s="38">
        <v>952000</v>
      </c>
      <c r="L122" s="38">
        <v>952000</v>
      </c>
      <c r="M122" s="38">
        <v>952000</v>
      </c>
      <c r="N122" s="38">
        <v>952000</v>
      </c>
      <c r="O122" s="38">
        <v>952000</v>
      </c>
      <c r="P122" s="38">
        <v>952000</v>
      </c>
      <c r="Q122" s="38">
        <v>952000</v>
      </c>
      <c r="R122" s="38">
        <v>952000</v>
      </c>
      <c r="S122" s="38">
        <v>952000</v>
      </c>
      <c r="T122" s="38">
        <v>952000</v>
      </c>
      <c r="U122" s="38">
        <v>952000</v>
      </c>
      <c r="V122" s="38">
        <v>952000</v>
      </c>
      <c r="W122" s="38">
        <v>952000</v>
      </c>
      <c r="X122" s="38">
        <v>952000</v>
      </c>
      <c r="Y122" s="38">
        <v>952000</v>
      </c>
      <c r="Z122" s="38">
        <v>952000</v>
      </c>
      <c r="AA122" s="38">
        <v>952000</v>
      </c>
      <c r="AB122" s="33">
        <f>'Trafik 2021'!G37+AB138+AB138</f>
        <v>0</v>
      </c>
      <c r="AC122" s="33">
        <f>'Trafik 2021'!H37+AC138+AC138</f>
        <v>0</v>
      </c>
      <c r="AD122" s="33">
        <f>'Trafik 2021'!I37+AD138+AD138</f>
        <v>0</v>
      </c>
      <c r="AE122" s="33">
        <f>'Trafik 2021'!J37+AE138+AE138</f>
        <v>4</v>
      </c>
      <c r="AF122" s="33">
        <f>'Trafik 2021'!K37+AF138+AF138</f>
        <v>3</v>
      </c>
      <c r="AG122" s="33">
        <f>'Trafik 2021'!L37+AG138+AG138</f>
        <v>7</v>
      </c>
      <c r="AH122" s="33">
        <f>'Trafik 2021'!M37+AH138+AH138</f>
        <v>7</v>
      </c>
      <c r="AI122" s="33">
        <f>'Trafik 2021'!N37+AI138+AI138</f>
        <v>7</v>
      </c>
      <c r="AJ122" s="33">
        <f>'Trafik 2021'!O37+AJ138+AJ138</f>
        <v>16</v>
      </c>
      <c r="AK122" s="33">
        <f>'Trafik 2021'!P37+AK138+AK138</f>
        <v>16</v>
      </c>
      <c r="AL122" s="33">
        <f>'Trafik 2021'!Q37+AL138+AL138</f>
        <v>16</v>
      </c>
      <c r="AM122" s="33">
        <f>'Trafik 2021'!R37+AM138+AM138</f>
        <v>16</v>
      </c>
      <c r="AN122" s="33">
        <f>SUM(AB122:AM122)</f>
        <v>92</v>
      </c>
      <c r="AO122" s="33">
        <f>'Trafik 2021'!G51</f>
        <v>0</v>
      </c>
      <c r="AP122" s="33">
        <f>'Trafik 2021'!H51</f>
        <v>0</v>
      </c>
      <c r="AQ122" s="33">
        <f>'Trafik 2021'!I51</f>
        <v>0</v>
      </c>
      <c r="AR122" s="33">
        <f>'Trafik 2021'!J51</f>
        <v>0</v>
      </c>
      <c r="AS122" s="33">
        <f>'Trafik 2021'!K51</f>
        <v>0</v>
      </c>
      <c r="AT122" s="33">
        <f>'Trafik 2021'!L51</f>
        <v>4</v>
      </c>
      <c r="AU122" s="33">
        <f>'Trafik 2021'!M51</f>
        <v>4</v>
      </c>
      <c r="AV122" s="33">
        <f>'Trafik 2021'!N51</f>
        <v>0</v>
      </c>
      <c r="AW122" s="33">
        <f>'Trafik 2021'!O51</f>
        <v>1</v>
      </c>
      <c r="AX122" s="33">
        <f>'Trafik 2021'!P51</f>
        <v>1</v>
      </c>
      <c r="AY122" s="33">
        <f>'Trafik 2021'!Q51</f>
        <v>7</v>
      </c>
      <c r="AZ122" s="33">
        <f>'Trafik 2021'!R51</f>
        <v>2</v>
      </c>
      <c r="BA122" s="33">
        <f>SUM(AO122:AZ122)</f>
        <v>19</v>
      </c>
      <c r="BB122" s="38">
        <f t="shared" si="44"/>
        <v>0</v>
      </c>
      <c r="BC122" s="38">
        <f t="shared" si="44"/>
        <v>0</v>
      </c>
      <c r="BD122" s="38">
        <f t="shared" si="44"/>
        <v>0</v>
      </c>
      <c r="BE122" s="38">
        <f t="shared" si="44"/>
        <v>3808000</v>
      </c>
      <c r="BF122" s="38">
        <f t="shared" si="44"/>
        <v>2856000</v>
      </c>
      <c r="BG122" s="38">
        <f t="shared" si="44"/>
        <v>10472000</v>
      </c>
      <c r="BH122" s="38">
        <f t="shared" si="44"/>
        <v>10472000</v>
      </c>
      <c r="BI122" s="38">
        <f t="shared" si="44"/>
        <v>6664000</v>
      </c>
      <c r="BJ122" s="38">
        <f t="shared" si="44"/>
        <v>16184000</v>
      </c>
      <c r="BK122" s="38">
        <f t="shared" si="44"/>
        <v>16184000</v>
      </c>
      <c r="BL122" s="38">
        <f t="shared" si="44"/>
        <v>21896000</v>
      </c>
      <c r="BM122" s="38">
        <f t="shared" si="44"/>
        <v>17136000</v>
      </c>
      <c r="BN122" s="38">
        <f>SUM(BB122:BM122)</f>
        <v>105672000</v>
      </c>
    </row>
    <row r="123" spans="1:66" s="25" customFormat="1" x14ac:dyDescent="0.35">
      <c r="A123" s="35"/>
      <c r="B123" s="36" t="s">
        <v>130</v>
      </c>
      <c r="C123" s="35"/>
      <c r="D123" s="38">
        <f>D122*1.25</f>
        <v>1190000</v>
      </c>
      <c r="E123" s="38">
        <f t="shared" ref="E123:AA123" si="45">E122*1.25</f>
        <v>1190000</v>
      </c>
      <c r="F123" s="38">
        <f t="shared" si="45"/>
        <v>1190000</v>
      </c>
      <c r="G123" s="38">
        <f t="shared" si="45"/>
        <v>1190000</v>
      </c>
      <c r="H123" s="38">
        <f t="shared" si="45"/>
        <v>1190000</v>
      </c>
      <c r="I123" s="38">
        <f t="shared" si="45"/>
        <v>1190000</v>
      </c>
      <c r="J123" s="38">
        <f t="shared" si="45"/>
        <v>1190000</v>
      </c>
      <c r="K123" s="38">
        <f t="shared" si="45"/>
        <v>1190000</v>
      </c>
      <c r="L123" s="38">
        <f t="shared" si="45"/>
        <v>1190000</v>
      </c>
      <c r="M123" s="38">
        <f t="shared" si="45"/>
        <v>1190000</v>
      </c>
      <c r="N123" s="38">
        <f t="shared" si="45"/>
        <v>1190000</v>
      </c>
      <c r="O123" s="38">
        <f t="shared" si="45"/>
        <v>1190000</v>
      </c>
      <c r="P123" s="38">
        <f t="shared" si="45"/>
        <v>1190000</v>
      </c>
      <c r="Q123" s="38">
        <f t="shared" si="45"/>
        <v>1190000</v>
      </c>
      <c r="R123" s="38">
        <f t="shared" si="45"/>
        <v>1190000</v>
      </c>
      <c r="S123" s="38">
        <f t="shared" si="45"/>
        <v>1190000</v>
      </c>
      <c r="T123" s="38">
        <f t="shared" si="45"/>
        <v>1190000</v>
      </c>
      <c r="U123" s="38">
        <f t="shared" si="45"/>
        <v>1190000</v>
      </c>
      <c r="V123" s="38">
        <f t="shared" si="45"/>
        <v>1190000</v>
      </c>
      <c r="W123" s="38">
        <f t="shared" si="45"/>
        <v>1190000</v>
      </c>
      <c r="X123" s="38">
        <f t="shared" si="45"/>
        <v>1190000</v>
      </c>
      <c r="Y123" s="38">
        <f t="shared" si="45"/>
        <v>1190000</v>
      </c>
      <c r="Z123" s="38">
        <f t="shared" si="45"/>
        <v>1190000</v>
      </c>
      <c r="AA123" s="38">
        <f t="shared" si="45"/>
        <v>1190000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>
        <f>SUM(AB123:AM123)</f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f>SUM(AO123:AZ123)</f>
        <v>0</v>
      </c>
      <c r="BB123" s="38">
        <f t="shared" si="44"/>
        <v>0</v>
      </c>
      <c r="BC123" s="38">
        <f t="shared" si="44"/>
        <v>0</v>
      </c>
      <c r="BD123" s="38">
        <f t="shared" si="44"/>
        <v>0</v>
      </c>
      <c r="BE123" s="38">
        <f t="shared" si="44"/>
        <v>0</v>
      </c>
      <c r="BF123" s="38">
        <f t="shared" si="44"/>
        <v>0</v>
      </c>
      <c r="BG123" s="38">
        <f t="shared" si="44"/>
        <v>0</v>
      </c>
      <c r="BH123" s="38">
        <f t="shared" si="44"/>
        <v>0</v>
      </c>
      <c r="BI123" s="38">
        <f t="shared" si="44"/>
        <v>0</v>
      </c>
      <c r="BJ123" s="38">
        <f t="shared" si="44"/>
        <v>0</v>
      </c>
      <c r="BK123" s="38">
        <f t="shared" si="44"/>
        <v>0</v>
      </c>
      <c r="BL123" s="38">
        <f t="shared" si="44"/>
        <v>0</v>
      </c>
      <c r="BM123" s="38">
        <f t="shared" si="44"/>
        <v>0</v>
      </c>
      <c r="BN123" s="38">
        <f>SUM(BB123:BM123)</f>
        <v>0</v>
      </c>
    </row>
    <row r="124" spans="1:66" s="25" customFormat="1" ht="17" x14ac:dyDescent="0.35">
      <c r="A124" s="35"/>
      <c r="B124" s="36"/>
      <c r="C124" s="35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114">
        <f t="shared" ref="BB124:BM124" si="46">SUM(BB107:BB123)</f>
        <v>0</v>
      </c>
      <c r="BC124" s="114">
        <f t="shared" si="46"/>
        <v>0</v>
      </c>
      <c r="BD124" s="114">
        <f t="shared" si="46"/>
        <v>0</v>
      </c>
      <c r="BE124" s="114">
        <f t="shared" si="46"/>
        <v>498417000</v>
      </c>
      <c r="BF124" s="114">
        <f t="shared" si="46"/>
        <v>463377000</v>
      </c>
      <c r="BG124" s="114">
        <f t="shared" si="46"/>
        <v>624591500</v>
      </c>
      <c r="BH124" s="114">
        <f t="shared" si="46"/>
        <v>624591500</v>
      </c>
      <c r="BI124" s="114">
        <f t="shared" si="46"/>
        <v>576876500</v>
      </c>
      <c r="BJ124" s="114">
        <f t="shared" si="46"/>
        <v>1662928000</v>
      </c>
      <c r="BK124" s="114">
        <f t="shared" si="46"/>
        <v>1662928000</v>
      </c>
      <c r="BL124" s="114">
        <f t="shared" si="46"/>
        <v>2109120000</v>
      </c>
      <c r="BM124" s="114">
        <f t="shared" si="46"/>
        <v>2665515000</v>
      </c>
      <c r="BN124" s="114">
        <f>SUM(BN107:BN123)</f>
        <v>10888344500</v>
      </c>
    </row>
    <row r="125" spans="1:66" s="25" customFormat="1" x14ac:dyDescent="0.35">
      <c r="A125" s="35"/>
      <c r="B125" s="36"/>
      <c r="C125" s="35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</row>
    <row r="126" spans="1:66" s="25" customFormat="1" x14ac:dyDescent="0.35">
      <c r="A126" s="35"/>
      <c r="B126" s="36"/>
      <c r="C126" s="35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</row>
    <row r="127" spans="1:66" s="25" customFormat="1" ht="17" x14ac:dyDescent="0.4">
      <c r="A127" s="35" t="s">
        <v>25</v>
      </c>
      <c r="B127" s="105" t="s">
        <v>92</v>
      </c>
      <c r="C127" s="35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</row>
    <row r="128" spans="1:66" ht="17" x14ac:dyDescent="0.4">
      <c r="A128" s="29"/>
      <c r="B128" s="105" t="s">
        <v>83</v>
      </c>
      <c r="C128" s="29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79"/>
      <c r="AC128" s="79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</row>
    <row r="129" spans="1:66" x14ac:dyDescent="0.35">
      <c r="A129" s="29"/>
      <c r="B129" s="36" t="s">
        <v>128</v>
      </c>
      <c r="C129" s="29"/>
      <c r="D129" s="31">
        <v>271000</v>
      </c>
      <c r="E129" s="31">
        <v>271000</v>
      </c>
      <c r="F129" s="31">
        <v>271000</v>
      </c>
      <c r="G129" s="31">
        <v>271000</v>
      </c>
      <c r="H129" s="31">
        <v>271000</v>
      </c>
      <c r="I129" s="31">
        <v>271000</v>
      </c>
      <c r="J129" s="31">
        <v>271000</v>
      </c>
      <c r="K129" s="31">
        <v>271000</v>
      </c>
      <c r="L129" s="31">
        <v>271000</v>
      </c>
      <c r="M129" s="31">
        <v>271000</v>
      </c>
      <c r="N129" s="31">
        <v>271000</v>
      </c>
      <c r="O129" s="31">
        <v>271000</v>
      </c>
      <c r="P129" s="31">
        <v>271000</v>
      </c>
      <c r="Q129" s="31">
        <v>271000</v>
      </c>
      <c r="R129" s="31">
        <v>271000</v>
      </c>
      <c r="S129" s="31">
        <v>271000</v>
      </c>
      <c r="T129" s="31">
        <v>271000</v>
      </c>
      <c r="U129" s="31">
        <v>271000</v>
      </c>
      <c r="V129" s="31">
        <v>271000</v>
      </c>
      <c r="W129" s="31">
        <v>271000</v>
      </c>
      <c r="X129" s="31">
        <v>271000</v>
      </c>
      <c r="Y129" s="31">
        <v>271000</v>
      </c>
      <c r="Z129" s="31">
        <v>271000</v>
      </c>
      <c r="AA129" s="31">
        <v>271000</v>
      </c>
      <c r="AB129" s="30">
        <f>INT('Trafik 2021'!G30*0.38%)</f>
        <v>0</v>
      </c>
      <c r="AC129" s="30">
        <f>INT('Trafik 2021'!H30*0.38%)</f>
        <v>0</v>
      </c>
      <c r="AD129" s="30">
        <f>INT('Trafik 2021'!I30*0.38%)</f>
        <v>0</v>
      </c>
      <c r="AE129" s="30">
        <f>INT('Trafik 2021'!J30*0.38%)</f>
        <v>1</v>
      </c>
      <c r="AF129" s="30">
        <f>INT('Trafik 2021'!K30*0.38%)</f>
        <v>2</v>
      </c>
      <c r="AG129" s="30">
        <f>INT('Trafik 2021'!L30*0.38%)</f>
        <v>3</v>
      </c>
      <c r="AH129" s="30">
        <f>INT('Trafik 2021'!M30*0.38%)</f>
        <v>3</v>
      </c>
      <c r="AI129" s="30">
        <f>INT('Trafik 2021'!N30*0.38%)</f>
        <v>3</v>
      </c>
      <c r="AJ129" s="30">
        <f>INT('Trafik 2021'!O30*0.38%)</f>
        <v>7</v>
      </c>
      <c r="AK129" s="30">
        <f>INT('Trafik 2021'!P30*0.38%)</f>
        <v>7</v>
      </c>
      <c r="AL129" s="30">
        <f>INT('Trafik 2021'!Q30*0.38%)</f>
        <v>10</v>
      </c>
      <c r="AM129" s="30">
        <f>INT('Trafik 2021'!R30*0.38%)</f>
        <v>14</v>
      </c>
      <c r="AN129" s="30">
        <f>SUM(AB129:AM129)</f>
        <v>50</v>
      </c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>
        <f>SUM(AO129:AZ129)</f>
        <v>0</v>
      </c>
      <c r="BB129" s="31">
        <f t="shared" ref="BB129:BM131" si="47">SUM(AB129+AO129)*D129</f>
        <v>0</v>
      </c>
      <c r="BC129" s="31">
        <f t="shared" si="47"/>
        <v>0</v>
      </c>
      <c r="BD129" s="31">
        <f t="shared" si="47"/>
        <v>0</v>
      </c>
      <c r="BE129" s="31">
        <f t="shared" si="47"/>
        <v>271000</v>
      </c>
      <c r="BF129" s="31">
        <f t="shared" si="47"/>
        <v>542000</v>
      </c>
      <c r="BG129" s="31">
        <f t="shared" si="47"/>
        <v>813000</v>
      </c>
      <c r="BH129" s="31">
        <f t="shared" si="47"/>
        <v>813000</v>
      </c>
      <c r="BI129" s="31">
        <f t="shared" si="47"/>
        <v>813000</v>
      </c>
      <c r="BJ129" s="31">
        <f t="shared" si="47"/>
        <v>1897000</v>
      </c>
      <c r="BK129" s="31">
        <f t="shared" si="47"/>
        <v>1897000</v>
      </c>
      <c r="BL129" s="31">
        <f t="shared" si="47"/>
        <v>2710000</v>
      </c>
      <c r="BM129" s="31">
        <f t="shared" si="47"/>
        <v>3794000</v>
      </c>
      <c r="BN129" s="31">
        <f>SUM(BB129:BM129)</f>
        <v>13550000</v>
      </c>
    </row>
    <row r="130" spans="1:66" x14ac:dyDescent="0.35">
      <c r="A130" s="29"/>
      <c r="B130" s="36" t="s">
        <v>129</v>
      </c>
      <c r="C130" s="29"/>
      <c r="D130" s="31">
        <v>407000</v>
      </c>
      <c r="E130" s="31">
        <v>407000</v>
      </c>
      <c r="F130" s="31">
        <v>407000</v>
      </c>
      <c r="G130" s="31">
        <v>407000</v>
      </c>
      <c r="H130" s="31">
        <v>407000</v>
      </c>
      <c r="I130" s="31">
        <v>407000</v>
      </c>
      <c r="J130" s="31">
        <v>407000</v>
      </c>
      <c r="K130" s="31">
        <v>407000</v>
      </c>
      <c r="L130" s="31">
        <v>407000</v>
      </c>
      <c r="M130" s="31">
        <v>407000</v>
      </c>
      <c r="N130" s="31">
        <v>407000</v>
      </c>
      <c r="O130" s="31">
        <v>407000</v>
      </c>
      <c r="P130" s="31">
        <v>407000</v>
      </c>
      <c r="Q130" s="31">
        <v>407000</v>
      </c>
      <c r="R130" s="31">
        <v>407000</v>
      </c>
      <c r="S130" s="31">
        <v>407000</v>
      </c>
      <c r="T130" s="31">
        <v>407000</v>
      </c>
      <c r="U130" s="31">
        <v>407000</v>
      </c>
      <c r="V130" s="31">
        <v>407000</v>
      </c>
      <c r="W130" s="31">
        <v>407000</v>
      </c>
      <c r="X130" s="31">
        <v>407000</v>
      </c>
      <c r="Y130" s="31">
        <v>407000</v>
      </c>
      <c r="Z130" s="31">
        <v>407000</v>
      </c>
      <c r="AA130" s="31">
        <v>407000</v>
      </c>
      <c r="AB130" s="30">
        <f>INT('Trafik 2021'!G34*0.3%)</f>
        <v>0</v>
      </c>
      <c r="AC130" s="30">
        <f>INT('Trafik 2021'!H34*0.3%)</f>
        <v>0</v>
      </c>
      <c r="AD130" s="30">
        <f>INT('Trafik 2021'!I34*0.3%)</f>
        <v>0</v>
      </c>
      <c r="AE130" s="30">
        <f>INT('Trafik 2021'!J34*0.3%)</f>
        <v>1</v>
      </c>
      <c r="AF130" s="30">
        <f>INT('Trafik 2021'!K34*0.3%)</f>
        <v>0</v>
      </c>
      <c r="AG130" s="30">
        <f>INT('Trafik 2021'!L34*0.3%)</f>
        <v>1</v>
      </c>
      <c r="AH130" s="30">
        <f>INT('Trafik 2021'!M34*0.3%)</f>
        <v>1</v>
      </c>
      <c r="AI130" s="30">
        <f>INT('Trafik 2021'!N34*0.3%)</f>
        <v>1</v>
      </c>
      <c r="AJ130" s="30">
        <f>INT('Trafik 2021'!O34*0.3%)</f>
        <v>2</v>
      </c>
      <c r="AK130" s="30">
        <f>INT('Trafik 2021'!P34*0.3%)</f>
        <v>2</v>
      </c>
      <c r="AL130" s="30">
        <f>INT('Trafik 2021'!Q34*0.3%)</f>
        <v>2</v>
      </c>
      <c r="AM130" s="30">
        <f>INT('Trafik 2021'!R34*0.3%)</f>
        <v>3</v>
      </c>
      <c r="AN130" s="30">
        <f>SUM(AB130:AM130)</f>
        <v>13</v>
      </c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>
        <f>SUM(AO130:AZ130)</f>
        <v>0</v>
      </c>
      <c r="BB130" s="31">
        <f t="shared" si="47"/>
        <v>0</v>
      </c>
      <c r="BC130" s="31">
        <f t="shared" si="47"/>
        <v>0</v>
      </c>
      <c r="BD130" s="31">
        <f t="shared" si="47"/>
        <v>0</v>
      </c>
      <c r="BE130" s="31">
        <f t="shared" si="47"/>
        <v>407000</v>
      </c>
      <c r="BF130" s="31">
        <f t="shared" si="47"/>
        <v>0</v>
      </c>
      <c r="BG130" s="31">
        <f t="shared" si="47"/>
        <v>407000</v>
      </c>
      <c r="BH130" s="31">
        <f t="shared" si="47"/>
        <v>407000</v>
      </c>
      <c r="BI130" s="31">
        <f t="shared" si="47"/>
        <v>407000</v>
      </c>
      <c r="BJ130" s="31">
        <f t="shared" si="47"/>
        <v>814000</v>
      </c>
      <c r="BK130" s="31">
        <f t="shared" si="47"/>
        <v>814000</v>
      </c>
      <c r="BL130" s="31">
        <f t="shared" si="47"/>
        <v>814000</v>
      </c>
      <c r="BM130" s="31">
        <f t="shared" si="47"/>
        <v>1221000</v>
      </c>
      <c r="BN130" s="31">
        <f>SUM(BB130:BM130)</f>
        <v>5291000</v>
      </c>
    </row>
    <row r="131" spans="1:66" x14ac:dyDescent="0.35">
      <c r="A131" s="29"/>
      <c r="B131" s="36" t="s">
        <v>130</v>
      </c>
      <c r="C131" s="29"/>
      <c r="D131" s="31">
        <f>D130*1.25</f>
        <v>508750</v>
      </c>
      <c r="E131" s="31">
        <f t="shared" ref="E131:AA131" si="48">E130*1.25</f>
        <v>508750</v>
      </c>
      <c r="F131" s="31">
        <f t="shared" si="48"/>
        <v>508750</v>
      </c>
      <c r="G131" s="31">
        <f t="shared" si="48"/>
        <v>508750</v>
      </c>
      <c r="H131" s="31">
        <f t="shared" si="48"/>
        <v>508750</v>
      </c>
      <c r="I131" s="31">
        <f t="shared" si="48"/>
        <v>508750</v>
      </c>
      <c r="J131" s="31">
        <f t="shared" si="48"/>
        <v>508750</v>
      </c>
      <c r="K131" s="31">
        <f t="shared" si="48"/>
        <v>508750</v>
      </c>
      <c r="L131" s="31">
        <f t="shared" si="48"/>
        <v>508750</v>
      </c>
      <c r="M131" s="31">
        <f t="shared" si="48"/>
        <v>508750</v>
      </c>
      <c r="N131" s="31">
        <f t="shared" si="48"/>
        <v>508750</v>
      </c>
      <c r="O131" s="31">
        <f t="shared" si="48"/>
        <v>508750</v>
      </c>
      <c r="P131" s="31">
        <f t="shared" si="48"/>
        <v>508750</v>
      </c>
      <c r="Q131" s="31">
        <f t="shared" si="48"/>
        <v>508750</v>
      </c>
      <c r="R131" s="31">
        <f t="shared" si="48"/>
        <v>508750</v>
      </c>
      <c r="S131" s="31">
        <f t="shared" si="48"/>
        <v>508750</v>
      </c>
      <c r="T131" s="31">
        <f t="shared" si="48"/>
        <v>508750</v>
      </c>
      <c r="U131" s="31">
        <f t="shared" si="48"/>
        <v>508750</v>
      </c>
      <c r="V131" s="31">
        <f t="shared" si="48"/>
        <v>508750</v>
      </c>
      <c r="W131" s="31">
        <f t="shared" si="48"/>
        <v>508750</v>
      </c>
      <c r="X131" s="31">
        <f t="shared" si="48"/>
        <v>508750</v>
      </c>
      <c r="Y131" s="31">
        <f t="shared" si="48"/>
        <v>508750</v>
      </c>
      <c r="Z131" s="31">
        <f t="shared" si="48"/>
        <v>508750</v>
      </c>
      <c r="AA131" s="31">
        <f t="shared" si="48"/>
        <v>508750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f>SUM(AB131:AM131)</f>
        <v>0</v>
      </c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>
        <f>SUM(AO131:AZ131)</f>
        <v>0</v>
      </c>
      <c r="BB131" s="31">
        <f t="shared" si="47"/>
        <v>0</v>
      </c>
      <c r="BC131" s="31">
        <f t="shared" si="47"/>
        <v>0</v>
      </c>
      <c r="BD131" s="31">
        <f t="shared" si="47"/>
        <v>0</v>
      </c>
      <c r="BE131" s="31">
        <f t="shared" si="47"/>
        <v>0</v>
      </c>
      <c r="BF131" s="31">
        <f t="shared" si="47"/>
        <v>0</v>
      </c>
      <c r="BG131" s="31">
        <f t="shared" si="47"/>
        <v>0</v>
      </c>
      <c r="BH131" s="31">
        <f t="shared" si="47"/>
        <v>0</v>
      </c>
      <c r="BI131" s="31">
        <f t="shared" si="47"/>
        <v>0</v>
      </c>
      <c r="BJ131" s="31">
        <f t="shared" si="47"/>
        <v>0</v>
      </c>
      <c r="BK131" s="31">
        <f t="shared" si="47"/>
        <v>0</v>
      </c>
      <c r="BL131" s="31">
        <f t="shared" si="47"/>
        <v>0</v>
      </c>
      <c r="BM131" s="31">
        <f t="shared" si="47"/>
        <v>0</v>
      </c>
      <c r="BN131" s="31">
        <f>SUM(BB131:BM131)</f>
        <v>0</v>
      </c>
    </row>
    <row r="132" spans="1:66" ht="17" x14ac:dyDescent="0.4">
      <c r="A132" s="29"/>
      <c r="B132" s="105" t="s">
        <v>87</v>
      </c>
      <c r="C132" s="29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</row>
    <row r="133" spans="1:66" x14ac:dyDescent="0.35">
      <c r="A133" s="29"/>
      <c r="B133" s="36" t="s">
        <v>128</v>
      </c>
      <c r="C133" s="29"/>
      <c r="D133" s="31">
        <f>D129</f>
        <v>271000</v>
      </c>
      <c r="E133" s="31">
        <f t="shared" ref="E133:AA133" si="49">E129</f>
        <v>271000</v>
      </c>
      <c r="F133" s="31">
        <f t="shared" si="49"/>
        <v>271000</v>
      </c>
      <c r="G133" s="31">
        <f t="shared" si="49"/>
        <v>271000</v>
      </c>
      <c r="H133" s="31">
        <f t="shared" si="49"/>
        <v>271000</v>
      </c>
      <c r="I133" s="31">
        <f t="shared" si="49"/>
        <v>271000</v>
      </c>
      <c r="J133" s="31">
        <f t="shared" si="49"/>
        <v>271000</v>
      </c>
      <c r="K133" s="31">
        <f t="shared" si="49"/>
        <v>271000</v>
      </c>
      <c r="L133" s="31">
        <f t="shared" si="49"/>
        <v>271000</v>
      </c>
      <c r="M133" s="31">
        <f t="shared" si="49"/>
        <v>271000</v>
      </c>
      <c r="N133" s="31">
        <f t="shared" si="49"/>
        <v>271000</v>
      </c>
      <c r="O133" s="31">
        <f t="shared" si="49"/>
        <v>271000</v>
      </c>
      <c r="P133" s="31">
        <f t="shared" si="49"/>
        <v>271000</v>
      </c>
      <c r="Q133" s="31">
        <f t="shared" si="49"/>
        <v>271000</v>
      </c>
      <c r="R133" s="31">
        <f t="shared" si="49"/>
        <v>271000</v>
      </c>
      <c r="S133" s="31">
        <f t="shared" si="49"/>
        <v>271000</v>
      </c>
      <c r="T133" s="31">
        <f t="shared" si="49"/>
        <v>271000</v>
      </c>
      <c r="U133" s="31">
        <f t="shared" si="49"/>
        <v>271000</v>
      </c>
      <c r="V133" s="31">
        <f t="shared" si="49"/>
        <v>271000</v>
      </c>
      <c r="W133" s="31">
        <f t="shared" si="49"/>
        <v>271000</v>
      </c>
      <c r="X133" s="31">
        <f t="shared" si="49"/>
        <v>271000</v>
      </c>
      <c r="Y133" s="31">
        <f t="shared" si="49"/>
        <v>271000</v>
      </c>
      <c r="Z133" s="31">
        <f t="shared" si="49"/>
        <v>271000</v>
      </c>
      <c r="AA133" s="31">
        <f t="shared" si="49"/>
        <v>271000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f>SUM(AB133:AM133)</f>
        <v>0</v>
      </c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>
        <f>SUM(AO133:AZ133)</f>
        <v>0</v>
      </c>
      <c r="BB133" s="31">
        <f t="shared" ref="BB133:BM135" si="50">SUM(AB133+AO133)*D133</f>
        <v>0</v>
      </c>
      <c r="BC133" s="31">
        <f t="shared" si="50"/>
        <v>0</v>
      </c>
      <c r="BD133" s="31">
        <f t="shared" si="50"/>
        <v>0</v>
      </c>
      <c r="BE133" s="31">
        <f t="shared" si="50"/>
        <v>0</v>
      </c>
      <c r="BF133" s="31">
        <f t="shared" si="50"/>
        <v>0</v>
      </c>
      <c r="BG133" s="31">
        <f t="shared" si="50"/>
        <v>0</v>
      </c>
      <c r="BH133" s="31">
        <f t="shared" si="50"/>
        <v>0</v>
      </c>
      <c r="BI133" s="31">
        <f t="shared" si="50"/>
        <v>0</v>
      </c>
      <c r="BJ133" s="31">
        <f t="shared" si="50"/>
        <v>0</v>
      </c>
      <c r="BK133" s="31">
        <f t="shared" si="50"/>
        <v>0</v>
      </c>
      <c r="BL133" s="31">
        <f t="shared" si="50"/>
        <v>0</v>
      </c>
      <c r="BM133" s="31">
        <f t="shared" si="50"/>
        <v>0</v>
      </c>
      <c r="BN133" s="31">
        <f>SUM(BB133:BM133)</f>
        <v>0</v>
      </c>
    </row>
    <row r="134" spans="1:66" x14ac:dyDescent="0.35">
      <c r="A134" s="29"/>
      <c r="B134" s="36" t="s">
        <v>129</v>
      </c>
      <c r="C134" s="29"/>
      <c r="D134" s="31">
        <f>D130</f>
        <v>407000</v>
      </c>
      <c r="E134" s="31">
        <f t="shared" ref="E134:AA134" si="51">E130</f>
        <v>407000</v>
      </c>
      <c r="F134" s="31">
        <f t="shared" si="51"/>
        <v>407000</v>
      </c>
      <c r="G134" s="31">
        <f t="shared" si="51"/>
        <v>407000</v>
      </c>
      <c r="H134" s="31">
        <f t="shared" si="51"/>
        <v>407000</v>
      </c>
      <c r="I134" s="31">
        <f t="shared" si="51"/>
        <v>407000</v>
      </c>
      <c r="J134" s="31">
        <f t="shared" si="51"/>
        <v>407000</v>
      </c>
      <c r="K134" s="31">
        <f t="shared" si="51"/>
        <v>407000</v>
      </c>
      <c r="L134" s="31">
        <f t="shared" si="51"/>
        <v>407000</v>
      </c>
      <c r="M134" s="31">
        <f t="shared" si="51"/>
        <v>407000</v>
      </c>
      <c r="N134" s="31">
        <f t="shared" si="51"/>
        <v>407000</v>
      </c>
      <c r="O134" s="31">
        <f t="shared" si="51"/>
        <v>407000</v>
      </c>
      <c r="P134" s="31">
        <f t="shared" si="51"/>
        <v>407000</v>
      </c>
      <c r="Q134" s="31">
        <f t="shared" si="51"/>
        <v>407000</v>
      </c>
      <c r="R134" s="31">
        <f t="shared" si="51"/>
        <v>407000</v>
      </c>
      <c r="S134" s="31">
        <f t="shared" si="51"/>
        <v>407000</v>
      </c>
      <c r="T134" s="31">
        <f t="shared" si="51"/>
        <v>407000</v>
      </c>
      <c r="U134" s="31">
        <f t="shared" si="51"/>
        <v>407000</v>
      </c>
      <c r="V134" s="31">
        <f t="shared" si="51"/>
        <v>407000</v>
      </c>
      <c r="W134" s="31">
        <f t="shared" si="51"/>
        <v>407000</v>
      </c>
      <c r="X134" s="31">
        <f t="shared" si="51"/>
        <v>407000</v>
      </c>
      <c r="Y134" s="31">
        <f t="shared" si="51"/>
        <v>407000</v>
      </c>
      <c r="Z134" s="31">
        <f t="shared" si="51"/>
        <v>407000</v>
      </c>
      <c r="AA134" s="31">
        <f t="shared" si="51"/>
        <v>407000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f>SUM(AB134:AM134)</f>
        <v>0</v>
      </c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>
        <f>SUM(AO134:AZ134)</f>
        <v>0</v>
      </c>
      <c r="BB134" s="31">
        <f t="shared" si="50"/>
        <v>0</v>
      </c>
      <c r="BC134" s="31">
        <f t="shared" si="50"/>
        <v>0</v>
      </c>
      <c r="BD134" s="31">
        <f t="shared" si="50"/>
        <v>0</v>
      </c>
      <c r="BE134" s="31">
        <f t="shared" si="50"/>
        <v>0</v>
      </c>
      <c r="BF134" s="31">
        <f t="shared" si="50"/>
        <v>0</v>
      </c>
      <c r="BG134" s="31">
        <f t="shared" si="50"/>
        <v>0</v>
      </c>
      <c r="BH134" s="31">
        <f t="shared" si="50"/>
        <v>0</v>
      </c>
      <c r="BI134" s="31">
        <f t="shared" si="50"/>
        <v>0</v>
      </c>
      <c r="BJ134" s="31">
        <f t="shared" si="50"/>
        <v>0</v>
      </c>
      <c r="BK134" s="31">
        <f t="shared" si="50"/>
        <v>0</v>
      </c>
      <c r="BL134" s="31">
        <f t="shared" si="50"/>
        <v>0</v>
      </c>
      <c r="BM134" s="31">
        <f t="shared" si="50"/>
        <v>0</v>
      </c>
      <c r="BN134" s="31">
        <f>SUM(BB134:BM134)</f>
        <v>0</v>
      </c>
    </row>
    <row r="135" spans="1:66" x14ac:dyDescent="0.35">
      <c r="A135" s="29"/>
      <c r="B135" s="36" t="s">
        <v>130</v>
      </c>
      <c r="C135" s="29"/>
      <c r="D135" s="31">
        <f>D131</f>
        <v>508750</v>
      </c>
      <c r="E135" s="31">
        <f t="shared" ref="E135:AA135" si="52">E131</f>
        <v>508750</v>
      </c>
      <c r="F135" s="31">
        <f t="shared" si="52"/>
        <v>508750</v>
      </c>
      <c r="G135" s="31">
        <f t="shared" si="52"/>
        <v>508750</v>
      </c>
      <c r="H135" s="31">
        <f t="shared" si="52"/>
        <v>508750</v>
      </c>
      <c r="I135" s="31">
        <f t="shared" si="52"/>
        <v>508750</v>
      </c>
      <c r="J135" s="31">
        <f t="shared" si="52"/>
        <v>508750</v>
      </c>
      <c r="K135" s="31">
        <f t="shared" si="52"/>
        <v>508750</v>
      </c>
      <c r="L135" s="31">
        <f t="shared" si="52"/>
        <v>508750</v>
      </c>
      <c r="M135" s="31">
        <f t="shared" si="52"/>
        <v>508750</v>
      </c>
      <c r="N135" s="31">
        <f t="shared" si="52"/>
        <v>508750</v>
      </c>
      <c r="O135" s="31">
        <f t="shared" si="52"/>
        <v>508750</v>
      </c>
      <c r="P135" s="31">
        <f t="shared" si="52"/>
        <v>508750</v>
      </c>
      <c r="Q135" s="31">
        <f t="shared" si="52"/>
        <v>508750</v>
      </c>
      <c r="R135" s="31">
        <f t="shared" si="52"/>
        <v>508750</v>
      </c>
      <c r="S135" s="31">
        <f t="shared" si="52"/>
        <v>508750</v>
      </c>
      <c r="T135" s="31">
        <f t="shared" si="52"/>
        <v>508750</v>
      </c>
      <c r="U135" s="31">
        <f t="shared" si="52"/>
        <v>508750</v>
      </c>
      <c r="V135" s="31">
        <f t="shared" si="52"/>
        <v>508750</v>
      </c>
      <c r="W135" s="31">
        <f t="shared" si="52"/>
        <v>508750</v>
      </c>
      <c r="X135" s="31">
        <f t="shared" si="52"/>
        <v>508750</v>
      </c>
      <c r="Y135" s="31">
        <f t="shared" si="52"/>
        <v>508750</v>
      </c>
      <c r="Z135" s="31">
        <f t="shared" si="52"/>
        <v>508750</v>
      </c>
      <c r="AA135" s="31">
        <f t="shared" si="52"/>
        <v>508750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f>SUM(AB135:AM135)</f>
        <v>0</v>
      </c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>
        <f>SUM(AO135:AZ135)</f>
        <v>0</v>
      </c>
      <c r="BB135" s="31">
        <f t="shared" si="50"/>
        <v>0</v>
      </c>
      <c r="BC135" s="31">
        <f t="shared" si="50"/>
        <v>0</v>
      </c>
      <c r="BD135" s="31">
        <f t="shared" si="50"/>
        <v>0</v>
      </c>
      <c r="BE135" s="31">
        <f t="shared" si="50"/>
        <v>0</v>
      </c>
      <c r="BF135" s="31">
        <f t="shared" si="50"/>
        <v>0</v>
      </c>
      <c r="BG135" s="31">
        <f t="shared" si="50"/>
        <v>0</v>
      </c>
      <c r="BH135" s="31">
        <f t="shared" si="50"/>
        <v>0</v>
      </c>
      <c r="BI135" s="31">
        <f t="shared" si="50"/>
        <v>0</v>
      </c>
      <c r="BJ135" s="31">
        <f t="shared" si="50"/>
        <v>0</v>
      </c>
      <c r="BK135" s="31">
        <f t="shared" si="50"/>
        <v>0</v>
      </c>
      <c r="BL135" s="31">
        <f t="shared" si="50"/>
        <v>0</v>
      </c>
      <c r="BM135" s="31">
        <f t="shared" si="50"/>
        <v>0</v>
      </c>
      <c r="BN135" s="31">
        <f>SUM(BB135:BM135)</f>
        <v>0</v>
      </c>
    </row>
    <row r="136" spans="1:66" ht="17" x14ac:dyDescent="0.4">
      <c r="A136" s="29"/>
      <c r="B136" s="105" t="s">
        <v>93</v>
      </c>
      <c r="C136" s="29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</row>
    <row r="137" spans="1:66" x14ac:dyDescent="0.35">
      <c r="A137" s="29"/>
      <c r="B137" s="36" t="s">
        <v>128</v>
      </c>
      <c r="C137" s="29"/>
      <c r="D137" s="31">
        <v>542000</v>
      </c>
      <c r="E137" s="31">
        <v>542000</v>
      </c>
      <c r="F137" s="31">
        <v>542000</v>
      </c>
      <c r="G137" s="31">
        <v>542000</v>
      </c>
      <c r="H137" s="31">
        <v>542000</v>
      </c>
      <c r="I137" s="31">
        <v>542000</v>
      </c>
      <c r="J137" s="31">
        <v>542000</v>
      </c>
      <c r="K137" s="31">
        <v>542000</v>
      </c>
      <c r="L137" s="31">
        <v>542000</v>
      </c>
      <c r="M137" s="31">
        <v>542000</v>
      </c>
      <c r="N137" s="31">
        <v>542000</v>
      </c>
      <c r="O137" s="31">
        <v>542000</v>
      </c>
      <c r="P137" s="31">
        <v>542000</v>
      </c>
      <c r="Q137" s="31">
        <v>542000</v>
      </c>
      <c r="R137" s="31">
        <v>542000</v>
      </c>
      <c r="S137" s="31">
        <v>542000</v>
      </c>
      <c r="T137" s="31">
        <v>542000</v>
      </c>
      <c r="U137" s="31">
        <v>542000</v>
      </c>
      <c r="V137" s="31">
        <v>542000</v>
      </c>
      <c r="W137" s="31">
        <v>542000</v>
      </c>
      <c r="X137" s="31">
        <v>542000</v>
      </c>
      <c r="Y137" s="31">
        <v>542000</v>
      </c>
      <c r="Z137" s="31">
        <v>542000</v>
      </c>
      <c r="AA137" s="31">
        <v>542000</v>
      </c>
      <c r="AB137" s="30">
        <f>INT('Trafik 2021'!G33*10%)</f>
        <v>0</v>
      </c>
      <c r="AC137" s="30">
        <f>INT('Trafik 2021'!H33*10%)</f>
        <v>0</v>
      </c>
      <c r="AD137" s="30">
        <f>INT('Trafik 2021'!I33*10%)</f>
        <v>0</v>
      </c>
      <c r="AE137" s="30">
        <f>INT('Trafik 2021'!J33*10%)</f>
        <v>0</v>
      </c>
      <c r="AF137" s="30">
        <f>INT('Trafik 2021'!K33*10%)</f>
        <v>0</v>
      </c>
      <c r="AG137" s="30">
        <f>INT('Trafik 2021'!L33*10%)</f>
        <v>0</v>
      </c>
      <c r="AH137" s="30">
        <f>INT('Trafik 2021'!M33*10%)</f>
        <v>0</v>
      </c>
      <c r="AI137" s="30">
        <f>INT('Trafik 2021'!N33*10%)</f>
        <v>0</v>
      </c>
      <c r="AJ137" s="30">
        <f>INT('Trafik 2021'!O33*10%)</f>
        <v>4</v>
      </c>
      <c r="AK137" s="30">
        <f>INT('Trafik 2021'!P33*10%)</f>
        <v>4</v>
      </c>
      <c r="AL137" s="30">
        <f>INT('Trafik 2021'!Q33*10%)</f>
        <v>3</v>
      </c>
      <c r="AM137" s="30">
        <f>INT('Trafik 2021'!R33*10%)</f>
        <v>3</v>
      </c>
      <c r="AN137" s="30">
        <f>SUM(AB137:AM137)</f>
        <v>14</v>
      </c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>
        <f>SUM(AO137:AZ137)</f>
        <v>0</v>
      </c>
      <c r="BB137" s="31">
        <f t="shared" ref="BB137:BM139" si="53">SUM(AB137+AO137)*D137</f>
        <v>0</v>
      </c>
      <c r="BC137" s="31">
        <f t="shared" si="53"/>
        <v>0</v>
      </c>
      <c r="BD137" s="31">
        <f t="shared" si="53"/>
        <v>0</v>
      </c>
      <c r="BE137" s="31">
        <f t="shared" si="53"/>
        <v>0</v>
      </c>
      <c r="BF137" s="31">
        <f t="shared" si="53"/>
        <v>0</v>
      </c>
      <c r="BG137" s="31">
        <f t="shared" si="53"/>
        <v>0</v>
      </c>
      <c r="BH137" s="31">
        <f t="shared" si="53"/>
        <v>0</v>
      </c>
      <c r="BI137" s="31">
        <f t="shared" si="53"/>
        <v>0</v>
      </c>
      <c r="BJ137" s="31">
        <f t="shared" si="53"/>
        <v>2168000</v>
      </c>
      <c r="BK137" s="31">
        <f t="shared" si="53"/>
        <v>2168000</v>
      </c>
      <c r="BL137" s="31">
        <f t="shared" si="53"/>
        <v>1626000</v>
      </c>
      <c r="BM137" s="31">
        <f t="shared" si="53"/>
        <v>1626000</v>
      </c>
      <c r="BN137" s="31">
        <f>SUM(BB137:BM137)</f>
        <v>7588000</v>
      </c>
    </row>
    <row r="138" spans="1:66" x14ac:dyDescent="0.35">
      <c r="A138" s="29"/>
      <c r="B138" s="36" t="s">
        <v>129</v>
      </c>
      <c r="C138" s="29"/>
      <c r="D138" s="31">
        <v>813000</v>
      </c>
      <c r="E138" s="31">
        <v>813000</v>
      </c>
      <c r="F138" s="31">
        <v>813000</v>
      </c>
      <c r="G138" s="31">
        <v>813000</v>
      </c>
      <c r="H138" s="31">
        <v>813000</v>
      </c>
      <c r="I138" s="31">
        <v>813000</v>
      </c>
      <c r="J138" s="31">
        <v>813000</v>
      </c>
      <c r="K138" s="31">
        <v>813000</v>
      </c>
      <c r="L138" s="31">
        <v>813000</v>
      </c>
      <c r="M138" s="31">
        <v>813000</v>
      </c>
      <c r="N138" s="31">
        <v>813000</v>
      </c>
      <c r="O138" s="31">
        <v>813000</v>
      </c>
      <c r="P138" s="31">
        <v>813000</v>
      </c>
      <c r="Q138" s="31">
        <v>813000</v>
      </c>
      <c r="R138" s="31">
        <v>813000</v>
      </c>
      <c r="S138" s="31">
        <v>813000</v>
      </c>
      <c r="T138" s="31">
        <v>813000</v>
      </c>
      <c r="U138" s="31">
        <v>813000</v>
      </c>
      <c r="V138" s="31">
        <v>813000</v>
      </c>
      <c r="W138" s="31">
        <v>813000</v>
      </c>
      <c r="X138" s="31">
        <v>813000</v>
      </c>
      <c r="Y138" s="31">
        <v>813000</v>
      </c>
      <c r="Z138" s="31">
        <v>813000</v>
      </c>
      <c r="AA138" s="31">
        <v>813000</v>
      </c>
      <c r="AB138" s="30">
        <f>INT('Trafik 2021'!G37*10%)</f>
        <v>0</v>
      </c>
      <c r="AC138" s="30">
        <f>INT('Trafik 2021'!H37*10%)</f>
        <v>0</v>
      </c>
      <c r="AD138" s="30">
        <f>INT('Trafik 2021'!I37*10%)</f>
        <v>0</v>
      </c>
      <c r="AE138" s="30">
        <f>INT('Trafik 2021'!J37*10%)</f>
        <v>0</v>
      </c>
      <c r="AF138" s="30">
        <f>INT('Trafik 2021'!K37*10%)</f>
        <v>0</v>
      </c>
      <c r="AG138" s="30">
        <f>INT('Trafik 2021'!L37*10%)</f>
        <v>0</v>
      </c>
      <c r="AH138" s="30">
        <f>INT('Trafik 2021'!M37*10%)</f>
        <v>0</v>
      </c>
      <c r="AI138" s="30">
        <f>INT('Trafik 2021'!N37*10%)</f>
        <v>0</v>
      </c>
      <c r="AJ138" s="30">
        <f>INT('Trafik 2021'!O37*10%)</f>
        <v>1</v>
      </c>
      <c r="AK138" s="30">
        <f>INT('Trafik 2021'!P37*10%)</f>
        <v>1</v>
      </c>
      <c r="AL138" s="30">
        <f>INT('Trafik 2021'!Q37*10%)</f>
        <v>1</v>
      </c>
      <c r="AM138" s="30">
        <f>INT('Trafik 2021'!R37*10%)</f>
        <v>1</v>
      </c>
      <c r="AN138" s="30">
        <f>SUM(AB138:AM138)</f>
        <v>4</v>
      </c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>
        <f>SUM(AO138:AZ138)</f>
        <v>0</v>
      </c>
      <c r="BB138" s="31">
        <f t="shared" si="53"/>
        <v>0</v>
      </c>
      <c r="BC138" s="31">
        <f t="shared" si="53"/>
        <v>0</v>
      </c>
      <c r="BD138" s="31">
        <f t="shared" si="53"/>
        <v>0</v>
      </c>
      <c r="BE138" s="31">
        <f t="shared" si="53"/>
        <v>0</v>
      </c>
      <c r="BF138" s="31">
        <f t="shared" si="53"/>
        <v>0</v>
      </c>
      <c r="BG138" s="31">
        <f t="shared" si="53"/>
        <v>0</v>
      </c>
      <c r="BH138" s="31">
        <f t="shared" si="53"/>
        <v>0</v>
      </c>
      <c r="BI138" s="31">
        <f t="shared" si="53"/>
        <v>0</v>
      </c>
      <c r="BJ138" s="31">
        <f t="shared" si="53"/>
        <v>813000</v>
      </c>
      <c r="BK138" s="31">
        <f t="shared" si="53"/>
        <v>813000</v>
      </c>
      <c r="BL138" s="31">
        <f t="shared" si="53"/>
        <v>813000</v>
      </c>
      <c r="BM138" s="31">
        <f t="shared" si="53"/>
        <v>813000</v>
      </c>
      <c r="BN138" s="31">
        <f>SUM(BB138:BM138)</f>
        <v>3252000</v>
      </c>
    </row>
    <row r="139" spans="1:66" x14ac:dyDescent="0.35">
      <c r="A139" s="29"/>
      <c r="B139" s="36" t="s">
        <v>130</v>
      </c>
      <c r="C139" s="29"/>
      <c r="D139" s="31">
        <f>D138*1.25</f>
        <v>1016250</v>
      </c>
      <c r="E139" s="31">
        <f t="shared" ref="E139:AA139" si="54">E138*1.25</f>
        <v>1016250</v>
      </c>
      <c r="F139" s="31">
        <f t="shared" si="54"/>
        <v>1016250</v>
      </c>
      <c r="G139" s="31">
        <f t="shared" si="54"/>
        <v>1016250</v>
      </c>
      <c r="H139" s="31">
        <f t="shared" si="54"/>
        <v>1016250</v>
      </c>
      <c r="I139" s="31">
        <f t="shared" si="54"/>
        <v>1016250</v>
      </c>
      <c r="J139" s="31">
        <f t="shared" si="54"/>
        <v>1016250</v>
      </c>
      <c r="K139" s="31">
        <f t="shared" si="54"/>
        <v>1016250</v>
      </c>
      <c r="L139" s="31">
        <f t="shared" si="54"/>
        <v>1016250</v>
      </c>
      <c r="M139" s="31">
        <f t="shared" si="54"/>
        <v>1016250</v>
      </c>
      <c r="N139" s="31">
        <f t="shared" si="54"/>
        <v>1016250</v>
      </c>
      <c r="O139" s="31">
        <f t="shared" si="54"/>
        <v>1016250</v>
      </c>
      <c r="P139" s="31">
        <f t="shared" si="54"/>
        <v>1016250</v>
      </c>
      <c r="Q139" s="31">
        <f t="shared" si="54"/>
        <v>1016250</v>
      </c>
      <c r="R139" s="31">
        <f t="shared" si="54"/>
        <v>1016250</v>
      </c>
      <c r="S139" s="31">
        <f t="shared" si="54"/>
        <v>1016250</v>
      </c>
      <c r="T139" s="31">
        <f t="shared" si="54"/>
        <v>1016250</v>
      </c>
      <c r="U139" s="31">
        <f t="shared" si="54"/>
        <v>1016250</v>
      </c>
      <c r="V139" s="31">
        <f t="shared" si="54"/>
        <v>1016250</v>
      </c>
      <c r="W139" s="31">
        <f t="shared" si="54"/>
        <v>1016250</v>
      </c>
      <c r="X139" s="31">
        <f t="shared" si="54"/>
        <v>1016250</v>
      </c>
      <c r="Y139" s="31">
        <f t="shared" si="54"/>
        <v>1016250</v>
      </c>
      <c r="Z139" s="31">
        <f t="shared" si="54"/>
        <v>1016250</v>
      </c>
      <c r="AA139" s="31">
        <f t="shared" si="54"/>
        <v>1016250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f>SUM(AB139:AM139)</f>
        <v>0</v>
      </c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>
        <f>SUM(AO139:AZ139)</f>
        <v>0</v>
      </c>
      <c r="BB139" s="31">
        <f t="shared" si="53"/>
        <v>0</v>
      </c>
      <c r="BC139" s="31">
        <f t="shared" si="53"/>
        <v>0</v>
      </c>
      <c r="BD139" s="31">
        <f t="shared" si="53"/>
        <v>0</v>
      </c>
      <c r="BE139" s="31">
        <f t="shared" si="53"/>
        <v>0</v>
      </c>
      <c r="BF139" s="31">
        <f t="shared" si="53"/>
        <v>0</v>
      </c>
      <c r="BG139" s="31">
        <f t="shared" si="53"/>
        <v>0</v>
      </c>
      <c r="BH139" s="31">
        <f t="shared" si="53"/>
        <v>0</v>
      </c>
      <c r="BI139" s="31">
        <f t="shared" si="53"/>
        <v>0</v>
      </c>
      <c r="BJ139" s="31">
        <f t="shared" si="53"/>
        <v>0</v>
      </c>
      <c r="BK139" s="31">
        <f t="shared" si="53"/>
        <v>0</v>
      </c>
      <c r="BL139" s="31">
        <f t="shared" si="53"/>
        <v>0</v>
      </c>
      <c r="BM139" s="31">
        <f t="shared" si="53"/>
        <v>0</v>
      </c>
      <c r="BN139" s="31">
        <f>SUM(BB139:BM139)</f>
        <v>0</v>
      </c>
    </row>
    <row r="140" spans="1:66" ht="17" x14ac:dyDescent="0.35">
      <c r="A140" s="29"/>
      <c r="B140" s="36"/>
      <c r="C140" s="29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62">
        <f t="shared" ref="BB140:BM140" si="55">SUM(BB129:BB139)</f>
        <v>0</v>
      </c>
      <c r="BC140" s="62">
        <f t="shared" si="55"/>
        <v>0</v>
      </c>
      <c r="BD140" s="62">
        <f t="shared" si="55"/>
        <v>0</v>
      </c>
      <c r="BE140" s="62">
        <f t="shared" si="55"/>
        <v>678000</v>
      </c>
      <c r="BF140" s="62">
        <f t="shared" si="55"/>
        <v>542000</v>
      </c>
      <c r="BG140" s="62">
        <f t="shared" si="55"/>
        <v>1220000</v>
      </c>
      <c r="BH140" s="62">
        <f t="shared" si="55"/>
        <v>1220000</v>
      </c>
      <c r="BI140" s="62">
        <f t="shared" si="55"/>
        <v>1220000</v>
      </c>
      <c r="BJ140" s="62">
        <f t="shared" si="55"/>
        <v>5692000</v>
      </c>
      <c r="BK140" s="62">
        <f t="shared" si="55"/>
        <v>5692000</v>
      </c>
      <c r="BL140" s="62">
        <f t="shared" si="55"/>
        <v>5963000</v>
      </c>
      <c r="BM140" s="62">
        <f t="shared" si="55"/>
        <v>7454000</v>
      </c>
      <c r="BN140" s="50">
        <f>SUM(BN129:BN139)</f>
        <v>29681000</v>
      </c>
    </row>
    <row r="141" spans="1:66" x14ac:dyDescent="0.35">
      <c r="A141" s="29"/>
      <c r="B141" s="36"/>
      <c r="C141" s="29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</row>
    <row r="142" spans="1:66" x14ac:dyDescent="0.35">
      <c r="A142" s="29"/>
      <c r="B142" s="36"/>
      <c r="C142" s="29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78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78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</row>
    <row r="143" spans="1:66" ht="17" x14ac:dyDescent="0.4">
      <c r="A143" s="29" t="s">
        <v>30</v>
      </c>
      <c r="B143" s="105" t="s">
        <v>94</v>
      </c>
      <c r="C143" s="29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</row>
    <row r="144" spans="1:66" ht="17" x14ac:dyDescent="0.4">
      <c r="A144" s="29"/>
      <c r="B144" s="105" t="s">
        <v>95</v>
      </c>
      <c r="C144" s="29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</row>
    <row r="145" spans="1:66" x14ac:dyDescent="0.35">
      <c r="A145" s="29"/>
      <c r="B145" s="36" t="s">
        <v>128</v>
      </c>
      <c r="C145" s="29"/>
      <c r="D145" s="31">
        <v>210600</v>
      </c>
      <c r="E145" s="31">
        <v>210600</v>
      </c>
      <c r="F145" s="31">
        <v>210600</v>
      </c>
      <c r="G145" s="31">
        <v>210600</v>
      </c>
      <c r="H145" s="31">
        <v>210600</v>
      </c>
      <c r="I145" s="31">
        <v>210600</v>
      </c>
      <c r="J145" s="31">
        <v>210600</v>
      </c>
      <c r="K145" s="31">
        <v>210600</v>
      </c>
      <c r="L145" s="31">
        <v>210600</v>
      </c>
      <c r="M145" s="31">
        <v>210600</v>
      </c>
      <c r="N145" s="31">
        <v>210600</v>
      </c>
      <c r="O145" s="31">
        <v>210600</v>
      </c>
      <c r="P145" s="31">
        <v>210600</v>
      </c>
      <c r="Q145" s="31">
        <v>210600</v>
      </c>
      <c r="R145" s="31">
        <v>210600</v>
      </c>
      <c r="S145" s="31">
        <v>210600</v>
      </c>
      <c r="T145" s="31">
        <v>210600</v>
      </c>
      <c r="U145" s="31">
        <v>210600</v>
      </c>
      <c r="V145" s="31">
        <v>210600</v>
      </c>
      <c r="W145" s="31">
        <v>210600</v>
      </c>
      <c r="X145" s="31">
        <v>210600</v>
      </c>
      <c r="Y145" s="31">
        <v>210600</v>
      </c>
      <c r="Z145" s="31">
        <v>210600</v>
      </c>
      <c r="AA145" s="31">
        <v>210600</v>
      </c>
      <c r="AB145" s="30">
        <f>INT('Trafik 2021'!G32*2.3)</f>
        <v>0</v>
      </c>
      <c r="AC145" s="30">
        <f>INT('Trafik 2021'!H32*2.3)</f>
        <v>0</v>
      </c>
      <c r="AD145" s="30">
        <f>INT('Trafik 2021'!I32*2.3)</f>
        <v>0</v>
      </c>
      <c r="AE145" s="30">
        <f>INT('Trafik 2021'!J32*2.3)</f>
        <v>2</v>
      </c>
      <c r="AF145" s="30">
        <f>INT('Trafik 2021'!K32*2.3)</f>
        <v>2</v>
      </c>
      <c r="AG145" s="30">
        <f>INT('Trafik 2021'!L32*2.3)</f>
        <v>6</v>
      </c>
      <c r="AH145" s="30">
        <f>INT('Trafik 2021'!M32*2.3)</f>
        <v>6</v>
      </c>
      <c r="AI145" s="30">
        <f>INT('Trafik 2021'!N32*2.3)</f>
        <v>6</v>
      </c>
      <c r="AJ145" s="30">
        <f>INT('Trafik 2021'!O32*2.3)</f>
        <v>276</v>
      </c>
      <c r="AK145" s="30">
        <f>INT('Trafik 2021'!P32*2.3)</f>
        <v>276</v>
      </c>
      <c r="AL145" s="30">
        <f>INT('Trafik 2021'!Q32*2.3)</f>
        <v>358</v>
      </c>
      <c r="AM145" s="30">
        <f>INT('Trafik 2021'!R32*2.3)</f>
        <v>464</v>
      </c>
      <c r="AN145" s="30">
        <f>SUM(AB145:AM145)</f>
        <v>1396</v>
      </c>
      <c r="AO145" s="30">
        <f>INT('Trafik 2021'!G46*2.3)</f>
        <v>0</v>
      </c>
      <c r="AP145" s="30">
        <f>INT('Trafik 2021'!H46*2.3)</f>
        <v>0</v>
      </c>
      <c r="AQ145" s="30">
        <f>INT('Trafik 2021'!I46*2.3)</f>
        <v>0</v>
      </c>
      <c r="AR145" s="30">
        <f>INT('Trafik 2021'!J46*2.3)</f>
        <v>18</v>
      </c>
      <c r="AS145" s="30">
        <f>INT('Trafik 2021'!K46*2.3)</f>
        <v>18</v>
      </c>
      <c r="AT145" s="30">
        <f>INT('Trafik 2021'!L46*2.3)</f>
        <v>23</v>
      </c>
      <c r="AU145" s="30">
        <f>INT('Trafik 2021'!M46*2.3)</f>
        <v>23</v>
      </c>
      <c r="AV145" s="30">
        <f>INT('Trafik 2021'!N46*2.3)</f>
        <v>16</v>
      </c>
      <c r="AW145" s="30">
        <f>INT('Trafik 2021'!O46*2.3)</f>
        <v>506</v>
      </c>
      <c r="AX145" s="30">
        <f>INT('Trafik 2021'!P46*2.3)</f>
        <v>506</v>
      </c>
      <c r="AY145" s="30">
        <f>INT('Trafik 2021'!Q46*2.3)</f>
        <v>607</v>
      </c>
      <c r="AZ145" s="30">
        <f>INT('Trafik 2021'!R46*2.3)</f>
        <v>713</v>
      </c>
      <c r="BA145" s="30">
        <f>SUM(AO145:AZ145)</f>
        <v>2430</v>
      </c>
      <c r="BB145" s="31">
        <f t="shared" ref="BB145:BM147" si="56">SUM(AB145+AO145)*D145</f>
        <v>0</v>
      </c>
      <c r="BC145" s="31">
        <f t="shared" si="56"/>
        <v>0</v>
      </c>
      <c r="BD145" s="31">
        <f t="shared" si="56"/>
        <v>0</v>
      </c>
      <c r="BE145" s="31">
        <f t="shared" si="56"/>
        <v>4212000</v>
      </c>
      <c r="BF145" s="31">
        <f t="shared" si="56"/>
        <v>4212000</v>
      </c>
      <c r="BG145" s="31">
        <f t="shared" si="56"/>
        <v>6107400</v>
      </c>
      <c r="BH145" s="31">
        <f t="shared" si="56"/>
        <v>6107400</v>
      </c>
      <c r="BI145" s="31">
        <f t="shared" si="56"/>
        <v>4633200</v>
      </c>
      <c r="BJ145" s="31">
        <f t="shared" si="56"/>
        <v>164689200</v>
      </c>
      <c r="BK145" s="31">
        <f t="shared" si="56"/>
        <v>164689200</v>
      </c>
      <c r="BL145" s="31">
        <f t="shared" si="56"/>
        <v>203229000</v>
      </c>
      <c r="BM145" s="31">
        <f t="shared" si="56"/>
        <v>247876200</v>
      </c>
      <c r="BN145" s="31">
        <f>SUM(BB145:BM145)</f>
        <v>805755600</v>
      </c>
    </row>
    <row r="146" spans="1:66" x14ac:dyDescent="0.35">
      <c r="A146" s="29"/>
      <c r="B146" s="36" t="s">
        <v>129</v>
      </c>
      <c r="C146" s="29"/>
      <c r="D146" s="31">
        <v>320100</v>
      </c>
      <c r="E146" s="31">
        <v>320100</v>
      </c>
      <c r="F146" s="31">
        <v>320100</v>
      </c>
      <c r="G146" s="31">
        <v>320100</v>
      </c>
      <c r="H146" s="31">
        <v>320100</v>
      </c>
      <c r="I146" s="31">
        <v>320100</v>
      </c>
      <c r="J146" s="31">
        <v>320100</v>
      </c>
      <c r="K146" s="31">
        <v>320100</v>
      </c>
      <c r="L146" s="31">
        <v>320100</v>
      </c>
      <c r="M146" s="31">
        <v>320100</v>
      </c>
      <c r="N146" s="31">
        <v>320100</v>
      </c>
      <c r="O146" s="31">
        <v>320100</v>
      </c>
      <c r="P146" s="31">
        <v>320100</v>
      </c>
      <c r="Q146" s="31">
        <v>320100</v>
      </c>
      <c r="R146" s="31">
        <v>320100</v>
      </c>
      <c r="S146" s="31">
        <v>320100</v>
      </c>
      <c r="T146" s="31">
        <v>320100</v>
      </c>
      <c r="U146" s="31">
        <v>320100</v>
      </c>
      <c r="V146" s="31">
        <v>320100</v>
      </c>
      <c r="W146" s="31">
        <v>320100</v>
      </c>
      <c r="X146" s="31">
        <v>320100</v>
      </c>
      <c r="Y146" s="31">
        <v>320100</v>
      </c>
      <c r="Z146" s="31">
        <v>320100</v>
      </c>
      <c r="AA146" s="31">
        <v>320100</v>
      </c>
      <c r="AB146" s="30">
        <f>INT('Trafik 2021'!G36*2.3)</f>
        <v>0</v>
      </c>
      <c r="AC146" s="30">
        <f>INT('Trafik 2021'!H36*2.3)</f>
        <v>0</v>
      </c>
      <c r="AD146" s="30">
        <f>INT('Trafik 2021'!I36*2.3)</f>
        <v>0</v>
      </c>
      <c r="AE146" s="30">
        <f>INT('Trafik 2021'!J36*2.3)</f>
        <v>50</v>
      </c>
      <c r="AF146" s="30">
        <f>INT('Trafik 2021'!K36*2.3)</f>
        <v>98</v>
      </c>
      <c r="AG146" s="30">
        <f>INT('Trafik 2021'!L36*2.3)</f>
        <v>124</v>
      </c>
      <c r="AH146" s="30">
        <f>INT('Trafik 2021'!M36*2.3)</f>
        <v>124</v>
      </c>
      <c r="AI146" s="30">
        <f>INT('Trafik 2021'!N36*2.3)</f>
        <v>124</v>
      </c>
      <c r="AJ146" s="30">
        <f>INT('Trafik 2021'!O36*2.3)</f>
        <v>296</v>
      </c>
      <c r="AK146" s="30">
        <f>INT('Trafik 2021'!P36*2.3)</f>
        <v>296</v>
      </c>
      <c r="AL146" s="30">
        <f>INT('Trafik 2021'!Q36*2.3)</f>
        <v>331</v>
      </c>
      <c r="AM146" s="30">
        <f>INT('Trafik 2021'!R36*2.3)</f>
        <v>400</v>
      </c>
      <c r="AN146" s="30">
        <f>SUM(AB146:AM146)</f>
        <v>1843</v>
      </c>
      <c r="AO146" s="30">
        <f>INT('Trafik 2021'!G50*2.3)</f>
        <v>0</v>
      </c>
      <c r="AP146" s="30">
        <f>INT('Trafik 2021'!H50*2.3)</f>
        <v>0</v>
      </c>
      <c r="AQ146" s="30">
        <f>INT('Trafik 2021'!I50*2.3)</f>
        <v>0</v>
      </c>
      <c r="AR146" s="30">
        <f>INT('Trafik 2021'!J50*2.3)</f>
        <v>112</v>
      </c>
      <c r="AS146" s="30">
        <f>INT('Trafik 2021'!K50*2.3)</f>
        <v>117</v>
      </c>
      <c r="AT146" s="30">
        <f>INT('Trafik 2021'!L50*2.3)</f>
        <v>117</v>
      </c>
      <c r="AU146" s="30">
        <f>INT('Trafik 2021'!M50*2.3)</f>
        <v>117</v>
      </c>
      <c r="AV146" s="30">
        <f>INT('Trafik 2021'!N50*2.3)</f>
        <v>108</v>
      </c>
      <c r="AW146" s="30">
        <f>INT('Trafik 2021'!O50*2.3)</f>
        <v>529</v>
      </c>
      <c r="AX146" s="30">
        <f>INT('Trafik 2021'!P50*2.3)</f>
        <v>529</v>
      </c>
      <c r="AY146" s="30">
        <f>INT('Trafik 2021'!Q50*2.3)</f>
        <v>621</v>
      </c>
      <c r="AZ146" s="30">
        <f>INT('Trafik 2021'!R50*2.3)</f>
        <v>759</v>
      </c>
      <c r="BA146" s="30">
        <f>SUM(AO146:AZ146)</f>
        <v>3009</v>
      </c>
      <c r="BB146" s="31">
        <f t="shared" si="56"/>
        <v>0</v>
      </c>
      <c r="BC146" s="31">
        <f t="shared" si="56"/>
        <v>0</v>
      </c>
      <c r="BD146" s="31">
        <f t="shared" si="56"/>
        <v>0</v>
      </c>
      <c r="BE146" s="31">
        <f t="shared" si="56"/>
        <v>51856200</v>
      </c>
      <c r="BF146" s="31">
        <f t="shared" si="56"/>
        <v>68821500</v>
      </c>
      <c r="BG146" s="31">
        <f t="shared" si="56"/>
        <v>77144100</v>
      </c>
      <c r="BH146" s="31">
        <f t="shared" si="56"/>
        <v>77144100</v>
      </c>
      <c r="BI146" s="31">
        <f t="shared" si="56"/>
        <v>74263200</v>
      </c>
      <c r="BJ146" s="31">
        <f t="shared" si="56"/>
        <v>264082500</v>
      </c>
      <c r="BK146" s="31">
        <f t="shared" si="56"/>
        <v>264082500</v>
      </c>
      <c r="BL146" s="31">
        <f t="shared" si="56"/>
        <v>304735200</v>
      </c>
      <c r="BM146" s="31">
        <f t="shared" si="56"/>
        <v>370995900</v>
      </c>
      <c r="BN146" s="31">
        <f>SUM(BB146:BM146)</f>
        <v>1553125200</v>
      </c>
    </row>
    <row r="147" spans="1:66" x14ac:dyDescent="0.35">
      <c r="A147" s="29"/>
      <c r="B147" s="36" t="s">
        <v>130</v>
      </c>
      <c r="C147" s="29"/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f>SUM(AB147:AM147)</f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f>SUM(AO147:AZ147)</f>
        <v>0</v>
      </c>
      <c r="BB147" s="31">
        <f t="shared" si="56"/>
        <v>0</v>
      </c>
      <c r="BC147" s="31">
        <f t="shared" si="56"/>
        <v>0</v>
      </c>
      <c r="BD147" s="31">
        <f t="shared" si="56"/>
        <v>0</v>
      </c>
      <c r="BE147" s="31">
        <f t="shared" si="56"/>
        <v>0</v>
      </c>
      <c r="BF147" s="31">
        <f t="shared" si="56"/>
        <v>0</v>
      </c>
      <c r="BG147" s="31">
        <f t="shared" si="56"/>
        <v>0</v>
      </c>
      <c r="BH147" s="31">
        <f t="shared" si="56"/>
        <v>0</v>
      </c>
      <c r="BI147" s="31">
        <f t="shared" si="56"/>
        <v>0</v>
      </c>
      <c r="BJ147" s="31">
        <f t="shared" si="56"/>
        <v>0</v>
      </c>
      <c r="BK147" s="31">
        <f t="shared" si="56"/>
        <v>0</v>
      </c>
      <c r="BL147" s="31">
        <f t="shared" si="56"/>
        <v>0</v>
      </c>
      <c r="BM147" s="31">
        <f t="shared" si="56"/>
        <v>0</v>
      </c>
      <c r="BN147" s="31">
        <f>SUM(BB147:BM147)</f>
        <v>0</v>
      </c>
    </row>
    <row r="148" spans="1:66" ht="17" x14ac:dyDescent="0.4">
      <c r="A148" s="29"/>
      <c r="B148" s="105" t="s">
        <v>96</v>
      </c>
      <c r="C148" s="29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</row>
    <row r="149" spans="1:66" x14ac:dyDescent="0.35">
      <c r="A149" s="29"/>
      <c r="B149" s="36" t="s">
        <v>128</v>
      </c>
      <c r="C149" s="29"/>
      <c r="D149" s="31">
        <v>63180</v>
      </c>
      <c r="E149" s="31">
        <v>63180</v>
      </c>
      <c r="F149" s="31">
        <v>63180</v>
      </c>
      <c r="G149" s="31">
        <v>63180</v>
      </c>
      <c r="H149" s="31">
        <v>63180</v>
      </c>
      <c r="I149" s="31">
        <v>63180</v>
      </c>
      <c r="J149" s="31">
        <v>63180</v>
      </c>
      <c r="K149" s="31">
        <v>63180</v>
      </c>
      <c r="L149" s="31">
        <v>63180</v>
      </c>
      <c r="M149" s="31">
        <v>63180</v>
      </c>
      <c r="N149" s="31">
        <v>63180</v>
      </c>
      <c r="O149" s="31">
        <v>63180</v>
      </c>
      <c r="P149" s="31">
        <v>63180</v>
      </c>
      <c r="Q149" s="31">
        <v>63180</v>
      </c>
      <c r="R149" s="31">
        <v>63180</v>
      </c>
      <c r="S149" s="31">
        <v>63180</v>
      </c>
      <c r="T149" s="31">
        <v>63180</v>
      </c>
      <c r="U149" s="31">
        <v>63180</v>
      </c>
      <c r="V149" s="31">
        <v>63180</v>
      </c>
      <c r="W149" s="31">
        <v>63180</v>
      </c>
      <c r="X149" s="31">
        <v>63180</v>
      </c>
      <c r="Y149" s="31">
        <v>63180</v>
      </c>
      <c r="Z149" s="31">
        <v>63180</v>
      </c>
      <c r="AA149" s="31">
        <v>63180</v>
      </c>
      <c r="AB149" s="30">
        <f>AB145</f>
        <v>0</v>
      </c>
      <c r="AC149" s="30">
        <f t="shared" ref="AC149:AM149" si="57">AC145</f>
        <v>0</v>
      </c>
      <c r="AD149" s="30">
        <f t="shared" si="57"/>
        <v>0</v>
      </c>
      <c r="AE149" s="30">
        <f t="shared" si="57"/>
        <v>2</v>
      </c>
      <c r="AF149" s="30">
        <f t="shared" si="57"/>
        <v>2</v>
      </c>
      <c r="AG149" s="30">
        <f t="shared" si="57"/>
        <v>6</v>
      </c>
      <c r="AH149" s="30">
        <f t="shared" si="57"/>
        <v>6</v>
      </c>
      <c r="AI149" s="30">
        <f t="shared" si="57"/>
        <v>6</v>
      </c>
      <c r="AJ149" s="30">
        <f t="shared" si="57"/>
        <v>276</v>
      </c>
      <c r="AK149" s="30">
        <f t="shared" si="57"/>
        <v>276</v>
      </c>
      <c r="AL149" s="30">
        <f t="shared" si="57"/>
        <v>358</v>
      </c>
      <c r="AM149" s="30">
        <f t="shared" si="57"/>
        <v>464</v>
      </c>
      <c r="AN149" s="30">
        <f>SUM(AB149:AM149)</f>
        <v>1396</v>
      </c>
      <c r="AO149" s="30">
        <f>AO145</f>
        <v>0</v>
      </c>
      <c r="AP149" s="30">
        <f t="shared" ref="AP149:AZ149" si="58">AP145</f>
        <v>0</v>
      </c>
      <c r="AQ149" s="30">
        <f t="shared" si="58"/>
        <v>0</v>
      </c>
      <c r="AR149" s="30">
        <f t="shared" si="58"/>
        <v>18</v>
      </c>
      <c r="AS149" s="30">
        <f t="shared" si="58"/>
        <v>18</v>
      </c>
      <c r="AT149" s="30">
        <f t="shared" si="58"/>
        <v>23</v>
      </c>
      <c r="AU149" s="30">
        <f t="shared" si="58"/>
        <v>23</v>
      </c>
      <c r="AV149" s="30">
        <f t="shared" si="58"/>
        <v>16</v>
      </c>
      <c r="AW149" s="30">
        <f t="shared" si="58"/>
        <v>506</v>
      </c>
      <c r="AX149" s="30">
        <f t="shared" si="58"/>
        <v>506</v>
      </c>
      <c r="AY149" s="30">
        <f t="shared" si="58"/>
        <v>607</v>
      </c>
      <c r="AZ149" s="30">
        <f t="shared" si="58"/>
        <v>713</v>
      </c>
      <c r="BA149" s="30">
        <f>SUM(AO149:AZ149)</f>
        <v>2430</v>
      </c>
      <c r="BB149" s="31">
        <f t="shared" ref="BB149:BM151" si="59">SUM(AB149+AO149)*D149</f>
        <v>0</v>
      </c>
      <c r="BC149" s="31">
        <f t="shared" si="59"/>
        <v>0</v>
      </c>
      <c r="BD149" s="31">
        <f t="shared" si="59"/>
        <v>0</v>
      </c>
      <c r="BE149" s="31">
        <f t="shared" si="59"/>
        <v>1263600</v>
      </c>
      <c r="BF149" s="31">
        <f t="shared" si="59"/>
        <v>1263600</v>
      </c>
      <c r="BG149" s="31">
        <f t="shared" si="59"/>
        <v>1832220</v>
      </c>
      <c r="BH149" s="31">
        <f t="shared" si="59"/>
        <v>1832220</v>
      </c>
      <c r="BI149" s="31">
        <f t="shared" si="59"/>
        <v>1389960</v>
      </c>
      <c r="BJ149" s="31">
        <f t="shared" si="59"/>
        <v>49406760</v>
      </c>
      <c r="BK149" s="31">
        <f t="shared" si="59"/>
        <v>49406760</v>
      </c>
      <c r="BL149" s="31">
        <f t="shared" si="59"/>
        <v>60968700</v>
      </c>
      <c r="BM149" s="31">
        <f t="shared" si="59"/>
        <v>74362860</v>
      </c>
      <c r="BN149" s="31">
        <f>SUM(BB149:BM149)</f>
        <v>241726680</v>
      </c>
    </row>
    <row r="150" spans="1:66" x14ac:dyDescent="0.35">
      <c r="A150" s="29"/>
      <c r="B150" s="36" t="s">
        <v>129</v>
      </c>
      <c r="C150" s="29"/>
      <c r="D150" s="31">
        <v>95700</v>
      </c>
      <c r="E150" s="31">
        <v>95700</v>
      </c>
      <c r="F150" s="31">
        <v>95700</v>
      </c>
      <c r="G150" s="31">
        <v>95700</v>
      </c>
      <c r="H150" s="31">
        <v>95700</v>
      </c>
      <c r="I150" s="31">
        <v>95700</v>
      </c>
      <c r="J150" s="31">
        <v>95700</v>
      </c>
      <c r="K150" s="31">
        <v>95700</v>
      </c>
      <c r="L150" s="31">
        <v>95700</v>
      </c>
      <c r="M150" s="31">
        <v>95700</v>
      </c>
      <c r="N150" s="31">
        <v>95700</v>
      </c>
      <c r="O150" s="31">
        <v>95700</v>
      </c>
      <c r="P150" s="31">
        <v>95700</v>
      </c>
      <c r="Q150" s="31">
        <v>95700</v>
      </c>
      <c r="R150" s="31">
        <v>95700</v>
      </c>
      <c r="S150" s="31">
        <v>95700</v>
      </c>
      <c r="T150" s="31">
        <v>95700</v>
      </c>
      <c r="U150" s="31">
        <v>95700</v>
      </c>
      <c r="V150" s="31">
        <v>95700</v>
      </c>
      <c r="W150" s="31">
        <v>95700</v>
      </c>
      <c r="X150" s="31">
        <v>95700</v>
      </c>
      <c r="Y150" s="31">
        <v>95700</v>
      </c>
      <c r="Z150" s="31">
        <v>95700</v>
      </c>
      <c r="AA150" s="31">
        <v>95700</v>
      </c>
      <c r="AB150" s="30">
        <f>AB146</f>
        <v>0</v>
      </c>
      <c r="AC150" s="30">
        <f t="shared" ref="AC150:AM150" si="60">AC146</f>
        <v>0</v>
      </c>
      <c r="AD150" s="30">
        <f t="shared" si="60"/>
        <v>0</v>
      </c>
      <c r="AE150" s="30">
        <f t="shared" si="60"/>
        <v>50</v>
      </c>
      <c r="AF150" s="30">
        <f t="shared" si="60"/>
        <v>98</v>
      </c>
      <c r="AG150" s="30">
        <f t="shared" si="60"/>
        <v>124</v>
      </c>
      <c r="AH150" s="30">
        <f t="shared" si="60"/>
        <v>124</v>
      </c>
      <c r="AI150" s="30">
        <f t="shared" si="60"/>
        <v>124</v>
      </c>
      <c r="AJ150" s="30">
        <f t="shared" si="60"/>
        <v>296</v>
      </c>
      <c r="AK150" s="30">
        <f t="shared" si="60"/>
        <v>296</v>
      </c>
      <c r="AL150" s="30">
        <f t="shared" si="60"/>
        <v>331</v>
      </c>
      <c r="AM150" s="30">
        <f t="shared" si="60"/>
        <v>400</v>
      </c>
      <c r="AN150" s="30">
        <f>SUM(AB150:AM150)</f>
        <v>1843</v>
      </c>
      <c r="AO150" s="30">
        <f>AO146</f>
        <v>0</v>
      </c>
      <c r="AP150" s="30">
        <f t="shared" ref="AP150:AZ150" si="61">AP146</f>
        <v>0</v>
      </c>
      <c r="AQ150" s="30">
        <f t="shared" si="61"/>
        <v>0</v>
      </c>
      <c r="AR150" s="30">
        <f t="shared" si="61"/>
        <v>112</v>
      </c>
      <c r="AS150" s="30">
        <f t="shared" si="61"/>
        <v>117</v>
      </c>
      <c r="AT150" s="30">
        <f t="shared" si="61"/>
        <v>117</v>
      </c>
      <c r="AU150" s="30">
        <f t="shared" si="61"/>
        <v>117</v>
      </c>
      <c r="AV150" s="30">
        <f t="shared" si="61"/>
        <v>108</v>
      </c>
      <c r="AW150" s="30">
        <f t="shared" si="61"/>
        <v>529</v>
      </c>
      <c r="AX150" s="30">
        <f t="shared" si="61"/>
        <v>529</v>
      </c>
      <c r="AY150" s="30">
        <f t="shared" si="61"/>
        <v>621</v>
      </c>
      <c r="AZ150" s="30">
        <f t="shared" si="61"/>
        <v>759</v>
      </c>
      <c r="BA150" s="30">
        <f>SUM(AO150:AZ150)</f>
        <v>3009</v>
      </c>
      <c r="BB150" s="31">
        <f t="shared" si="59"/>
        <v>0</v>
      </c>
      <c r="BC150" s="31">
        <f t="shared" si="59"/>
        <v>0</v>
      </c>
      <c r="BD150" s="31">
        <f t="shared" si="59"/>
        <v>0</v>
      </c>
      <c r="BE150" s="31">
        <f t="shared" si="59"/>
        <v>15503400</v>
      </c>
      <c r="BF150" s="31">
        <f t="shared" si="59"/>
        <v>20575500</v>
      </c>
      <c r="BG150" s="31">
        <f t="shared" si="59"/>
        <v>23063700</v>
      </c>
      <c r="BH150" s="31">
        <f t="shared" si="59"/>
        <v>23063700</v>
      </c>
      <c r="BI150" s="31">
        <f t="shared" si="59"/>
        <v>22202400</v>
      </c>
      <c r="BJ150" s="31">
        <f t="shared" si="59"/>
        <v>78952500</v>
      </c>
      <c r="BK150" s="31">
        <f t="shared" si="59"/>
        <v>78952500</v>
      </c>
      <c r="BL150" s="31">
        <f t="shared" si="59"/>
        <v>91106400</v>
      </c>
      <c r="BM150" s="31">
        <f t="shared" si="59"/>
        <v>110916300</v>
      </c>
      <c r="BN150" s="31">
        <f>SUM(BB150:BM150)</f>
        <v>464336400</v>
      </c>
    </row>
    <row r="151" spans="1:66" x14ac:dyDescent="0.35">
      <c r="A151" s="29"/>
      <c r="B151" s="36" t="s">
        <v>130</v>
      </c>
      <c r="C151" s="29"/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0">
        <f>AB147</f>
        <v>0</v>
      </c>
      <c r="AC151" s="30">
        <f t="shared" ref="AC151:AM151" si="62">AC147</f>
        <v>0</v>
      </c>
      <c r="AD151" s="30">
        <f t="shared" si="62"/>
        <v>0</v>
      </c>
      <c r="AE151" s="30">
        <f t="shared" si="62"/>
        <v>0</v>
      </c>
      <c r="AF151" s="30">
        <f t="shared" si="62"/>
        <v>0</v>
      </c>
      <c r="AG151" s="30">
        <f t="shared" si="62"/>
        <v>0</v>
      </c>
      <c r="AH151" s="30">
        <f t="shared" si="62"/>
        <v>0</v>
      </c>
      <c r="AI151" s="30">
        <f t="shared" si="62"/>
        <v>0</v>
      </c>
      <c r="AJ151" s="30">
        <f t="shared" si="62"/>
        <v>0</v>
      </c>
      <c r="AK151" s="30">
        <f t="shared" si="62"/>
        <v>0</v>
      </c>
      <c r="AL151" s="30">
        <f t="shared" si="62"/>
        <v>0</v>
      </c>
      <c r="AM151" s="30">
        <f t="shared" si="62"/>
        <v>0</v>
      </c>
      <c r="AN151" s="30">
        <f>SUM(AB151:AM151)</f>
        <v>0</v>
      </c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>
        <f>SUM(AO151:AZ151)</f>
        <v>0</v>
      </c>
      <c r="BB151" s="31">
        <f t="shared" si="59"/>
        <v>0</v>
      </c>
      <c r="BC151" s="31">
        <f t="shared" si="59"/>
        <v>0</v>
      </c>
      <c r="BD151" s="31">
        <f t="shared" si="59"/>
        <v>0</v>
      </c>
      <c r="BE151" s="31">
        <f t="shared" si="59"/>
        <v>0</v>
      </c>
      <c r="BF151" s="31">
        <f t="shared" si="59"/>
        <v>0</v>
      </c>
      <c r="BG151" s="31">
        <f t="shared" si="59"/>
        <v>0</v>
      </c>
      <c r="BH151" s="31">
        <f t="shared" si="59"/>
        <v>0</v>
      </c>
      <c r="BI151" s="31">
        <f t="shared" si="59"/>
        <v>0</v>
      </c>
      <c r="BJ151" s="31">
        <f t="shared" si="59"/>
        <v>0</v>
      </c>
      <c r="BK151" s="31">
        <f t="shared" si="59"/>
        <v>0</v>
      </c>
      <c r="BL151" s="31">
        <f t="shared" si="59"/>
        <v>0</v>
      </c>
      <c r="BM151" s="31">
        <f t="shared" si="59"/>
        <v>0</v>
      </c>
      <c r="BN151" s="31">
        <f>SUM(BB151:BM151)</f>
        <v>0</v>
      </c>
    </row>
    <row r="152" spans="1:66" ht="17" x14ac:dyDescent="0.35">
      <c r="A152" s="29"/>
      <c r="B152" s="36"/>
      <c r="C152" s="29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62">
        <f t="shared" ref="BB152:BM152" si="63">SUM(BB145:BB151)</f>
        <v>0</v>
      </c>
      <c r="BC152" s="62">
        <f t="shared" si="63"/>
        <v>0</v>
      </c>
      <c r="BD152" s="62">
        <f t="shared" si="63"/>
        <v>0</v>
      </c>
      <c r="BE152" s="62">
        <f t="shared" si="63"/>
        <v>72835200</v>
      </c>
      <c r="BF152" s="62">
        <f t="shared" si="63"/>
        <v>94872600</v>
      </c>
      <c r="BG152" s="62">
        <f t="shared" si="63"/>
        <v>108147420</v>
      </c>
      <c r="BH152" s="62">
        <f t="shared" si="63"/>
        <v>108147420</v>
      </c>
      <c r="BI152" s="62">
        <f t="shared" si="63"/>
        <v>102488760</v>
      </c>
      <c r="BJ152" s="62">
        <f t="shared" si="63"/>
        <v>557130960</v>
      </c>
      <c r="BK152" s="62">
        <f t="shared" si="63"/>
        <v>557130960</v>
      </c>
      <c r="BL152" s="62">
        <f t="shared" si="63"/>
        <v>660039300</v>
      </c>
      <c r="BM152" s="62">
        <f t="shared" si="63"/>
        <v>804151260</v>
      </c>
      <c r="BN152" s="50">
        <f>SUM(BN145:BN151)</f>
        <v>3064943880</v>
      </c>
    </row>
    <row r="153" spans="1:66" x14ac:dyDescent="0.35">
      <c r="A153" s="29"/>
      <c r="B153" s="36"/>
      <c r="C153" s="29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</row>
    <row r="154" spans="1:66" ht="17" x14ac:dyDescent="0.4">
      <c r="A154" s="29" t="s">
        <v>38</v>
      </c>
      <c r="B154" s="105" t="s">
        <v>97</v>
      </c>
      <c r="C154" s="29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60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6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</row>
    <row r="155" spans="1:66" ht="17" x14ac:dyDescent="0.4">
      <c r="A155" s="29"/>
      <c r="B155" s="105" t="s">
        <v>98</v>
      </c>
      <c r="C155" s="29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6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61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</row>
    <row r="156" spans="1:66" ht="17" x14ac:dyDescent="0.4">
      <c r="A156" s="29"/>
      <c r="B156" s="105" t="s">
        <v>79</v>
      </c>
      <c r="C156" s="29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</row>
    <row r="157" spans="1:66" x14ac:dyDescent="0.35">
      <c r="A157" s="29"/>
      <c r="B157" s="36" t="s">
        <v>131</v>
      </c>
      <c r="C157" s="29"/>
      <c r="D157" s="31">
        <v>16300</v>
      </c>
      <c r="E157" s="31">
        <v>16300</v>
      </c>
      <c r="F157" s="31">
        <v>16300</v>
      </c>
      <c r="G157" s="31">
        <v>16300</v>
      </c>
      <c r="H157" s="31">
        <v>16300</v>
      </c>
      <c r="I157" s="31">
        <v>16300</v>
      </c>
      <c r="J157" s="31">
        <v>16300</v>
      </c>
      <c r="K157" s="31">
        <v>16300</v>
      </c>
      <c r="L157" s="31">
        <v>16300</v>
      </c>
      <c r="M157" s="31">
        <v>16300</v>
      </c>
      <c r="N157" s="31">
        <v>16300</v>
      </c>
      <c r="O157" s="31">
        <v>16300</v>
      </c>
      <c r="P157" s="31">
        <v>16300</v>
      </c>
      <c r="Q157" s="31">
        <v>16300</v>
      </c>
      <c r="R157" s="31">
        <v>16300</v>
      </c>
      <c r="S157" s="31">
        <v>16300</v>
      </c>
      <c r="T157" s="31">
        <v>16300</v>
      </c>
      <c r="U157" s="31">
        <v>16300</v>
      </c>
      <c r="V157" s="31">
        <v>16300</v>
      </c>
      <c r="W157" s="31">
        <v>16300</v>
      </c>
      <c r="X157" s="31">
        <v>16300</v>
      </c>
      <c r="Y157" s="31">
        <v>16300</v>
      </c>
      <c r="Z157" s="31">
        <v>16300</v>
      </c>
      <c r="AA157" s="31">
        <v>16300</v>
      </c>
      <c r="AB157" s="30">
        <f>'Trafik 2021'!G39</f>
        <v>0</v>
      </c>
      <c r="AC157" s="30">
        <f>'Trafik 2021'!H39</f>
        <v>0</v>
      </c>
      <c r="AD157" s="30">
        <f>'Trafik 2021'!I39</f>
        <v>0</v>
      </c>
      <c r="AE157" s="30">
        <f>'Trafik 2021'!J39</f>
        <v>109</v>
      </c>
      <c r="AF157" s="30">
        <f>'Trafik 2021'!K39</f>
        <v>178</v>
      </c>
      <c r="AG157" s="30">
        <f>'Trafik 2021'!L39</f>
        <v>127</v>
      </c>
      <c r="AH157" s="30">
        <f>'Trafik 2021'!M39</f>
        <v>127</v>
      </c>
      <c r="AI157" s="30">
        <f>'Trafik 2021'!N39</f>
        <v>127</v>
      </c>
      <c r="AJ157" s="30">
        <f>'Trafik 2021'!O39</f>
        <v>360</v>
      </c>
      <c r="AK157" s="30">
        <f>'Trafik 2021'!P39</f>
        <v>360</v>
      </c>
      <c r="AL157" s="30">
        <f>'Trafik 2021'!Q39</f>
        <v>432</v>
      </c>
      <c r="AM157" s="30">
        <f>'Trafik 2021'!R39</f>
        <v>518</v>
      </c>
      <c r="AN157" s="30">
        <f>SUM(AB157:AM157)</f>
        <v>2338</v>
      </c>
      <c r="AO157" s="30">
        <f>'Trafik 2021'!G53</f>
        <v>0</v>
      </c>
      <c r="AP157" s="30">
        <f>'Trafik 2021'!H53</f>
        <v>0</v>
      </c>
      <c r="AQ157" s="30">
        <f>'Trafik 2021'!I53</f>
        <v>0</v>
      </c>
      <c r="AR157" s="30">
        <f>'Trafik 2021'!J53</f>
        <v>1</v>
      </c>
      <c r="AS157" s="30">
        <f>'Trafik 2021'!K53</f>
        <v>50</v>
      </c>
      <c r="AT157" s="30">
        <f>'Trafik 2021'!L53</f>
        <v>0</v>
      </c>
      <c r="AU157" s="30">
        <f>'Trafik 2021'!M53</f>
        <v>0</v>
      </c>
      <c r="AV157" s="30">
        <f>'Trafik 2021'!N53</f>
        <v>0</v>
      </c>
      <c r="AW157" s="30">
        <f>'Trafik 2021'!O53</f>
        <v>367</v>
      </c>
      <c r="AX157" s="30">
        <f>'Trafik 2021'!P53</f>
        <v>367</v>
      </c>
      <c r="AY157" s="30">
        <f>'Trafik 2021'!Q53</f>
        <v>440</v>
      </c>
      <c r="AZ157" s="30">
        <f>'Trafik 2021'!R53</f>
        <v>528</v>
      </c>
      <c r="BA157" s="30">
        <f>SUM(AO157:AZ157)</f>
        <v>1753</v>
      </c>
      <c r="BB157" s="31">
        <f t="shared" ref="BB157:BL160" si="64">SUM(D157*AB157)+(Q157*AO157)</f>
        <v>0</v>
      </c>
      <c r="BC157" s="31">
        <f t="shared" si="64"/>
        <v>0</v>
      </c>
      <c r="BD157" s="31">
        <f t="shared" si="64"/>
        <v>0</v>
      </c>
      <c r="BE157" s="31">
        <f t="shared" si="64"/>
        <v>1793000</v>
      </c>
      <c r="BF157" s="31">
        <f t="shared" si="64"/>
        <v>3716400</v>
      </c>
      <c r="BG157" s="31">
        <f t="shared" si="64"/>
        <v>2070100</v>
      </c>
      <c r="BH157" s="31">
        <f t="shared" si="64"/>
        <v>2070100</v>
      </c>
      <c r="BI157" s="31">
        <f t="shared" si="64"/>
        <v>2070100</v>
      </c>
      <c r="BJ157" s="31">
        <f t="shared" si="64"/>
        <v>11850100</v>
      </c>
      <c r="BK157" s="31">
        <f t="shared" si="64"/>
        <v>11850100</v>
      </c>
      <c r="BL157" s="31">
        <f t="shared" si="64"/>
        <v>14213600</v>
      </c>
      <c r="BM157" s="31">
        <f>SUM(O157*AM157)+(AA157*AZ157)</f>
        <v>17049800</v>
      </c>
      <c r="BN157" s="31">
        <f>SUM(BB157:BM157)</f>
        <v>66683300</v>
      </c>
    </row>
    <row r="158" spans="1:66" x14ac:dyDescent="0.35">
      <c r="A158" s="29"/>
      <c r="B158" s="36" t="s">
        <v>132</v>
      </c>
      <c r="C158" s="29"/>
      <c r="D158" s="31">
        <f t="shared" ref="D158:O158" si="65">SUM(D157)+(D157*250%)</f>
        <v>57050</v>
      </c>
      <c r="E158" s="31">
        <f t="shared" si="65"/>
        <v>57050</v>
      </c>
      <c r="F158" s="31">
        <f t="shared" si="65"/>
        <v>57050</v>
      </c>
      <c r="G158" s="31">
        <f t="shared" si="65"/>
        <v>57050</v>
      </c>
      <c r="H158" s="31">
        <f t="shared" si="65"/>
        <v>57050</v>
      </c>
      <c r="I158" s="31">
        <f t="shared" si="65"/>
        <v>57050</v>
      </c>
      <c r="J158" s="31">
        <f t="shared" si="65"/>
        <v>57050</v>
      </c>
      <c r="K158" s="31">
        <f t="shared" si="65"/>
        <v>57050</v>
      </c>
      <c r="L158" s="31">
        <f t="shared" si="65"/>
        <v>57050</v>
      </c>
      <c r="M158" s="31">
        <f t="shared" si="65"/>
        <v>57050</v>
      </c>
      <c r="N158" s="31">
        <f t="shared" si="65"/>
        <v>57050</v>
      </c>
      <c r="O158" s="31">
        <f t="shared" si="65"/>
        <v>57050</v>
      </c>
      <c r="P158" s="31">
        <f>SUM(P157)+(P157*200%)</f>
        <v>48900</v>
      </c>
      <c r="Q158" s="31">
        <f t="shared" ref="Q158:AA158" si="66">SUM(Q157)+(Q157*200%)</f>
        <v>48900</v>
      </c>
      <c r="R158" s="31">
        <f t="shared" si="66"/>
        <v>48900</v>
      </c>
      <c r="S158" s="31">
        <f t="shared" si="66"/>
        <v>48900</v>
      </c>
      <c r="T158" s="31">
        <f t="shared" si="66"/>
        <v>48900</v>
      </c>
      <c r="U158" s="31">
        <f t="shared" si="66"/>
        <v>48900</v>
      </c>
      <c r="V158" s="31">
        <f t="shared" si="66"/>
        <v>48900</v>
      </c>
      <c r="W158" s="31">
        <f t="shared" si="66"/>
        <v>48900</v>
      </c>
      <c r="X158" s="31">
        <f t="shared" si="66"/>
        <v>48900</v>
      </c>
      <c r="Y158" s="31">
        <f t="shared" si="66"/>
        <v>48900</v>
      </c>
      <c r="Z158" s="31">
        <f t="shared" si="66"/>
        <v>48900</v>
      </c>
      <c r="AA158" s="31">
        <f t="shared" si="66"/>
        <v>48900</v>
      </c>
      <c r="AB158" s="30">
        <f>INT(AB157*0.9%)</f>
        <v>0</v>
      </c>
      <c r="AC158" s="30">
        <f t="shared" ref="AC158:AM158" si="67">INT(AC157*0.9%)</f>
        <v>0</v>
      </c>
      <c r="AD158" s="30">
        <f t="shared" si="67"/>
        <v>0</v>
      </c>
      <c r="AE158" s="30">
        <f t="shared" si="67"/>
        <v>0</v>
      </c>
      <c r="AF158" s="30">
        <f t="shared" si="67"/>
        <v>1</v>
      </c>
      <c r="AG158" s="30">
        <f t="shared" si="67"/>
        <v>1</v>
      </c>
      <c r="AH158" s="30">
        <f t="shared" si="67"/>
        <v>1</v>
      </c>
      <c r="AI158" s="30">
        <f t="shared" si="67"/>
        <v>1</v>
      </c>
      <c r="AJ158" s="30">
        <f t="shared" si="67"/>
        <v>3</v>
      </c>
      <c r="AK158" s="30">
        <f t="shared" si="67"/>
        <v>3</v>
      </c>
      <c r="AL158" s="30">
        <f t="shared" si="67"/>
        <v>3</v>
      </c>
      <c r="AM158" s="30">
        <f t="shared" si="67"/>
        <v>4</v>
      </c>
      <c r="AN158" s="30">
        <f>SUM(AB158:AM158)</f>
        <v>17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f>SUM(AO158:AZ158)</f>
        <v>0</v>
      </c>
      <c r="BB158" s="31">
        <f t="shared" si="64"/>
        <v>0</v>
      </c>
      <c r="BC158" s="31">
        <f t="shared" si="64"/>
        <v>0</v>
      </c>
      <c r="BD158" s="31">
        <f t="shared" si="64"/>
        <v>0</v>
      </c>
      <c r="BE158" s="31">
        <f t="shared" si="64"/>
        <v>0</v>
      </c>
      <c r="BF158" s="31">
        <f t="shared" si="64"/>
        <v>57050</v>
      </c>
      <c r="BG158" s="31">
        <f t="shared" si="64"/>
        <v>57050</v>
      </c>
      <c r="BH158" s="31">
        <f t="shared" si="64"/>
        <v>57050</v>
      </c>
      <c r="BI158" s="31">
        <f t="shared" si="64"/>
        <v>57050</v>
      </c>
      <c r="BJ158" s="31">
        <f t="shared" si="64"/>
        <v>171150</v>
      </c>
      <c r="BK158" s="31">
        <f t="shared" si="64"/>
        <v>171150</v>
      </c>
      <c r="BL158" s="31">
        <f t="shared" si="64"/>
        <v>171150</v>
      </c>
      <c r="BM158" s="31">
        <f>SUM(O158*AM158)+(AA158*AZ158)</f>
        <v>228200</v>
      </c>
      <c r="BN158" s="31">
        <f>SUM(BB158:BM158)</f>
        <v>969850</v>
      </c>
    </row>
    <row r="159" spans="1:66" x14ac:dyDescent="0.35">
      <c r="A159" s="29"/>
      <c r="B159" s="36" t="s">
        <v>133</v>
      </c>
      <c r="C159" s="29"/>
      <c r="D159" s="31">
        <f>SUM(D157)+(D157*250%)+(D157*450%)</f>
        <v>130400</v>
      </c>
      <c r="E159" s="31">
        <f t="shared" ref="E159:O159" si="68">SUM(E157)+(E157*250%)+(E157*450%)</f>
        <v>130400</v>
      </c>
      <c r="F159" s="31">
        <f t="shared" si="68"/>
        <v>130400</v>
      </c>
      <c r="G159" s="31">
        <f t="shared" si="68"/>
        <v>130400</v>
      </c>
      <c r="H159" s="31">
        <f t="shared" si="68"/>
        <v>130400</v>
      </c>
      <c r="I159" s="31">
        <f t="shared" si="68"/>
        <v>130400</v>
      </c>
      <c r="J159" s="31">
        <f t="shared" si="68"/>
        <v>130400</v>
      </c>
      <c r="K159" s="31">
        <f t="shared" si="68"/>
        <v>130400</v>
      </c>
      <c r="L159" s="31">
        <f t="shared" si="68"/>
        <v>130400</v>
      </c>
      <c r="M159" s="31">
        <f t="shared" si="68"/>
        <v>130400</v>
      </c>
      <c r="N159" s="31">
        <f t="shared" si="68"/>
        <v>130400</v>
      </c>
      <c r="O159" s="31">
        <f t="shared" si="68"/>
        <v>130400</v>
      </c>
      <c r="P159" s="31">
        <f>SUM(P157)+(P157*200%)+(P157*300%)</f>
        <v>97800</v>
      </c>
      <c r="Q159" s="31">
        <f t="shared" ref="Q159:AA159" si="69">SUM(Q157)+(Q157*200%)+(Q157*300%)</f>
        <v>97800</v>
      </c>
      <c r="R159" s="31">
        <f t="shared" si="69"/>
        <v>97800</v>
      </c>
      <c r="S159" s="31">
        <f t="shared" si="69"/>
        <v>97800</v>
      </c>
      <c r="T159" s="31">
        <f t="shared" si="69"/>
        <v>97800</v>
      </c>
      <c r="U159" s="31">
        <f t="shared" si="69"/>
        <v>97800</v>
      </c>
      <c r="V159" s="31">
        <f t="shared" si="69"/>
        <v>97800</v>
      </c>
      <c r="W159" s="31">
        <f t="shared" si="69"/>
        <v>97800</v>
      </c>
      <c r="X159" s="31">
        <f t="shared" si="69"/>
        <v>97800</v>
      </c>
      <c r="Y159" s="31">
        <f t="shared" si="69"/>
        <v>97800</v>
      </c>
      <c r="Z159" s="31">
        <f t="shared" si="69"/>
        <v>97800</v>
      </c>
      <c r="AA159" s="31">
        <f t="shared" si="69"/>
        <v>97800</v>
      </c>
      <c r="AB159" s="30">
        <f>INT(AB157*1%)</f>
        <v>0</v>
      </c>
      <c r="AC159" s="30">
        <f t="shared" ref="AC159:AM159" si="70">INT(AC157*1%)</f>
        <v>0</v>
      </c>
      <c r="AD159" s="30">
        <f t="shared" si="70"/>
        <v>0</v>
      </c>
      <c r="AE159" s="30">
        <f t="shared" si="70"/>
        <v>1</v>
      </c>
      <c r="AF159" s="30">
        <f t="shared" si="70"/>
        <v>1</v>
      </c>
      <c r="AG159" s="30">
        <f t="shared" si="70"/>
        <v>1</v>
      </c>
      <c r="AH159" s="30">
        <f t="shared" si="70"/>
        <v>1</v>
      </c>
      <c r="AI159" s="30">
        <f t="shared" si="70"/>
        <v>1</v>
      </c>
      <c r="AJ159" s="30">
        <f t="shared" si="70"/>
        <v>3</v>
      </c>
      <c r="AK159" s="30">
        <f t="shared" si="70"/>
        <v>3</v>
      </c>
      <c r="AL159" s="30">
        <f t="shared" si="70"/>
        <v>4</v>
      </c>
      <c r="AM159" s="30">
        <f t="shared" si="70"/>
        <v>5</v>
      </c>
      <c r="AN159" s="30">
        <f>SUM(AB159:AM159)</f>
        <v>20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f>SUM(AO159:AZ159)</f>
        <v>0</v>
      </c>
      <c r="BB159" s="31">
        <f t="shared" si="64"/>
        <v>0</v>
      </c>
      <c r="BC159" s="31">
        <f t="shared" si="64"/>
        <v>0</v>
      </c>
      <c r="BD159" s="31">
        <f t="shared" si="64"/>
        <v>0</v>
      </c>
      <c r="BE159" s="31">
        <f t="shared" si="64"/>
        <v>130400</v>
      </c>
      <c r="BF159" s="31">
        <f t="shared" si="64"/>
        <v>130400</v>
      </c>
      <c r="BG159" s="31">
        <f t="shared" si="64"/>
        <v>130400</v>
      </c>
      <c r="BH159" s="31">
        <f t="shared" si="64"/>
        <v>130400</v>
      </c>
      <c r="BI159" s="31">
        <f t="shared" si="64"/>
        <v>130400</v>
      </c>
      <c r="BJ159" s="31">
        <f t="shared" si="64"/>
        <v>391200</v>
      </c>
      <c r="BK159" s="31">
        <f t="shared" si="64"/>
        <v>391200</v>
      </c>
      <c r="BL159" s="31">
        <f t="shared" si="64"/>
        <v>521600</v>
      </c>
      <c r="BM159" s="31">
        <f>SUM(O159*AM159)+(AA159*AZ159)</f>
        <v>652000</v>
      </c>
      <c r="BN159" s="31">
        <f>SUM(BB159:BM159)</f>
        <v>2608000</v>
      </c>
    </row>
    <row r="160" spans="1:66" x14ac:dyDescent="0.35">
      <c r="A160" s="29"/>
      <c r="B160" s="36" t="s">
        <v>134</v>
      </c>
      <c r="C160" s="29"/>
      <c r="D160" s="38">
        <f>SUM(D157)+(D157*250%)+(D157*450%)+(D157*700%)</f>
        <v>244500</v>
      </c>
      <c r="E160" s="38">
        <f t="shared" ref="E160:O160" si="71">SUM(E157)+(E157*250%)+(E157*450%)+(E157*700%)</f>
        <v>244500</v>
      </c>
      <c r="F160" s="38">
        <f t="shared" si="71"/>
        <v>244500</v>
      </c>
      <c r="G160" s="38">
        <f t="shared" si="71"/>
        <v>244500</v>
      </c>
      <c r="H160" s="38">
        <f t="shared" si="71"/>
        <v>244500</v>
      </c>
      <c r="I160" s="38">
        <f t="shared" si="71"/>
        <v>244500</v>
      </c>
      <c r="J160" s="38">
        <f t="shared" si="71"/>
        <v>244500</v>
      </c>
      <c r="K160" s="38">
        <f t="shared" si="71"/>
        <v>244500</v>
      </c>
      <c r="L160" s="38">
        <f t="shared" si="71"/>
        <v>244500</v>
      </c>
      <c r="M160" s="38">
        <f t="shared" si="71"/>
        <v>244500</v>
      </c>
      <c r="N160" s="38">
        <f t="shared" si="71"/>
        <v>244500</v>
      </c>
      <c r="O160" s="38">
        <f t="shared" si="71"/>
        <v>244500</v>
      </c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0">
        <f>INT(AB157*1%)</f>
        <v>0</v>
      </c>
      <c r="AC160" s="30">
        <f t="shared" ref="AC160:AM160" si="72">INT(AC157*1%)</f>
        <v>0</v>
      </c>
      <c r="AD160" s="30">
        <f t="shared" si="72"/>
        <v>0</v>
      </c>
      <c r="AE160" s="30">
        <f t="shared" si="72"/>
        <v>1</v>
      </c>
      <c r="AF160" s="30">
        <f t="shared" si="72"/>
        <v>1</v>
      </c>
      <c r="AG160" s="30">
        <f t="shared" si="72"/>
        <v>1</v>
      </c>
      <c r="AH160" s="30">
        <f t="shared" si="72"/>
        <v>1</v>
      </c>
      <c r="AI160" s="30">
        <f t="shared" si="72"/>
        <v>1</v>
      </c>
      <c r="AJ160" s="30">
        <f t="shared" si="72"/>
        <v>3</v>
      </c>
      <c r="AK160" s="30">
        <f t="shared" si="72"/>
        <v>3</v>
      </c>
      <c r="AL160" s="30">
        <f t="shared" si="72"/>
        <v>4</v>
      </c>
      <c r="AM160" s="30">
        <f t="shared" si="72"/>
        <v>5</v>
      </c>
      <c r="AN160" s="30">
        <f>SUM(AB160:AM160)</f>
        <v>20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f>SUM(AO160:AZ160)</f>
        <v>0</v>
      </c>
      <c r="BB160" s="31">
        <f t="shared" si="64"/>
        <v>0</v>
      </c>
      <c r="BC160" s="31">
        <f t="shared" si="64"/>
        <v>0</v>
      </c>
      <c r="BD160" s="31">
        <f t="shared" si="64"/>
        <v>0</v>
      </c>
      <c r="BE160" s="31">
        <f t="shared" si="64"/>
        <v>244500</v>
      </c>
      <c r="BF160" s="31">
        <f t="shared" si="64"/>
        <v>244500</v>
      </c>
      <c r="BG160" s="31">
        <f t="shared" si="64"/>
        <v>244500</v>
      </c>
      <c r="BH160" s="31">
        <f t="shared" si="64"/>
        <v>244500</v>
      </c>
      <c r="BI160" s="31">
        <f t="shared" si="64"/>
        <v>244500</v>
      </c>
      <c r="BJ160" s="31">
        <f t="shared" si="64"/>
        <v>733500</v>
      </c>
      <c r="BK160" s="31">
        <f t="shared" si="64"/>
        <v>733500</v>
      </c>
      <c r="BL160" s="31">
        <f t="shared" si="64"/>
        <v>978000</v>
      </c>
      <c r="BM160" s="31">
        <f>SUM(O160*AM160)+(AA160*AZ160)</f>
        <v>1222500</v>
      </c>
      <c r="BN160" s="31">
        <f>SUM(BB160:BM160)</f>
        <v>4890000</v>
      </c>
    </row>
    <row r="161" spans="1:66" ht="17" x14ac:dyDescent="0.4">
      <c r="A161" s="29"/>
      <c r="B161" s="105" t="s">
        <v>70</v>
      </c>
      <c r="C161" s="29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</row>
    <row r="162" spans="1:66" x14ac:dyDescent="0.35">
      <c r="A162" s="29"/>
      <c r="B162" s="36" t="s">
        <v>131</v>
      </c>
      <c r="C162" s="29"/>
      <c r="D162" s="31">
        <v>32600</v>
      </c>
      <c r="E162" s="31">
        <v>32600</v>
      </c>
      <c r="F162" s="31">
        <v>32600</v>
      </c>
      <c r="G162" s="31">
        <v>32600</v>
      </c>
      <c r="H162" s="31">
        <v>32600</v>
      </c>
      <c r="I162" s="31">
        <v>32600</v>
      </c>
      <c r="J162" s="31">
        <v>32600</v>
      </c>
      <c r="K162" s="31">
        <v>32600</v>
      </c>
      <c r="L162" s="31">
        <v>32600</v>
      </c>
      <c r="M162" s="31">
        <v>32600</v>
      </c>
      <c r="N162" s="31">
        <v>32600</v>
      </c>
      <c r="O162" s="31">
        <v>32600</v>
      </c>
      <c r="P162" s="31">
        <v>32600</v>
      </c>
      <c r="Q162" s="31">
        <v>32600</v>
      </c>
      <c r="R162" s="31">
        <v>32600</v>
      </c>
      <c r="S162" s="31">
        <v>32600</v>
      </c>
      <c r="T162" s="31">
        <v>32600</v>
      </c>
      <c r="U162" s="31">
        <v>32600</v>
      </c>
      <c r="V162" s="31">
        <v>32600</v>
      </c>
      <c r="W162" s="31">
        <v>32600</v>
      </c>
      <c r="X162" s="31">
        <v>32600</v>
      </c>
      <c r="Y162" s="31">
        <v>32600</v>
      </c>
      <c r="Z162" s="31">
        <v>32600</v>
      </c>
      <c r="AA162" s="31">
        <v>32600</v>
      </c>
      <c r="AB162" s="30">
        <f>'Trafik 2021'!G40</f>
        <v>0</v>
      </c>
      <c r="AC162" s="30">
        <f>'Trafik 2021'!H40</f>
        <v>0</v>
      </c>
      <c r="AD162" s="30">
        <f>'Trafik 2021'!I40</f>
        <v>0</v>
      </c>
      <c r="AE162" s="30">
        <f>'Trafik 2021'!J40</f>
        <v>0</v>
      </c>
      <c r="AF162" s="30">
        <f>'Trafik 2021'!K40</f>
        <v>0</v>
      </c>
      <c r="AG162" s="30">
        <f>'Trafik 2021'!L40</f>
        <v>2</v>
      </c>
      <c r="AH162" s="30">
        <f>'Trafik 2021'!M40</f>
        <v>2</v>
      </c>
      <c r="AI162" s="30">
        <f>'Trafik 2021'!N40</f>
        <v>2</v>
      </c>
      <c r="AJ162" s="30">
        <f>'Trafik 2021'!O40</f>
        <v>0</v>
      </c>
      <c r="AK162" s="30">
        <f>'Trafik 2021'!P40</f>
        <v>0</v>
      </c>
      <c r="AL162" s="30">
        <f>'Trafik 2021'!Q40</f>
        <v>28</v>
      </c>
      <c r="AM162" s="30">
        <f>'Trafik 2021'!R40</f>
        <v>28</v>
      </c>
      <c r="AN162" s="30">
        <f>SUM(AB162:AM162)</f>
        <v>62</v>
      </c>
      <c r="AO162" s="30">
        <f>'Trafik 2021'!G54</f>
        <v>0</v>
      </c>
      <c r="AP162" s="30">
        <f>'Trafik 2021'!H54</f>
        <v>0</v>
      </c>
      <c r="AQ162" s="30">
        <f>'Trafik 2021'!I54</f>
        <v>0</v>
      </c>
      <c r="AR162" s="30">
        <f>'Trafik 2021'!J54</f>
        <v>0</v>
      </c>
      <c r="AS162" s="30">
        <f>'Trafik 2021'!K54</f>
        <v>0</v>
      </c>
      <c r="AT162" s="30">
        <f>'Trafik 2021'!L54</f>
        <v>0</v>
      </c>
      <c r="AU162" s="30">
        <f>'Trafik 2021'!M54</f>
        <v>0</v>
      </c>
      <c r="AV162" s="30">
        <f>'Trafik 2021'!N54</f>
        <v>0</v>
      </c>
      <c r="AW162" s="30">
        <f>'Trafik 2021'!O54</f>
        <v>6</v>
      </c>
      <c r="AX162" s="30">
        <f>'Trafik 2021'!P54</f>
        <v>6</v>
      </c>
      <c r="AY162" s="30">
        <f>'Trafik 2021'!Q54</f>
        <v>4</v>
      </c>
      <c r="AZ162" s="30">
        <f>'Trafik 2021'!R54</f>
        <v>4</v>
      </c>
      <c r="BA162" s="30">
        <f>SUM(AO162:AZ162)</f>
        <v>20</v>
      </c>
      <c r="BB162" s="31">
        <f t="shared" ref="BB162:BL165" si="73">SUM(D162*AB162)+(Q162*AO162)</f>
        <v>0</v>
      </c>
      <c r="BC162" s="31">
        <f t="shared" si="73"/>
        <v>0</v>
      </c>
      <c r="BD162" s="31">
        <f t="shared" si="73"/>
        <v>0</v>
      </c>
      <c r="BE162" s="31">
        <f t="shared" si="73"/>
        <v>0</v>
      </c>
      <c r="BF162" s="31">
        <f t="shared" si="73"/>
        <v>0</v>
      </c>
      <c r="BG162" s="31">
        <f t="shared" si="73"/>
        <v>65200</v>
      </c>
      <c r="BH162" s="31">
        <f t="shared" si="73"/>
        <v>65200</v>
      </c>
      <c r="BI162" s="31">
        <f t="shared" si="73"/>
        <v>65200</v>
      </c>
      <c r="BJ162" s="31">
        <f t="shared" si="73"/>
        <v>195600</v>
      </c>
      <c r="BK162" s="31">
        <f t="shared" si="73"/>
        <v>195600</v>
      </c>
      <c r="BL162" s="31">
        <f t="shared" si="73"/>
        <v>1043200</v>
      </c>
      <c r="BM162" s="31">
        <f>SUM(O162*AM162)+(AA162*AZ162)</f>
        <v>1043200</v>
      </c>
      <c r="BN162" s="31">
        <f>SUM(BB162:BM162)</f>
        <v>2673200</v>
      </c>
    </row>
    <row r="163" spans="1:66" x14ac:dyDescent="0.35">
      <c r="A163" s="29"/>
      <c r="B163" s="36" t="s">
        <v>132</v>
      </c>
      <c r="C163" s="29"/>
      <c r="D163" s="31">
        <f t="shared" ref="D163:O163" si="74">SUM(D162)+(D162*250%)</f>
        <v>114100</v>
      </c>
      <c r="E163" s="31">
        <f t="shared" si="74"/>
        <v>114100</v>
      </c>
      <c r="F163" s="31">
        <f t="shared" si="74"/>
        <v>114100</v>
      </c>
      <c r="G163" s="31">
        <f t="shared" si="74"/>
        <v>114100</v>
      </c>
      <c r="H163" s="31">
        <f t="shared" si="74"/>
        <v>114100</v>
      </c>
      <c r="I163" s="31">
        <f t="shared" si="74"/>
        <v>114100</v>
      </c>
      <c r="J163" s="31">
        <f t="shared" si="74"/>
        <v>114100</v>
      </c>
      <c r="K163" s="31">
        <f t="shared" si="74"/>
        <v>114100</v>
      </c>
      <c r="L163" s="31">
        <f t="shared" si="74"/>
        <v>114100</v>
      </c>
      <c r="M163" s="31">
        <f t="shared" si="74"/>
        <v>114100</v>
      </c>
      <c r="N163" s="31">
        <f t="shared" si="74"/>
        <v>114100</v>
      </c>
      <c r="O163" s="31">
        <f t="shared" si="74"/>
        <v>114100</v>
      </c>
      <c r="P163" s="31">
        <f t="shared" ref="P163:AA163" si="75">SUM(P162)+(P162*200%)</f>
        <v>97800</v>
      </c>
      <c r="Q163" s="31">
        <f t="shared" si="75"/>
        <v>97800</v>
      </c>
      <c r="R163" s="31">
        <f t="shared" si="75"/>
        <v>97800</v>
      </c>
      <c r="S163" s="31">
        <f t="shared" si="75"/>
        <v>97800</v>
      </c>
      <c r="T163" s="31">
        <f t="shared" si="75"/>
        <v>97800</v>
      </c>
      <c r="U163" s="31">
        <f t="shared" si="75"/>
        <v>97800</v>
      </c>
      <c r="V163" s="31">
        <f t="shared" si="75"/>
        <v>97800</v>
      </c>
      <c r="W163" s="31">
        <f t="shared" si="75"/>
        <v>97800</v>
      </c>
      <c r="X163" s="31">
        <f t="shared" si="75"/>
        <v>97800</v>
      </c>
      <c r="Y163" s="31">
        <f t="shared" si="75"/>
        <v>97800</v>
      </c>
      <c r="Z163" s="31">
        <f t="shared" si="75"/>
        <v>97800</v>
      </c>
      <c r="AA163" s="31">
        <f t="shared" si="75"/>
        <v>97800</v>
      </c>
      <c r="AB163" s="30">
        <f t="shared" ref="AB163:AM163" si="76">INT(AB162*2%)</f>
        <v>0</v>
      </c>
      <c r="AC163" s="30">
        <f t="shared" si="76"/>
        <v>0</v>
      </c>
      <c r="AD163" s="30">
        <f t="shared" si="76"/>
        <v>0</v>
      </c>
      <c r="AE163" s="30">
        <f t="shared" si="76"/>
        <v>0</v>
      </c>
      <c r="AF163" s="30">
        <f t="shared" si="76"/>
        <v>0</v>
      </c>
      <c r="AG163" s="30">
        <f t="shared" si="76"/>
        <v>0</v>
      </c>
      <c r="AH163" s="30">
        <f t="shared" si="76"/>
        <v>0</v>
      </c>
      <c r="AI163" s="30">
        <f t="shared" si="76"/>
        <v>0</v>
      </c>
      <c r="AJ163" s="30">
        <f t="shared" si="76"/>
        <v>0</v>
      </c>
      <c r="AK163" s="30">
        <f t="shared" si="76"/>
        <v>0</v>
      </c>
      <c r="AL163" s="30">
        <f t="shared" si="76"/>
        <v>0</v>
      </c>
      <c r="AM163" s="30">
        <f t="shared" si="76"/>
        <v>0</v>
      </c>
      <c r="AN163" s="30">
        <f>SUM(AB163:AM163)</f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f>SUM(AO163:AZ163)</f>
        <v>0</v>
      </c>
      <c r="BB163" s="31">
        <f t="shared" si="73"/>
        <v>0</v>
      </c>
      <c r="BC163" s="31">
        <f t="shared" si="73"/>
        <v>0</v>
      </c>
      <c r="BD163" s="31">
        <f t="shared" si="73"/>
        <v>0</v>
      </c>
      <c r="BE163" s="31">
        <f t="shared" si="73"/>
        <v>0</v>
      </c>
      <c r="BF163" s="31">
        <f t="shared" si="73"/>
        <v>0</v>
      </c>
      <c r="BG163" s="31">
        <f t="shared" si="73"/>
        <v>0</v>
      </c>
      <c r="BH163" s="31">
        <f t="shared" si="73"/>
        <v>0</v>
      </c>
      <c r="BI163" s="31">
        <f t="shared" si="73"/>
        <v>0</v>
      </c>
      <c r="BJ163" s="31">
        <f t="shared" si="73"/>
        <v>0</v>
      </c>
      <c r="BK163" s="31">
        <f t="shared" si="73"/>
        <v>0</v>
      </c>
      <c r="BL163" s="31">
        <f t="shared" si="73"/>
        <v>0</v>
      </c>
      <c r="BM163" s="31">
        <f>SUM(O163*AM163)+(AA163*AZ163)</f>
        <v>0</v>
      </c>
      <c r="BN163" s="31">
        <f>SUM(BB163:BM163)</f>
        <v>0</v>
      </c>
    </row>
    <row r="164" spans="1:66" x14ac:dyDescent="0.35">
      <c r="A164" s="29"/>
      <c r="B164" s="36" t="s">
        <v>133</v>
      </c>
      <c r="C164" s="29"/>
      <c r="D164" s="31">
        <f>SUM(D162)+(D162*250%)+(D162*450%)</f>
        <v>260800</v>
      </c>
      <c r="E164" s="31">
        <f t="shared" ref="E164:O164" si="77">SUM(E162)+(E162*250%)+(E162*450%)</f>
        <v>260800</v>
      </c>
      <c r="F164" s="31">
        <f t="shared" si="77"/>
        <v>260800</v>
      </c>
      <c r="G164" s="31">
        <f t="shared" si="77"/>
        <v>260800</v>
      </c>
      <c r="H164" s="31">
        <f t="shared" si="77"/>
        <v>260800</v>
      </c>
      <c r="I164" s="31">
        <f t="shared" si="77"/>
        <v>260800</v>
      </c>
      <c r="J164" s="31">
        <f t="shared" si="77"/>
        <v>260800</v>
      </c>
      <c r="K164" s="31">
        <f t="shared" si="77"/>
        <v>260800</v>
      </c>
      <c r="L164" s="31">
        <f t="shared" si="77"/>
        <v>260800</v>
      </c>
      <c r="M164" s="31">
        <f t="shared" si="77"/>
        <v>260800</v>
      </c>
      <c r="N164" s="31">
        <f t="shared" si="77"/>
        <v>260800</v>
      </c>
      <c r="O164" s="31">
        <f t="shared" si="77"/>
        <v>260800</v>
      </c>
      <c r="P164" s="31">
        <f>SUM(P162)+(P162*200%)+(P162*300%)</f>
        <v>195600</v>
      </c>
      <c r="Q164" s="31">
        <f t="shared" ref="Q164:AA164" si="78">SUM(Q162)+(Q162*200%)+(Q162*300%)</f>
        <v>195600</v>
      </c>
      <c r="R164" s="31">
        <f t="shared" si="78"/>
        <v>195600</v>
      </c>
      <c r="S164" s="31">
        <f t="shared" si="78"/>
        <v>195600</v>
      </c>
      <c r="T164" s="31">
        <f t="shared" si="78"/>
        <v>195600</v>
      </c>
      <c r="U164" s="31">
        <f t="shared" si="78"/>
        <v>195600</v>
      </c>
      <c r="V164" s="31">
        <f t="shared" si="78"/>
        <v>195600</v>
      </c>
      <c r="W164" s="31">
        <f t="shared" si="78"/>
        <v>195600</v>
      </c>
      <c r="X164" s="31">
        <f t="shared" si="78"/>
        <v>195600</v>
      </c>
      <c r="Y164" s="31">
        <f t="shared" si="78"/>
        <v>195600</v>
      </c>
      <c r="Z164" s="31">
        <f t="shared" si="78"/>
        <v>195600</v>
      </c>
      <c r="AA164" s="31">
        <f t="shared" si="78"/>
        <v>195600</v>
      </c>
      <c r="AB164" s="30">
        <f>INT(AB162*1%)</f>
        <v>0</v>
      </c>
      <c r="AC164" s="30">
        <f t="shared" ref="AC164:AM164" si="79">INT(AC162*1%)</f>
        <v>0</v>
      </c>
      <c r="AD164" s="30">
        <f t="shared" si="79"/>
        <v>0</v>
      </c>
      <c r="AE164" s="30">
        <f t="shared" si="79"/>
        <v>0</v>
      </c>
      <c r="AF164" s="30">
        <f t="shared" si="79"/>
        <v>0</v>
      </c>
      <c r="AG164" s="30">
        <f t="shared" si="79"/>
        <v>0</v>
      </c>
      <c r="AH164" s="30">
        <f t="shared" si="79"/>
        <v>0</v>
      </c>
      <c r="AI164" s="30">
        <f t="shared" si="79"/>
        <v>0</v>
      </c>
      <c r="AJ164" s="30">
        <f t="shared" si="79"/>
        <v>0</v>
      </c>
      <c r="AK164" s="30">
        <f t="shared" si="79"/>
        <v>0</v>
      </c>
      <c r="AL164" s="30">
        <f t="shared" si="79"/>
        <v>0</v>
      </c>
      <c r="AM164" s="30">
        <f t="shared" si="79"/>
        <v>0</v>
      </c>
      <c r="AN164" s="30">
        <f>SUM(AB164:AM164)</f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f>SUM(AO164:AZ164)</f>
        <v>0</v>
      </c>
      <c r="BB164" s="31">
        <f t="shared" si="73"/>
        <v>0</v>
      </c>
      <c r="BC164" s="31">
        <f t="shared" si="73"/>
        <v>0</v>
      </c>
      <c r="BD164" s="31">
        <f t="shared" si="73"/>
        <v>0</v>
      </c>
      <c r="BE164" s="31">
        <f t="shared" si="73"/>
        <v>0</v>
      </c>
      <c r="BF164" s="31">
        <f t="shared" si="73"/>
        <v>0</v>
      </c>
      <c r="BG164" s="31">
        <f t="shared" si="73"/>
        <v>0</v>
      </c>
      <c r="BH164" s="31">
        <f t="shared" si="73"/>
        <v>0</v>
      </c>
      <c r="BI164" s="31">
        <f t="shared" si="73"/>
        <v>0</v>
      </c>
      <c r="BJ164" s="31">
        <f t="shared" si="73"/>
        <v>0</v>
      </c>
      <c r="BK164" s="31">
        <f t="shared" si="73"/>
        <v>0</v>
      </c>
      <c r="BL164" s="31">
        <f t="shared" si="73"/>
        <v>0</v>
      </c>
      <c r="BM164" s="31">
        <f>SUM(O164*AM164)+(AA164*AZ164)</f>
        <v>0</v>
      </c>
      <c r="BN164" s="31">
        <f>SUM(BB164:BM164)</f>
        <v>0</v>
      </c>
    </row>
    <row r="165" spans="1:66" x14ac:dyDescent="0.35">
      <c r="A165" s="29"/>
      <c r="B165" s="36" t="s">
        <v>134</v>
      </c>
      <c r="C165" s="29"/>
      <c r="D165" s="38">
        <f>SUM(D162)+(D162*250%)+(D162*450%)+(D162*700%)</f>
        <v>489000</v>
      </c>
      <c r="E165" s="38">
        <f t="shared" ref="E165:O165" si="80">SUM(E162)+(E162*250%)+(E162*450%)+(E162*700%)</f>
        <v>489000</v>
      </c>
      <c r="F165" s="38">
        <f t="shared" si="80"/>
        <v>489000</v>
      </c>
      <c r="G165" s="38">
        <f t="shared" si="80"/>
        <v>489000</v>
      </c>
      <c r="H165" s="38">
        <f t="shared" si="80"/>
        <v>489000</v>
      </c>
      <c r="I165" s="38">
        <f t="shared" si="80"/>
        <v>489000</v>
      </c>
      <c r="J165" s="38">
        <f t="shared" si="80"/>
        <v>489000</v>
      </c>
      <c r="K165" s="38">
        <f t="shared" si="80"/>
        <v>489000</v>
      </c>
      <c r="L165" s="38">
        <f t="shared" si="80"/>
        <v>489000</v>
      </c>
      <c r="M165" s="38">
        <f t="shared" si="80"/>
        <v>489000</v>
      </c>
      <c r="N165" s="38">
        <f t="shared" si="80"/>
        <v>489000</v>
      </c>
      <c r="O165" s="38">
        <f t="shared" si="80"/>
        <v>489000</v>
      </c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0">
        <f>INT(AB162*1%)</f>
        <v>0</v>
      </c>
      <c r="AC165" s="30">
        <f t="shared" ref="AC165:AM165" si="81">INT(AC162*1%)</f>
        <v>0</v>
      </c>
      <c r="AD165" s="30">
        <f t="shared" si="81"/>
        <v>0</v>
      </c>
      <c r="AE165" s="30">
        <f t="shared" si="81"/>
        <v>0</v>
      </c>
      <c r="AF165" s="30">
        <f t="shared" si="81"/>
        <v>0</v>
      </c>
      <c r="AG165" s="30">
        <f t="shared" si="81"/>
        <v>0</v>
      </c>
      <c r="AH165" s="30">
        <f t="shared" si="81"/>
        <v>0</v>
      </c>
      <c r="AI165" s="30">
        <f t="shared" si="81"/>
        <v>0</v>
      </c>
      <c r="AJ165" s="30">
        <f t="shared" si="81"/>
        <v>0</v>
      </c>
      <c r="AK165" s="30">
        <f t="shared" si="81"/>
        <v>0</v>
      </c>
      <c r="AL165" s="30">
        <f t="shared" si="81"/>
        <v>0</v>
      </c>
      <c r="AM165" s="30">
        <f t="shared" si="81"/>
        <v>0</v>
      </c>
      <c r="AN165" s="30">
        <f>SUM(AB165:AM165)</f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f>SUM(AO165:AZ165)</f>
        <v>0</v>
      </c>
      <c r="BB165" s="31">
        <f t="shared" si="73"/>
        <v>0</v>
      </c>
      <c r="BC165" s="31">
        <f t="shared" si="73"/>
        <v>0</v>
      </c>
      <c r="BD165" s="31">
        <f t="shared" si="73"/>
        <v>0</v>
      </c>
      <c r="BE165" s="31">
        <f t="shared" si="73"/>
        <v>0</v>
      </c>
      <c r="BF165" s="31">
        <f t="shared" si="73"/>
        <v>0</v>
      </c>
      <c r="BG165" s="31">
        <f t="shared" si="73"/>
        <v>0</v>
      </c>
      <c r="BH165" s="31">
        <f t="shared" si="73"/>
        <v>0</v>
      </c>
      <c r="BI165" s="31">
        <f t="shared" si="73"/>
        <v>0</v>
      </c>
      <c r="BJ165" s="31">
        <f t="shared" si="73"/>
        <v>0</v>
      </c>
      <c r="BK165" s="31">
        <f t="shared" si="73"/>
        <v>0</v>
      </c>
      <c r="BL165" s="31">
        <f t="shared" si="73"/>
        <v>0</v>
      </c>
      <c r="BM165" s="31">
        <f>SUM(O165*AM165)+(AA165*AZ165)</f>
        <v>0</v>
      </c>
      <c r="BN165" s="31">
        <f>SUM(BB165:BM165)</f>
        <v>0</v>
      </c>
    </row>
    <row r="166" spans="1:66" ht="17" x14ac:dyDescent="0.4">
      <c r="A166" s="29"/>
      <c r="B166" s="105" t="s">
        <v>73</v>
      </c>
      <c r="C166" s="29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</row>
    <row r="167" spans="1:66" x14ac:dyDescent="0.35">
      <c r="A167" s="29"/>
      <c r="B167" s="36" t="s">
        <v>131</v>
      </c>
      <c r="C167" s="29"/>
      <c r="D167" s="31">
        <f>D162*125%</f>
        <v>40750</v>
      </c>
      <c r="E167" s="31">
        <f t="shared" ref="E167:O167" si="82">E162*125%</f>
        <v>40750</v>
      </c>
      <c r="F167" s="31">
        <f t="shared" si="82"/>
        <v>40750</v>
      </c>
      <c r="G167" s="31">
        <f t="shared" si="82"/>
        <v>40750</v>
      </c>
      <c r="H167" s="31">
        <f t="shared" si="82"/>
        <v>40750</v>
      </c>
      <c r="I167" s="31">
        <f t="shared" si="82"/>
        <v>40750</v>
      </c>
      <c r="J167" s="31">
        <f t="shared" si="82"/>
        <v>40750</v>
      </c>
      <c r="K167" s="31">
        <f t="shared" si="82"/>
        <v>40750</v>
      </c>
      <c r="L167" s="31">
        <f t="shared" si="82"/>
        <v>40750</v>
      </c>
      <c r="M167" s="31">
        <f t="shared" si="82"/>
        <v>40750</v>
      </c>
      <c r="N167" s="31">
        <f t="shared" si="82"/>
        <v>40750</v>
      </c>
      <c r="O167" s="31">
        <f t="shared" si="82"/>
        <v>40750</v>
      </c>
      <c r="P167" s="31">
        <f>P162*125%</f>
        <v>40750</v>
      </c>
      <c r="Q167" s="31">
        <f t="shared" ref="Q167:AA167" si="83">Q162*125%</f>
        <v>40750</v>
      </c>
      <c r="R167" s="31">
        <f t="shared" si="83"/>
        <v>40750</v>
      </c>
      <c r="S167" s="31">
        <f t="shared" si="83"/>
        <v>40750</v>
      </c>
      <c r="T167" s="31">
        <f t="shared" si="83"/>
        <v>40750</v>
      </c>
      <c r="U167" s="31">
        <f t="shared" si="83"/>
        <v>40750</v>
      </c>
      <c r="V167" s="31">
        <f t="shared" si="83"/>
        <v>40750</v>
      </c>
      <c r="W167" s="31">
        <f t="shared" si="83"/>
        <v>40750</v>
      </c>
      <c r="X167" s="31">
        <f t="shared" si="83"/>
        <v>40750</v>
      </c>
      <c r="Y167" s="31">
        <f t="shared" si="83"/>
        <v>40750</v>
      </c>
      <c r="Z167" s="31">
        <f t="shared" si="83"/>
        <v>40750</v>
      </c>
      <c r="AA167" s="31">
        <f t="shared" si="83"/>
        <v>40750</v>
      </c>
      <c r="AB167" s="30">
        <f>'Trafik 2021'!G41</f>
        <v>0</v>
      </c>
      <c r="AC167" s="30">
        <f>'Trafik 2021'!H41</f>
        <v>0</v>
      </c>
      <c r="AD167" s="30">
        <f>'Trafik 2021'!I41</f>
        <v>0</v>
      </c>
      <c r="AE167" s="30">
        <f>'Trafik 2021'!J41</f>
        <v>0</v>
      </c>
      <c r="AF167" s="30">
        <f>'Trafik 2021'!K41</f>
        <v>0</v>
      </c>
      <c r="AG167" s="30">
        <f>'Trafik 2021'!L41</f>
        <v>0</v>
      </c>
      <c r="AH167" s="30">
        <f>'Trafik 2021'!M41</f>
        <v>0</v>
      </c>
      <c r="AI167" s="30">
        <f>'Trafik 2021'!N41</f>
        <v>0</v>
      </c>
      <c r="AJ167" s="30">
        <f>'Trafik 2021'!O41</f>
        <v>0</v>
      </c>
      <c r="AK167" s="30">
        <f>'Trafik 2021'!P41</f>
        <v>0</v>
      </c>
      <c r="AL167" s="30">
        <f>'Trafik 2021'!Q41</f>
        <v>0</v>
      </c>
      <c r="AM167" s="30">
        <f>'Trafik 2021'!R41</f>
        <v>0</v>
      </c>
      <c r="AN167" s="30">
        <f>SUM(AB167:AM167)</f>
        <v>0</v>
      </c>
      <c r="AO167" s="30">
        <f>'Trafik 2021'!G55</f>
        <v>0</v>
      </c>
      <c r="AP167" s="30">
        <f>'Trafik 2021'!H55</f>
        <v>0</v>
      </c>
      <c r="AQ167" s="30">
        <f>'Trafik 2021'!I55</f>
        <v>0</v>
      </c>
      <c r="AR167" s="30">
        <f>'Trafik 2021'!J55</f>
        <v>0</v>
      </c>
      <c r="AS167" s="30">
        <f>'Trafik 2021'!K55</f>
        <v>0</v>
      </c>
      <c r="AT167" s="30">
        <f>'Trafik 2021'!L55</f>
        <v>0</v>
      </c>
      <c r="AU167" s="30">
        <f>'Trafik 2021'!M55</f>
        <v>0</v>
      </c>
      <c r="AV167" s="30">
        <f>'Trafik 2021'!N55</f>
        <v>0</v>
      </c>
      <c r="AW167" s="30">
        <f>'Trafik 2021'!O55</f>
        <v>0</v>
      </c>
      <c r="AX167" s="30">
        <f>'Trafik 2021'!P55</f>
        <v>0</v>
      </c>
      <c r="AY167" s="30">
        <f>'Trafik 2021'!Q55</f>
        <v>0</v>
      </c>
      <c r="AZ167" s="30">
        <f>'Trafik 2021'!R55</f>
        <v>0</v>
      </c>
      <c r="BA167" s="30">
        <f>SUM(AO167:AZ167)</f>
        <v>0</v>
      </c>
      <c r="BB167" s="31">
        <f t="shared" ref="BB167:BL170" si="84">SUM(D167*AB167)+(Q167*AO167)</f>
        <v>0</v>
      </c>
      <c r="BC167" s="31">
        <f t="shared" si="84"/>
        <v>0</v>
      </c>
      <c r="BD167" s="31">
        <f t="shared" si="84"/>
        <v>0</v>
      </c>
      <c r="BE167" s="31">
        <f t="shared" si="84"/>
        <v>0</v>
      </c>
      <c r="BF167" s="31">
        <f t="shared" si="84"/>
        <v>0</v>
      </c>
      <c r="BG167" s="31">
        <f t="shared" si="84"/>
        <v>0</v>
      </c>
      <c r="BH167" s="31">
        <f t="shared" si="84"/>
        <v>0</v>
      </c>
      <c r="BI167" s="31">
        <f t="shared" si="84"/>
        <v>0</v>
      </c>
      <c r="BJ167" s="31">
        <f t="shared" si="84"/>
        <v>0</v>
      </c>
      <c r="BK167" s="31">
        <f t="shared" si="84"/>
        <v>0</v>
      </c>
      <c r="BL167" s="31">
        <f t="shared" si="84"/>
        <v>0</v>
      </c>
      <c r="BM167" s="31">
        <f>SUM(O167*AM167)+(AA167*AZ167)</f>
        <v>0</v>
      </c>
      <c r="BN167" s="31">
        <f>SUM(BB167:BM167)</f>
        <v>0</v>
      </c>
    </row>
    <row r="168" spans="1:66" x14ac:dyDescent="0.35">
      <c r="A168" s="29"/>
      <c r="B168" s="36" t="s">
        <v>132</v>
      </c>
      <c r="C168" s="29"/>
      <c r="D168" s="31">
        <f t="shared" ref="D168:O168" si="85">SUM(D167)+(D167*250%)</f>
        <v>142625</v>
      </c>
      <c r="E168" s="31">
        <f t="shared" si="85"/>
        <v>142625</v>
      </c>
      <c r="F168" s="31">
        <f t="shared" si="85"/>
        <v>142625</v>
      </c>
      <c r="G168" s="31">
        <f t="shared" si="85"/>
        <v>142625</v>
      </c>
      <c r="H168" s="31">
        <f t="shared" si="85"/>
        <v>142625</v>
      </c>
      <c r="I168" s="31">
        <f t="shared" si="85"/>
        <v>142625</v>
      </c>
      <c r="J168" s="31">
        <f t="shared" si="85"/>
        <v>142625</v>
      </c>
      <c r="K168" s="31">
        <f t="shared" si="85"/>
        <v>142625</v>
      </c>
      <c r="L168" s="31">
        <f t="shared" si="85"/>
        <v>142625</v>
      </c>
      <c r="M168" s="31">
        <f t="shared" si="85"/>
        <v>142625</v>
      </c>
      <c r="N168" s="31">
        <f t="shared" si="85"/>
        <v>142625</v>
      </c>
      <c r="O168" s="31">
        <f t="shared" si="85"/>
        <v>142625</v>
      </c>
      <c r="P168" s="31">
        <f t="shared" ref="P168:AA168" si="86">SUM(P167)+(P167*200%)</f>
        <v>122250</v>
      </c>
      <c r="Q168" s="31">
        <f t="shared" si="86"/>
        <v>122250</v>
      </c>
      <c r="R168" s="31">
        <f t="shared" si="86"/>
        <v>122250</v>
      </c>
      <c r="S168" s="31">
        <f t="shared" si="86"/>
        <v>122250</v>
      </c>
      <c r="T168" s="31">
        <f t="shared" si="86"/>
        <v>122250</v>
      </c>
      <c r="U168" s="31">
        <f t="shared" si="86"/>
        <v>122250</v>
      </c>
      <c r="V168" s="31">
        <f t="shared" si="86"/>
        <v>122250</v>
      </c>
      <c r="W168" s="31">
        <f t="shared" si="86"/>
        <v>122250</v>
      </c>
      <c r="X168" s="31">
        <f t="shared" si="86"/>
        <v>122250</v>
      </c>
      <c r="Y168" s="31">
        <f t="shared" si="86"/>
        <v>122250</v>
      </c>
      <c r="Z168" s="31">
        <f t="shared" si="86"/>
        <v>122250</v>
      </c>
      <c r="AA168" s="31">
        <f t="shared" si="86"/>
        <v>122250</v>
      </c>
      <c r="AB168" s="30">
        <f t="shared" ref="AB168:AM168" si="87">INT(AB167*2%)</f>
        <v>0</v>
      </c>
      <c r="AC168" s="30">
        <f t="shared" si="87"/>
        <v>0</v>
      </c>
      <c r="AD168" s="30">
        <f t="shared" si="87"/>
        <v>0</v>
      </c>
      <c r="AE168" s="30">
        <f t="shared" si="87"/>
        <v>0</v>
      </c>
      <c r="AF168" s="30">
        <f t="shared" si="87"/>
        <v>0</v>
      </c>
      <c r="AG168" s="30">
        <f t="shared" si="87"/>
        <v>0</v>
      </c>
      <c r="AH168" s="30">
        <f t="shared" si="87"/>
        <v>0</v>
      </c>
      <c r="AI168" s="30">
        <f t="shared" si="87"/>
        <v>0</v>
      </c>
      <c r="AJ168" s="30">
        <f t="shared" si="87"/>
        <v>0</v>
      </c>
      <c r="AK168" s="30">
        <f t="shared" si="87"/>
        <v>0</v>
      </c>
      <c r="AL168" s="30">
        <f t="shared" si="87"/>
        <v>0</v>
      </c>
      <c r="AM168" s="30">
        <f t="shared" si="87"/>
        <v>0</v>
      </c>
      <c r="AN168" s="30">
        <f>SUM(AB168:AM168)</f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f>SUM(AO168:AZ168)</f>
        <v>0</v>
      </c>
      <c r="BB168" s="31">
        <f t="shared" si="84"/>
        <v>0</v>
      </c>
      <c r="BC168" s="31">
        <f t="shared" si="84"/>
        <v>0</v>
      </c>
      <c r="BD168" s="31">
        <f t="shared" si="84"/>
        <v>0</v>
      </c>
      <c r="BE168" s="31">
        <f t="shared" si="84"/>
        <v>0</v>
      </c>
      <c r="BF168" s="31">
        <f t="shared" si="84"/>
        <v>0</v>
      </c>
      <c r="BG168" s="31">
        <f t="shared" si="84"/>
        <v>0</v>
      </c>
      <c r="BH168" s="31">
        <f t="shared" si="84"/>
        <v>0</v>
      </c>
      <c r="BI168" s="31">
        <f t="shared" si="84"/>
        <v>0</v>
      </c>
      <c r="BJ168" s="31">
        <f t="shared" si="84"/>
        <v>0</v>
      </c>
      <c r="BK168" s="31">
        <f t="shared" si="84"/>
        <v>0</v>
      </c>
      <c r="BL168" s="31">
        <f t="shared" si="84"/>
        <v>0</v>
      </c>
      <c r="BM168" s="31">
        <f>SUM(O168*AM168)+(AA168*AZ168)</f>
        <v>0</v>
      </c>
      <c r="BN168" s="31">
        <f>SUM(BB168:BM168)</f>
        <v>0</v>
      </c>
    </row>
    <row r="169" spans="1:66" x14ac:dyDescent="0.35">
      <c r="A169" s="29"/>
      <c r="B169" s="36" t="s">
        <v>133</v>
      </c>
      <c r="C169" s="29"/>
      <c r="D169" s="31">
        <f>SUM(D167)+(D167*250%)+(D167*450%)</f>
        <v>326000</v>
      </c>
      <c r="E169" s="31">
        <f t="shared" ref="E169:O169" si="88">SUM(E167)+(E167*250%)+(E167*450%)</f>
        <v>326000</v>
      </c>
      <c r="F169" s="31">
        <f t="shared" si="88"/>
        <v>326000</v>
      </c>
      <c r="G169" s="31">
        <f t="shared" si="88"/>
        <v>326000</v>
      </c>
      <c r="H169" s="31">
        <f t="shared" si="88"/>
        <v>326000</v>
      </c>
      <c r="I169" s="31">
        <f t="shared" si="88"/>
        <v>326000</v>
      </c>
      <c r="J169" s="31">
        <f t="shared" si="88"/>
        <v>326000</v>
      </c>
      <c r="K169" s="31">
        <f t="shared" si="88"/>
        <v>326000</v>
      </c>
      <c r="L169" s="31">
        <f t="shared" si="88"/>
        <v>326000</v>
      </c>
      <c r="M169" s="31">
        <f t="shared" si="88"/>
        <v>326000</v>
      </c>
      <c r="N169" s="31">
        <f t="shared" si="88"/>
        <v>326000</v>
      </c>
      <c r="O169" s="31">
        <f t="shared" si="88"/>
        <v>326000</v>
      </c>
      <c r="P169" s="31">
        <f>SUM(P167)+(P167*200%)+(P167*300%)</f>
        <v>244500</v>
      </c>
      <c r="Q169" s="31">
        <f t="shared" ref="Q169:AA169" si="89">SUM(Q167)+(Q167*200%)+(Q167*300%)</f>
        <v>244500</v>
      </c>
      <c r="R169" s="31">
        <f t="shared" si="89"/>
        <v>244500</v>
      </c>
      <c r="S169" s="31">
        <f t="shared" si="89"/>
        <v>244500</v>
      </c>
      <c r="T169" s="31">
        <f t="shared" si="89"/>
        <v>244500</v>
      </c>
      <c r="U169" s="31">
        <f t="shared" si="89"/>
        <v>244500</v>
      </c>
      <c r="V169" s="31">
        <f t="shared" si="89"/>
        <v>244500</v>
      </c>
      <c r="W169" s="31">
        <f t="shared" si="89"/>
        <v>244500</v>
      </c>
      <c r="X169" s="31">
        <f t="shared" si="89"/>
        <v>244500</v>
      </c>
      <c r="Y169" s="31">
        <f t="shared" si="89"/>
        <v>244500</v>
      </c>
      <c r="Z169" s="31">
        <f t="shared" si="89"/>
        <v>244500</v>
      </c>
      <c r="AA169" s="31">
        <f t="shared" si="89"/>
        <v>244500</v>
      </c>
      <c r="AB169" s="30">
        <f>INT(AB167*1%)</f>
        <v>0</v>
      </c>
      <c r="AC169" s="30">
        <f t="shared" ref="AC169:AM169" si="90">INT(AC167*1%)</f>
        <v>0</v>
      </c>
      <c r="AD169" s="30">
        <f t="shared" si="90"/>
        <v>0</v>
      </c>
      <c r="AE169" s="30">
        <f t="shared" si="90"/>
        <v>0</v>
      </c>
      <c r="AF169" s="30">
        <f t="shared" si="90"/>
        <v>0</v>
      </c>
      <c r="AG169" s="30">
        <f t="shared" si="90"/>
        <v>0</v>
      </c>
      <c r="AH169" s="30">
        <f t="shared" si="90"/>
        <v>0</v>
      </c>
      <c r="AI169" s="30">
        <f t="shared" si="90"/>
        <v>0</v>
      </c>
      <c r="AJ169" s="30">
        <f t="shared" si="90"/>
        <v>0</v>
      </c>
      <c r="AK169" s="30">
        <f t="shared" si="90"/>
        <v>0</v>
      </c>
      <c r="AL169" s="30">
        <f t="shared" si="90"/>
        <v>0</v>
      </c>
      <c r="AM169" s="30">
        <f t="shared" si="90"/>
        <v>0</v>
      </c>
      <c r="AN169" s="30">
        <f>SUM(AB169:AM169)</f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f>SUM(AO169:AZ169)</f>
        <v>0</v>
      </c>
      <c r="BB169" s="31">
        <f t="shared" si="84"/>
        <v>0</v>
      </c>
      <c r="BC169" s="31">
        <f t="shared" si="84"/>
        <v>0</v>
      </c>
      <c r="BD169" s="31">
        <f t="shared" si="84"/>
        <v>0</v>
      </c>
      <c r="BE169" s="31">
        <f t="shared" si="84"/>
        <v>0</v>
      </c>
      <c r="BF169" s="31">
        <f t="shared" si="84"/>
        <v>0</v>
      </c>
      <c r="BG169" s="31">
        <f t="shared" si="84"/>
        <v>0</v>
      </c>
      <c r="BH169" s="31">
        <f t="shared" si="84"/>
        <v>0</v>
      </c>
      <c r="BI169" s="31">
        <f t="shared" si="84"/>
        <v>0</v>
      </c>
      <c r="BJ169" s="31">
        <f t="shared" si="84"/>
        <v>0</v>
      </c>
      <c r="BK169" s="31">
        <f t="shared" si="84"/>
        <v>0</v>
      </c>
      <c r="BL169" s="31">
        <f t="shared" si="84"/>
        <v>0</v>
      </c>
      <c r="BM169" s="31">
        <f>SUM(O169*AM169)+(AA169*AZ169)</f>
        <v>0</v>
      </c>
      <c r="BN169" s="31">
        <f>SUM(BB169:BM169)</f>
        <v>0</v>
      </c>
    </row>
    <row r="170" spans="1:66" x14ac:dyDescent="0.35">
      <c r="A170" s="29"/>
      <c r="B170" s="36" t="s">
        <v>134</v>
      </c>
      <c r="C170" s="29"/>
      <c r="D170" s="38">
        <f>SUM(D167)+(D167*250%)+(D167*450%)+(D167*700%)</f>
        <v>611250</v>
      </c>
      <c r="E170" s="38">
        <f t="shared" ref="E170:O170" si="91">SUM(E167)+(E167*250%)+(E167*450%)+(E167*700%)</f>
        <v>611250</v>
      </c>
      <c r="F170" s="38">
        <f t="shared" si="91"/>
        <v>611250</v>
      </c>
      <c r="G170" s="38">
        <f t="shared" si="91"/>
        <v>611250</v>
      </c>
      <c r="H170" s="38">
        <f t="shared" si="91"/>
        <v>611250</v>
      </c>
      <c r="I170" s="38">
        <f t="shared" si="91"/>
        <v>611250</v>
      </c>
      <c r="J170" s="38">
        <f t="shared" si="91"/>
        <v>611250</v>
      </c>
      <c r="K170" s="38">
        <f t="shared" si="91"/>
        <v>611250</v>
      </c>
      <c r="L170" s="38">
        <f t="shared" si="91"/>
        <v>611250</v>
      </c>
      <c r="M170" s="38">
        <f t="shared" si="91"/>
        <v>611250</v>
      </c>
      <c r="N170" s="38">
        <f t="shared" si="91"/>
        <v>611250</v>
      </c>
      <c r="O170" s="38">
        <f t="shared" si="91"/>
        <v>611250</v>
      </c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0">
        <f>INT(AB167*1%)</f>
        <v>0</v>
      </c>
      <c r="AC170" s="30">
        <f t="shared" ref="AC170:AM170" si="92">INT(AC167*1%)</f>
        <v>0</v>
      </c>
      <c r="AD170" s="30">
        <f t="shared" si="92"/>
        <v>0</v>
      </c>
      <c r="AE170" s="30">
        <f t="shared" si="92"/>
        <v>0</v>
      </c>
      <c r="AF170" s="30">
        <f t="shared" si="92"/>
        <v>0</v>
      </c>
      <c r="AG170" s="30">
        <f t="shared" si="92"/>
        <v>0</v>
      </c>
      <c r="AH170" s="30">
        <f t="shared" si="92"/>
        <v>0</v>
      </c>
      <c r="AI170" s="30">
        <f t="shared" si="92"/>
        <v>0</v>
      </c>
      <c r="AJ170" s="30">
        <f t="shared" si="92"/>
        <v>0</v>
      </c>
      <c r="AK170" s="30">
        <f t="shared" si="92"/>
        <v>0</v>
      </c>
      <c r="AL170" s="30">
        <f t="shared" si="92"/>
        <v>0</v>
      </c>
      <c r="AM170" s="30">
        <f t="shared" si="92"/>
        <v>0</v>
      </c>
      <c r="AN170" s="30">
        <f>SUM(AB170:AM170)</f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f>SUM(AO170:AZ170)</f>
        <v>0</v>
      </c>
      <c r="BB170" s="31">
        <f t="shared" si="84"/>
        <v>0</v>
      </c>
      <c r="BC170" s="31">
        <f t="shared" si="84"/>
        <v>0</v>
      </c>
      <c r="BD170" s="31">
        <f t="shared" si="84"/>
        <v>0</v>
      </c>
      <c r="BE170" s="31">
        <f t="shared" si="84"/>
        <v>0</v>
      </c>
      <c r="BF170" s="31">
        <f t="shared" si="84"/>
        <v>0</v>
      </c>
      <c r="BG170" s="31">
        <f t="shared" si="84"/>
        <v>0</v>
      </c>
      <c r="BH170" s="31">
        <f t="shared" si="84"/>
        <v>0</v>
      </c>
      <c r="BI170" s="31">
        <f t="shared" si="84"/>
        <v>0</v>
      </c>
      <c r="BJ170" s="31">
        <f t="shared" si="84"/>
        <v>0</v>
      </c>
      <c r="BK170" s="31">
        <f t="shared" si="84"/>
        <v>0</v>
      </c>
      <c r="BL170" s="31">
        <f t="shared" si="84"/>
        <v>0</v>
      </c>
      <c r="BM170" s="31">
        <f>SUM(O170*AM170)+(AA170*AZ170)</f>
        <v>0</v>
      </c>
      <c r="BN170" s="31">
        <f>SUM(BB170:BM170)</f>
        <v>0</v>
      </c>
    </row>
    <row r="171" spans="1:66" x14ac:dyDescent="0.35">
      <c r="A171" s="29"/>
      <c r="B171" s="36"/>
      <c r="C171" s="29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</row>
    <row r="172" spans="1:66" ht="17" x14ac:dyDescent="0.4">
      <c r="A172" s="29"/>
      <c r="B172" s="105" t="s">
        <v>99</v>
      </c>
      <c r="C172" s="29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</row>
    <row r="173" spans="1:66" ht="17" x14ac:dyDescent="0.4">
      <c r="A173" s="29"/>
      <c r="B173" s="105" t="s">
        <v>79</v>
      </c>
      <c r="C173" s="29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</row>
    <row r="174" spans="1:66" x14ac:dyDescent="0.35">
      <c r="A174" s="29"/>
      <c r="B174" s="36" t="s">
        <v>131</v>
      </c>
      <c r="C174" s="29"/>
      <c r="D174" s="31">
        <v>37500</v>
      </c>
      <c r="E174" s="31">
        <v>37500</v>
      </c>
      <c r="F174" s="31">
        <v>37500</v>
      </c>
      <c r="G174" s="31">
        <v>37500</v>
      </c>
      <c r="H174" s="31">
        <v>37500</v>
      </c>
      <c r="I174" s="31">
        <v>37500</v>
      </c>
      <c r="J174" s="31">
        <v>37500</v>
      </c>
      <c r="K174" s="31">
        <v>37500</v>
      </c>
      <c r="L174" s="31">
        <v>37500</v>
      </c>
      <c r="M174" s="31">
        <v>37500</v>
      </c>
      <c r="N174" s="31">
        <v>37500</v>
      </c>
      <c r="O174" s="31">
        <v>37500</v>
      </c>
      <c r="P174" s="31">
        <v>37500</v>
      </c>
      <c r="Q174" s="31">
        <v>37500</v>
      </c>
      <c r="R174" s="31">
        <v>37500</v>
      </c>
      <c r="S174" s="31">
        <v>37500</v>
      </c>
      <c r="T174" s="31">
        <v>37500</v>
      </c>
      <c r="U174" s="31">
        <v>37500</v>
      </c>
      <c r="V174" s="31">
        <v>37500</v>
      </c>
      <c r="W174" s="31">
        <v>37500</v>
      </c>
      <c r="X174" s="31">
        <v>37500</v>
      </c>
      <c r="Y174" s="31">
        <v>37500</v>
      </c>
      <c r="Z174" s="31">
        <v>37500</v>
      </c>
      <c r="AA174" s="31">
        <v>37500</v>
      </c>
      <c r="AB174" s="30">
        <f>'Trafik 2021'!G30</f>
        <v>0</v>
      </c>
      <c r="AC174" s="30">
        <f>'Trafik 2021'!H30</f>
        <v>0</v>
      </c>
      <c r="AD174" s="30">
        <f>'Trafik 2021'!I30</f>
        <v>0</v>
      </c>
      <c r="AE174" s="30">
        <f>'Trafik 2021'!J30</f>
        <v>456</v>
      </c>
      <c r="AF174" s="30">
        <f>'Trafik 2021'!K30</f>
        <v>580</v>
      </c>
      <c r="AG174" s="30">
        <f>'Trafik 2021'!L30</f>
        <v>831</v>
      </c>
      <c r="AH174" s="30">
        <f>'Trafik 2021'!M30</f>
        <v>831</v>
      </c>
      <c r="AI174" s="30">
        <f>'Trafik 2021'!N30</f>
        <v>831</v>
      </c>
      <c r="AJ174" s="30">
        <f>'Trafik 2021'!O30</f>
        <v>2042</v>
      </c>
      <c r="AK174" s="30">
        <f>'Trafik 2021'!P30</f>
        <v>2042</v>
      </c>
      <c r="AL174" s="30">
        <f>'Trafik 2021'!Q30</f>
        <v>2760</v>
      </c>
      <c r="AM174" s="30">
        <f>'Trafik 2021'!R30</f>
        <v>3715</v>
      </c>
      <c r="AN174" s="30">
        <f>SUM(AB174:AM174)</f>
        <v>14088</v>
      </c>
      <c r="AO174" s="30">
        <f>'Trafik 2021'!G44</f>
        <v>0</v>
      </c>
      <c r="AP174" s="30">
        <f>'Trafik 2021'!H44</f>
        <v>0</v>
      </c>
      <c r="AQ174" s="30">
        <f>'Trafik 2021'!I44</f>
        <v>0</v>
      </c>
      <c r="AR174" s="30">
        <f>'Trafik 2021'!J44</f>
        <v>728</v>
      </c>
      <c r="AS174" s="30">
        <f>'Trafik 2021'!K44</f>
        <v>727</v>
      </c>
      <c r="AT174" s="30">
        <f>'Trafik 2021'!L44</f>
        <v>869</v>
      </c>
      <c r="AU174" s="30">
        <f>'Trafik 2021'!M44</f>
        <v>869</v>
      </c>
      <c r="AV174" s="30">
        <f>'Trafik 2021'!N44</f>
        <v>734</v>
      </c>
      <c r="AW174" s="30">
        <f>'Trafik 2021'!O44</f>
        <v>2108</v>
      </c>
      <c r="AX174" s="30">
        <f>'Trafik 2021'!P44</f>
        <v>2108</v>
      </c>
      <c r="AY174" s="30">
        <f>'Trafik 2021'!Q44</f>
        <v>2720</v>
      </c>
      <c r="AZ174" s="30">
        <f>'Trafik 2021'!R44</f>
        <v>3694</v>
      </c>
      <c r="BA174" s="30">
        <f>SUM(AO174:AZ174)</f>
        <v>14557</v>
      </c>
      <c r="BB174" s="31">
        <f>SUM(D174*AB174)+(Q174*AO174)</f>
        <v>0</v>
      </c>
      <c r="BC174" s="31">
        <f t="shared" ref="BC174:BL177" si="93">SUM(E174*AC174)+(R174*AP174)</f>
        <v>0</v>
      </c>
      <c r="BD174" s="31">
        <f t="shared" si="93"/>
        <v>0</v>
      </c>
      <c r="BE174" s="31">
        <f t="shared" si="93"/>
        <v>44400000</v>
      </c>
      <c r="BF174" s="31">
        <f t="shared" si="93"/>
        <v>49012500</v>
      </c>
      <c r="BG174" s="31">
        <f t="shared" si="93"/>
        <v>63750000</v>
      </c>
      <c r="BH174" s="31">
        <f t="shared" si="93"/>
        <v>63750000</v>
      </c>
      <c r="BI174" s="31">
        <f t="shared" si="93"/>
        <v>58687500</v>
      </c>
      <c r="BJ174" s="31">
        <f t="shared" si="93"/>
        <v>155625000</v>
      </c>
      <c r="BK174" s="31">
        <f t="shared" si="93"/>
        <v>155625000</v>
      </c>
      <c r="BL174" s="31">
        <f t="shared" si="93"/>
        <v>205500000</v>
      </c>
      <c r="BM174" s="31">
        <f>SUM(O174*AM174)+(AA174*AZ174)</f>
        <v>277837500</v>
      </c>
      <c r="BN174" s="31">
        <f>SUM(BB174:BM174)</f>
        <v>1074187500</v>
      </c>
    </row>
    <row r="175" spans="1:66" x14ac:dyDescent="0.35">
      <c r="A175" s="29"/>
      <c r="B175" s="36" t="s">
        <v>132</v>
      </c>
      <c r="C175" s="29"/>
      <c r="D175" s="31">
        <f>SUM(D174)+(D174*250%)</f>
        <v>131250</v>
      </c>
      <c r="E175" s="31">
        <f t="shared" ref="E175:O175" si="94">SUM(E174)+(E174*250%)</f>
        <v>131250</v>
      </c>
      <c r="F175" s="31">
        <f t="shared" si="94"/>
        <v>131250</v>
      </c>
      <c r="G175" s="31">
        <f t="shared" si="94"/>
        <v>131250</v>
      </c>
      <c r="H175" s="31">
        <f t="shared" si="94"/>
        <v>131250</v>
      </c>
      <c r="I175" s="31">
        <f t="shared" si="94"/>
        <v>131250</v>
      </c>
      <c r="J175" s="31">
        <f t="shared" si="94"/>
        <v>131250</v>
      </c>
      <c r="K175" s="31">
        <f t="shared" si="94"/>
        <v>131250</v>
      </c>
      <c r="L175" s="31">
        <f t="shared" si="94"/>
        <v>131250</v>
      </c>
      <c r="M175" s="31">
        <f t="shared" si="94"/>
        <v>131250</v>
      </c>
      <c r="N175" s="31">
        <f t="shared" si="94"/>
        <v>131250</v>
      </c>
      <c r="O175" s="31">
        <f t="shared" si="94"/>
        <v>131250</v>
      </c>
      <c r="P175" s="31">
        <f>SUM(P174)+(P174*400%)</f>
        <v>187500</v>
      </c>
      <c r="Q175" s="31">
        <f t="shared" ref="Q175:AA175" si="95">SUM(Q174)+(Q174*400%)</f>
        <v>187500</v>
      </c>
      <c r="R175" s="31">
        <f t="shared" si="95"/>
        <v>187500</v>
      </c>
      <c r="S175" s="31">
        <f t="shared" si="95"/>
        <v>187500</v>
      </c>
      <c r="T175" s="31">
        <f t="shared" si="95"/>
        <v>187500</v>
      </c>
      <c r="U175" s="31">
        <f t="shared" si="95"/>
        <v>187500</v>
      </c>
      <c r="V175" s="31">
        <f t="shared" si="95"/>
        <v>187500</v>
      </c>
      <c r="W175" s="31">
        <f t="shared" si="95"/>
        <v>187500</v>
      </c>
      <c r="X175" s="31">
        <f t="shared" si="95"/>
        <v>187500</v>
      </c>
      <c r="Y175" s="31">
        <f t="shared" si="95"/>
        <v>187500</v>
      </c>
      <c r="Z175" s="31">
        <f t="shared" si="95"/>
        <v>187500</v>
      </c>
      <c r="AA175" s="31">
        <f t="shared" si="95"/>
        <v>187500</v>
      </c>
      <c r="AB175" s="30">
        <f>INT(AB174*22%)</f>
        <v>0</v>
      </c>
      <c r="AC175" s="30">
        <f t="shared" ref="AC175:AD175" si="96">INT(AC174*22%)</f>
        <v>0</v>
      </c>
      <c r="AD175" s="30">
        <f t="shared" si="96"/>
        <v>0</v>
      </c>
      <c r="AE175" s="30">
        <f>INT(AE174*2%)</f>
        <v>9</v>
      </c>
      <c r="AF175" s="30">
        <f>INT(AF174*2%)</f>
        <v>11</v>
      </c>
      <c r="AG175" s="30">
        <f>INT(AG174*2%)</f>
        <v>16</v>
      </c>
      <c r="AH175" s="30">
        <f>INT(AH174*2%)</f>
        <v>16</v>
      </c>
      <c r="AI175" s="30">
        <f>INT(AI174*20%)</f>
        <v>166</v>
      </c>
      <c r="AJ175" s="30">
        <f>INT(AJ174*2%)</f>
        <v>40</v>
      </c>
      <c r="AK175" s="30">
        <f>INT(AK174*2%)</f>
        <v>40</v>
      </c>
      <c r="AL175" s="30">
        <f>INT(AL174*2%)</f>
        <v>55</v>
      </c>
      <c r="AM175" s="30">
        <f>INT(AM174*5%)</f>
        <v>185</v>
      </c>
      <c r="AN175" s="30">
        <f>SUM(AB175:AM175)</f>
        <v>538</v>
      </c>
      <c r="AO175" s="30">
        <f>INT(AO174*1%)</f>
        <v>0</v>
      </c>
      <c r="AP175" s="30">
        <f t="shared" ref="AP175:AY175" si="97">INT(AP174*1%)</f>
        <v>0</v>
      </c>
      <c r="AQ175" s="30">
        <f t="shared" si="97"/>
        <v>0</v>
      </c>
      <c r="AR175" s="30">
        <f t="shared" si="97"/>
        <v>7</v>
      </c>
      <c r="AS175" s="30">
        <f t="shared" si="97"/>
        <v>7</v>
      </c>
      <c r="AT175" s="30">
        <f t="shared" si="97"/>
        <v>8</v>
      </c>
      <c r="AU175" s="30">
        <f t="shared" si="97"/>
        <v>8</v>
      </c>
      <c r="AV175" s="30">
        <f t="shared" si="97"/>
        <v>7</v>
      </c>
      <c r="AW175" s="30">
        <f t="shared" si="97"/>
        <v>21</v>
      </c>
      <c r="AX175" s="30">
        <f t="shared" si="97"/>
        <v>21</v>
      </c>
      <c r="AY175" s="30">
        <f t="shared" si="97"/>
        <v>27</v>
      </c>
      <c r="AZ175" s="30">
        <f>INT(AZ174*0%)</f>
        <v>0</v>
      </c>
      <c r="BA175" s="30">
        <f>SUM(AO175:AZ175)</f>
        <v>106</v>
      </c>
      <c r="BB175" s="31">
        <f>SUM(D175*AB175)+(Q175*AO175)</f>
        <v>0</v>
      </c>
      <c r="BC175" s="31">
        <f t="shared" si="93"/>
        <v>0</v>
      </c>
      <c r="BD175" s="31">
        <f t="shared" si="93"/>
        <v>0</v>
      </c>
      <c r="BE175" s="31">
        <f t="shared" si="93"/>
        <v>2493750</v>
      </c>
      <c r="BF175" s="31">
        <f t="shared" si="93"/>
        <v>2756250</v>
      </c>
      <c r="BG175" s="31">
        <f t="shared" si="93"/>
        <v>3600000</v>
      </c>
      <c r="BH175" s="31">
        <f t="shared" si="93"/>
        <v>3600000</v>
      </c>
      <c r="BI175" s="31">
        <f t="shared" si="93"/>
        <v>23100000</v>
      </c>
      <c r="BJ175" s="31">
        <f t="shared" si="93"/>
        <v>9187500</v>
      </c>
      <c r="BK175" s="31">
        <f t="shared" si="93"/>
        <v>9187500</v>
      </c>
      <c r="BL175" s="31">
        <f t="shared" si="93"/>
        <v>12281250</v>
      </c>
      <c r="BM175" s="31">
        <f>SUM(O175*AM175)+(AA175*AZ175)</f>
        <v>24281250</v>
      </c>
      <c r="BN175" s="31">
        <f>SUM(BB175:BM175)</f>
        <v>90487500</v>
      </c>
    </row>
    <row r="176" spans="1:66" x14ac:dyDescent="0.35">
      <c r="A176" s="29"/>
      <c r="B176" s="36" t="s">
        <v>133</v>
      </c>
      <c r="C176" s="29"/>
      <c r="D176" s="31">
        <f>SUM(D174)+(D174*250%)+(D174*450%)</f>
        <v>300000</v>
      </c>
      <c r="E176" s="31">
        <f t="shared" ref="E176:O176" si="98">SUM(E174)+(E174*250%)+(E174*450%)</f>
        <v>300000</v>
      </c>
      <c r="F176" s="31">
        <f t="shared" si="98"/>
        <v>300000</v>
      </c>
      <c r="G176" s="31">
        <f t="shared" si="98"/>
        <v>300000</v>
      </c>
      <c r="H176" s="31">
        <f t="shared" si="98"/>
        <v>300000</v>
      </c>
      <c r="I176" s="31">
        <f t="shared" si="98"/>
        <v>300000</v>
      </c>
      <c r="J176" s="31">
        <f t="shared" si="98"/>
        <v>300000</v>
      </c>
      <c r="K176" s="31">
        <f t="shared" si="98"/>
        <v>300000</v>
      </c>
      <c r="L176" s="31">
        <f t="shared" si="98"/>
        <v>300000</v>
      </c>
      <c r="M176" s="31">
        <f t="shared" si="98"/>
        <v>300000</v>
      </c>
      <c r="N176" s="31">
        <f t="shared" si="98"/>
        <v>300000</v>
      </c>
      <c r="O176" s="31">
        <f t="shared" si="98"/>
        <v>300000</v>
      </c>
      <c r="P176" s="31">
        <f>SUM(P174)+(P174*400%)+(P174*500%)</f>
        <v>375000</v>
      </c>
      <c r="Q176" s="31">
        <f t="shared" ref="Q176:AA176" si="99">SUM(Q174)+(Q174*400%)+(Q174*500%)</f>
        <v>375000</v>
      </c>
      <c r="R176" s="31">
        <f t="shared" si="99"/>
        <v>375000</v>
      </c>
      <c r="S176" s="31">
        <f t="shared" si="99"/>
        <v>375000</v>
      </c>
      <c r="T176" s="31">
        <f t="shared" si="99"/>
        <v>375000</v>
      </c>
      <c r="U176" s="31">
        <f t="shared" si="99"/>
        <v>375000</v>
      </c>
      <c r="V176" s="31">
        <f t="shared" si="99"/>
        <v>375000</v>
      </c>
      <c r="W176" s="31">
        <f t="shared" si="99"/>
        <v>375000</v>
      </c>
      <c r="X176" s="31">
        <f t="shared" si="99"/>
        <v>375000</v>
      </c>
      <c r="Y176" s="31">
        <f t="shared" si="99"/>
        <v>375000</v>
      </c>
      <c r="Z176" s="31">
        <f t="shared" si="99"/>
        <v>375000</v>
      </c>
      <c r="AA176" s="31">
        <f t="shared" si="99"/>
        <v>375000</v>
      </c>
      <c r="AB176" s="30">
        <f>INT(AB174*19%)</f>
        <v>0</v>
      </c>
      <c r="AC176" s="30">
        <f t="shared" ref="AC176:AH176" si="100">INT(AC174*19%)</f>
        <v>0</v>
      </c>
      <c r="AD176" s="30">
        <f t="shared" si="100"/>
        <v>0</v>
      </c>
      <c r="AE176" s="30">
        <f>INT(AE174*2%)</f>
        <v>9</v>
      </c>
      <c r="AF176" s="30">
        <f>INT(AF174*2%)</f>
        <v>11</v>
      </c>
      <c r="AG176" s="30">
        <f>INT(AG174*2%)</f>
        <v>16</v>
      </c>
      <c r="AH176" s="30">
        <f t="shared" si="100"/>
        <v>157</v>
      </c>
      <c r="AI176" s="30">
        <f>INT(AI174*9%)</f>
        <v>74</v>
      </c>
      <c r="AJ176" s="30">
        <f>INT(AJ174*2%)</f>
        <v>40</v>
      </c>
      <c r="AK176" s="30">
        <f>INT(AK174*2%)</f>
        <v>40</v>
      </c>
      <c r="AL176" s="30">
        <f>INT(AL174*2%)</f>
        <v>55</v>
      </c>
      <c r="AM176" s="30">
        <f>INT(AM174*2%)</f>
        <v>74</v>
      </c>
      <c r="AN176" s="30">
        <f>SUM(AB176:AM176)</f>
        <v>476</v>
      </c>
      <c r="AO176" s="30">
        <f>INT(AO174*0.5%)</f>
        <v>0</v>
      </c>
      <c r="AP176" s="30">
        <f t="shared" ref="AP176:AZ176" si="101">INT(AP174*0.5%)</f>
        <v>0</v>
      </c>
      <c r="AQ176" s="30">
        <f t="shared" si="101"/>
        <v>0</v>
      </c>
      <c r="AR176" s="30">
        <f t="shared" si="101"/>
        <v>3</v>
      </c>
      <c r="AS176" s="30">
        <f t="shared" si="101"/>
        <v>3</v>
      </c>
      <c r="AT176" s="30">
        <f t="shared" si="101"/>
        <v>4</v>
      </c>
      <c r="AU176" s="30">
        <f t="shared" si="101"/>
        <v>4</v>
      </c>
      <c r="AV176" s="30">
        <f t="shared" si="101"/>
        <v>3</v>
      </c>
      <c r="AW176" s="30">
        <f t="shared" si="101"/>
        <v>10</v>
      </c>
      <c r="AX176" s="30">
        <f t="shared" si="101"/>
        <v>10</v>
      </c>
      <c r="AY176" s="30">
        <f t="shared" si="101"/>
        <v>13</v>
      </c>
      <c r="AZ176" s="30">
        <f t="shared" si="101"/>
        <v>18</v>
      </c>
      <c r="BA176" s="30">
        <f>SUM(AO176:AZ176)</f>
        <v>68</v>
      </c>
      <c r="BB176" s="31">
        <f>SUM(D176*AB176)+(Q176*AO176)</f>
        <v>0</v>
      </c>
      <c r="BC176" s="31">
        <f t="shared" si="93"/>
        <v>0</v>
      </c>
      <c r="BD176" s="31">
        <f t="shared" si="93"/>
        <v>0</v>
      </c>
      <c r="BE176" s="31">
        <f t="shared" si="93"/>
        <v>3825000</v>
      </c>
      <c r="BF176" s="31">
        <f t="shared" si="93"/>
        <v>4425000</v>
      </c>
      <c r="BG176" s="31">
        <f t="shared" si="93"/>
        <v>6300000</v>
      </c>
      <c r="BH176" s="31">
        <f t="shared" si="93"/>
        <v>48600000</v>
      </c>
      <c r="BI176" s="31">
        <f t="shared" si="93"/>
        <v>23325000</v>
      </c>
      <c r="BJ176" s="31">
        <f t="shared" si="93"/>
        <v>15750000</v>
      </c>
      <c r="BK176" s="31">
        <f t="shared" si="93"/>
        <v>15750000</v>
      </c>
      <c r="BL176" s="31">
        <f t="shared" si="93"/>
        <v>21375000</v>
      </c>
      <c r="BM176" s="31">
        <f>SUM(O176*AM176)+(AA176*AZ176)</f>
        <v>28950000</v>
      </c>
      <c r="BN176" s="31">
        <f>SUM(BB176:BM176)</f>
        <v>168300000</v>
      </c>
    </row>
    <row r="177" spans="1:66" s="25" customFormat="1" x14ac:dyDescent="0.35">
      <c r="A177" s="35"/>
      <c r="B177" s="36" t="s">
        <v>134</v>
      </c>
      <c r="C177" s="35"/>
      <c r="D177" s="38">
        <f>SUM(D174)+(D174*250%)+(D174*450%)+(D174*700%)</f>
        <v>562500</v>
      </c>
      <c r="E177" s="38">
        <f t="shared" ref="E177:O177" si="102">SUM(E174)+(E174*250%)+(E174*450%)+(E174*700%)</f>
        <v>562500</v>
      </c>
      <c r="F177" s="38">
        <f t="shared" si="102"/>
        <v>562500</v>
      </c>
      <c r="G177" s="38">
        <f t="shared" si="102"/>
        <v>562500</v>
      </c>
      <c r="H177" s="38">
        <f t="shared" si="102"/>
        <v>562500</v>
      </c>
      <c r="I177" s="38">
        <f t="shared" si="102"/>
        <v>562500</v>
      </c>
      <c r="J177" s="38">
        <f t="shared" si="102"/>
        <v>562500</v>
      </c>
      <c r="K177" s="38">
        <f t="shared" si="102"/>
        <v>562500</v>
      </c>
      <c r="L177" s="38">
        <f t="shared" si="102"/>
        <v>562500</v>
      </c>
      <c r="M177" s="38">
        <f t="shared" si="102"/>
        <v>562500</v>
      </c>
      <c r="N177" s="38">
        <f t="shared" si="102"/>
        <v>562500</v>
      </c>
      <c r="O177" s="38">
        <f t="shared" si="102"/>
        <v>562500</v>
      </c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0">
        <f>INT(AB174*20%)</f>
        <v>0</v>
      </c>
      <c r="AC177" s="30">
        <f t="shared" ref="AC177:AD177" si="103">INT(AC174*20%)</f>
        <v>0</v>
      </c>
      <c r="AD177" s="30">
        <f t="shared" si="103"/>
        <v>0</v>
      </c>
      <c r="AE177" s="30">
        <f>INT(AE174*2%)</f>
        <v>9</v>
      </c>
      <c r="AF177" s="30">
        <f>INT(AF174*2%)</f>
        <v>11</v>
      </c>
      <c r="AG177" s="30">
        <f>INT(AG174*2%)</f>
        <v>16</v>
      </c>
      <c r="AH177" s="30">
        <f>INT(AH174*1%)</f>
        <v>8</v>
      </c>
      <c r="AI177" s="30">
        <f>INT(AI174*1%)</f>
        <v>8</v>
      </c>
      <c r="AJ177" s="30">
        <f>INT(AJ174*2%)</f>
        <v>40</v>
      </c>
      <c r="AK177" s="30">
        <f>INT(AK174*2%)</f>
        <v>40</v>
      </c>
      <c r="AL177" s="30">
        <f>INT(AL174*1%)</f>
        <v>27</v>
      </c>
      <c r="AM177" s="30">
        <f>INT(AM174*1%)</f>
        <v>37</v>
      </c>
      <c r="AN177" s="30">
        <f>SUM(AB177:AM177)</f>
        <v>196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f>SUM(AO177:AZ177)</f>
        <v>0</v>
      </c>
      <c r="BB177" s="31">
        <f>SUM(D177*AB177)+(Q177*AO177)</f>
        <v>0</v>
      </c>
      <c r="BC177" s="31">
        <f t="shared" si="93"/>
        <v>0</v>
      </c>
      <c r="BD177" s="31">
        <f t="shared" si="93"/>
        <v>0</v>
      </c>
      <c r="BE177" s="31">
        <f t="shared" si="93"/>
        <v>5062500</v>
      </c>
      <c r="BF177" s="31">
        <f t="shared" si="93"/>
        <v>6187500</v>
      </c>
      <c r="BG177" s="31">
        <f t="shared" si="93"/>
        <v>9000000</v>
      </c>
      <c r="BH177" s="31">
        <f t="shared" si="93"/>
        <v>4500000</v>
      </c>
      <c r="BI177" s="31">
        <f t="shared" si="93"/>
        <v>4500000</v>
      </c>
      <c r="BJ177" s="31">
        <f t="shared" si="93"/>
        <v>22500000</v>
      </c>
      <c r="BK177" s="31">
        <f t="shared" si="93"/>
        <v>22500000</v>
      </c>
      <c r="BL177" s="31">
        <f t="shared" si="93"/>
        <v>15187500</v>
      </c>
      <c r="BM177" s="31">
        <f>SUM(O177*AM177)+(AA177*AZ177)</f>
        <v>20812500</v>
      </c>
      <c r="BN177" s="31">
        <f>SUM(BB177:BM177)</f>
        <v>110250000</v>
      </c>
    </row>
    <row r="178" spans="1:66" x14ac:dyDescent="0.35">
      <c r="A178" s="29"/>
      <c r="B178" s="36" t="s">
        <v>100</v>
      </c>
      <c r="C178" s="29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</row>
    <row r="179" spans="1:66" x14ac:dyDescent="0.35">
      <c r="A179" s="29"/>
      <c r="B179" s="36" t="s">
        <v>131</v>
      </c>
      <c r="C179" s="29"/>
      <c r="D179" s="31">
        <f>D174*2</f>
        <v>75000</v>
      </c>
      <c r="E179" s="31">
        <f t="shared" ref="E179:O179" si="104">E174*2</f>
        <v>75000</v>
      </c>
      <c r="F179" s="31">
        <f t="shared" si="104"/>
        <v>75000</v>
      </c>
      <c r="G179" s="31">
        <f t="shared" si="104"/>
        <v>75000</v>
      </c>
      <c r="H179" s="31">
        <f t="shared" si="104"/>
        <v>75000</v>
      </c>
      <c r="I179" s="31">
        <f t="shared" si="104"/>
        <v>75000</v>
      </c>
      <c r="J179" s="31">
        <f t="shared" si="104"/>
        <v>75000</v>
      </c>
      <c r="K179" s="31">
        <f t="shared" si="104"/>
        <v>75000</v>
      </c>
      <c r="L179" s="31">
        <f t="shared" si="104"/>
        <v>75000</v>
      </c>
      <c r="M179" s="31">
        <f t="shared" si="104"/>
        <v>75000</v>
      </c>
      <c r="N179" s="31">
        <f t="shared" si="104"/>
        <v>75000</v>
      </c>
      <c r="O179" s="31">
        <f t="shared" si="104"/>
        <v>75000</v>
      </c>
      <c r="P179" s="31">
        <f>P174*2</f>
        <v>75000</v>
      </c>
      <c r="Q179" s="31">
        <f t="shared" ref="Q179:AA179" si="105">Q174*2</f>
        <v>75000</v>
      </c>
      <c r="R179" s="31">
        <f t="shared" si="105"/>
        <v>75000</v>
      </c>
      <c r="S179" s="31">
        <f t="shared" si="105"/>
        <v>75000</v>
      </c>
      <c r="T179" s="31">
        <f t="shared" si="105"/>
        <v>75000</v>
      </c>
      <c r="U179" s="31">
        <f t="shared" si="105"/>
        <v>75000</v>
      </c>
      <c r="V179" s="31">
        <f t="shared" si="105"/>
        <v>75000</v>
      </c>
      <c r="W179" s="31">
        <f t="shared" si="105"/>
        <v>75000</v>
      </c>
      <c r="X179" s="31">
        <f t="shared" si="105"/>
        <v>75000</v>
      </c>
      <c r="Y179" s="31">
        <f t="shared" si="105"/>
        <v>75000</v>
      </c>
      <c r="Z179" s="31">
        <f t="shared" si="105"/>
        <v>75000</v>
      </c>
      <c r="AA179" s="31">
        <f t="shared" si="105"/>
        <v>75000</v>
      </c>
      <c r="AB179" s="30">
        <f>'Trafik 2021'!G31</f>
        <v>0</v>
      </c>
      <c r="AC179" s="30">
        <f>'Trafik 2021'!H31</f>
        <v>0</v>
      </c>
      <c r="AD179" s="30">
        <f>'Trafik 2021'!I31</f>
        <v>0</v>
      </c>
      <c r="AE179" s="30">
        <f>'Trafik 2021'!J31</f>
        <v>61</v>
      </c>
      <c r="AF179" s="30">
        <f>'Trafik 2021'!K31</f>
        <v>17</v>
      </c>
      <c r="AG179" s="30">
        <f>'Trafik 2021'!L31</f>
        <v>42</v>
      </c>
      <c r="AH179" s="30">
        <f>'Trafik 2021'!M31</f>
        <v>42</v>
      </c>
      <c r="AI179" s="30">
        <f>'Trafik 2021'!N31</f>
        <v>42</v>
      </c>
      <c r="AJ179" s="30">
        <f>'Trafik 2021'!O31</f>
        <v>60</v>
      </c>
      <c r="AK179" s="30">
        <f>'Trafik 2021'!P31</f>
        <v>60</v>
      </c>
      <c r="AL179" s="30">
        <f>'Trafik 2021'!Q31</f>
        <v>73</v>
      </c>
      <c r="AM179" s="30">
        <f>'Trafik 2021'!R31</f>
        <v>84</v>
      </c>
      <c r="AN179" s="30">
        <f>SUM(AB179:AM179)</f>
        <v>481</v>
      </c>
      <c r="AO179" s="30">
        <f>'Trafik 2021'!G45</f>
        <v>0</v>
      </c>
      <c r="AP179" s="30">
        <f>'Trafik 2021'!H45</f>
        <v>0</v>
      </c>
      <c r="AQ179" s="30">
        <f>'Trafik 2021'!I45</f>
        <v>0</v>
      </c>
      <c r="AR179" s="30">
        <f>'Trafik 2021'!J45</f>
        <v>24</v>
      </c>
      <c r="AS179" s="30">
        <f>'Trafik 2021'!K45</f>
        <v>16</v>
      </c>
      <c r="AT179" s="30">
        <f>'Trafik 2021'!L45</f>
        <v>76</v>
      </c>
      <c r="AU179" s="30">
        <f>'Trafik 2021'!M45</f>
        <v>76</v>
      </c>
      <c r="AV179" s="30">
        <f>'Trafik 2021'!N45</f>
        <v>7</v>
      </c>
      <c r="AW179" s="30">
        <f>'Trafik 2021'!O45</f>
        <v>30</v>
      </c>
      <c r="AX179" s="30">
        <f>'Trafik 2021'!P45</f>
        <v>30</v>
      </c>
      <c r="AY179" s="30">
        <f>'Trafik 2021'!Q45</f>
        <v>76</v>
      </c>
      <c r="AZ179" s="30">
        <f>'Trafik 2021'!R45</f>
        <v>81</v>
      </c>
      <c r="BA179" s="30">
        <f>SUM(AO179:AZ179)</f>
        <v>416</v>
      </c>
      <c r="BB179" s="31">
        <f t="shared" ref="BB179:BL182" si="106">SUM(D179*AB179)+(Q179*AO179)</f>
        <v>0</v>
      </c>
      <c r="BC179" s="31">
        <f t="shared" si="106"/>
        <v>0</v>
      </c>
      <c r="BD179" s="31">
        <f t="shared" si="106"/>
        <v>0</v>
      </c>
      <c r="BE179" s="31">
        <f t="shared" si="106"/>
        <v>6375000</v>
      </c>
      <c r="BF179" s="31">
        <f t="shared" si="106"/>
        <v>2475000</v>
      </c>
      <c r="BG179" s="31">
        <f t="shared" si="106"/>
        <v>8850000</v>
      </c>
      <c r="BH179" s="31">
        <f t="shared" si="106"/>
        <v>8850000</v>
      </c>
      <c r="BI179" s="31">
        <f t="shared" si="106"/>
        <v>3675000</v>
      </c>
      <c r="BJ179" s="31">
        <f t="shared" si="106"/>
        <v>6750000</v>
      </c>
      <c r="BK179" s="31">
        <f t="shared" si="106"/>
        <v>6750000</v>
      </c>
      <c r="BL179" s="31">
        <f t="shared" si="106"/>
        <v>11175000</v>
      </c>
      <c r="BM179" s="31">
        <f>SUM(O179*AM179)+(AA179*AZ179)</f>
        <v>12375000</v>
      </c>
      <c r="BN179" s="31">
        <f>SUM(BB179:BM179)</f>
        <v>67275000</v>
      </c>
    </row>
    <row r="180" spans="1:66" x14ac:dyDescent="0.35">
      <c r="A180" s="29"/>
      <c r="B180" s="36" t="s">
        <v>132</v>
      </c>
      <c r="C180" s="29"/>
      <c r="D180" s="31">
        <f t="shared" ref="D180:O182" si="107">D175*2</f>
        <v>262500</v>
      </c>
      <c r="E180" s="31">
        <f t="shared" si="107"/>
        <v>262500</v>
      </c>
      <c r="F180" s="31">
        <f t="shared" si="107"/>
        <v>262500</v>
      </c>
      <c r="G180" s="31">
        <f t="shared" si="107"/>
        <v>262500</v>
      </c>
      <c r="H180" s="31">
        <f t="shared" si="107"/>
        <v>262500</v>
      </c>
      <c r="I180" s="31">
        <f t="shared" si="107"/>
        <v>262500</v>
      </c>
      <c r="J180" s="31">
        <f t="shared" si="107"/>
        <v>262500</v>
      </c>
      <c r="K180" s="31">
        <f t="shared" si="107"/>
        <v>262500</v>
      </c>
      <c r="L180" s="31">
        <f t="shared" si="107"/>
        <v>262500</v>
      </c>
      <c r="M180" s="31">
        <f t="shared" si="107"/>
        <v>262500</v>
      </c>
      <c r="N180" s="31">
        <f t="shared" si="107"/>
        <v>262500</v>
      </c>
      <c r="O180" s="31">
        <f t="shared" si="107"/>
        <v>262500</v>
      </c>
      <c r="P180" s="31">
        <f t="shared" ref="P180:AA180" si="108">P175*2</f>
        <v>375000</v>
      </c>
      <c r="Q180" s="31">
        <f t="shared" si="108"/>
        <v>375000</v>
      </c>
      <c r="R180" s="31">
        <f t="shared" si="108"/>
        <v>375000</v>
      </c>
      <c r="S180" s="31">
        <f t="shared" si="108"/>
        <v>375000</v>
      </c>
      <c r="T180" s="31">
        <f t="shared" si="108"/>
        <v>375000</v>
      </c>
      <c r="U180" s="31">
        <f t="shared" si="108"/>
        <v>375000</v>
      </c>
      <c r="V180" s="31">
        <f t="shared" si="108"/>
        <v>375000</v>
      </c>
      <c r="W180" s="31">
        <f t="shared" si="108"/>
        <v>375000</v>
      </c>
      <c r="X180" s="31">
        <f t="shared" si="108"/>
        <v>375000</v>
      </c>
      <c r="Y180" s="31">
        <f t="shared" si="108"/>
        <v>375000</v>
      </c>
      <c r="Z180" s="31">
        <f t="shared" si="108"/>
        <v>375000</v>
      </c>
      <c r="AA180" s="31">
        <f t="shared" si="108"/>
        <v>375000</v>
      </c>
      <c r="AB180" s="30">
        <f>INT(AB179*30%)</f>
        <v>0</v>
      </c>
      <c r="AC180" s="30">
        <f t="shared" ref="AC180:AI180" si="109">INT(AC179*30%)</f>
        <v>0</v>
      </c>
      <c r="AD180" s="30">
        <f t="shared" si="109"/>
        <v>0</v>
      </c>
      <c r="AE180" s="30">
        <f t="shared" si="109"/>
        <v>18</v>
      </c>
      <c r="AF180" s="30">
        <f t="shared" si="109"/>
        <v>5</v>
      </c>
      <c r="AG180" s="30">
        <f t="shared" si="109"/>
        <v>12</v>
      </c>
      <c r="AH180" s="30">
        <f t="shared" si="109"/>
        <v>12</v>
      </c>
      <c r="AI180" s="30">
        <f t="shared" si="109"/>
        <v>12</v>
      </c>
      <c r="AJ180" s="30">
        <f>INT(AJ179*5%)</f>
        <v>3</v>
      </c>
      <c r="AK180" s="30">
        <f>INT(AK179*31%)</f>
        <v>18</v>
      </c>
      <c r="AL180" s="30">
        <f>INT(AL179*10%)</f>
        <v>7</v>
      </c>
      <c r="AM180" s="30">
        <f>INT(AM179*5%)</f>
        <v>4</v>
      </c>
      <c r="AN180" s="30">
        <f>SUM(AB180:AM180)</f>
        <v>91</v>
      </c>
      <c r="AO180" s="30">
        <f t="shared" ref="AO180:AZ180" si="110">INT(AO179*1%)</f>
        <v>0</v>
      </c>
      <c r="AP180" s="30">
        <f t="shared" si="110"/>
        <v>0</v>
      </c>
      <c r="AQ180" s="30">
        <f t="shared" si="110"/>
        <v>0</v>
      </c>
      <c r="AR180" s="30">
        <f t="shared" si="110"/>
        <v>0</v>
      </c>
      <c r="AS180" s="30">
        <f t="shared" si="110"/>
        <v>0</v>
      </c>
      <c r="AT180" s="30">
        <f t="shared" si="110"/>
        <v>0</v>
      </c>
      <c r="AU180" s="30">
        <f t="shared" si="110"/>
        <v>0</v>
      </c>
      <c r="AV180" s="30">
        <f t="shared" si="110"/>
        <v>0</v>
      </c>
      <c r="AW180" s="30">
        <f t="shared" si="110"/>
        <v>0</v>
      </c>
      <c r="AX180" s="30">
        <f t="shared" si="110"/>
        <v>0</v>
      </c>
      <c r="AY180" s="30">
        <f t="shared" si="110"/>
        <v>0</v>
      </c>
      <c r="AZ180" s="30">
        <f t="shared" si="110"/>
        <v>0</v>
      </c>
      <c r="BA180" s="30">
        <f>SUM(AO180:AZ180)</f>
        <v>0</v>
      </c>
      <c r="BB180" s="31">
        <f t="shared" si="106"/>
        <v>0</v>
      </c>
      <c r="BC180" s="31">
        <f t="shared" si="106"/>
        <v>0</v>
      </c>
      <c r="BD180" s="31">
        <f t="shared" si="106"/>
        <v>0</v>
      </c>
      <c r="BE180" s="31">
        <f t="shared" si="106"/>
        <v>4725000</v>
      </c>
      <c r="BF180" s="31">
        <f t="shared" si="106"/>
        <v>1312500</v>
      </c>
      <c r="BG180" s="31">
        <f t="shared" si="106"/>
        <v>3150000</v>
      </c>
      <c r="BH180" s="31">
        <f t="shared" si="106"/>
        <v>3150000</v>
      </c>
      <c r="BI180" s="31">
        <f t="shared" si="106"/>
        <v>3150000</v>
      </c>
      <c r="BJ180" s="31">
        <f t="shared" si="106"/>
        <v>787500</v>
      </c>
      <c r="BK180" s="31">
        <f t="shared" si="106"/>
        <v>4725000</v>
      </c>
      <c r="BL180" s="31">
        <f t="shared" si="106"/>
        <v>1837500</v>
      </c>
      <c r="BM180" s="31">
        <f>SUM(O180*AM180)+(AA180*AZ180)</f>
        <v>1050000</v>
      </c>
      <c r="BN180" s="31">
        <f>SUM(BB180:BM180)</f>
        <v>23887500</v>
      </c>
    </row>
    <row r="181" spans="1:66" x14ac:dyDescent="0.35">
      <c r="A181" s="29"/>
      <c r="B181" s="36" t="s">
        <v>133</v>
      </c>
      <c r="C181" s="29"/>
      <c r="D181" s="31">
        <f t="shared" si="107"/>
        <v>600000</v>
      </c>
      <c r="E181" s="31">
        <f t="shared" si="107"/>
        <v>600000</v>
      </c>
      <c r="F181" s="31">
        <f t="shared" si="107"/>
        <v>600000</v>
      </c>
      <c r="G181" s="31">
        <f t="shared" si="107"/>
        <v>600000</v>
      </c>
      <c r="H181" s="31">
        <f t="shared" si="107"/>
        <v>600000</v>
      </c>
      <c r="I181" s="31">
        <f t="shared" si="107"/>
        <v>600000</v>
      </c>
      <c r="J181" s="31">
        <f t="shared" si="107"/>
        <v>600000</v>
      </c>
      <c r="K181" s="31">
        <f t="shared" si="107"/>
        <v>600000</v>
      </c>
      <c r="L181" s="31">
        <f t="shared" si="107"/>
        <v>600000</v>
      </c>
      <c r="M181" s="31">
        <f t="shared" si="107"/>
        <v>600000</v>
      </c>
      <c r="N181" s="31">
        <f t="shared" si="107"/>
        <v>600000</v>
      </c>
      <c r="O181" s="31">
        <f t="shared" si="107"/>
        <v>600000</v>
      </c>
      <c r="P181" s="31">
        <f t="shared" ref="P181:AA181" si="111">P176*2</f>
        <v>750000</v>
      </c>
      <c r="Q181" s="31">
        <f t="shared" si="111"/>
        <v>750000</v>
      </c>
      <c r="R181" s="31">
        <f t="shared" si="111"/>
        <v>750000</v>
      </c>
      <c r="S181" s="31">
        <f t="shared" si="111"/>
        <v>750000</v>
      </c>
      <c r="T181" s="31">
        <f t="shared" si="111"/>
        <v>750000</v>
      </c>
      <c r="U181" s="31">
        <f t="shared" si="111"/>
        <v>750000</v>
      </c>
      <c r="V181" s="31">
        <f t="shared" si="111"/>
        <v>750000</v>
      </c>
      <c r="W181" s="31">
        <f t="shared" si="111"/>
        <v>750000</v>
      </c>
      <c r="X181" s="31">
        <f t="shared" si="111"/>
        <v>750000</v>
      </c>
      <c r="Y181" s="31">
        <f t="shared" si="111"/>
        <v>750000</v>
      </c>
      <c r="Z181" s="31">
        <f t="shared" si="111"/>
        <v>750000</v>
      </c>
      <c r="AA181" s="31">
        <f t="shared" si="111"/>
        <v>750000</v>
      </c>
      <c r="AB181" s="30">
        <f>INT(AB179*25%)</f>
        <v>0</v>
      </c>
      <c r="AC181" s="30">
        <f t="shared" ref="AC181:AH181" si="112">INT(AC179*25%)</f>
        <v>0</v>
      </c>
      <c r="AD181" s="30">
        <f t="shared" si="112"/>
        <v>0</v>
      </c>
      <c r="AE181" s="30">
        <f t="shared" si="112"/>
        <v>15</v>
      </c>
      <c r="AF181" s="30">
        <f t="shared" si="112"/>
        <v>4</v>
      </c>
      <c r="AG181" s="30">
        <f t="shared" si="112"/>
        <v>10</v>
      </c>
      <c r="AH181" s="30">
        <f t="shared" si="112"/>
        <v>10</v>
      </c>
      <c r="AI181" s="30">
        <f>INT(AI179*30%)</f>
        <v>12</v>
      </c>
      <c r="AJ181" s="30">
        <f>INT(AJ179*5%)</f>
        <v>3</v>
      </c>
      <c r="AK181" s="30">
        <f>INT(AK179*10%)</f>
        <v>6</v>
      </c>
      <c r="AL181" s="30">
        <f>INT(AL179*10%)</f>
        <v>7</v>
      </c>
      <c r="AM181" s="30">
        <f>INT(AM179*5%)</f>
        <v>4</v>
      </c>
      <c r="AN181" s="30">
        <f>SUM(AB181:AM181)</f>
        <v>71</v>
      </c>
      <c r="AO181" s="30">
        <f>INT(AO179*0.5%)</f>
        <v>0</v>
      </c>
      <c r="AP181" s="30">
        <f t="shared" ref="AP181:AZ181" si="113">INT(AP179*0.5%)</f>
        <v>0</v>
      </c>
      <c r="AQ181" s="30">
        <f t="shared" si="113"/>
        <v>0</v>
      </c>
      <c r="AR181" s="30">
        <f t="shared" si="113"/>
        <v>0</v>
      </c>
      <c r="AS181" s="30">
        <f t="shared" si="113"/>
        <v>0</v>
      </c>
      <c r="AT181" s="30">
        <f t="shared" si="113"/>
        <v>0</v>
      </c>
      <c r="AU181" s="30">
        <f t="shared" si="113"/>
        <v>0</v>
      </c>
      <c r="AV181" s="30">
        <f t="shared" si="113"/>
        <v>0</v>
      </c>
      <c r="AW181" s="30">
        <f t="shared" si="113"/>
        <v>0</v>
      </c>
      <c r="AX181" s="30">
        <f t="shared" si="113"/>
        <v>0</v>
      </c>
      <c r="AY181" s="30">
        <f t="shared" si="113"/>
        <v>0</v>
      </c>
      <c r="AZ181" s="30">
        <f t="shared" si="113"/>
        <v>0</v>
      </c>
      <c r="BA181" s="30">
        <f>SUM(AO181:AZ181)</f>
        <v>0</v>
      </c>
      <c r="BB181" s="31">
        <f t="shared" si="106"/>
        <v>0</v>
      </c>
      <c r="BC181" s="31">
        <f t="shared" si="106"/>
        <v>0</v>
      </c>
      <c r="BD181" s="31">
        <f t="shared" si="106"/>
        <v>0</v>
      </c>
      <c r="BE181" s="31">
        <f t="shared" si="106"/>
        <v>9000000</v>
      </c>
      <c r="BF181" s="31">
        <f t="shared" si="106"/>
        <v>2400000</v>
      </c>
      <c r="BG181" s="31">
        <f t="shared" si="106"/>
        <v>6000000</v>
      </c>
      <c r="BH181" s="31">
        <f t="shared" si="106"/>
        <v>6000000</v>
      </c>
      <c r="BI181" s="31">
        <f t="shared" si="106"/>
        <v>7200000</v>
      </c>
      <c r="BJ181" s="31">
        <f t="shared" si="106"/>
        <v>1800000</v>
      </c>
      <c r="BK181" s="31">
        <f t="shared" si="106"/>
        <v>3600000</v>
      </c>
      <c r="BL181" s="31">
        <f t="shared" si="106"/>
        <v>4200000</v>
      </c>
      <c r="BM181" s="31">
        <f>SUM(O181*AM181)+(AA181*AZ181)</f>
        <v>2400000</v>
      </c>
      <c r="BN181" s="31">
        <f>SUM(BB181:BM181)</f>
        <v>42600000</v>
      </c>
    </row>
    <row r="182" spans="1:66" x14ac:dyDescent="0.35">
      <c r="A182" s="29"/>
      <c r="B182" s="36" t="s">
        <v>134</v>
      </c>
      <c r="C182" s="29"/>
      <c r="D182" s="31">
        <f t="shared" si="107"/>
        <v>1125000</v>
      </c>
      <c r="E182" s="31">
        <f t="shared" si="107"/>
        <v>1125000</v>
      </c>
      <c r="F182" s="31">
        <f t="shared" si="107"/>
        <v>1125000</v>
      </c>
      <c r="G182" s="31">
        <f t="shared" si="107"/>
        <v>1125000</v>
      </c>
      <c r="H182" s="31">
        <f t="shared" si="107"/>
        <v>1125000</v>
      </c>
      <c r="I182" s="31">
        <f t="shared" si="107"/>
        <v>1125000</v>
      </c>
      <c r="J182" s="31">
        <f t="shared" si="107"/>
        <v>1125000</v>
      </c>
      <c r="K182" s="31">
        <f t="shared" si="107"/>
        <v>1125000</v>
      </c>
      <c r="L182" s="31">
        <f t="shared" si="107"/>
        <v>1125000</v>
      </c>
      <c r="M182" s="31">
        <f t="shared" si="107"/>
        <v>1125000</v>
      </c>
      <c r="N182" s="31">
        <f t="shared" si="107"/>
        <v>1125000</v>
      </c>
      <c r="O182" s="31">
        <f t="shared" si="107"/>
        <v>1125000</v>
      </c>
      <c r="P182" s="31">
        <f t="shared" ref="P182:AA182" si="114">P177*2</f>
        <v>0</v>
      </c>
      <c r="Q182" s="31">
        <f t="shared" si="114"/>
        <v>0</v>
      </c>
      <c r="R182" s="31">
        <f t="shared" si="114"/>
        <v>0</v>
      </c>
      <c r="S182" s="31">
        <f t="shared" si="114"/>
        <v>0</v>
      </c>
      <c r="T182" s="31">
        <f t="shared" si="114"/>
        <v>0</v>
      </c>
      <c r="U182" s="31">
        <f t="shared" si="114"/>
        <v>0</v>
      </c>
      <c r="V182" s="31">
        <f t="shared" si="114"/>
        <v>0</v>
      </c>
      <c r="W182" s="31">
        <f t="shared" si="114"/>
        <v>0</v>
      </c>
      <c r="X182" s="31">
        <f t="shared" si="114"/>
        <v>0</v>
      </c>
      <c r="Y182" s="31">
        <f t="shared" si="114"/>
        <v>0</v>
      </c>
      <c r="Z182" s="31">
        <f t="shared" si="114"/>
        <v>0</v>
      </c>
      <c r="AA182" s="31">
        <f t="shared" si="114"/>
        <v>0</v>
      </c>
      <c r="AB182" s="30">
        <f>INT(AB179*50%)</f>
        <v>0</v>
      </c>
      <c r="AC182" s="30">
        <f t="shared" ref="AC182:AI182" si="115">INT(AC179*50%)</f>
        <v>0</v>
      </c>
      <c r="AD182" s="30">
        <f t="shared" si="115"/>
        <v>0</v>
      </c>
      <c r="AE182" s="30">
        <f t="shared" si="115"/>
        <v>30</v>
      </c>
      <c r="AF182" s="30">
        <f t="shared" si="115"/>
        <v>8</v>
      </c>
      <c r="AG182" s="30">
        <f t="shared" si="115"/>
        <v>21</v>
      </c>
      <c r="AH182" s="30">
        <f t="shared" si="115"/>
        <v>21</v>
      </c>
      <c r="AI182" s="30">
        <f t="shared" si="115"/>
        <v>21</v>
      </c>
      <c r="AJ182" s="30">
        <f>INT(AJ179*5%)</f>
        <v>3</v>
      </c>
      <c r="AK182" s="30">
        <f>INT(AK179*5%)</f>
        <v>3</v>
      </c>
      <c r="AL182" s="30">
        <f>INT(AL179*5%)</f>
        <v>3</v>
      </c>
      <c r="AM182" s="30">
        <f>INT(AM179*5%)</f>
        <v>4</v>
      </c>
      <c r="AN182" s="30">
        <f>SUM(AB182:AM182)</f>
        <v>114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f>SUM(AO182:AZ182)</f>
        <v>0</v>
      </c>
      <c r="BB182" s="31">
        <f t="shared" si="106"/>
        <v>0</v>
      </c>
      <c r="BC182" s="31">
        <f t="shared" si="106"/>
        <v>0</v>
      </c>
      <c r="BD182" s="31">
        <f t="shared" si="106"/>
        <v>0</v>
      </c>
      <c r="BE182" s="31">
        <f t="shared" si="106"/>
        <v>33750000</v>
      </c>
      <c r="BF182" s="31">
        <f t="shared" si="106"/>
        <v>9000000</v>
      </c>
      <c r="BG182" s="31">
        <f t="shared" si="106"/>
        <v>23625000</v>
      </c>
      <c r="BH182" s="31">
        <f t="shared" si="106"/>
        <v>23625000</v>
      </c>
      <c r="BI182" s="31">
        <f t="shared" si="106"/>
        <v>23625000</v>
      </c>
      <c r="BJ182" s="31">
        <f t="shared" si="106"/>
        <v>3375000</v>
      </c>
      <c r="BK182" s="31">
        <f t="shared" si="106"/>
        <v>3375000</v>
      </c>
      <c r="BL182" s="31">
        <f t="shared" si="106"/>
        <v>3375000</v>
      </c>
      <c r="BM182" s="31">
        <f>SUM(O182*AM182)+(AA182*AZ182)</f>
        <v>4500000</v>
      </c>
      <c r="BN182" s="31">
        <f>SUM(BB182:BM182)</f>
        <v>128250000</v>
      </c>
    </row>
    <row r="183" spans="1:66" ht="17" x14ac:dyDescent="0.4">
      <c r="A183" s="29"/>
      <c r="B183" s="105" t="s">
        <v>70</v>
      </c>
      <c r="C183" s="29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</row>
    <row r="184" spans="1:66" x14ac:dyDescent="0.35">
      <c r="A184" s="29"/>
      <c r="B184" s="36" t="s">
        <v>131</v>
      </c>
      <c r="C184" s="29"/>
      <c r="D184" s="31">
        <v>75000</v>
      </c>
      <c r="E184" s="31">
        <v>75000</v>
      </c>
      <c r="F184" s="31">
        <v>75000</v>
      </c>
      <c r="G184" s="31">
        <v>75000</v>
      </c>
      <c r="H184" s="31">
        <v>75000</v>
      </c>
      <c r="I184" s="31">
        <v>75000</v>
      </c>
      <c r="J184" s="31">
        <v>75000</v>
      </c>
      <c r="K184" s="31">
        <v>75000</v>
      </c>
      <c r="L184" s="31">
        <v>75000</v>
      </c>
      <c r="M184" s="31">
        <v>75000</v>
      </c>
      <c r="N184" s="31">
        <v>75000</v>
      </c>
      <c r="O184" s="31">
        <v>75000</v>
      </c>
      <c r="P184" s="31">
        <v>75000</v>
      </c>
      <c r="Q184" s="31">
        <v>75000</v>
      </c>
      <c r="R184" s="31">
        <v>75000</v>
      </c>
      <c r="S184" s="31">
        <v>75000</v>
      </c>
      <c r="T184" s="31">
        <v>75000</v>
      </c>
      <c r="U184" s="31">
        <v>75000</v>
      </c>
      <c r="V184" s="31">
        <v>75000</v>
      </c>
      <c r="W184" s="31">
        <v>75000</v>
      </c>
      <c r="X184" s="31">
        <v>75000</v>
      </c>
      <c r="Y184" s="31">
        <v>75000</v>
      </c>
      <c r="Z184" s="31">
        <v>75000</v>
      </c>
      <c r="AA184" s="31">
        <v>75000</v>
      </c>
      <c r="AB184" s="30">
        <f>'Trafik 2021'!G34</f>
        <v>0</v>
      </c>
      <c r="AC184" s="30">
        <f>'Trafik 2021'!H34</f>
        <v>0</v>
      </c>
      <c r="AD184" s="30">
        <f>'Trafik 2021'!I34</f>
        <v>0</v>
      </c>
      <c r="AE184" s="30">
        <f>'Trafik 2021'!J34</f>
        <v>441</v>
      </c>
      <c r="AF184" s="30">
        <f>'Trafik 2021'!K34</f>
        <v>267</v>
      </c>
      <c r="AG184" s="30">
        <f>'Trafik 2021'!L34</f>
        <v>450</v>
      </c>
      <c r="AH184" s="30">
        <f>'Trafik 2021'!M34</f>
        <v>450</v>
      </c>
      <c r="AI184" s="30">
        <f>'Trafik 2021'!N34</f>
        <v>450</v>
      </c>
      <c r="AJ184" s="30">
        <f>'Trafik 2021'!O34</f>
        <v>690</v>
      </c>
      <c r="AK184" s="30">
        <f>'Trafik 2021'!P34</f>
        <v>690</v>
      </c>
      <c r="AL184" s="30">
        <f>'Trafik 2021'!Q34</f>
        <v>840</v>
      </c>
      <c r="AM184" s="30">
        <f>'Trafik 2021'!R34</f>
        <v>1008</v>
      </c>
      <c r="AN184" s="30">
        <f>SUM(AB184:AM184)</f>
        <v>5286</v>
      </c>
      <c r="AO184" s="30">
        <f>'Trafik 2021'!G48</f>
        <v>0</v>
      </c>
      <c r="AP184" s="30">
        <f>'Trafik 2021'!H48</f>
        <v>0</v>
      </c>
      <c r="AQ184" s="30">
        <f>'Trafik 2021'!I48</f>
        <v>0</v>
      </c>
      <c r="AR184" s="30">
        <f>'Trafik 2021'!J48</f>
        <v>269</v>
      </c>
      <c r="AS184" s="30">
        <f>'Trafik 2021'!K48</f>
        <v>227</v>
      </c>
      <c r="AT184" s="30">
        <f>'Trafik 2021'!L48</f>
        <v>227</v>
      </c>
      <c r="AU184" s="30">
        <f>'Trafik 2021'!M48</f>
        <v>227</v>
      </c>
      <c r="AV184" s="30">
        <f>'Trafik 2021'!N48</f>
        <v>232</v>
      </c>
      <c r="AW184" s="30">
        <f>'Trafik 2021'!O48</f>
        <v>940</v>
      </c>
      <c r="AX184" s="30">
        <f>'Trafik 2021'!P48</f>
        <v>940</v>
      </c>
      <c r="AY184" s="30">
        <f>'Trafik 2021'!Q48</f>
        <v>1068</v>
      </c>
      <c r="AZ184" s="30">
        <f>'Trafik 2021'!R48</f>
        <v>1281</v>
      </c>
      <c r="BA184" s="30">
        <f>SUM(AO184:AZ184)</f>
        <v>5411</v>
      </c>
      <c r="BB184" s="31">
        <f t="shared" ref="BB184:BL187" si="116">SUM(D184*AB184)+(Q184*AO184)</f>
        <v>0</v>
      </c>
      <c r="BC184" s="31">
        <f t="shared" si="116"/>
        <v>0</v>
      </c>
      <c r="BD184" s="31">
        <f t="shared" si="116"/>
        <v>0</v>
      </c>
      <c r="BE184" s="31">
        <f t="shared" si="116"/>
        <v>53250000</v>
      </c>
      <c r="BF184" s="31">
        <f t="shared" si="116"/>
        <v>37050000</v>
      </c>
      <c r="BG184" s="31">
        <f t="shared" si="116"/>
        <v>50775000</v>
      </c>
      <c r="BH184" s="31">
        <f t="shared" si="116"/>
        <v>50775000</v>
      </c>
      <c r="BI184" s="31">
        <f t="shared" si="116"/>
        <v>51150000</v>
      </c>
      <c r="BJ184" s="31">
        <f t="shared" si="116"/>
        <v>122250000</v>
      </c>
      <c r="BK184" s="31">
        <f t="shared" si="116"/>
        <v>122250000</v>
      </c>
      <c r="BL184" s="31">
        <f t="shared" si="116"/>
        <v>143100000</v>
      </c>
      <c r="BM184" s="31">
        <f>SUM(O184*AM184)+(AA184*AZ184)</f>
        <v>171675000</v>
      </c>
      <c r="BN184" s="31">
        <f>SUM(BB184:BM184)</f>
        <v>802275000</v>
      </c>
    </row>
    <row r="185" spans="1:66" x14ac:dyDescent="0.35">
      <c r="A185" s="29"/>
      <c r="B185" s="36" t="s">
        <v>132</v>
      </c>
      <c r="C185" s="29"/>
      <c r="D185" s="31">
        <f t="shared" ref="D185:O185" si="117">SUM(D184)+(D184*250%)</f>
        <v>262500</v>
      </c>
      <c r="E185" s="31">
        <f t="shared" si="117"/>
        <v>262500</v>
      </c>
      <c r="F185" s="31">
        <f t="shared" si="117"/>
        <v>262500</v>
      </c>
      <c r="G185" s="31">
        <f t="shared" si="117"/>
        <v>262500</v>
      </c>
      <c r="H185" s="31">
        <f t="shared" si="117"/>
        <v>262500</v>
      </c>
      <c r="I185" s="31">
        <f t="shared" si="117"/>
        <v>262500</v>
      </c>
      <c r="J185" s="31">
        <f t="shared" si="117"/>
        <v>262500</v>
      </c>
      <c r="K185" s="31">
        <f t="shared" si="117"/>
        <v>262500</v>
      </c>
      <c r="L185" s="31">
        <f t="shared" si="117"/>
        <v>262500</v>
      </c>
      <c r="M185" s="31">
        <f t="shared" si="117"/>
        <v>262500</v>
      </c>
      <c r="N185" s="31">
        <f t="shared" si="117"/>
        <v>262500</v>
      </c>
      <c r="O185" s="31">
        <f t="shared" si="117"/>
        <v>262500</v>
      </c>
      <c r="P185" s="31">
        <f t="shared" ref="P185:AA185" si="118">SUM(P184)+(P184*400%)</f>
        <v>375000</v>
      </c>
      <c r="Q185" s="31">
        <f t="shared" si="118"/>
        <v>375000</v>
      </c>
      <c r="R185" s="31">
        <f t="shared" si="118"/>
        <v>375000</v>
      </c>
      <c r="S185" s="31">
        <f t="shared" si="118"/>
        <v>375000</v>
      </c>
      <c r="T185" s="31">
        <f t="shared" si="118"/>
        <v>375000</v>
      </c>
      <c r="U185" s="31">
        <f t="shared" si="118"/>
        <v>375000</v>
      </c>
      <c r="V185" s="31">
        <f t="shared" si="118"/>
        <v>375000</v>
      </c>
      <c r="W185" s="31">
        <f t="shared" si="118"/>
        <v>375000</v>
      </c>
      <c r="X185" s="31">
        <f t="shared" si="118"/>
        <v>375000</v>
      </c>
      <c r="Y185" s="31">
        <f t="shared" si="118"/>
        <v>375000</v>
      </c>
      <c r="Z185" s="31">
        <f t="shared" si="118"/>
        <v>375000</v>
      </c>
      <c r="AA185" s="31">
        <f t="shared" si="118"/>
        <v>375000</v>
      </c>
      <c r="AB185" s="30">
        <f>INT(AB184*25%)</f>
        <v>0</v>
      </c>
      <c r="AC185" s="30">
        <f t="shared" ref="AC185:AI185" si="119">INT(AC184*25%)</f>
        <v>0</v>
      </c>
      <c r="AD185" s="30">
        <f t="shared" si="119"/>
        <v>0</v>
      </c>
      <c r="AE185" s="30">
        <f t="shared" si="119"/>
        <v>110</v>
      </c>
      <c r="AF185" s="30">
        <f t="shared" si="119"/>
        <v>66</v>
      </c>
      <c r="AG185" s="30">
        <f t="shared" si="119"/>
        <v>112</v>
      </c>
      <c r="AH185" s="30">
        <f t="shared" si="119"/>
        <v>112</v>
      </c>
      <c r="AI185" s="30">
        <f t="shared" si="119"/>
        <v>112</v>
      </c>
      <c r="AJ185" s="30">
        <f>INT(AJ184*5%)</f>
        <v>34</v>
      </c>
      <c r="AK185" s="30">
        <f>INT(AK184*5%)</f>
        <v>34</v>
      </c>
      <c r="AL185" s="30">
        <f>INT(AL184*5%)</f>
        <v>42</v>
      </c>
      <c r="AM185" s="30">
        <f>INT(AM184*5%)</f>
        <v>50</v>
      </c>
      <c r="AN185" s="30">
        <f>SUM(AB185:AM185)</f>
        <v>672</v>
      </c>
      <c r="AO185" s="30">
        <f t="shared" ref="AO185:AZ185" si="120">INT(AO184*1%)</f>
        <v>0</v>
      </c>
      <c r="AP185" s="30">
        <f t="shared" si="120"/>
        <v>0</v>
      </c>
      <c r="AQ185" s="30">
        <f t="shared" si="120"/>
        <v>0</v>
      </c>
      <c r="AR185" s="30">
        <f t="shared" si="120"/>
        <v>2</v>
      </c>
      <c r="AS185" s="30">
        <f t="shared" si="120"/>
        <v>2</v>
      </c>
      <c r="AT185" s="30">
        <f t="shared" si="120"/>
        <v>2</v>
      </c>
      <c r="AU185" s="30">
        <f t="shared" si="120"/>
        <v>2</v>
      </c>
      <c r="AV185" s="30">
        <f t="shared" si="120"/>
        <v>2</v>
      </c>
      <c r="AW185" s="30">
        <f t="shared" si="120"/>
        <v>9</v>
      </c>
      <c r="AX185" s="30">
        <f t="shared" si="120"/>
        <v>9</v>
      </c>
      <c r="AY185" s="30">
        <f t="shared" si="120"/>
        <v>10</v>
      </c>
      <c r="AZ185" s="30">
        <f t="shared" si="120"/>
        <v>12</v>
      </c>
      <c r="BA185" s="30">
        <f>SUM(AO185:AZ185)</f>
        <v>50</v>
      </c>
      <c r="BB185" s="31">
        <f t="shared" si="116"/>
        <v>0</v>
      </c>
      <c r="BC185" s="31">
        <f t="shared" si="116"/>
        <v>0</v>
      </c>
      <c r="BD185" s="31">
        <f t="shared" si="116"/>
        <v>0</v>
      </c>
      <c r="BE185" s="31">
        <f t="shared" si="116"/>
        <v>29625000</v>
      </c>
      <c r="BF185" s="31">
        <f t="shared" si="116"/>
        <v>18075000</v>
      </c>
      <c r="BG185" s="31">
        <f t="shared" si="116"/>
        <v>30150000</v>
      </c>
      <c r="BH185" s="31">
        <f t="shared" si="116"/>
        <v>30150000</v>
      </c>
      <c r="BI185" s="31">
        <f t="shared" si="116"/>
        <v>30150000</v>
      </c>
      <c r="BJ185" s="31">
        <f t="shared" si="116"/>
        <v>12300000</v>
      </c>
      <c r="BK185" s="31">
        <f t="shared" si="116"/>
        <v>12300000</v>
      </c>
      <c r="BL185" s="31">
        <f t="shared" si="116"/>
        <v>14775000</v>
      </c>
      <c r="BM185" s="31">
        <f>SUM(O185*AM185)+(AA185*AZ185)</f>
        <v>17625000</v>
      </c>
      <c r="BN185" s="31">
        <f>SUM(BB185:BM185)</f>
        <v>195150000</v>
      </c>
    </row>
    <row r="186" spans="1:66" x14ac:dyDescent="0.35">
      <c r="A186" s="29"/>
      <c r="B186" s="36" t="s">
        <v>133</v>
      </c>
      <c r="C186" s="29"/>
      <c r="D186" s="31">
        <f>SUM(D184)+(D184*250%)+(D184*450%)</f>
        <v>600000</v>
      </c>
      <c r="E186" s="31">
        <f t="shared" ref="E186:O186" si="121">SUM(E184)+(E184*250%)+(E184*450%)</f>
        <v>600000</v>
      </c>
      <c r="F186" s="31">
        <f t="shared" si="121"/>
        <v>600000</v>
      </c>
      <c r="G186" s="31">
        <f t="shared" si="121"/>
        <v>600000</v>
      </c>
      <c r="H186" s="31">
        <f t="shared" si="121"/>
        <v>600000</v>
      </c>
      <c r="I186" s="31">
        <f t="shared" si="121"/>
        <v>600000</v>
      </c>
      <c r="J186" s="31">
        <f t="shared" si="121"/>
        <v>600000</v>
      </c>
      <c r="K186" s="31">
        <f t="shared" si="121"/>
        <v>600000</v>
      </c>
      <c r="L186" s="31">
        <f t="shared" si="121"/>
        <v>600000</v>
      </c>
      <c r="M186" s="31">
        <f t="shared" si="121"/>
        <v>600000</v>
      </c>
      <c r="N186" s="31">
        <f t="shared" si="121"/>
        <v>600000</v>
      </c>
      <c r="O186" s="31">
        <f t="shared" si="121"/>
        <v>600000</v>
      </c>
      <c r="P186" s="31">
        <f>SUM(P184)+(P184*400%)+(P184*500%)</f>
        <v>750000</v>
      </c>
      <c r="Q186" s="31">
        <f t="shared" ref="Q186:AA186" si="122">SUM(Q184)+(Q184*400%)+(Q184*500%)</f>
        <v>750000</v>
      </c>
      <c r="R186" s="31">
        <f t="shared" si="122"/>
        <v>750000</v>
      </c>
      <c r="S186" s="31">
        <f t="shared" si="122"/>
        <v>750000</v>
      </c>
      <c r="T186" s="31">
        <f t="shared" si="122"/>
        <v>750000</v>
      </c>
      <c r="U186" s="31">
        <f t="shared" si="122"/>
        <v>750000</v>
      </c>
      <c r="V186" s="31">
        <f t="shared" si="122"/>
        <v>750000</v>
      </c>
      <c r="W186" s="31">
        <f t="shared" si="122"/>
        <v>750000</v>
      </c>
      <c r="X186" s="31">
        <f t="shared" si="122"/>
        <v>750000</v>
      </c>
      <c r="Y186" s="31">
        <f t="shared" si="122"/>
        <v>750000</v>
      </c>
      <c r="Z186" s="31">
        <f t="shared" si="122"/>
        <v>750000</v>
      </c>
      <c r="AA186" s="31">
        <f t="shared" si="122"/>
        <v>750000</v>
      </c>
      <c r="AB186" s="30">
        <f>INT(AB184*22%)</f>
        <v>0</v>
      </c>
      <c r="AC186" s="30">
        <f t="shared" ref="AC186:AG186" si="123">INT(AC184*22%)</f>
        <v>0</v>
      </c>
      <c r="AD186" s="30">
        <f t="shared" si="123"/>
        <v>0</v>
      </c>
      <c r="AE186" s="30">
        <f t="shared" si="123"/>
        <v>97</v>
      </c>
      <c r="AF186" s="30">
        <f t="shared" si="123"/>
        <v>58</v>
      </c>
      <c r="AG186" s="30">
        <f t="shared" si="123"/>
        <v>99</v>
      </c>
      <c r="AH186" s="30">
        <f>INT(AH184*2%)</f>
        <v>9</v>
      </c>
      <c r="AI186" s="30">
        <f>INT(AI184*2%)</f>
        <v>9</v>
      </c>
      <c r="AJ186" s="30">
        <f>INT(AJ184*5%)</f>
        <v>34</v>
      </c>
      <c r="AK186" s="30">
        <f>INT(AK184*5%)</f>
        <v>34</v>
      </c>
      <c r="AL186" s="30">
        <f>INT(AL184*5%)</f>
        <v>42</v>
      </c>
      <c r="AM186" s="30">
        <f>INT(AM184*4%)</f>
        <v>40</v>
      </c>
      <c r="AN186" s="30">
        <f>SUM(AB186:AM186)</f>
        <v>422</v>
      </c>
      <c r="AO186" s="30">
        <f>INT(AO184*0.5%)</f>
        <v>0</v>
      </c>
      <c r="AP186" s="30">
        <f t="shared" ref="AP186:AZ186" si="124">INT(AP184*0.5%)</f>
        <v>0</v>
      </c>
      <c r="AQ186" s="30">
        <f t="shared" si="124"/>
        <v>0</v>
      </c>
      <c r="AR186" s="30">
        <f t="shared" si="124"/>
        <v>1</v>
      </c>
      <c r="AS186" s="30">
        <f t="shared" si="124"/>
        <v>1</v>
      </c>
      <c r="AT186" s="30">
        <f t="shared" si="124"/>
        <v>1</v>
      </c>
      <c r="AU186" s="30">
        <f t="shared" si="124"/>
        <v>1</v>
      </c>
      <c r="AV186" s="30">
        <f t="shared" si="124"/>
        <v>1</v>
      </c>
      <c r="AW186" s="30">
        <f t="shared" si="124"/>
        <v>4</v>
      </c>
      <c r="AX186" s="30">
        <f t="shared" si="124"/>
        <v>4</v>
      </c>
      <c r="AY186" s="30">
        <f t="shared" si="124"/>
        <v>5</v>
      </c>
      <c r="AZ186" s="30">
        <f t="shared" si="124"/>
        <v>6</v>
      </c>
      <c r="BA186" s="30">
        <f>SUM(AO186:AZ186)</f>
        <v>24</v>
      </c>
      <c r="BB186" s="31">
        <f t="shared" si="116"/>
        <v>0</v>
      </c>
      <c r="BC186" s="31">
        <f t="shared" si="116"/>
        <v>0</v>
      </c>
      <c r="BD186" s="31">
        <f t="shared" si="116"/>
        <v>0</v>
      </c>
      <c r="BE186" s="31">
        <f t="shared" si="116"/>
        <v>58950000</v>
      </c>
      <c r="BF186" s="31">
        <f t="shared" si="116"/>
        <v>35550000</v>
      </c>
      <c r="BG186" s="31">
        <f t="shared" si="116"/>
        <v>60150000</v>
      </c>
      <c r="BH186" s="31">
        <f t="shared" si="116"/>
        <v>6150000</v>
      </c>
      <c r="BI186" s="31">
        <f t="shared" si="116"/>
        <v>6150000</v>
      </c>
      <c r="BJ186" s="31">
        <f t="shared" si="116"/>
        <v>23400000</v>
      </c>
      <c r="BK186" s="31">
        <f t="shared" si="116"/>
        <v>23400000</v>
      </c>
      <c r="BL186" s="31">
        <f t="shared" si="116"/>
        <v>28950000</v>
      </c>
      <c r="BM186" s="31">
        <f>SUM(O186*AM186)+(AA186*AZ186)</f>
        <v>28500000</v>
      </c>
      <c r="BN186" s="31">
        <f>SUM(BB186:BM186)</f>
        <v>271200000</v>
      </c>
    </row>
    <row r="187" spans="1:66" x14ac:dyDescent="0.35">
      <c r="A187" s="29"/>
      <c r="B187" s="36" t="s">
        <v>134</v>
      </c>
      <c r="C187" s="29"/>
      <c r="D187" s="38">
        <f>SUM(D184)+(D184*250%)+(D184*450%)+(D184*700%)</f>
        <v>1125000</v>
      </c>
      <c r="E187" s="38">
        <f t="shared" ref="E187:O187" si="125">SUM(E184)+(E184*250%)+(E184*450%)+(E184*700%)</f>
        <v>1125000</v>
      </c>
      <c r="F187" s="38">
        <f t="shared" si="125"/>
        <v>1125000</v>
      </c>
      <c r="G187" s="38">
        <f t="shared" si="125"/>
        <v>1125000</v>
      </c>
      <c r="H187" s="38">
        <f t="shared" si="125"/>
        <v>1125000</v>
      </c>
      <c r="I187" s="38">
        <f t="shared" si="125"/>
        <v>1125000</v>
      </c>
      <c r="J187" s="38">
        <f t="shared" si="125"/>
        <v>1125000</v>
      </c>
      <c r="K187" s="38">
        <f t="shared" si="125"/>
        <v>1125000</v>
      </c>
      <c r="L187" s="38">
        <f t="shared" si="125"/>
        <v>1125000</v>
      </c>
      <c r="M187" s="38">
        <f t="shared" si="125"/>
        <v>1125000</v>
      </c>
      <c r="N187" s="38">
        <f t="shared" si="125"/>
        <v>1125000</v>
      </c>
      <c r="O187" s="38">
        <f t="shared" si="125"/>
        <v>1125000</v>
      </c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0">
        <f>INT(AB184*35%)</f>
        <v>0</v>
      </c>
      <c r="AC187" s="30">
        <f t="shared" ref="AC187:AF187" si="126">INT(AC184*35%)</f>
        <v>0</v>
      </c>
      <c r="AD187" s="30">
        <f t="shared" si="126"/>
        <v>0</v>
      </c>
      <c r="AE187" s="30">
        <f>INT(AE184*1%)</f>
        <v>4</v>
      </c>
      <c r="AF187" s="30">
        <f t="shared" si="126"/>
        <v>93</v>
      </c>
      <c r="AG187" s="30">
        <f t="shared" ref="AG187:AM187" si="127">INT(AG184*1%)</f>
        <v>4</v>
      </c>
      <c r="AH187" s="30">
        <f t="shared" si="127"/>
        <v>4</v>
      </c>
      <c r="AI187" s="30">
        <f t="shared" si="127"/>
        <v>4</v>
      </c>
      <c r="AJ187" s="30">
        <f t="shared" si="127"/>
        <v>6</v>
      </c>
      <c r="AK187" s="30">
        <f t="shared" si="127"/>
        <v>6</v>
      </c>
      <c r="AL187" s="30">
        <f t="shared" si="127"/>
        <v>8</v>
      </c>
      <c r="AM187" s="30">
        <f t="shared" si="127"/>
        <v>10</v>
      </c>
      <c r="AN187" s="30">
        <f>SUM(AB187:AM187)</f>
        <v>139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f>SUM(AO187:AZ187)</f>
        <v>0</v>
      </c>
      <c r="BB187" s="31">
        <f t="shared" si="116"/>
        <v>0</v>
      </c>
      <c r="BC187" s="31">
        <f t="shared" si="116"/>
        <v>0</v>
      </c>
      <c r="BD187" s="31">
        <f t="shared" si="116"/>
        <v>0</v>
      </c>
      <c r="BE187" s="31">
        <f t="shared" si="116"/>
        <v>4500000</v>
      </c>
      <c r="BF187" s="31">
        <f t="shared" si="116"/>
        <v>104625000</v>
      </c>
      <c r="BG187" s="31">
        <f t="shared" si="116"/>
        <v>4500000</v>
      </c>
      <c r="BH187" s="31">
        <f t="shared" si="116"/>
        <v>4500000</v>
      </c>
      <c r="BI187" s="31">
        <f t="shared" si="116"/>
        <v>4500000</v>
      </c>
      <c r="BJ187" s="31">
        <f t="shared" si="116"/>
        <v>6750000</v>
      </c>
      <c r="BK187" s="31">
        <f t="shared" si="116"/>
        <v>6750000</v>
      </c>
      <c r="BL187" s="31">
        <f t="shared" si="116"/>
        <v>9000000</v>
      </c>
      <c r="BM187" s="31">
        <f>SUM(O187*AM187)+(AA187*AZ187)</f>
        <v>11250000</v>
      </c>
      <c r="BN187" s="31">
        <f>SUM(BB187:BM187)</f>
        <v>156375000</v>
      </c>
    </row>
    <row r="188" spans="1:66" x14ac:dyDescent="0.35">
      <c r="A188" s="29"/>
      <c r="B188" s="36" t="s">
        <v>100</v>
      </c>
      <c r="C188" s="29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</row>
    <row r="189" spans="1:66" x14ac:dyDescent="0.35">
      <c r="A189" s="29"/>
      <c r="B189" s="36" t="s">
        <v>131</v>
      </c>
      <c r="C189" s="29"/>
      <c r="D189" s="31">
        <f>D184*2</f>
        <v>150000</v>
      </c>
      <c r="E189" s="31">
        <f t="shared" ref="E189:O189" si="128">E184*2</f>
        <v>150000</v>
      </c>
      <c r="F189" s="31">
        <f t="shared" si="128"/>
        <v>150000</v>
      </c>
      <c r="G189" s="31">
        <f t="shared" si="128"/>
        <v>150000</v>
      </c>
      <c r="H189" s="31">
        <f t="shared" si="128"/>
        <v>150000</v>
      </c>
      <c r="I189" s="31">
        <f t="shared" si="128"/>
        <v>150000</v>
      </c>
      <c r="J189" s="31">
        <f t="shared" si="128"/>
        <v>150000</v>
      </c>
      <c r="K189" s="31">
        <f t="shared" si="128"/>
        <v>150000</v>
      </c>
      <c r="L189" s="31">
        <f t="shared" si="128"/>
        <v>150000</v>
      </c>
      <c r="M189" s="31">
        <f t="shared" si="128"/>
        <v>150000</v>
      </c>
      <c r="N189" s="31">
        <f t="shared" si="128"/>
        <v>150000</v>
      </c>
      <c r="O189" s="31">
        <f t="shared" si="128"/>
        <v>150000</v>
      </c>
      <c r="P189" s="31">
        <f>P184*2</f>
        <v>150000</v>
      </c>
      <c r="Q189" s="31">
        <f t="shared" ref="Q189:AA189" si="129">Q184*2</f>
        <v>150000</v>
      </c>
      <c r="R189" s="31">
        <f t="shared" si="129"/>
        <v>150000</v>
      </c>
      <c r="S189" s="31">
        <f t="shared" si="129"/>
        <v>150000</v>
      </c>
      <c r="T189" s="31">
        <f t="shared" si="129"/>
        <v>150000</v>
      </c>
      <c r="U189" s="31">
        <f t="shared" si="129"/>
        <v>150000</v>
      </c>
      <c r="V189" s="31">
        <f t="shared" si="129"/>
        <v>150000</v>
      </c>
      <c r="W189" s="31">
        <f t="shared" si="129"/>
        <v>150000</v>
      </c>
      <c r="X189" s="31">
        <f t="shared" si="129"/>
        <v>150000</v>
      </c>
      <c r="Y189" s="31">
        <f t="shared" si="129"/>
        <v>150000</v>
      </c>
      <c r="Z189" s="31">
        <f t="shared" si="129"/>
        <v>150000</v>
      </c>
      <c r="AA189" s="31">
        <f t="shared" si="129"/>
        <v>150000</v>
      </c>
      <c r="AB189" s="30">
        <f>'Trafik 2021'!G35</f>
        <v>0</v>
      </c>
      <c r="AC189" s="30">
        <f>'Trafik 2021'!H35</f>
        <v>0</v>
      </c>
      <c r="AD189" s="30">
        <f>'Trafik 2021'!I35</f>
        <v>0</v>
      </c>
      <c r="AE189" s="30">
        <f>'Trafik 2021'!J35</f>
        <v>1</v>
      </c>
      <c r="AF189" s="30">
        <f>'Trafik 2021'!K35</f>
        <v>0</v>
      </c>
      <c r="AG189" s="30">
        <f>'Trafik 2021'!L35</f>
        <v>6</v>
      </c>
      <c r="AH189" s="30">
        <f>'Trafik 2021'!M35</f>
        <v>6</v>
      </c>
      <c r="AI189" s="30">
        <f>'Trafik 2021'!N35</f>
        <v>6</v>
      </c>
      <c r="AJ189" s="30">
        <f>'Trafik 2021'!O35</f>
        <v>67</v>
      </c>
      <c r="AK189" s="30">
        <f>'Trafik 2021'!P35</f>
        <v>67</v>
      </c>
      <c r="AL189" s="30">
        <f>'Trafik 2021'!Q35</f>
        <v>80</v>
      </c>
      <c r="AM189" s="30">
        <f>'Trafik 2021'!R35</f>
        <v>96</v>
      </c>
      <c r="AN189" s="30">
        <f>SUM(AB189:AM189)</f>
        <v>329</v>
      </c>
      <c r="AO189" s="30">
        <f>'Trafik 2021'!G49</f>
        <v>0</v>
      </c>
      <c r="AP189" s="30">
        <f>'Trafik 2021'!H49</f>
        <v>0</v>
      </c>
      <c r="AQ189" s="30">
        <f>'Trafik 2021'!I49</f>
        <v>0</v>
      </c>
      <c r="AR189" s="30">
        <f>'Trafik 2021'!J49</f>
        <v>0</v>
      </c>
      <c r="AS189" s="30">
        <f>'Trafik 2021'!K49</f>
        <v>0</v>
      </c>
      <c r="AT189" s="30">
        <f>'Trafik 2021'!L49</f>
        <v>6</v>
      </c>
      <c r="AU189" s="30">
        <f>'Trafik 2021'!M49</f>
        <v>6</v>
      </c>
      <c r="AV189" s="30">
        <f>'Trafik 2021'!N49</f>
        <v>3</v>
      </c>
      <c r="AW189" s="30">
        <f>'Trafik 2021'!O49</f>
        <v>19</v>
      </c>
      <c r="AX189" s="30">
        <f>'Trafik 2021'!P49</f>
        <v>19</v>
      </c>
      <c r="AY189" s="30">
        <f>'Trafik 2021'!Q49</f>
        <v>82</v>
      </c>
      <c r="AZ189" s="30">
        <f>'Trafik 2021'!R49</f>
        <v>98</v>
      </c>
      <c r="BA189" s="30">
        <f>SUM(AO189:AZ189)</f>
        <v>233</v>
      </c>
      <c r="BB189" s="31">
        <f t="shared" ref="BB189:BL192" si="130">SUM(D189*AB189)+(Q189*AO189)</f>
        <v>0</v>
      </c>
      <c r="BC189" s="31">
        <f t="shared" si="130"/>
        <v>0</v>
      </c>
      <c r="BD189" s="31">
        <f t="shared" si="130"/>
        <v>0</v>
      </c>
      <c r="BE189" s="31">
        <f t="shared" si="130"/>
        <v>150000</v>
      </c>
      <c r="BF189" s="31">
        <f t="shared" si="130"/>
        <v>0</v>
      </c>
      <c r="BG189" s="31">
        <f t="shared" si="130"/>
        <v>1800000</v>
      </c>
      <c r="BH189" s="31">
        <f t="shared" si="130"/>
        <v>1800000</v>
      </c>
      <c r="BI189" s="31">
        <f t="shared" si="130"/>
        <v>1350000</v>
      </c>
      <c r="BJ189" s="31">
        <f t="shared" si="130"/>
        <v>12900000</v>
      </c>
      <c r="BK189" s="31">
        <f t="shared" si="130"/>
        <v>12900000</v>
      </c>
      <c r="BL189" s="31">
        <f t="shared" si="130"/>
        <v>24300000</v>
      </c>
      <c r="BM189" s="31">
        <f>SUM(O189*AM189)+(AA189*AZ189)</f>
        <v>29100000</v>
      </c>
      <c r="BN189" s="31">
        <f>SUM(BB189:BM189)</f>
        <v>84300000</v>
      </c>
    </row>
    <row r="190" spans="1:66" x14ac:dyDescent="0.35">
      <c r="A190" s="29"/>
      <c r="B190" s="36" t="s">
        <v>132</v>
      </c>
      <c r="C190" s="29"/>
      <c r="D190" s="31">
        <f t="shared" ref="D190:O192" si="131">D185*2</f>
        <v>525000</v>
      </c>
      <c r="E190" s="31">
        <f t="shared" si="131"/>
        <v>525000</v>
      </c>
      <c r="F190" s="31">
        <f t="shared" si="131"/>
        <v>525000</v>
      </c>
      <c r="G190" s="31">
        <f t="shared" si="131"/>
        <v>525000</v>
      </c>
      <c r="H190" s="31">
        <f t="shared" si="131"/>
        <v>525000</v>
      </c>
      <c r="I190" s="31">
        <f t="shared" si="131"/>
        <v>525000</v>
      </c>
      <c r="J190" s="31">
        <f t="shared" si="131"/>
        <v>525000</v>
      </c>
      <c r="K190" s="31">
        <f t="shared" si="131"/>
        <v>525000</v>
      </c>
      <c r="L190" s="31">
        <f t="shared" si="131"/>
        <v>525000</v>
      </c>
      <c r="M190" s="31">
        <f t="shared" si="131"/>
        <v>525000</v>
      </c>
      <c r="N190" s="31">
        <f t="shared" si="131"/>
        <v>525000</v>
      </c>
      <c r="O190" s="31">
        <f t="shared" si="131"/>
        <v>525000</v>
      </c>
      <c r="P190" s="31">
        <f t="shared" ref="P190:AA190" si="132">P185*2</f>
        <v>750000</v>
      </c>
      <c r="Q190" s="31">
        <f t="shared" si="132"/>
        <v>750000</v>
      </c>
      <c r="R190" s="31">
        <f t="shared" si="132"/>
        <v>750000</v>
      </c>
      <c r="S190" s="31">
        <f t="shared" si="132"/>
        <v>750000</v>
      </c>
      <c r="T190" s="31">
        <f t="shared" si="132"/>
        <v>750000</v>
      </c>
      <c r="U190" s="31">
        <f t="shared" si="132"/>
        <v>750000</v>
      </c>
      <c r="V190" s="31">
        <f t="shared" si="132"/>
        <v>750000</v>
      </c>
      <c r="W190" s="31">
        <f t="shared" si="132"/>
        <v>750000</v>
      </c>
      <c r="X190" s="31">
        <f t="shared" si="132"/>
        <v>750000</v>
      </c>
      <c r="Y190" s="31">
        <f t="shared" si="132"/>
        <v>750000</v>
      </c>
      <c r="Z190" s="31">
        <f t="shared" si="132"/>
        <v>750000</v>
      </c>
      <c r="AA190" s="31">
        <f t="shared" si="132"/>
        <v>750000</v>
      </c>
      <c r="AB190" s="30">
        <f t="shared" ref="AB190:AI190" si="133">INT(AB189*66%)</f>
        <v>0</v>
      </c>
      <c r="AC190" s="30">
        <f t="shared" si="133"/>
        <v>0</v>
      </c>
      <c r="AD190" s="30">
        <f t="shared" si="133"/>
        <v>0</v>
      </c>
      <c r="AE190" s="30">
        <f t="shared" si="133"/>
        <v>0</v>
      </c>
      <c r="AF190" s="30">
        <f t="shared" si="133"/>
        <v>0</v>
      </c>
      <c r="AG190" s="30">
        <f t="shared" si="133"/>
        <v>3</v>
      </c>
      <c r="AH190" s="30">
        <f t="shared" si="133"/>
        <v>3</v>
      </c>
      <c r="AI190" s="30">
        <f t="shared" si="133"/>
        <v>3</v>
      </c>
      <c r="AJ190" s="30">
        <f>INT(AJ189*6%)</f>
        <v>4</v>
      </c>
      <c r="AK190" s="30">
        <f>INT(AK189*6%)</f>
        <v>4</v>
      </c>
      <c r="AL190" s="30">
        <f>INT(AL189*6%)</f>
        <v>4</v>
      </c>
      <c r="AM190" s="30">
        <f>INT(AM189*5%)</f>
        <v>4</v>
      </c>
      <c r="AN190" s="30">
        <f>SUM(AB190:AM190)</f>
        <v>25</v>
      </c>
      <c r="AO190" s="30">
        <f t="shared" ref="AO190:AZ190" si="134">INT(AO189*1%)</f>
        <v>0</v>
      </c>
      <c r="AP190" s="30">
        <f t="shared" si="134"/>
        <v>0</v>
      </c>
      <c r="AQ190" s="30">
        <f t="shared" si="134"/>
        <v>0</v>
      </c>
      <c r="AR190" s="30">
        <f t="shared" si="134"/>
        <v>0</v>
      </c>
      <c r="AS190" s="30">
        <f t="shared" si="134"/>
        <v>0</v>
      </c>
      <c r="AT190" s="30">
        <f t="shared" si="134"/>
        <v>0</v>
      </c>
      <c r="AU190" s="30">
        <f t="shared" si="134"/>
        <v>0</v>
      </c>
      <c r="AV190" s="30">
        <f t="shared" si="134"/>
        <v>0</v>
      </c>
      <c r="AW190" s="30">
        <f t="shared" si="134"/>
        <v>0</v>
      </c>
      <c r="AX190" s="30">
        <f t="shared" si="134"/>
        <v>0</v>
      </c>
      <c r="AY190" s="30">
        <f t="shared" si="134"/>
        <v>0</v>
      </c>
      <c r="AZ190" s="30">
        <f t="shared" si="134"/>
        <v>0</v>
      </c>
      <c r="BA190" s="30">
        <f>SUM(AO190:AZ190)</f>
        <v>0</v>
      </c>
      <c r="BB190" s="31">
        <f t="shared" si="130"/>
        <v>0</v>
      </c>
      <c r="BC190" s="31">
        <f t="shared" si="130"/>
        <v>0</v>
      </c>
      <c r="BD190" s="31">
        <f t="shared" si="130"/>
        <v>0</v>
      </c>
      <c r="BE190" s="31">
        <f t="shared" si="130"/>
        <v>0</v>
      </c>
      <c r="BF190" s="31">
        <f t="shared" si="130"/>
        <v>0</v>
      </c>
      <c r="BG190" s="31">
        <f t="shared" si="130"/>
        <v>1575000</v>
      </c>
      <c r="BH190" s="31">
        <f t="shared" si="130"/>
        <v>1575000</v>
      </c>
      <c r="BI190" s="31">
        <f t="shared" si="130"/>
        <v>1575000</v>
      </c>
      <c r="BJ190" s="31">
        <f t="shared" si="130"/>
        <v>2100000</v>
      </c>
      <c r="BK190" s="31">
        <f t="shared" si="130"/>
        <v>2100000</v>
      </c>
      <c r="BL190" s="31">
        <f t="shared" si="130"/>
        <v>2100000</v>
      </c>
      <c r="BM190" s="31">
        <f>SUM(O190*AM190)+(AA190*AZ190)</f>
        <v>2100000</v>
      </c>
      <c r="BN190" s="31">
        <f>SUM(BB190:BM190)</f>
        <v>13125000</v>
      </c>
    </row>
    <row r="191" spans="1:66" x14ac:dyDescent="0.35">
      <c r="A191" s="29"/>
      <c r="B191" s="36" t="s">
        <v>133</v>
      </c>
      <c r="C191" s="29"/>
      <c r="D191" s="31">
        <f t="shared" si="131"/>
        <v>1200000</v>
      </c>
      <c r="E191" s="31">
        <f t="shared" si="131"/>
        <v>1200000</v>
      </c>
      <c r="F191" s="31">
        <f t="shared" si="131"/>
        <v>1200000</v>
      </c>
      <c r="G191" s="31">
        <f t="shared" si="131"/>
        <v>1200000</v>
      </c>
      <c r="H191" s="31">
        <f t="shared" si="131"/>
        <v>1200000</v>
      </c>
      <c r="I191" s="31">
        <f t="shared" si="131"/>
        <v>1200000</v>
      </c>
      <c r="J191" s="31">
        <f t="shared" si="131"/>
        <v>1200000</v>
      </c>
      <c r="K191" s="31">
        <f t="shared" si="131"/>
        <v>1200000</v>
      </c>
      <c r="L191" s="31">
        <f t="shared" si="131"/>
        <v>1200000</v>
      </c>
      <c r="M191" s="31">
        <f t="shared" si="131"/>
        <v>1200000</v>
      </c>
      <c r="N191" s="31">
        <f t="shared" si="131"/>
        <v>1200000</v>
      </c>
      <c r="O191" s="31">
        <f t="shared" si="131"/>
        <v>1200000</v>
      </c>
      <c r="P191" s="31">
        <f t="shared" ref="P191:AA191" si="135">P186*2</f>
        <v>1500000</v>
      </c>
      <c r="Q191" s="31">
        <f t="shared" si="135"/>
        <v>1500000</v>
      </c>
      <c r="R191" s="31">
        <f t="shared" si="135"/>
        <v>1500000</v>
      </c>
      <c r="S191" s="31">
        <f t="shared" si="135"/>
        <v>1500000</v>
      </c>
      <c r="T191" s="31">
        <f t="shared" si="135"/>
        <v>1500000</v>
      </c>
      <c r="U191" s="31">
        <f t="shared" si="135"/>
        <v>1500000</v>
      </c>
      <c r="V191" s="31">
        <f t="shared" si="135"/>
        <v>1500000</v>
      </c>
      <c r="W191" s="31">
        <f t="shared" si="135"/>
        <v>1500000</v>
      </c>
      <c r="X191" s="31">
        <f t="shared" si="135"/>
        <v>1500000</v>
      </c>
      <c r="Y191" s="31">
        <f t="shared" si="135"/>
        <v>1500000</v>
      </c>
      <c r="Z191" s="31">
        <f t="shared" si="135"/>
        <v>1500000</v>
      </c>
      <c r="AA191" s="31">
        <f t="shared" si="135"/>
        <v>1500000</v>
      </c>
      <c r="AB191" s="30">
        <f>INT(AB189*46%)</f>
        <v>0</v>
      </c>
      <c r="AC191" s="30">
        <f t="shared" ref="AC191:AI191" si="136">INT(AC189*46%)</f>
        <v>0</v>
      </c>
      <c r="AD191" s="30">
        <f t="shared" si="136"/>
        <v>0</v>
      </c>
      <c r="AE191" s="30">
        <f t="shared" si="136"/>
        <v>0</v>
      </c>
      <c r="AF191" s="30">
        <f t="shared" si="136"/>
        <v>0</v>
      </c>
      <c r="AG191" s="30">
        <f t="shared" si="136"/>
        <v>2</v>
      </c>
      <c r="AH191" s="30">
        <f t="shared" si="136"/>
        <v>2</v>
      </c>
      <c r="AI191" s="30">
        <f t="shared" si="136"/>
        <v>2</v>
      </c>
      <c r="AJ191" s="30">
        <f>INT(AJ189*6%)</f>
        <v>4</v>
      </c>
      <c r="AK191" s="30">
        <f>INT(AK189*6%)</f>
        <v>4</v>
      </c>
      <c r="AL191" s="30">
        <f>INT(AL189*5%)</f>
        <v>4</v>
      </c>
      <c r="AM191" s="30">
        <f>INT(AM189*5%)</f>
        <v>4</v>
      </c>
      <c r="AN191" s="30">
        <f>SUM(AB191:AM191)</f>
        <v>22</v>
      </c>
      <c r="AO191" s="30">
        <f>INT(AO189*0.5%)</f>
        <v>0</v>
      </c>
      <c r="AP191" s="30">
        <f t="shared" ref="AP191:AZ191" si="137">INT(AP189*0.5%)</f>
        <v>0</v>
      </c>
      <c r="AQ191" s="30">
        <f t="shared" si="137"/>
        <v>0</v>
      </c>
      <c r="AR191" s="30">
        <f t="shared" si="137"/>
        <v>0</v>
      </c>
      <c r="AS191" s="30">
        <f t="shared" si="137"/>
        <v>0</v>
      </c>
      <c r="AT191" s="30">
        <f t="shared" si="137"/>
        <v>0</v>
      </c>
      <c r="AU191" s="30">
        <f t="shared" si="137"/>
        <v>0</v>
      </c>
      <c r="AV191" s="30">
        <f t="shared" si="137"/>
        <v>0</v>
      </c>
      <c r="AW191" s="30">
        <f t="shared" si="137"/>
        <v>0</v>
      </c>
      <c r="AX191" s="30">
        <f t="shared" si="137"/>
        <v>0</v>
      </c>
      <c r="AY191" s="30">
        <f t="shared" si="137"/>
        <v>0</v>
      </c>
      <c r="AZ191" s="30">
        <f t="shared" si="137"/>
        <v>0</v>
      </c>
      <c r="BA191" s="30">
        <f>SUM(AO191:AZ191)</f>
        <v>0</v>
      </c>
      <c r="BB191" s="31">
        <f t="shared" si="130"/>
        <v>0</v>
      </c>
      <c r="BC191" s="31">
        <f t="shared" si="130"/>
        <v>0</v>
      </c>
      <c r="BD191" s="31">
        <f t="shared" si="130"/>
        <v>0</v>
      </c>
      <c r="BE191" s="31">
        <f t="shared" si="130"/>
        <v>0</v>
      </c>
      <c r="BF191" s="31">
        <f t="shared" si="130"/>
        <v>0</v>
      </c>
      <c r="BG191" s="31">
        <f t="shared" si="130"/>
        <v>2400000</v>
      </c>
      <c r="BH191" s="31">
        <f t="shared" si="130"/>
        <v>2400000</v>
      </c>
      <c r="BI191" s="31">
        <f t="shared" si="130"/>
        <v>2400000</v>
      </c>
      <c r="BJ191" s="31">
        <f t="shared" si="130"/>
        <v>4800000</v>
      </c>
      <c r="BK191" s="31">
        <f t="shared" si="130"/>
        <v>4800000</v>
      </c>
      <c r="BL191" s="31">
        <f t="shared" si="130"/>
        <v>4800000</v>
      </c>
      <c r="BM191" s="31">
        <f>SUM(O191*AM191)+(AA191*AZ191)</f>
        <v>4800000</v>
      </c>
      <c r="BN191" s="31">
        <f>SUM(BB191:BM191)</f>
        <v>26400000</v>
      </c>
    </row>
    <row r="192" spans="1:66" x14ac:dyDescent="0.35">
      <c r="A192" s="29"/>
      <c r="B192" s="36" t="s">
        <v>134</v>
      </c>
      <c r="C192" s="29"/>
      <c r="D192" s="31">
        <f t="shared" si="131"/>
        <v>2250000</v>
      </c>
      <c r="E192" s="31">
        <f t="shared" si="131"/>
        <v>2250000</v>
      </c>
      <c r="F192" s="31">
        <f t="shared" si="131"/>
        <v>2250000</v>
      </c>
      <c r="G192" s="31">
        <f t="shared" si="131"/>
        <v>2250000</v>
      </c>
      <c r="H192" s="31">
        <f t="shared" si="131"/>
        <v>2250000</v>
      </c>
      <c r="I192" s="31">
        <f t="shared" si="131"/>
        <v>2250000</v>
      </c>
      <c r="J192" s="31">
        <f t="shared" si="131"/>
        <v>2250000</v>
      </c>
      <c r="K192" s="31">
        <f t="shared" si="131"/>
        <v>2250000</v>
      </c>
      <c r="L192" s="31">
        <f t="shared" si="131"/>
        <v>2250000</v>
      </c>
      <c r="M192" s="31">
        <f t="shared" si="131"/>
        <v>2250000</v>
      </c>
      <c r="N192" s="31">
        <f t="shared" si="131"/>
        <v>2250000</v>
      </c>
      <c r="O192" s="31">
        <f t="shared" si="131"/>
        <v>2250000</v>
      </c>
      <c r="P192" s="31">
        <f t="shared" ref="P192:AA192" si="138">P187*2</f>
        <v>0</v>
      </c>
      <c r="Q192" s="31">
        <f t="shared" si="138"/>
        <v>0</v>
      </c>
      <c r="R192" s="31">
        <f t="shared" si="138"/>
        <v>0</v>
      </c>
      <c r="S192" s="31">
        <f t="shared" si="138"/>
        <v>0</v>
      </c>
      <c r="T192" s="31">
        <f t="shared" si="138"/>
        <v>0</v>
      </c>
      <c r="U192" s="31">
        <f t="shared" si="138"/>
        <v>0</v>
      </c>
      <c r="V192" s="31">
        <f t="shared" si="138"/>
        <v>0</v>
      </c>
      <c r="W192" s="31">
        <f t="shared" si="138"/>
        <v>0</v>
      </c>
      <c r="X192" s="31">
        <f t="shared" si="138"/>
        <v>0</v>
      </c>
      <c r="Y192" s="31">
        <f t="shared" si="138"/>
        <v>0</v>
      </c>
      <c r="Z192" s="31">
        <f t="shared" si="138"/>
        <v>0</v>
      </c>
      <c r="AA192" s="31">
        <f t="shared" si="138"/>
        <v>0</v>
      </c>
      <c r="AB192" s="30">
        <f>INT(AB189*84%)</f>
        <v>0</v>
      </c>
      <c r="AC192" s="30">
        <f t="shared" ref="AC192:AI192" si="139">INT(AC189*84%)</f>
        <v>0</v>
      </c>
      <c r="AD192" s="30">
        <f t="shared" si="139"/>
        <v>0</v>
      </c>
      <c r="AE192" s="30">
        <f t="shared" si="139"/>
        <v>0</v>
      </c>
      <c r="AF192" s="30">
        <f t="shared" si="139"/>
        <v>0</v>
      </c>
      <c r="AG192" s="30">
        <f t="shared" si="139"/>
        <v>5</v>
      </c>
      <c r="AH192" s="30">
        <f t="shared" si="139"/>
        <v>5</v>
      </c>
      <c r="AI192" s="30">
        <f t="shared" si="139"/>
        <v>5</v>
      </c>
      <c r="AJ192" s="30">
        <f>INT(AJ189*4%)</f>
        <v>2</v>
      </c>
      <c r="AK192" s="30">
        <f>INT(AK189*5%)</f>
        <v>3</v>
      </c>
      <c r="AL192" s="30">
        <f>INT(AL189*5%)</f>
        <v>4</v>
      </c>
      <c r="AM192" s="30">
        <f>INT(AM189*5%)</f>
        <v>4</v>
      </c>
      <c r="AN192" s="30">
        <f>SUM(AB192:AM192)</f>
        <v>28</v>
      </c>
      <c r="AO192" s="30">
        <v>0</v>
      </c>
      <c r="AP192" s="30">
        <v>0</v>
      </c>
      <c r="AQ192" s="30">
        <v>0</v>
      </c>
      <c r="AR192" s="30">
        <v>0</v>
      </c>
      <c r="AS192" s="30">
        <v>0</v>
      </c>
      <c r="AT192" s="30">
        <v>0</v>
      </c>
      <c r="AU192" s="30">
        <v>0</v>
      </c>
      <c r="AV192" s="30">
        <v>0</v>
      </c>
      <c r="AW192" s="30">
        <v>0</v>
      </c>
      <c r="AX192" s="30">
        <v>0</v>
      </c>
      <c r="AY192" s="30">
        <v>0</v>
      </c>
      <c r="AZ192" s="30">
        <v>0</v>
      </c>
      <c r="BA192" s="30">
        <f>SUM(AO192:AZ192)</f>
        <v>0</v>
      </c>
      <c r="BB192" s="31">
        <f t="shared" si="130"/>
        <v>0</v>
      </c>
      <c r="BC192" s="31">
        <f t="shared" si="130"/>
        <v>0</v>
      </c>
      <c r="BD192" s="31">
        <f t="shared" si="130"/>
        <v>0</v>
      </c>
      <c r="BE192" s="31">
        <f t="shared" si="130"/>
        <v>0</v>
      </c>
      <c r="BF192" s="31">
        <f t="shared" si="130"/>
        <v>0</v>
      </c>
      <c r="BG192" s="31">
        <f t="shared" si="130"/>
        <v>11250000</v>
      </c>
      <c r="BH192" s="31">
        <f t="shared" si="130"/>
        <v>11250000</v>
      </c>
      <c r="BI192" s="31">
        <f t="shared" si="130"/>
        <v>11250000</v>
      </c>
      <c r="BJ192" s="31">
        <f t="shared" si="130"/>
        <v>4500000</v>
      </c>
      <c r="BK192" s="31">
        <f t="shared" si="130"/>
        <v>6750000</v>
      </c>
      <c r="BL192" s="31">
        <f t="shared" si="130"/>
        <v>9000000</v>
      </c>
      <c r="BM192" s="31">
        <f>SUM(O192*AM192)+(AA192*AZ192)</f>
        <v>9000000</v>
      </c>
      <c r="BN192" s="31">
        <f>SUM(BB192:BM192)</f>
        <v>63000000</v>
      </c>
    </row>
    <row r="193" spans="1:66" ht="17" x14ac:dyDescent="0.4">
      <c r="A193" s="29"/>
      <c r="B193" s="105" t="s">
        <v>73</v>
      </c>
      <c r="C193" s="29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</row>
    <row r="194" spans="1:66" x14ac:dyDescent="0.35">
      <c r="A194" s="29"/>
      <c r="B194" s="36" t="s">
        <v>131</v>
      </c>
      <c r="C194" s="29"/>
      <c r="D194" s="31">
        <f>D184*125%</f>
        <v>93750</v>
      </c>
      <c r="E194" s="31">
        <f t="shared" ref="E194:O194" si="140">E184*125%</f>
        <v>93750</v>
      </c>
      <c r="F194" s="31">
        <f t="shared" si="140"/>
        <v>93750</v>
      </c>
      <c r="G194" s="31">
        <f t="shared" si="140"/>
        <v>93750</v>
      </c>
      <c r="H194" s="31">
        <f t="shared" si="140"/>
        <v>93750</v>
      </c>
      <c r="I194" s="31">
        <f t="shared" si="140"/>
        <v>93750</v>
      </c>
      <c r="J194" s="31">
        <f t="shared" si="140"/>
        <v>93750</v>
      </c>
      <c r="K194" s="31">
        <f t="shared" si="140"/>
        <v>93750</v>
      </c>
      <c r="L194" s="31">
        <f t="shared" si="140"/>
        <v>93750</v>
      </c>
      <c r="M194" s="31">
        <f t="shared" si="140"/>
        <v>93750</v>
      </c>
      <c r="N194" s="31">
        <f t="shared" si="140"/>
        <v>93750</v>
      </c>
      <c r="O194" s="31">
        <f t="shared" si="140"/>
        <v>93750</v>
      </c>
      <c r="P194" s="31">
        <f>P184*125%</f>
        <v>93750</v>
      </c>
      <c r="Q194" s="31">
        <f t="shared" ref="Q194:AA194" si="141">Q184*125%</f>
        <v>93750</v>
      </c>
      <c r="R194" s="31">
        <f t="shared" si="141"/>
        <v>93750</v>
      </c>
      <c r="S194" s="31">
        <f t="shared" si="141"/>
        <v>93750</v>
      </c>
      <c r="T194" s="31">
        <f t="shared" si="141"/>
        <v>93750</v>
      </c>
      <c r="U194" s="31">
        <f t="shared" si="141"/>
        <v>93750</v>
      </c>
      <c r="V194" s="31">
        <f t="shared" si="141"/>
        <v>93750</v>
      </c>
      <c r="W194" s="31">
        <f t="shared" si="141"/>
        <v>93750</v>
      </c>
      <c r="X194" s="31">
        <f t="shared" si="141"/>
        <v>93750</v>
      </c>
      <c r="Y194" s="31">
        <f t="shared" si="141"/>
        <v>93750</v>
      </c>
      <c r="Z194" s="31">
        <f t="shared" si="141"/>
        <v>93750</v>
      </c>
      <c r="AA194" s="31">
        <f t="shared" si="141"/>
        <v>93750</v>
      </c>
      <c r="AB194" s="30">
        <f>'Trafik 2021'!G38</f>
        <v>0</v>
      </c>
      <c r="AC194" s="30">
        <f>'Trafik 2021'!H38</f>
        <v>0</v>
      </c>
      <c r="AD194" s="30">
        <f>'Trafik 2021'!I38</f>
        <v>0</v>
      </c>
      <c r="AE194" s="30">
        <f>'Trafik 2021'!J38</f>
        <v>0</v>
      </c>
      <c r="AF194" s="30">
        <f>'Trafik 2021'!K38</f>
        <v>0</v>
      </c>
      <c r="AG194" s="30">
        <f>'Trafik 2021'!L38</f>
        <v>0</v>
      </c>
      <c r="AH194" s="30">
        <f>'Trafik 2021'!M38</f>
        <v>0</v>
      </c>
      <c r="AI194" s="30">
        <f>'Trafik 2021'!N38</f>
        <v>0</v>
      </c>
      <c r="AJ194" s="30">
        <f>'Trafik 2021'!O38</f>
        <v>0</v>
      </c>
      <c r="AK194" s="30">
        <f>'Trafik 2021'!P38</f>
        <v>0</v>
      </c>
      <c r="AL194" s="30">
        <f>'Trafik 2021'!Q38</f>
        <v>0</v>
      </c>
      <c r="AM194" s="30">
        <f>'Trafik 2021'!R38</f>
        <v>0</v>
      </c>
      <c r="AN194" s="30">
        <f>SUM(AB194:AM194)</f>
        <v>0</v>
      </c>
      <c r="AO194" s="30">
        <f>'Trafik 2021'!G52</f>
        <v>0</v>
      </c>
      <c r="AP194" s="30">
        <f>'Trafik 2021'!H52</f>
        <v>0</v>
      </c>
      <c r="AQ194" s="30">
        <f>'Trafik 2021'!I52</f>
        <v>0</v>
      </c>
      <c r="AR194" s="30">
        <f>'Trafik 2021'!J52</f>
        <v>0</v>
      </c>
      <c r="AS194" s="30">
        <f>'Trafik 2021'!K52</f>
        <v>0</v>
      </c>
      <c r="AT194" s="30">
        <f>'Trafik 2021'!L52</f>
        <v>0</v>
      </c>
      <c r="AU194" s="30">
        <f>'Trafik 2021'!M52</f>
        <v>0</v>
      </c>
      <c r="AV194" s="30">
        <f>'Trafik 2021'!N52</f>
        <v>0</v>
      </c>
      <c r="AW194" s="30">
        <f>'Trafik 2021'!O52</f>
        <v>0</v>
      </c>
      <c r="AX194" s="30">
        <f>'Trafik 2021'!P52</f>
        <v>0</v>
      </c>
      <c r="AY194" s="30">
        <f>'Trafik 2021'!Q52</f>
        <v>0</v>
      </c>
      <c r="AZ194" s="30">
        <f>'Trafik 2021'!R52</f>
        <v>0</v>
      </c>
      <c r="BA194" s="30">
        <f>SUM(AO194:AZ194)</f>
        <v>0</v>
      </c>
      <c r="BB194" s="31">
        <f t="shared" ref="BB194:BL197" si="142">SUM(D194*AB194)+(Q194*AO194)</f>
        <v>0</v>
      </c>
      <c r="BC194" s="31">
        <f t="shared" si="142"/>
        <v>0</v>
      </c>
      <c r="BD194" s="31">
        <f t="shared" si="142"/>
        <v>0</v>
      </c>
      <c r="BE194" s="31">
        <f t="shared" si="142"/>
        <v>0</v>
      </c>
      <c r="BF194" s="31">
        <f t="shared" si="142"/>
        <v>0</v>
      </c>
      <c r="BG194" s="31">
        <f t="shared" si="142"/>
        <v>0</v>
      </c>
      <c r="BH194" s="31">
        <f t="shared" si="142"/>
        <v>0</v>
      </c>
      <c r="BI194" s="31">
        <f t="shared" si="142"/>
        <v>0</v>
      </c>
      <c r="BJ194" s="31">
        <f t="shared" si="142"/>
        <v>0</v>
      </c>
      <c r="BK194" s="31">
        <f t="shared" si="142"/>
        <v>0</v>
      </c>
      <c r="BL194" s="31">
        <f t="shared" si="142"/>
        <v>0</v>
      </c>
      <c r="BM194" s="31">
        <f>SUM(O194*AM194)+(AA194*AZ194)</f>
        <v>0</v>
      </c>
      <c r="BN194" s="31">
        <f>SUM(BB194:BM194)</f>
        <v>0</v>
      </c>
    </row>
    <row r="195" spans="1:66" x14ac:dyDescent="0.35">
      <c r="A195" s="29"/>
      <c r="B195" s="36" t="s">
        <v>132</v>
      </c>
      <c r="C195" s="29"/>
      <c r="D195" s="31">
        <f t="shared" ref="D195:O195" si="143">SUM(D194)+(D194*250%)</f>
        <v>328125</v>
      </c>
      <c r="E195" s="31">
        <f t="shared" si="143"/>
        <v>328125</v>
      </c>
      <c r="F195" s="31">
        <f t="shared" si="143"/>
        <v>328125</v>
      </c>
      <c r="G195" s="31">
        <f t="shared" si="143"/>
        <v>328125</v>
      </c>
      <c r="H195" s="31">
        <f t="shared" si="143"/>
        <v>328125</v>
      </c>
      <c r="I195" s="31">
        <f t="shared" si="143"/>
        <v>328125</v>
      </c>
      <c r="J195" s="31">
        <f t="shared" si="143"/>
        <v>328125</v>
      </c>
      <c r="K195" s="31">
        <f t="shared" si="143"/>
        <v>328125</v>
      </c>
      <c r="L195" s="31">
        <f t="shared" si="143"/>
        <v>328125</v>
      </c>
      <c r="M195" s="31">
        <f t="shared" si="143"/>
        <v>328125</v>
      </c>
      <c r="N195" s="31">
        <f t="shared" si="143"/>
        <v>328125</v>
      </c>
      <c r="O195" s="31">
        <f t="shared" si="143"/>
        <v>328125</v>
      </c>
      <c r="P195" s="31">
        <f t="shared" ref="P195:AA195" si="144">SUM(P194)+(P194*400%)</f>
        <v>468750</v>
      </c>
      <c r="Q195" s="31">
        <f t="shared" si="144"/>
        <v>468750</v>
      </c>
      <c r="R195" s="31">
        <f t="shared" si="144"/>
        <v>468750</v>
      </c>
      <c r="S195" s="31">
        <f t="shared" si="144"/>
        <v>468750</v>
      </c>
      <c r="T195" s="31">
        <f t="shared" si="144"/>
        <v>468750</v>
      </c>
      <c r="U195" s="31">
        <f t="shared" si="144"/>
        <v>468750</v>
      </c>
      <c r="V195" s="31">
        <f t="shared" si="144"/>
        <v>468750</v>
      </c>
      <c r="W195" s="31">
        <f t="shared" si="144"/>
        <v>468750</v>
      </c>
      <c r="X195" s="31">
        <f t="shared" si="144"/>
        <v>468750</v>
      </c>
      <c r="Y195" s="31">
        <f t="shared" si="144"/>
        <v>468750</v>
      </c>
      <c r="Z195" s="31">
        <f t="shared" si="144"/>
        <v>468750</v>
      </c>
      <c r="AA195" s="31">
        <f t="shared" si="144"/>
        <v>468750</v>
      </c>
      <c r="AB195" s="30">
        <f t="shared" ref="AB195:AM195" si="145">INT(AB194*66%)</f>
        <v>0</v>
      </c>
      <c r="AC195" s="30">
        <f t="shared" si="145"/>
        <v>0</v>
      </c>
      <c r="AD195" s="30">
        <f t="shared" si="145"/>
        <v>0</v>
      </c>
      <c r="AE195" s="30">
        <f t="shared" si="145"/>
        <v>0</v>
      </c>
      <c r="AF195" s="30">
        <f t="shared" si="145"/>
        <v>0</v>
      </c>
      <c r="AG195" s="30">
        <f t="shared" si="145"/>
        <v>0</v>
      </c>
      <c r="AH195" s="30">
        <f t="shared" si="145"/>
        <v>0</v>
      </c>
      <c r="AI195" s="30">
        <f t="shared" si="145"/>
        <v>0</v>
      </c>
      <c r="AJ195" s="30">
        <f t="shared" si="145"/>
        <v>0</v>
      </c>
      <c r="AK195" s="30">
        <f t="shared" si="145"/>
        <v>0</v>
      </c>
      <c r="AL195" s="30">
        <f t="shared" si="145"/>
        <v>0</v>
      </c>
      <c r="AM195" s="30">
        <f t="shared" si="145"/>
        <v>0</v>
      </c>
      <c r="AN195" s="30">
        <f>SUM(AB195:AM195)</f>
        <v>0</v>
      </c>
      <c r="AO195" s="30">
        <f t="shared" ref="AO195:AZ195" si="146">INT(AO194*1%)</f>
        <v>0</v>
      </c>
      <c r="AP195" s="30">
        <f t="shared" si="146"/>
        <v>0</v>
      </c>
      <c r="AQ195" s="30">
        <f t="shared" si="146"/>
        <v>0</v>
      </c>
      <c r="AR195" s="30">
        <f t="shared" si="146"/>
        <v>0</v>
      </c>
      <c r="AS195" s="30">
        <f t="shared" si="146"/>
        <v>0</v>
      </c>
      <c r="AT195" s="30">
        <f t="shared" si="146"/>
        <v>0</v>
      </c>
      <c r="AU195" s="30">
        <f t="shared" si="146"/>
        <v>0</v>
      </c>
      <c r="AV195" s="30">
        <f t="shared" si="146"/>
        <v>0</v>
      </c>
      <c r="AW195" s="30">
        <f t="shared" si="146"/>
        <v>0</v>
      </c>
      <c r="AX195" s="30">
        <f t="shared" si="146"/>
        <v>0</v>
      </c>
      <c r="AY195" s="30">
        <f t="shared" si="146"/>
        <v>0</v>
      </c>
      <c r="AZ195" s="30">
        <f t="shared" si="146"/>
        <v>0</v>
      </c>
      <c r="BA195" s="30">
        <f>SUM(AO195:AZ195)</f>
        <v>0</v>
      </c>
      <c r="BB195" s="31">
        <f t="shared" si="142"/>
        <v>0</v>
      </c>
      <c r="BC195" s="31">
        <f t="shared" si="142"/>
        <v>0</v>
      </c>
      <c r="BD195" s="31">
        <f t="shared" si="142"/>
        <v>0</v>
      </c>
      <c r="BE195" s="31">
        <f t="shared" si="142"/>
        <v>0</v>
      </c>
      <c r="BF195" s="31">
        <f t="shared" si="142"/>
        <v>0</v>
      </c>
      <c r="BG195" s="31">
        <f t="shared" si="142"/>
        <v>0</v>
      </c>
      <c r="BH195" s="31">
        <f t="shared" si="142"/>
        <v>0</v>
      </c>
      <c r="BI195" s="31">
        <f t="shared" si="142"/>
        <v>0</v>
      </c>
      <c r="BJ195" s="31">
        <f t="shared" si="142"/>
        <v>0</v>
      </c>
      <c r="BK195" s="31">
        <f t="shared" si="142"/>
        <v>0</v>
      </c>
      <c r="BL195" s="31">
        <f t="shared" si="142"/>
        <v>0</v>
      </c>
      <c r="BM195" s="31">
        <f>SUM(O195*AM195)+(AA195*AZ195)</f>
        <v>0</v>
      </c>
      <c r="BN195" s="31">
        <f>SUM(BB195:BM195)</f>
        <v>0</v>
      </c>
    </row>
    <row r="196" spans="1:66" x14ac:dyDescent="0.35">
      <c r="A196" s="29"/>
      <c r="B196" s="36" t="s">
        <v>133</v>
      </c>
      <c r="C196" s="29"/>
      <c r="D196" s="31">
        <f>SUM(D194)+(D194*250%)+(D194*450%)</f>
        <v>750000</v>
      </c>
      <c r="E196" s="31">
        <f t="shared" ref="E196:O196" si="147">SUM(E194)+(E194*250%)+(E194*450%)</f>
        <v>750000</v>
      </c>
      <c r="F196" s="31">
        <f t="shared" si="147"/>
        <v>750000</v>
      </c>
      <c r="G196" s="31">
        <f t="shared" si="147"/>
        <v>750000</v>
      </c>
      <c r="H196" s="31">
        <f t="shared" si="147"/>
        <v>750000</v>
      </c>
      <c r="I196" s="31">
        <f t="shared" si="147"/>
        <v>750000</v>
      </c>
      <c r="J196" s="31">
        <f t="shared" si="147"/>
        <v>750000</v>
      </c>
      <c r="K196" s="31">
        <f t="shared" si="147"/>
        <v>750000</v>
      </c>
      <c r="L196" s="31">
        <f t="shared" si="147"/>
        <v>750000</v>
      </c>
      <c r="M196" s="31">
        <f t="shared" si="147"/>
        <v>750000</v>
      </c>
      <c r="N196" s="31">
        <f t="shared" si="147"/>
        <v>750000</v>
      </c>
      <c r="O196" s="31">
        <f t="shared" si="147"/>
        <v>750000</v>
      </c>
      <c r="P196" s="31">
        <f>SUM(P194)+(P194*400%)+(P194*500%)</f>
        <v>937500</v>
      </c>
      <c r="Q196" s="31">
        <f t="shared" ref="Q196:AA196" si="148">SUM(Q194)+(Q194*400%)+(Q194*500%)</f>
        <v>937500</v>
      </c>
      <c r="R196" s="31">
        <f t="shared" si="148"/>
        <v>937500</v>
      </c>
      <c r="S196" s="31">
        <f t="shared" si="148"/>
        <v>937500</v>
      </c>
      <c r="T196" s="31">
        <f t="shared" si="148"/>
        <v>937500</v>
      </c>
      <c r="U196" s="31">
        <f t="shared" si="148"/>
        <v>937500</v>
      </c>
      <c r="V196" s="31">
        <f t="shared" si="148"/>
        <v>937500</v>
      </c>
      <c r="W196" s="31">
        <f t="shared" si="148"/>
        <v>937500</v>
      </c>
      <c r="X196" s="31">
        <f t="shared" si="148"/>
        <v>937500</v>
      </c>
      <c r="Y196" s="31">
        <f t="shared" si="148"/>
        <v>937500</v>
      </c>
      <c r="Z196" s="31">
        <f t="shared" si="148"/>
        <v>937500</v>
      </c>
      <c r="AA196" s="31">
        <f t="shared" si="148"/>
        <v>937500</v>
      </c>
      <c r="AB196" s="30">
        <f>INT(AB194*46%)</f>
        <v>0</v>
      </c>
      <c r="AC196" s="30">
        <f t="shared" ref="AC196:AM196" si="149">INT(AC194*46%)</f>
        <v>0</v>
      </c>
      <c r="AD196" s="30">
        <f t="shared" si="149"/>
        <v>0</v>
      </c>
      <c r="AE196" s="30">
        <f t="shared" si="149"/>
        <v>0</v>
      </c>
      <c r="AF196" s="30">
        <f t="shared" si="149"/>
        <v>0</v>
      </c>
      <c r="AG196" s="30">
        <f t="shared" si="149"/>
        <v>0</v>
      </c>
      <c r="AH196" s="30">
        <f t="shared" si="149"/>
        <v>0</v>
      </c>
      <c r="AI196" s="30">
        <f t="shared" si="149"/>
        <v>0</v>
      </c>
      <c r="AJ196" s="30">
        <f t="shared" si="149"/>
        <v>0</v>
      </c>
      <c r="AK196" s="30">
        <f t="shared" si="149"/>
        <v>0</v>
      </c>
      <c r="AL196" s="30">
        <f t="shared" si="149"/>
        <v>0</v>
      </c>
      <c r="AM196" s="30">
        <f t="shared" si="149"/>
        <v>0</v>
      </c>
      <c r="AN196" s="30">
        <f>SUM(AB196:AM196)</f>
        <v>0</v>
      </c>
      <c r="AO196" s="30">
        <f>INT(AO194*0.5%)</f>
        <v>0</v>
      </c>
      <c r="AP196" s="30">
        <f t="shared" ref="AP196:AZ196" si="150">INT(AP194*0.5%)</f>
        <v>0</v>
      </c>
      <c r="AQ196" s="30">
        <f t="shared" si="150"/>
        <v>0</v>
      </c>
      <c r="AR196" s="30">
        <f t="shared" si="150"/>
        <v>0</v>
      </c>
      <c r="AS196" s="30">
        <f t="shared" si="150"/>
        <v>0</v>
      </c>
      <c r="AT196" s="30">
        <f t="shared" si="150"/>
        <v>0</v>
      </c>
      <c r="AU196" s="30">
        <f t="shared" si="150"/>
        <v>0</v>
      </c>
      <c r="AV196" s="30">
        <f t="shared" si="150"/>
        <v>0</v>
      </c>
      <c r="AW196" s="30">
        <f t="shared" si="150"/>
        <v>0</v>
      </c>
      <c r="AX196" s="30">
        <f t="shared" si="150"/>
        <v>0</v>
      </c>
      <c r="AY196" s="30">
        <f t="shared" si="150"/>
        <v>0</v>
      </c>
      <c r="AZ196" s="30">
        <f t="shared" si="150"/>
        <v>0</v>
      </c>
      <c r="BA196" s="30">
        <f>SUM(AO196:AZ196)</f>
        <v>0</v>
      </c>
      <c r="BB196" s="31">
        <f t="shared" si="142"/>
        <v>0</v>
      </c>
      <c r="BC196" s="31">
        <f t="shared" si="142"/>
        <v>0</v>
      </c>
      <c r="BD196" s="31">
        <f t="shared" si="142"/>
        <v>0</v>
      </c>
      <c r="BE196" s="31">
        <f t="shared" si="142"/>
        <v>0</v>
      </c>
      <c r="BF196" s="31">
        <f t="shared" si="142"/>
        <v>0</v>
      </c>
      <c r="BG196" s="31">
        <f t="shared" si="142"/>
        <v>0</v>
      </c>
      <c r="BH196" s="31">
        <f t="shared" si="142"/>
        <v>0</v>
      </c>
      <c r="BI196" s="31">
        <f t="shared" si="142"/>
        <v>0</v>
      </c>
      <c r="BJ196" s="31">
        <f t="shared" si="142"/>
        <v>0</v>
      </c>
      <c r="BK196" s="31">
        <f t="shared" si="142"/>
        <v>0</v>
      </c>
      <c r="BL196" s="31">
        <f t="shared" si="142"/>
        <v>0</v>
      </c>
      <c r="BM196" s="31">
        <f>SUM(O196*AM196)+(AA196*AZ196)</f>
        <v>0</v>
      </c>
      <c r="BN196" s="31">
        <f>SUM(BB196:BM196)</f>
        <v>0</v>
      </c>
    </row>
    <row r="197" spans="1:66" x14ac:dyDescent="0.35">
      <c r="A197" s="29"/>
      <c r="B197" s="36" t="s">
        <v>134</v>
      </c>
      <c r="C197" s="29"/>
      <c r="D197" s="38">
        <f>SUM(D194)+(D194*250%)+(D194*450%)+(D194*700%)</f>
        <v>1406250</v>
      </c>
      <c r="E197" s="38">
        <f t="shared" ref="E197:O197" si="151">SUM(E194)+(E194*250%)+(E194*450%)+(E194*700%)</f>
        <v>1406250</v>
      </c>
      <c r="F197" s="38">
        <f t="shared" si="151"/>
        <v>1406250</v>
      </c>
      <c r="G197" s="38">
        <f t="shared" si="151"/>
        <v>1406250</v>
      </c>
      <c r="H197" s="38">
        <f t="shared" si="151"/>
        <v>1406250</v>
      </c>
      <c r="I197" s="38">
        <f t="shared" si="151"/>
        <v>1406250</v>
      </c>
      <c r="J197" s="38">
        <f t="shared" si="151"/>
        <v>1406250</v>
      </c>
      <c r="K197" s="38">
        <f t="shared" si="151"/>
        <v>1406250</v>
      </c>
      <c r="L197" s="38">
        <f t="shared" si="151"/>
        <v>1406250</v>
      </c>
      <c r="M197" s="38">
        <f t="shared" si="151"/>
        <v>1406250</v>
      </c>
      <c r="N197" s="38">
        <f t="shared" si="151"/>
        <v>1406250</v>
      </c>
      <c r="O197" s="38">
        <f t="shared" si="151"/>
        <v>1406250</v>
      </c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0">
        <f>INT(AB194*84%)</f>
        <v>0</v>
      </c>
      <c r="AC197" s="30">
        <f t="shared" ref="AC197:AM197" si="152">INT(AC194*84%)</f>
        <v>0</v>
      </c>
      <c r="AD197" s="30">
        <f t="shared" si="152"/>
        <v>0</v>
      </c>
      <c r="AE197" s="30">
        <f t="shared" si="152"/>
        <v>0</v>
      </c>
      <c r="AF197" s="30">
        <f t="shared" si="152"/>
        <v>0</v>
      </c>
      <c r="AG197" s="30">
        <f t="shared" si="152"/>
        <v>0</v>
      </c>
      <c r="AH197" s="30">
        <f t="shared" si="152"/>
        <v>0</v>
      </c>
      <c r="AI197" s="30">
        <f t="shared" si="152"/>
        <v>0</v>
      </c>
      <c r="AJ197" s="30">
        <f t="shared" si="152"/>
        <v>0</v>
      </c>
      <c r="AK197" s="30">
        <f t="shared" si="152"/>
        <v>0</v>
      </c>
      <c r="AL197" s="30">
        <f t="shared" si="152"/>
        <v>0</v>
      </c>
      <c r="AM197" s="30">
        <f t="shared" si="152"/>
        <v>0</v>
      </c>
      <c r="AN197" s="30">
        <f>SUM(AB197:AM197)</f>
        <v>0</v>
      </c>
      <c r="AO197" s="30">
        <v>0</v>
      </c>
      <c r="AP197" s="30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f>SUM(AO197:AZ197)</f>
        <v>0</v>
      </c>
      <c r="BB197" s="31">
        <f t="shared" si="142"/>
        <v>0</v>
      </c>
      <c r="BC197" s="31">
        <f t="shared" si="142"/>
        <v>0</v>
      </c>
      <c r="BD197" s="31">
        <f t="shared" si="142"/>
        <v>0</v>
      </c>
      <c r="BE197" s="31">
        <f t="shared" si="142"/>
        <v>0</v>
      </c>
      <c r="BF197" s="31">
        <f t="shared" si="142"/>
        <v>0</v>
      </c>
      <c r="BG197" s="31">
        <f t="shared" si="142"/>
        <v>0</v>
      </c>
      <c r="BH197" s="31">
        <f t="shared" si="142"/>
        <v>0</v>
      </c>
      <c r="BI197" s="31">
        <f t="shared" si="142"/>
        <v>0</v>
      </c>
      <c r="BJ197" s="31">
        <f t="shared" si="142"/>
        <v>0</v>
      </c>
      <c r="BK197" s="31">
        <f t="shared" si="142"/>
        <v>0</v>
      </c>
      <c r="BL197" s="31">
        <f t="shared" si="142"/>
        <v>0</v>
      </c>
      <c r="BM197" s="31">
        <f>SUM(O197*AM197)+(AA197*AZ197)</f>
        <v>0</v>
      </c>
      <c r="BN197" s="31">
        <f>SUM(BB197:BM197)</f>
        <v>0</v>
      </c>
    </row>
    <row r="198" spans="1:66" x14ac:dyDescent="0.35">
      <c r="A198" s="29"/>
      <c r="B198" s="36" t="s">
        <v>100</v>
      </c>
      <c r="C198" s="29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</row>
    <row r="199" spans="1:66" x14ac:dyDescent="0.35">
      <c r="A199" s="29"/>
      <c r="B199" s="36" t="s">
        <v>131</v>
      </c>
      <c r="C199" s="29"/>
      <c r="D199" s="31">
        <f>D194*2</f>
        <v>187500</v>
      </c>
      <c r="E199" s="31">
        <f t="shared" ref="E199:O199" si="153">E194*2</f>
        <v>187500</v>
      </c>
      <c r="F199" s="31">
        <f t="shared" si="153"/>
        <v>187500</v>
      </c>
      <c r="G199" s="31">
        <f t="shared" si="153"/>
        <v>187500</v>
      </c>
      <c r="H199" s="31">
        <f t="shared" si="153"/>
        <v>187500</v>
      </c>
      <c r="I199" s="31">
        <f t="shared" si="153"/>
        <v>187500</v>
      </c>
      <c r="J199" s="31">
        <f t="shared" si="153"/>
        <v>187500</v>
      </c>
      <c r="K199" s="31">
        <f t="shared" si="153"/>
        <v>187500</v>
      </c>
      <c r="L199" s="31">
        <f t="shared" si="153"/>
        <v>187500</v>
      </c>
      <c r="M199" s="31">
        <f t="shared" si="153"/>
        <v>187500</v>
      </c>
      <c r="N199" s="31">
        <f t="shared" si="153"/>
        <v>187500</v>
      </c>
      <c r="O199" s="31">
        <f t="shared" si="153"/>
        <v>187500</v>
      </c>
      <c r="P199" s="31">
        <f>P194*2</f>
        <v>187500</v>
      </c>
      <c r="Q199" s="31">
        <f t="shared" ref="Q199:AA199" si="154">Q194*2</f>
        <v>187500</v>
      </c>
      <c r="R199" s="31">
        <f t="shared" si="154"/>
        <v>187500</v>
      </c>
      <c r="S199" s="31">
        <f t="shared" si="154"/>
        <v>187500</v>
      </c>
      <c r="T199" s="31">
        <f t="shared" si="154"/>
        <v>187500</v>
      </c>
      <c r="U199" s="31">
        <f t="shared" si="154"/>
        <v>187500</v>
      </c>
      <c r="V199" s="31">
        <f t="shared" si="154"/>
        <v>187500</v>
      </c>
      <c r="W199" s="31">
        <f t="shared" si="154"/>
        <v>187500</v>
      </c>
      <c r="X199" s="31">
        <f t="shared" si="154"/>
        <v>187500</v>
      </c>
      <c r="Y199" s="31">
        <f t="shared" si="154"/>
        <v>187500</v>
      </c>
      <c r="Z199" s="31">
        <f t="shared" si="154"/>
        <v>187500</v>
      </c>
      <c r="AA199" s="31">
        <f t="shared" si="154"/>
        <v>187500</v>
      </c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>
        <f>SUM(AB199:AM199)</f>
        <v>0</v>
      </c>
      <c r="AO199" s="30">
        <v>0</v>
      </c>
      <c r="AP199" s="30">
        <v>0</v>
      </c>
      <c r="AQ199" s="30">
        <v>0</v>
      </c>
      <c r="AR199" s="30">
        <v>0</v>
      </c>
      <c r="AS199" s="30">
        <v>0</v>
      </c>
      <c r="AT199" s="30">
        <v>0</v>
      </c>
      <c r="AU199" s="30">
        <v>0</v>
      </c>
      <c r="AV199" s="30">
        <v>0</v>
      </c>
      <c r="AW199" s="30">
        <v>0</v>
      </c>
      <c r="AX199" s="30">
        <v>0</v>
      </c>
      <c r="AY199" s="30">
        <v>0</v>
      </c>
      <c r="AZ199" s="30">
        <v>0</v>
      </c>
      <c r="BA199" s="30">
        <f>SUM(AO199:AZ199)</f>
        <v>0</v>
      </c>
      <c r="BB199" s="31">
        <f t="shared" ref="BB199:BL202" si="155">SUM(D199*AB199)+(Q199*AO199)</f>
        <v>0</v>
      </c>
      <c r="BC199" s="31">
        <f t="shared" si="155"/>
        <v>0</v>
      </c>
      <c r="BD199" s="31">
        <f t="shared" si="155"/>
        <v>0</v>
      </c>
      <c r="BE199" s="31">
        <f t="shared" si="155"/>
        <v>0</v>
      </c>
      <c r="BF199" s="31">
        <f t="shared" si="155"/>
        <v>0</v>
      </c>
      <c r="BG199" s="31">
        <f t="shared" si="155"/>
        <v>0</v>
      </c>
      <c r="BH199" s="31">
        <f t="shared" si="155"/>
        <v>0</v>
      </c>
      <c r="BI199" s="31">
        <f t="shared" si="155"/>
        <v>0</v>
      </c>
      <c r="BJ199" s="31">
        <f t="shared" si="155"/>
        <v>0</v>
      </c>
      <c r="BK199" s="31">
        <f t="shared" si="155"/>
        <v>0</v>
      </c>
      <c r="BL199" s="31">
        <f t="shared" si="155"/>
        <v>0</v>
      </c>
      <c r="BM199" s="31">
        <f>SUM(O199*AM199)+(AA199*AZ199)</f>
        <v>0</v>
      </c>
      <c r="BN199" s="31">
        <f>SUM(BB199:BM199)</f>
        <v>0</v>
      </c>
    </row>
    <row r="200" spans="1:66" x14ac:dyDescent="0.35">
      <c r="A200" s="29"/>
      <c r="B200" s="36" t="s">
        <v>132</v>
      </c>
      <c r="C200" s="29"/>
      <c r="D200" s="31">
        <f t="shared" ref="D200:O202" si="156">D195*2</f>
        <v>656250</v>
      </c>
      <c r="E200" s="31">
        <f t="shared" si="156"/>
        <v>656250</v>
      </c>
      <c r="F200" s="31">
        <f t="shared" si="156"/>
        <v>656250</v>
      </c>
      <c r="G200" s="31">
        <f t="shared" si="156"/>
        <v>656250</v>
      </c>
      <c r="H200" s="31">
        <f t="shared" si="156"/>
        <v>656250</v>
      </c>
      <c r="I200" s="31">
        <f t="shared" si="156"/>
        <v>656250</v>
      </c>
      <c r="J200" s="31">
        <f t="shared" si="156"/>
        <v>656250</v>
      </c>
      <c r="K200" s="31">
        <f t="shared" si="156"/>
        <v>656250</v>
      </c>
      <c r="L200" s="31">
        <f t="shared" si="156"/>
        <v>656250</v>
      </c>
      <c r="M200" s="31">
        <f t="shared" si="156"/>
        <v>656250</v>
      </c>
      <c r="N200" s="31">
        <f t="shared" si="156"/>
        <v>656250</v>
      </c>
      <c r="O200" s="31">
        <f t="shared" si="156"/>
        <v>656250</v>
      </c>
      <c r="P200" s="31">
        <f t="shared" ref="P200:AA200" si="157">P195*2</f>
        <v>937500</v>
      </c>
      <c r="Q200" s="31">
        <f t="shared" si="157"/>
        <v>937500</v>
      </c>
      <c r="R200" s="31">
        <f t="shared" si="157"/>
        <v>937500</v>
      </c>
      <c r="S200" s="31">
        <f t="shared" si="157"/>
        <v>937500</v>
      </c>
      <c r="T200" s="31">
        <f t="shared" si="157"/>
        <v>937500</v>
      </c>
      <c r="U200" s="31">
        <f t="shared" si="157"/>
        <v>937500</v>
      </c>
      <c r="V200" s="31">
        <f t="shared" si="157"/>
        <v>937500</v>
      </c>
      <c r="W200" s="31">
        <f t="shared" si="157"/>
        <v>937500</v>
      </c>
      <c r="X200" s="31">
        <f t="shared" si="157"/>
        <v>937500</v>
      </c>
      <c r="Y200" s="31">
        <f t="shared" si="157"/>
        <v>937500</v>
      </c>
      <c r="Z200" s="31">
        <f t="shared" si="157"/>
        <v>937500</v>
      </c>
      <c r="AA200" s="31">
        <f t="shared" si="157"/>
        <v>937500</v>
      </c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>
        <f>SUM(AB200:AM200)</f>
        <v>0</v>
      </c>
      <c r="AO200" s="30">
        <f t="shared" ref="AO200:AZ200" si="158">INT(AO199*1%)</f>
        <v>0</v>
      </c>
      <c r="AP200" s="30">
        <f t="shared" si="158"/>
        <v>0</v>
      </c>
      <c r="AQ200" s="30">
        <f t="shared" si="158"/>
        <v>0</v>
      </c>
      <c r="AR200" s="30">
        <f t="shared" si="158"/>
        <v>0</v>
      </c>
      <c r="AS200" s="30">
        <f t="shared" si="158"/>
        <v>0</v>
      </c>
      <c r="AT200" s="30">
        <f t="shared" si="158"/>
        <v>0</v>
      </c>
      <c r="AU200" s="30">
        <f t="shared" si="158"/>
        <v>0</v>
      </c>
      <c r="AV200" s="30">
        <f t="shared" si="158"/>
        <v>0</v>
      </c>
      <c r="AW200" s="30">
        <f t="shared" si="158"/>
        <v>0</v>
      </c>
      <c r="AX200" s="30">
        <f t="shared" si="158"/>
        <v>0</v>
      </c>
      <c r="AY200" s="30">
        <f t="shared" si="158"/>
        <v>0</v>
      </c>
      <c r="AZ200" s="30">
        <f t="shared" si="158"/>
        <v>0</v>
      </c>
      <c r="BA200" s="30">
        <f>SUM(AO200:AZ200)</f>
        <v>0</v>
      </c>
      <c r="BB200" s="31">
        <f t="shared" si="155"/>
        <v>0</v>
      </c>
      <c r="BC200" s="31">
        <f t="shared" si="155"/>
        <v>0</v>
      </c>
      <c r="BD200" s="31">
        <f t="shared" si="155"/>
        <v>0</v>
      </c>
      <c r="BE200" s="31">
        <f t="shared" si="155"/>
        <v>0</v>
      </c>
      <c r="BF200" s="31">
        <f t="shared" si="155"/>
        <v>0</v>
      </c>
      <c r="BG200" s="31">
        <f t="shared" si="155"/>
        <v>0</v>
      </c>
      <c r="BH200" s="31">
        <f t="shared" si="155"/>
        <v>0</v>
      </c>
      <c r="BI200" s="31">
        <f t="shared" si="155"/>
        <v>0</v>
      </c>
      <c r="BJ200" s="31">
        <f t="shared" si="155"/>
        <v>0</v>
      </c>
      <c r="BK200" s="31">
        <f t="shared" si="155"/>
        <v>0</v>
      </c>
      <c r="BL200" s="31">
        <f t="shared" si="155"/>
        <v>0</v>
      </c>
      <c r="BM200" s="31">
        <f>SUM(O200*AM200)+(AA200*AZ200)</f>
        <v>0</v>
      </c>
      <c r="BN200" s="31">
        <f>SUM(BB200:BM200)</f>
        <v>0</v>
      </c>
    </row>
    <row r="201" spans="1:66" x14ac:dyDescent="0.35">
      <c r="A201" s="29"/>
      <c r="B201" s="36" t="s">
        <v>133</v>
      </c>
      <c r="C201" s="29"/>
      <c r="D201" s="31">
        <f t="shared" si="156"/>
        <v>1500000</v>
      </c>
      <c r="E201" s="31">
        <f t="shared" si="156"/>
        <v>1500000</v>
      </c>
      <c r="F201" s="31">
        <f t="shared" si="156"/>
        <v>1500000</v>
      </c>
      <c r="G201" s="31">
        <f t="shared" si="156"/>
        <v>1500000</v>
      </c>
      <c r="H201" s="31">
        <f t="shared" si="156"/>
        <v>1500000</v>
      </c>
      <c r="I201" s="31">
        <f t="shared" si="156"/>
        <v>1500000</v>
      </c>
      <c r="J201" s="31">
        <f t="shared" si="156"/>
        <v>1500000</v>
      </c>
      <c r="K201" s="31">
        <f t="shared" si="156"/>
        <v>1500000</v>
      </c>
      <c r="L201" s="31">
        <f t="shared" si="156"/>
        <v>1500000</v>
      </c>
      <c r="M201" s="31">
        <f t="shared" si="156"/>
        <v>1500000</v>
      </c>
      <c r="N201" s="31">
        <f t="shared" si="156"/>
        <v>1500000</v>
      </c>
      <c r="O201" s="31">
        <f t="shared" si="156"/>
        <v>1500000</v>
      </c>
      <c r="P201" s="31">
        <f t="shared" ref="P201:AA201" si="159">P196*2</f>
        <v>1875000</v>
      </c>
      <c r="Q201" s="31">
        <f t="shared" si="159"/>
        <v>1875000</v>
      </c>
      <c r="R201" s="31">
        <f t="shared" si="159"/>
        <v>1875000</v>
      </c>
      <c r="S201" s="31">
        <f t="shared" si="159"/>
        <v>1875000</v>
      </c>
      <c r="T201" s="31">
        <f t="shared" si="159"/>
        <v>1875000</v>
      </c>
      <c r="U201" s="31">
        <f t="shared" si="159"/>
        <v>1875000</v>
      </c>
      <c r="V201" s="31">
        <f t="shared" si="159"/>
        <v>1875000</v>
      </c>
      <c r="W201" s="31">
        <f t="shared" si="159"/>
        <v>1875000</v>
      </c>
      <c r="X201" s="31">
        <f t="shared" si="159"/>
        <v>1875000</v>
      </c>
      <c r="Y201" s="31">
        <f t="shared" si="159"/>
        <v>1875000</v>
      </c>
      <c r="Z201" s="31">
        <f t="shared" si="159"/>
        <v>1875000</v>
      </c>
      <c r="AA201" s="31">
        <f t="shared" si="159"/>
        <v>1875000</v>
      </c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>
        <f>SUM(AB201:AM201)</f>
        <v>0</v>
      </c>
      <c r="AO201" s="30">
        <f>INT(AO199*0.5%)</f>
        <v>0</v>
      </c>
      <c r="AP201" s="30">
        <f t="shared" ref="AP201:AZ201" si="160">INT(AP199*0.5%)</f>
        <v>0</v>
      </c>
      <c r="AQ201" s="30">
        <f t="shared" si="160"/>
        <v>0</v>
      </c>
      <c r="AR201" s="30">
        <f t="shared" si="160"/>
        <v>0</v>
      </c>
      <c r="AS201" s="30">
        <f t="shared" si="160"/>
        <v>0</v>
      </c>
      <c r="AT201" s="30">
        <f t="shared" si="160"/>
        <v>0</v>
      </c>
      <c r="AU201" s="30">
        <f t="shared" si="160"/>
        <v>0</v>
      </c>
      <c r="AV201" s="30">
        <f t="shared" si="160"/>
        <v>0</v>
      </c>
      <c r="AW201" s="30">
        <f t="shared" si="160"/>
        <v>0</v>
      </c>
      <c r="AX201" s="30">
        <f t="shared" si="160"/>
        <v>0</v>
      </c>
      <c r="AY201" s="30">
        <f t="shared" si="160"/>
        <v>0</v>
      </c>
      <c r="AZ201" s="30">
        <f t="shared" si="160"/>
        <v>0</v>
      </c>
      <c r="BA201" s="30">
        <f>SUM(AO201:AZ201)</f>
        <v>0</v>
      </c>
      <c r="BB201" s="31">
        <f t="shared" si="155"/>
        <v>0</v>
      </c>
      <c r="BC201" s="31">
        <f t="shared" si="155"/>
        <v>0</v>
      </c>
      <c r="BD201" s="31">
        <f t="shared" si="155"/>
        <v>0</v>
      </c>
      <c r="BE201" s="31">
        <f t="shared" si="155"/>
        <v>0</v>
      </c>
      <c r="BF201" s="31">
        <f t="shared" si="155"/>
        <v>0</v>
      </c>
      <c r="BG201" s="31">
        <f t="shared" si="155"/>
        <v>0</v>
      </c>
      <c r="BH201" s="31">
        <f t="shared" si="155"/>
        <v>0</v>
      </c>
      <c r="BI201" s="31">
        <f t="shared" si="155"/>
        <v>0</v>
      </c>
      <c r="BJ201" s="31">
        <f t="shared" si="155"/>
        <v>0</v>
      </c>
      <c r="BK201" s="31">
        <f t="shared" si="155"/>
        <v>0</v>
      </c>
      <c r="BL201" s="31">
        <f t="shared" si="155"/>
        <v>0</v>
      </c>
      <c r="BM201" s="31">
        <f>SUM(O201*AM201)+(AA201*AZ201)</f>
        <v>0</v>
      </c>
      <c r="BN201" s="31">
        <f>SUM(BB201:BM201)</f>
        <v>0</v>
      </c>
    </row>
    <row r="202" spans="1:66" x14ac:dyDescent="0.35">
      <c r="A202" s="29"/>
      <c r="B202" s="36" t="s">
        <v>134</v>
      </c>
      <c r="C202" s="29"/>
      <c r="D202" s="31">
        <f t="shared" si="156"/>
        <v>2812500</v>
      </c>
      <c r="E202" s="31">
        <f t="shared" si="156"/>
        <v>2812500</v>
      </c>
      <c r="F202" s="31">
        <f t="shared" si="156"/>
        <v>2812500</v>
      </c>
      <c r="G202" s="31">
        <f t="shared" si="156"/>
        <v>2812500</v>
      </c>
      <c r="H202" s="31">
        <f t="shared" si="156"/>
        <v>2812500</v>
      </c>
      <c r="I202" s="31">
        <f t="shared" si="156"/>
        <v>2812500</v>
      </c>
      <c r="J202" s="31">
        <f t="shared" si="156"/>
        <v>2812500</v>
      </c>
      <c r="K202" s="31">
        <f t="shared" si="156"/>
        <v>2812500</v>
      </c>
      <c r="L202" s="31">
        <f t="shared" si="156"/>
        <v>2812500</v>
      </c>
      <c r="M202" s="31">
        <f t="shared" si="156"/>
        <v>2812500</v>
      </c>
      <c r="N202" s="31">
        <f t="shared" si="156"/>
        <v>2812500</v>
      </c>
      <c r="O202" s="31">
        <f t="shared" si="156"/>
        <v>2812500</v>
      </c>
      <c r="P202" s="31">
        <f t="shared" ref="P202:AA202" si="161">P197*2</f>
        <v>0</v>
      </c>
      <c r="Q202" s="31">
        <f t="shared" si="161"/>
        <v>0</v>
      </c>
      <c r="R202" s="31">
        <f t="shared" si="161"/>
        <v>0</v>
      </c>
      <c r="S202" s="31">
        <f t="shared" si="161"/>
        <v>0</v>
      </c>
      <c r="T202" s="31">
        <f t="shared" si="161"/>
        <v>0</v>
      </c>
      <c r="U202" s="31">
        <f t="shared" si="161"/>
        <v>0</v>
      </c>
      <c r="V202" s="31">
        <f t="shared" si="161"/>
        <v>0</v>
      </c>
      <c r="W202" s="31">
        <f t="shared" si="161"/>
        <v>0</v>
      </c>
      <c r="X202" s="31">
        <f t="shared" si="161"/>
        <v>0</v>
      </c>
      <c r="Y202" s="31">
        <f t="shared" si="161"/>
        <v>0</v>
      </c>
      <c r="Z202" s="31">
        <f t="shared" si="161"/>
        <v>0</v>
      </c>
      <c r="AA202" s="31">
        <f t="shared" si="161"/>
        <v>0</v>
      </c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>
        <f>SUM(AB202:AM202)</f>
        <v>0</v>
      </c>
      <c r="AO202" s="30">
        <v>0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f>SUM(AO202:AZ202)</f>
        <v>0</v>
      </c>
      <c r="BB202" s="31">
        <f t="shared" si="155"/>
        <v>0</v>
      </c>
      <c r="BC202" s="31">
        <f t="shared" si="155"/>
        <v>0</v>
      </c>
      <c r="BD202" s="31">
        <f t="shared" si="155"/>
        <v>0</v>
      </c>
      <c r="BE202" s="31">
        <f t="shared" si="155"/>
        <v>0</v>
      </c>
      <c r="BF202" s="31">
        <f t="shared" si="155"/>
        <v>0</v>
      </c>
      <c r="BG202" s="31">
        <f t="shared" si="155"/>
        <v>0</v>
      </c>
      <c r="BH202" s="31">
        <f t="shared" si="155"/>
        <v>0</v>
      </c>
      <c r="BI202" s="31">
        <f t="shared" si="155"/>
        <v>0</v>
      </c>
      <c r="BJ202" s="31">
        <f t="shared" si="155"/>
        <v>0</v>
      </c>
      <c r="BK202" s="31">
        <f t="shared" si="155"/>
        <v>0</v>
      </c>
      <c r="BL202" s="31">
        <f t="shared" si="155"/>
        <v>0</v>
      </c>
      <c r="BM202" s="31">
        <f>SUM(O202*AM202)+(AA202*AZ202)</f>
        <v>0</v>
      </c>
      <c r="BN202" s="31">
        <f>SUM(BB202:BM202)</f>
        <v>0</v>
      </c>
    </row>
    <row r="203" spans="1:66" x14ac:dyDescent="0.35">
      <c r="A203" s="29"/>
      <c r="B203" s="36"/>
      <c r="C203" s="29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</row>
    <row r="204" spans="1:66" ht="17" x14ac:dyDescent="0.4">
      <c r="A204" s="29"/>
      <c r="B204" s="105" t="s">
        <v>94</v>
      </c>
      <c r="C204" s="29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</row>
    <row r="205" spans="1:66" ht="17" x14ac:dyDescent="0.4">
      <c r="A205" s="29"/>
      <c r="B205" s="105" t="s">
        <v>79</v>
      </c>
      <c r="C205" s="29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</row>
    <row r="206" spans="1:66" x14ac:dyDescent="0.35">
      <c r="A206" s="29"/>
      <c r="B206" s="36" t="s">
        <v>131</v>
      </c>
      <c r="C206" s="29"/>
      <c r="D206" s="31">
        <v>66000</v>
      </c>
      <c r="E206" s="31">
        <v>66000</v>
      </c>
      <c r="F206" s="31">
        <v>66000</v>
      </c>
      <c r="G206" s="31">
        <v>66000</v>
      </c>
      <c r="H206" s="31">
        <v>66000</v>
      </c>
      <c r="I206" s="31">
        <v>66000</v>
      </c>
      <c r="J206" s="31">
        <v>66000</v>
      </c>
      <c r="K206" s="31">
        <v>66000</v>
      </c>
      <c r="L206" s="31">
        <v>66000</v>
      </c>
      <c r="M206" s="31">
        <v>66000</v>
      </c>
      <c r="N206" s="31">
        <v>66000</v>
      </c>
      <c r="O206" s="31">
        <v>66000</v>
      </c>
      <c r="P206" s="31">
        <v>66000</v>
      </c>
      <c r="Q206" s="31">
        <v>66000</v>
      </c>
      <c r="R206" s="31">
        <v>66000</v>
      </c>
      <c r="S206" s="31">
        <v>66000</v>
      </c>
      <c r="T206" s="31">
        <v>66000</v>
      </c>
      <c r="U206" s="31">
        <v>66000</v>
      </c>
      <c r="V206" s="31">
        <v>66000</v>
      </c>
      <c r="W206" s="31">
        <v>66000</v>
      </c>
      <c r="X206" s="31">
        <v>66000</v>
      </c>
      <c r="Y206" s="31">
        <v>66000</v>
      </c>
      <c r="Z206" s="31">
        <v>66000</v>
      </c>
      <c r="AA206" s="31">
        <v>66000</v>
      </c>
      <c r="AB206" s="30">
        <f>'Trafik 2021'!G32</f>
        <v>0</v>
      </c>
      <c r="AC206" s="30">
        <f>'Trafik 2021'!H32</f>
        <v>0</v>
      </c>
      <c r="AD206" s="30">
        <f>'Trafik 2021'!I32</f>
        <v>0</v>
      </c>
      <c r="AE206" s="30">
        <f>'Trafik 2021'!J32</f>
        <v>1</v>
      </c>
      <c r="AF206" s="30">
        <f>'Trafik 2021'!K32</f>
        <v>1</v>
      </c>
      <c r="AG206" s="30">
        <f>'Trafik 2021'!L32</f>
        <v>3</v>
      </c>
      <c r="AH206" s="30">
        <f>'Trafik 2021'!M32</f>
        <v>3</v>
      </c>
      <c r="AI206" s="30">
        <f>'Trafik 2021'!N32</f>
        <v>3</v>
      </c>
      <c r="AJ206" s="30">
        <f>'Trafik 2021'!O32</f>
        <v>120</v>
      </c>
      <c r="AK206" s="30">
        <f>'Trafik 2021'!P32</f>
        <v>120</v>
      </c>
      <c r="AL206" s="30">
        <f>'Trafik 2021'!Q32</f>
        <v>156</v>
      </c>
      <c r="AM206" s="30">
        <f>'Trafik 2021'!R32</f>
        <v>202</v>
      </c>
      <c r="AN206" s="30">
        <f>SUM(AB206:AM206)</f>
        <v>609</v>
      </c>
      <c r="AO206" s="30">
        <f>'Trafik 2021'!G46</f>
        <v>0</v>
      </c>
      <c r="AP206" s="30">
        <f>'Trafik 2021'!H46</f>
        <v>0</v>
      </c>
      <c r="AQ206" s="30">
        <f>'Trafik 2021'!I46</f>
        <v>0</v>
      </c>
      <c r="AR206" s="30">
        <f>'Trafik 2021'!J46</f>
        <v>8</v>
      </c>
      <c r="AS206" s="30">
        <f>'Trafik 2021'!K46</f>
        <v>8</v>
      </c>
      <c r="AT206" s="30">
        <f>'Trafik 2021'!L46</f>
        <v>10</v>
      </c>
      <c r="AU206" s="30">
        <f>'Trafik 2021'!M46</f>
        <v>10</v>
      </c>
      <c r="AV206" s="30">
        <f>'Trafik 2021'!N46</f>
        <v>7</v>
      </c>
      <c r="AW206" s="30">
        <f>'Trafik 2021'!O46</f>
        <v>220</v>
      </c>
      <c r="AX206" s="30">
        <f>'Trafik 2021'!P46</f>
        <v>220</v>
      </c>
      <c r="AY206" s="30">
        <f>'Trafik 2021'!Q46</f>
        <v>264</v>
      </c>
      <c r="AZ206" s="30">
        <f>'Trafik 2021'!R46</f>
        <v>310</v>
      </c>
      <c r="BA206" s="30">
        <f>SUM(AO206:AZ206)</f>
        <v>1057</v>
      </c>
      <c r="BB206" s="31">
        <f t="shared" ref="BB206:BL209" si="162">SUM(D206*AB206)+(Q206*AO206)</f>
        <v>0</v>
      </c>
      <c r="BC206" s="31">
        <f t="shared" si="162"/>
        <v>0</v>
      </c>
      <c r="BD206" s="31">
        <f t="shared" si="162"/>
        <v>0</v>
      </c>
      <c r="BE206" s="31">
        <f t="shared" si="162"/>
        <v>594000</v>
      </c>
      <c r="BF206" s="31">
        <f t="shared" si="162"/>
        <v>594000</v>
      </c>
      <c r="BG206" s="31">
        <f t="shared" si="162"/>
        <v>858000</v>
      </c>
      <c r="BH206" s="31">
        <f t="shared" si="162"/>
        <v>858000</v>
      </c>
      <c r="BI206" s="31">
        <f t="shared" si="162"/>
        <v>660000</v>
      </c>
      <c r="BJ206" s="31">
        <f t="shared" si="162"/>
        <v>22440000</v>
      </c>
      <c r="BK206" s="31">
        <f t="shared" si="162"/>
        <v>22440000</v>
      </c>
      <c r="BL206" s="31">
        <f t="shared" si="162"/>
        <v>27720000</v>
      </c>
      <c r="BM206" s="31">
        <f>SUM(O206*AM206)+(AA206*AZ206)</f>
        <v>33792000</v>
      </c>
      <c r="BN206" s="31">
        <f>SUM(BB206:BM206)</f>
        <v>109956000</v>
      </c>
    </row>
    <row r="207" spans="1:66" x14ac:dyDescent="0.35">
      <c r="A207" s="29"/>
      <c r="B207" s="36" t="s">
        <v>132</v>
      </c>
      <c r="C207" s="29"/>
      <c r="D207" s="31">
        <f t="shared" ref="D207:O207" si="163">SUM(D206)+(D206*250%)</f>
        <v>231000</v>
      </c>
      <c r="E207" s="31">
        <f t="shared" si="163"/>
        <v>231000</v>
      </c>
      <c r="F207" s="31">
        <f t="shared" si="163"/>
        <v>231000</v>
      </c>
      <c r="G207" s="31">
        <f t="shared" si="163"/>
        <v>231000</v>
      </c>
      <c r="H207" s="31">
        <f t="shared" si="163"/>
        <v>231000</v>
      </c>
      <c r="I207" s="31">
        <f t="shared" si="163"/>
        <v>231000</v>
      </c>
      <c r="J207" s="31">
        <f t="shared" si="163"/>
        <v>231000</v>
      </c>
      <c r="K207" s="31">
        <f t="shared" si="163"/>
        <v>231000</v>
      </c>
      <c r="L207" s="31">
        <f t="shared" si="163"/>
        <v>231000</v>
      </c>
      <c r="M207" s="31">
        <f t="shared" si="163"/>
        <v>231000</v>
      </c>
      <c r="N207" s="31">
        <f t="shared" si="163"/>
        <v>231000</v>
      </c>
      <c r="O207" s="31">
        <f t="shared" si="163"/>
        <v>231000</v>
      </c>
      <c r="P207" s="31">
        <f t="shared" ref="P207:AA207" si="164">SUM(P206)+(P206*400%)</f>
        <v>330000</v>
      </c>
      <c r="Q207" s="31">
        <f t="shared" si="164"/>
        <v>330000</v>
      </c>
      <c r="R207" s="31">
        <f t="shared" si="164"/>
        <v>330000</v>
      </c>
      <c r="S207" s="31">
        <f t="shared" si="164"/>
        <v>330000</v>
      </c>
      <c r="T207" s="31">
        <f t="shared" si="164"/>
        <v>330000</v>
      </c>
      <c r="U207" s="31">
        <f t="shared" si="164"/>
        <v>330000</v>
      </c>
      <c r="V207" s="31">
        <f t="shared" si="164"/>
        <v>330000</v>
      </c>
      <c r="W207" s="31">
        <f t="shared" si="164"/>
        <v>330000</v>
      </c>
      <c r="X207" s="31">
        <f t="shared" si="164"/>
        <v>330000</v>
      </c>
      <c r="Y207" s="31">
        <f t="shared" si="164"/>
        <v>330000</v>
      </c>
      <c r="Z207" s="31">
        <f t="shared" si="164"/>
        <v>330000</v>
      </c>
      <c r="AA207" s="31">
        <f t="shared" si="164"/>
        <v>330000</v>
      </c>
      <c r="AB207" s="30">
        <f t="shared" ref="AB207:AI207" si="165">INT(AB206*66%)</f>
        <v>0</v>
      </c>
      <c r="AC207" s="30">
        <f t="shared" si="165"/>
        <v>0</v>
      </c>
      <c r="AD207" s="30">
        <f t="shared" si="165"/>
        <v>0</v>
      </c>
      <c r="AE207" s="30">
        <f t="shared" si="165"/>
        <v>0</v>
      </c>
      <c r="AF207" s="30">
        <f t="shared" si="165"/>
        <v>0</v>
      </c>
      <c r="AG207" s="30">
        <f t="shared" si="165"/>
        <v>1</v>
      </c>
      <c r="AH207" s="30">
        <f t="shared" si="165"/>
        <v>1</v>
      </c>
      <c r="AI207" s="30">
        <f t="shared" si="165"/>
        <v>1</v>
      </c>
      <c r="AJ207" s="30">
        <f>INT(AJ206*20%)</f>
        <v>24</v>
      </c>
      <c r="AK207" s="30">
        <f>INT(AK206*20%)</f>
        <v>24</v>
      </c>
      <c r="AL207" s="30">
        <f>INT(AL206*20%)</f>
        <v>31</v>
      </c>
      <c r="AM207" s="30">
        <f>INT(AM206*20%)</f>
        <v>40</v>
      </c>
      <c r="AN207" s="30">
        <f>SUM(AB207:AM207)</f>
        <v>122</v>
      </c>
      <c r="AO207" s="30">
        <f t="shared" ref="AO207:AZ207" si="166">INT(AO206*1%)</f>
        <v>0</v>
      </c>
      <c r="AP207" s="30">
        <f t="shared" si="166"/>
        <v>0</v>
      </c>
      <c r="AQ207" s="30">
        <f t="shared" si="166"/>
        <v>0</v>
      </c>
      <c r="AR207" s="30">
        <f t="shared" si="166"/>
        <v>0</v>
      </c>
      <c r="AS207" s="30">
        <f t="shared" si="166"/>
        <v>0</v>
      </c>
      <c r="AT207" s="30">
        <f t="shared" si="166"/>
        <v>0</v>
      </c>
      <c r="AU207" s="30">
        <f t="shared" si="166"/>
        <v>0</v>
      </c>
      <c r="AV207" s="30">
        <f t="shared" si="166"/>
        <v>0</v>
      </c>
      <c r="AW207" s="30">
        <f t="shared" si="166"/>
        <v>2</v>
      </c>
      <c r="AX207" s="30">
        <f t="shared" si="166"/>
        <v>2</v>
      </c>
      <c r="AY207" s="30">
        <f t="shared" si="166"/>
        <v>2</v>
      </c>
      <c r="AZ207" s="30">
        <f t="shared" si="166"/>
        <v>3</v>
      </c>
      <c r="BA207" s="30">
        <f>SUM(AO207:AZ207)</f>
        <v>9</v>
      </c>
      <c r="BB207" s="31">
        <f t="shared" si="162"/>
        <v>0</v>
      </c>
      <c r="BC207" s="31">
        <f t="shared" si="162"/>
        <v>0</v>
      </c>
      <c r="BD207" s="31">
        <f t="shared" si="162"/>
        <v>0</v>
      </c>
      <c r="BE207" s="31">
        <f t="shared" si="162"/>
        <v>0</v>
      </c>
      <c r="BF207" s="31">
        <f t="shared" si="162"/>
        <v>0</v>
      </c>
      <c r="BG207" s="31">
        <f t="shared" si="162"/>
        <v>231000</v>
      </c>
      <c r="BH207" s="31">
        <f t="shared" si="162"/>
        <v>231000</v>
      </c>
      <c r="BI207" s="31">
        <f t="shared" si="162"/>
        <v>231000</v>
      </c>
      <c r="BJ207" s="31">
        <f t="shared" si="162"/>
        <v>6204000</v>
      </c>
      <c r="BK207" s="31">
        <f t="shared" si="162"/>
        <v>6204000</v>
      </c>
      <c r="BL207" s="31">
        <f t="shared" si="162"/>
        <v>7821000</v>
      </c>
      <c r="BM207" s="31">
        <f>SUM(O207*AM207)+(AA207*AZ207)</f>
        <v>10230000</v>
      </c>
      <c r="BN207" s="31">
        <f>SUM(BB207:BM207)</f>
        <v>31152000</v>
      </c>
    </row>
    <row r="208" spans="1:66" x14ac:dyDescent="0.35">
      <c r="A208" s="29"/>
      <c r="B208" s="36" t="s">
        <v>133</v>
      </c>
      <c r="C208" s="29"/>
      <c r="D208" s="31">
        <f>SUM(D206)+(D206*250%)+(D206*450%)</f>
        <v>528000</v>
      </c>
      <c r="E208" s="31">
        <f t="shared" ref="E208:O208" si="167">SUM(E206)+(E206*250%)+(E206*450%)</f>
        <v>528000</v>
      </c>
      <c r="F208" s="31">
        <f t="shared" si="167"/>
        <v>528000</v>
      </c>
      <c r="G208" s="31">
        <f t="shared" si="167"/>
        <v>528000</v>
      </c>
      <c r="H208" s="31">
        <f t="shared" si="167"/>
        <v>528000</v>
      </c>
      <c r="I208" s="31">
        <f t="shared" si="167"/>
        <v>528000</v>
      </c>
      <c r="J208" s="31">
        <f t="shared" si="167"/>
        <v>528000</v>
      </c>
      <c r="K208" s="31">
        <f t="shared" si="167"/>
        <v>528000</v>
      </c>
      <c r="L208" s="31">
        <f t="shared" si="167"/>
        <v>528000</v>
      </c>
      <c r="M208" s="31">
        <f t="shared" si="167"/>
        <v>528000</v>
      </c>
      <c r="N208" s="31">
        <f t="shared" si="167"/>
        <v>528000</v>
      </c>
      <c r="O208" s="31">
        <f t="shared" si="167"/>
        <v>528000</v>
      </c>
      <c r="P208" s="31">
        <f>SUM(P206)+(P206*400%)+(P206*500%)</f>
        <v>660000</v>
      </c>
      <c r="Q208" s="31">
        <f t="shared" ref="Q208:AA208" si="168">SUM(Q206)+(Q206*400%)+(Q206*500%)</f>
        <v>660000</v>
      </c>
      <c r="R208" s="31">
        <f t="shared" si="168"/>
        <v>660000</v>
      </c>
      <c r="S208" s="31">
        <f t="shared" si="168"/>
        <v>660000</v>
      </c>
      <c r="T208" s="31">
        <f t="shared" si="168"/>
        <v>660000</v>
      </c>
      <c r="U208" s="31">
        <f t="shared" si="168"/>
        <v>660000</v>
      </c>
      <c r="V208" s="31">
        <f t="shared" si="168"/>
        <v>660000</v>
      </c>
      <c r="W208" s="31">
        <f t="shared" si="168"/>
        <v>660000</v>
      </c>
      <c r="X208" s="31">
        <f t="shared" si="168"/>
        <v>660000</v>
      </c>
      <c r="Y208" s="31">
        <f t="shared" si="168"/>
        <v>660000</v>
      </c>
      <c r="Z208" s="31">
        <f t="shared" si="168"/>
        <v>660000</v>
      </c>
      <c r="AA208" s="31">
        <f t="shared" si="168"/>
        <v>660000</v>
      </c>
      <c r="AB208" s="30">
        <f>INT(AB206*46%)</f>
        <v>0</v>
      </c>
      <c r="AC208" s="30">
        <f t="shared" ref="AC208:AI208" si="169">INT(AC206*46%)</f>
        <v>0</v>
      </c>
      <c r="AD208" s="30">
        <f t="shared" si="169"/>
        <v>0</v>
      </c>
      <c r="AE208" s="30">
        <f t="shared" si="169"/>
        <v>0</v>
      </c>
      <c r="AF208" s="30">
        <f t="shared" si="169"/>
        <v>0</v>
      </c>
      <c r="AG208" s="30">
        <f t="shared" si="169"/>
        <v>1</v>
      </c>
      <c r="AH208" s="30">
        <f t="shared" si="169"/>
        <v>1</v>
      </c>
      <c r="AI208" s="30">
        <f t="shared" si="169"/>
        <v>1</v>
      </c>
      <c r="AJ208" s="30">
        <f>INT(AJ206*10%)</f>
        <v>12</v>
      </c>
      <c r="AK208" s="30">
        <f>INT(AK206*10%)</f>
        <v>12</v>
      </c>
      <c r="AL208" s="30">
        <f>INT(AL206*10%)</f>
        <v>15</v>
      </c>
      <c r="AM208" s="30">
        <f>INT(AM206*10%)</f>
        <v>20</v>
      </c>
      <c r="AN208" s="30">
        <f>SUM(AB208:AM208)</f>
        <v>62</v>
      </c>
      <c r="AO208" s="30">
        <f>INT(AO206*0.5%)</f>
        <v>0</v>
      </c>
      <c r="AP208" s="30">
        <f t="shared" ref="AP208:AZ208" si="170">INT(AP206*0.5%)</f>
        <v>0</v>
      </c>
      <c r="AQ208" s="30">
        <f t="shared" si="170"/>
        <v>0</v>
      </c>
      <c r="AR208" s="30">
        <f t="shared" si="170"/>
        <v>0</v>
      </c>
      <c r="AS208" s="30">
        <f t="shared" si="170"/>
        <v>0</v>
      </c>
      <c r="AT208" s="30">
        <f t="shared" si="170"/>
        <v>0</v>
      </c>
      <c r="AU208" s="30">
        <f t="shared" si="170"/>
        <v>0</v>
      </c>
      <c r="AV208" s="30">
        <f t="shared" si="170"/>
        <v>0</v>
      </c>
      <c r="AW208" s="30">
        <f t="shared" si="170"/>
        <v>1</v>
      </c>
      <c r="AX208" s="30">
        <f t="shared" si="170"/>
        <v>1</v>
      </c>
      <c r="AY208" s="30">
        <f t="shared" si="170"/>
        <v>1</v>
      </c>
      <c r="AZ208" s="30">
        <f t="shared" si="170"/>
        <v>1</v>
      </c>
      <c r="BA208" s="30">
        <f>SUM(AO208:AZ208)</f>
        <v>4</v>
      </c>
      <c r="BB208" s="31">
        <f t="shared" si="162"/>
        <v>0</v>
      </c>
      <c r="BC208" s="31">
        <f t="shared" si="162"/>
        <v>0</v>
      </c>
      <c r="BD208" s="31">
        <f t="shared" si="162"/>
        <v>0</v>
      </c>
      <c r="BE208" s="31">
        <f t="shared" si="162"/>
        <v>0</v>
      </c>
      <c r="BF208" s="31">
        <f t="shared" si="162"/>
        <v>0</v>
      </c>
      <c r="BG208" s="31">
        <f t="shared" si="162"/>
        <v>528000</v>
      </c>
      <c r="BH208" s="31">
        <f t="shared" si="162"/>
        <v>528000</v>
      </c>
      <c r="BI208" s="31">
        <f t="shared" si="162"/>
        <v>528000</v>
      </c>
      <c r="BJ208" s="31">
        <f t="shared" si="162"/>
        <v>6996000</v>
      </c>
      <c r="BK208" s="31">
        <f t="shared" si="162"/>
        <v>6996000</v>
      </c>
      <c r="BL208" s="31">
        <f t="shared" si="162"/>
        <v>8580000</v>
      </c>
      <c r="BM208" s="31">
        <f>SUM(O208*AM208)+(AA208*AZ208)</f>
        <v>11220000</v>
      </c>
      <c r="BN208" s="31">
        <f>SUM(BB208:BM208)</f>
        <v>35376000</v>
      </c>
    </row>
    <row r="209" spans="1:66" x14ac:dyDescent="0.35">
      <c r="A209" s="29"/>
      <c r="B209" s="36" t="s">
        <v>134</v>
      </c>
      <c r="C209" s="29"/>
      <c r="D209" s="38">
        <f>SUM(D206)+(D206*250%)+(D206*450%)+(D206*700%)</f>
        <v>990000</v>
      </c>
      <c r="E209" s="38">
        <f t="shared" ref="E209:O209" si="171">SUM(E206)+(E206*250%)+(E206*450%)+(E206*700%)</f>
        <v>990000</v>
      </c>
      <c r="F209" s="38">
        <f t="shared" si="171"/>
        <v>990000</v>
      </c>
      <c r="G209" s="38">
        <f t="shared" si="171"/>
        <v>990000</v>
      </c>
      <c r="H209" s="38">
        <f t="shared" si="171"/>
        <v>990000</v>
      </c>
      <c r="I209" s="38">
        <f t="shared" si="171"/>
        <v>990000</v>
      </c>
      <c r="J209" s="38">
        <f t="shared" si="171"/>
        <v>990000</v>
      </c>
      <c r="K209" s="38">
        <f t="shared" si="171"/>
        <v>990000</v>
      </c>
      <c r="L209" s="38">
        <f t="shared" si="171"/>
        <v>990000</v>
      </c>
      <c r="M209" s="38">
        <f t="shared" si="171"/>
        <v>990000</v>
      </c>
      <c r="N209" s="38">
        <f t="shared" si="171"/>
        <v>990000</v>
      </c>
      <c r="O209" s="38">
        <f t="shared" si="171"/>
        <v>990000</v>
      </c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0">
        <f>INT(AB206*84%)</f>
        <v>0</v>
      </c>
      <c r="AC209" s="30">
        <f t="shared" ref="AC209:AI209" si="172">INT(AC206*84%)</f>
        <v>0</v>
      </c>
      <c r="AD209" s="30">
        <f t="shared" si="172"/>
        <v>0</v>
      </c>
      <c r="AE209" s="30">
        <f t="shared" si="172"/>
        <v>0</v>
      </c>
      <c r="AF209" s="30">
        <f t="shared" si="172"/>
        <v>0</v>
      </c>
      <c r="AG209" s="30">
        <f t="shared" si="172"/>
        <v>2</v>
      </c>
      <c r="AH209" s="30">
        <f t="shared" si="172"/>
        <v>2</v>
      </c>
      <c r="AI209" s="30">
        <f t="shared" si="172"/>
        <v>2</v>
      </c>
      <c r="AJ209" s="30">
        <f>INT(AJ206*5%)</f>
        <v>6</v>
      </c>
      <c r="AK209" s="30">
        <f>INT(AK206*5%)</f>
        <v>6</v>
      </c>
      <c r="AL209" s="30">
        <f>INT(AL206*5%)</f>
        <v>7</v>
      </c>
      <c r="AM209" s="30">
        <f>INT(AM206*5%)</f>
        <v>10</v>
      </c>
      <c r="AN209" s="30">
        <f>SUM(AB209:AM209)</f>
        <v>35</v>
      </c>
      <c r="AO209" s="30">
        <v>0</v>
      </c>
      <c r="AP209" s="30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30">
        <f>SUM(AO209:AZ209)</f>
        <v>0</v>
      </c>
      <c r="BB209" s="31">
        <f t="shared" si="162"/>
        <v>0</v>
      </c>
      <c r="BC209" s="31">
        <f t="shared" si="162"/>
        <v>0</v>
      </c>
      <c r="BD209" s="31">
        <f t="shared" si="162"/>
        <v>0</v>
      </c>
      <c r="BE209" s="31">
        <f t="shared" si="162"/>
        <v>0</v>
      </c>
      <c r="BF209" s="31">
        <f t="shared" si="162"/>
        <v>0</v>
      </c>
      <c r="BG209" s="31">
        <f t="shared" si="162"/>
        <v>1980000</v>
      </c>
      <c r="BH209" s="31">
        <f t="shared" si="162"/>
        <v>1980000</v>
      </c>
      <c r="BI209" s="31">
        <f t="shared" si="162"/>
        <v>1980000</v>
      </c>
      <c r="BJ209" s="31">
        <f t="shared" si="162"/>
        <v>5940000</v>
      </c>
      <c r="BK209" s="31">
        <f t="shared" si="162"/>
        <v>5940000</v>
      </c>
      <c r="BL209" s="31">
        <f t="shared" si="162"/>
        <v>6930000</v>
      </c>
      <c r="BM209" s="31">
        <f>SUM(O209*AM209)+(AA209*AZ209)</f>
        <v>9900000</v>
      </c>
      <c r="BN209" s="31">
        <f>SUM(BB209:BM209)</f>
        <v>34650000</v>
      </c>
    </row>
    <row r="210" spans="1:66" ht="17" x14ac:dyDescent="0.4">
      <c r="A210" s="29"/>
      <c r="B210" s="105" t="s">
        <v>70</v>
      </c>
      <c r="C210" s="29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</row>
    <row r="211" spans="1:66" x14ac:dyDescent="0.35">
      <c r="A211" s="29"/>
      <c r="B211" s="36" t="s">
        <v>131</v>
      </c>
      <c r="C211" s="29"/>
      <c r="D211" s="31">
        <v>132000</v>
      </c>
      <c r="E211" s="31">
        <v>132000</v>
      </c>
      <c r="F211" s="31">
        <v>132000</v>
      </c>
      <c r="G211" s="31">
        <v>132000</v>
      </c>
      <c r="H211" s="31">
        <v>132000</v>
      </c>
      <c r="I211" s="31">
        <v>132000</v>
      </c>
      <c r="J211" s="31">
        <v>132000</v>
      </c>
      <c r="K211" s="31">
        <v>132000</v>
      </c>
      <c r="L211" s="31">
        <v>132000</v>
      </c>
      <c r="M211" s="31">
        <v>132000</v>
      </c>
      <c r="N211" s="31">
        <v>132000</v>
      </c>
      <c r="O211" s="31">
        <v>132000</v>
      </c>
      <c r="P211" s="31">
        <v>132000</v>
      </c>
      <c r="Q211" s="31">
        <v>132000</v>
      </c>
      <c r="R211" s="31">
        <v>132000</v>
      </c>
      <c r="S211" s="31">
        <v>132000</v>
      </c>
      <c r="T211" s="31">
        <v>132000</v>
      </c>
      <c r="U211" s="31">
        <v>132000</v>
      </c>
      <c r="V211" s="31">
        <v>132000</v>
      </c>
      <c r="W211" s="31">
        <v>132000</v>
      </c>
      <c r="X211" s="31">
        <v>132000</v>
      </c>
      <c r="Y211" s="31">
        <v>132000</v>
      </c>
      <c r="Z211" s="31">
        <v>132000</v>
      </c>
      <c r="AA211" s="31">
        <v>132000</v>
      </c>
      <c r="AB211" s="30">
        <f>'Trafik 2021'!G36</f>
        <v>0</v>
      </c>
      <c r="AC211" s="30">
        <f>'Trafik 2021'!H36</f>
        <v>0</v>
      </c>
      <c r="AD211" s="30">
        <f>'Trafik 2021'!I36</f>
        <v>0</v>
      </c>
      <c r="AE211" s="30">
        <f>'Trafik 2021'!J36</f>
        <v>22</v>
      </c>
      <c r="AF211" s="30">
        <f>'Trafik 2021'!K36</f>
        <v>43</v>
      </c>
      <c r="AG211" s="30">
        <f>'Trafik 2021'!L36</f>
        <v>54</v>
      </c>
      <c r="AH211" s="30">
        <f>'Trafik 2021'!M36</f>
        <v>54</v>
      </c>
      <c r="AI211" s="30">
        <f>'Trafik 2021'!N36</f>
        <v>54</v>
      </c>
      <c r="AJ211" s="30">
        <f>'Trafik 2021'!O36</f>
        <v>129</v>
      </c>
      <c r="AK211" s="30">
        <f>'Trafik 2021'!P36</f>
        <v>129</v>
      </c>
      <c r="AL211" s="30">
        <f>'Trafik 2021'!Q36</f>
        <v>144</v>
      </c>
      <c r="AM211" s="30">
        <f>'Trafik 2021'!R36</f>
        <v>174</v>
      </c>
      <c r="AN211" s="30">
        <f>SUM(AB211:AM211)</f>
        <v>803</v>
      </c>
      <c r="AO211" s="30">
        <f>'Trafik 2021'!G50</f>
        <v>0</v>
      </c>
      <c r="AP211" s="30">
        <f>'Trafik 2021'!H50</f>
        <v>0</v>
      </c>
      <c r="AQ211" s="30">
        <f>'Trafik 2021'!I50</f>
        <v>0</v>
      </c>
      <c r="AR211" s="30">
        <f>'Trafik 2021'!J50</f>
        <v>49</v>
      </c>
      <c r="AS211" s="30">
        <f>'Trafik 2021'!K50</f>
        <v>51</v>
      </c>
      <c r="AT211" s="30">
        <f>'Trafik 2021'!L50</f>
        <v>51</v>
      </c>
      <c r="AU211" s="30">
        <f>'Trafik 2021'!M50</f>
        <v>51</v>
      </c>
      <c r="AV211" s="30">
        <f>'Trafik 2021'!N50</f>
        <v>47</v>
      </c>
      <c r="AW211" s="30">
        <f>'Trafik 2021'!O50</f>
        <v>230</v>
      </c>
      <c r="AX211" s="30">
        <f>'Trafik 2021'!P50</f>
        <v>230</v>
      </c>
      <c r="AY211" s="30">
        <f>'Trafik 2021'!Q50</f>
        <v>270</v>
      </c>
      <c r="AZ211" s="30">
        <f>'Trafik 2021'!R50</f>
        <v>330</v>
      </c>
      <c r="BA211" s="30">
        <f>SUM(AO211:AZ211)</f>
        <v>1309</v>
      </c>
      <c r="BB211" s="31">
        <f t="shared" ref="BB211:BL214" si="173">SUM(D211*AB211)+(Q211*AO211)</f>
        <v>0</v>
      </c>
      <c r="BC211" s="31">
        <f t="shared" si="173"/>
        <v>0</v>
      </c>
      <c r="BD211" s="31">
        <f t="shared" si="173"/>
        <v>0</v>
      </c>
      <c r="BE211" s="31">
        <f t="shared" si="173"/>
        <v>9372000</v>
      </c>
      <c r="BF211" s="31">
        <f t="shared" si="173"/>
        <v>12408000</v>
      </c>
      <c r="BG211" s="31">
        <f t="shared" si="173"/>
        <v>13860000</v>
      </c>
      <c r="BH211" s="31">
        <f t="shared" si="173"/>
        <v>13860000</v>
      </c>
      <c r="BI211" s="31">
        <f t="shared" si="173"/>
        <v>13332000</v>
      </c>
      <c r="BJ211" s="31">
        <f t="shared" si="173"/>
        <v>47388000</v>
      </c>
      <c r="BK211" s="31">
        <f t="shared" si="173"/>
        <v>47388000</v>
      </c>
      <c r="BL211" s="31">
        <f t="shared" si="173"/>
        <v>54648000</v>
      </c>
      <c r="BM211" s="31">
        <f>SUM(O211*AM211)+(AA211*AZ211)</f>
        <v>66528000</v>
      </c>
      <c r="BN211" s="31">
        <f>SUM(BB211:BM211)</f>
        <v>278784000</v>
      </c>
    </row>
    <row r="212" spans="1:66" x14ac:dyDescent="0.35">
      <c r="A212" s="29"/>
      <c r="B212" s="36" t="s">
        <v>132</v>
      </c>
      <c r="C212" s="29"/>
      <c r="D212" s="31">
        <f t="shared" ref="D212:O212" si="174">SUM(D211)+(D211*250%)</f>
        <v>462000</v>
      </c>
      <c r="E212" s="31">
        <f t="shared" si="174"/>
        <v>462000</v>
      </c>
      <c r="F212" s="31">
        <f t="shared" si="174"/>
        <v>462000</v>
      </c>
      <c r="G212" s="31">
        <f t="shared" si="174"/>
        <v>462000</v>
      </c>
      <c r="H212" s="31">
        <f t="shared" si="174"/>
        <v>462000</v>
      </c>
      <c r="I212" s="31">
        <f t="shared" si="174"/>
        <v>462000</v>
      </c>
      <c r="J212" s="31">
        <f t="shared" si="174"/>
        <v>462000</v>
      </c>
      <c r="K212" s="31">
        <f t="shared" si="174"/>
        <v>462000</v>
      </c>
      <c r="L212" s="31">
        <f t="shared" si="174"/>
        <v>462000</v>
      </c>
      <c r="M212" s="31">
        <f t="shared" si="174"/>
        <v>462000</v>
      </c>
      <c r="N212" s="31">
        <f t="shared" si="174"/>
        <v>462000</v>
      </c>
      <c r="O212" s="31">
        <f t="shared" si="174"/>
        <v>462000</v>
      </c>
      <c r="P212" s="31">
        <f t="shared" ref="P212:AA212" si="175">SUM(P211)+(P211*400%)</f>
        <v>660000</v>
      </c>
      <c r="Q212" s="31">
        <f t="shared" si="175"/>
        <v>660000</v>
      </c>
      <c r="R212" s="31">
        <f t="shared" si="175"/>
        <v>660000</v>
      </c>
      <c r="S212" s="31">
        <f t="shared" si="175"/>
        <v>660000</v>
      </c>
      <c r="T212" s="31">
        <f t="shared" si="175"/>
        <v>660000</v>
      </c>
      <c r="U212" s="31">
        <f t="shared" si="175"/>
        <v>660000</v>
      </c>
      <c r="V212" s="31">
        <f t="shared" si="175"/>
        <v>660000</v>
      </c>
      <c r="W212" s="31">
        <f t="shared" si="175"/>
        <v>660000</v>
      </c>
      <c r="X212" s="31">
        <f t="shared" si="175"/>
        <v>660000</v>
      </c>
      <c r="Y212" s="31">
        <f t="shared" si="175"/>
        <v>660000</v>
      </c>
      <c r="Z212" s="31">
        <f t="shared" si="175"/>
        <v>660000</v>
      </c>
      <c r="AA212" s="31">
        <f t="shared" si="175"/>
        <v>660000</v>
      </c>
      <c r="AB212" s="30">
        <f>INT(AB211*30%)</f>
        <v>0</v>
      </c>
      <c r="AC212" s="30">
        <f t="shared" ref="AC212:AI212" si="176">INT(AC211*30%)</f>
        <v>0</v>
      </c>
      <c r="AD212" s="30">
        <f t="shared" si="176"/>
        <v>0</v>
      </c>
      <c r="AE212" s="30">
        <f t="shared" si="176"/>
        <v>6</v>
      </c>
      <c r="AF212" s="30">
        <f t="shared" si="176"/>
        <v>12</v>
      </c>
      <c r="AG212" s="30">
        <f t="shared" si="176"/>
        <v>16</v>
      </c>
      <c r="AH212" s="30">
        <f t="shared" si="176"/>
        <v>16</v>
      </c>
      <c r="AI212" s="30">
        <f t="shared" si="176"/>
        <v>16</v>
      </c>
      <c r="AJ212" s="30">
        <f>INT(AJ211*2%)</f>
        <v>2</v>
      </c>
      <c r="AK212" s="30">
        <f>INT(AK211*2%)</f>
        <v>2</v>
      </c>
      <c r="AL212" s="30">
        <f>INT(AL211*2%)</f>
        <v>2</v>
      </c>
      <c r="AM212" s="30">
        <f>INT(AM211*5%)</f>
        <v>8</v>
      </c>
      <c r="AN212" s="30">
        <f>SUM(AB212:AM212)</f>
        <v>80</v>
      </c>
      <c r="AO212" s="30">
        <f t="shared" ref="AO212:AZ212" si="177">INT(AO211*1%)</f>
        <v>0</v>
      </c>
      <c r="AP212" s="30">
        <f t="shared" si="177"/>
        <v>0</v>
      </c>
      <c r="AQ212" s="30">
        <f t="shared" si="177"/>
        <v>0</v>
      </c>
      <c r="AR212" s="30">
        <f t="shared" si="177"/>
        <v>0</v>
      </c>
      <c r="AS212" s="30">
        <f t="shared" si="177"/>
        <v>0</v>
      </c>
      <c r="AT212" s="30">
        <f t="shared" si="177"/>
        <v>0</v>
      </c>
      <c r="AU212" s="30">
        <f t="shared" si="177"/>
        <v>0</v>
      </c>
      <c r="AV212" s="30">
        <f t="shared" si="177"/>
        <v>0</v>
      </c>
      <c r="AW212" s="30">
        <f t="shared" si="177"/>
        <v>2</v>
      </c>
      <c r="AX212" s="30">
        <f t="shared" si="177"/>
        <v>2</v>
      </c>
      <c r="AY212" s="30">
        <f t="shared" si="177"/>
        <v>2</v>
      </c>
      <c r="AZ212" s="30">
        <f t="shared" si="177"/>
        <v>3</v>
      </c>
      <c r="BA212" s="30">
        <f>SUM(AO212:AZ212)</f>
        <v>9</v>
      </c>
      <c r="BB212" s="31">
        <f t="shared" si="173"/>
        <v>0</v>
      </c>
      <c r="BC212" s="31">
        <f t="shared" si="173"/>
        <v>0</v>
      </c>
      <c r="BD212" s="31">
        <f t="shared" si="173"/>
        <v>0</v>
      </c>
      <c r="BE212" s="31">
        <f t="shared" si="173"/>
        <v>2772000</v>
      </c>
      <c r="BF212" s="31">
        <f t="shared" si="173"/>
        <v>5544000</v>
      </c>
      <c r="BG212" s="31">
        <f t="shared" si="173"/>
        <v>7392000</v>
      </c>
      <c r="BH212" s="31">
        <f t="shared" si="173"/>
        <v>7392000</v>
      </c>
      <c r="BI212" s="31">
        <f t="shared" si="173"/>
        <v>7392000</v>
      </c>
      <c r="BJ212" s="31">
        <f t="shared" si="173"/>
        <v>2244000</v>
      </c>
      <c r="BK212" s="31">
        <f t="shared" si="173"/>
        <v>2244000</v>
      </c>
      <c r="BL212" s="31">
        <f t="shared" si="173"/>
        <v>2244000</v>
      </c>
      <c r="BM212" s="31">
        <f>SUM(O212*AM212)+(AA212*AZ212)</f>
        <v>5676000</v>
      </c>
      <c r="BN212" s="31">
        <f>SUM(BB212:BM212)</f>
        <v>42900000</v>
      </c>
    </row>
    <row r="213" spans="1:66" x14ac:dyDescent="0.35">
      <c r="A213" s="29"/>
      <c r="B213" s="36" t="s">
        <v>133</v>
      </c>
      <c r="C213" s="29"/>
      <c r="D213" s="31">
        <f>SUM(D211)+(D211*250%)+(D211*450%)</f>
        <v>1056000</v>
      </c>
      <c r="E213" s="31">
        <f t="shared" ref="E213:O213" si="178">SUM(E211)+(E211*250%)+(E211*450%)</f>
        <v>1056000</v>
      </c>
      <c r="F213" s="31">
        <f t="shared" si="178"/>
        <v>1056000</v>
      </c>
      <c r="G213" s="31">
        <f t="shared" si="178"/>
        <v>1056000</v>
      </c>
      <c r="H213" s="31">
        <f t="shared" si="178"/>
        <v>1056000</v>
      </c>
      <c r="I213" s="31">
        <f t="shared" si="178"/>
        <v>1056000</v>
      </c>
      <c r="J213" s="31">
        <f t="shared" si="178"/>
        <v>1056000</v>
      </c>
      <c r="K213" s="31">
        <f t="shared" si="178"/>
        <v>1056000</v>
      </c>
      <c r="L213" s="31">
        <f t="shared" si="178"/>
        <v>1056000</v>
      </c>
      <c r="M213" s="31">
        <f t="shared" si="178"/>
        <v>1056000</v>
      </c>
      <c r="N213" s="31">
        <f t="shared" si="178"/>
        <v>1056000</v>
      </c>
      <c r="O213" s="31">
        <f t="shared" si="178"/>
        <v>1056000</v>
      </c>
      <c r="P213" s="31">
        <f>SUM(P211)+(P211*400%)+(P211*500%)</f>
        <v>1320000</v>
      </c>
      <c r="Q213" s="31">
        <f t="shared" ref="Q213:AA213" si="179">SUM(Q211)+(Q211*400%)+(Q211*500%)</f>
        <v>1320000</v>
      </c>
      <c r="R213" s="31">
        <f t="shared" si="179"/>
        <v>1320000</v>
      </c>
      <c r="S213" s="31">
        <f t="shared" si="179"/>
        <v>1320000</v>
      </c>
      <c r="T213" s="31">
        <f t="shared" si="179"/>
        <v>1320000</v>
      </c>
      <c r="U213" s="31">
        <f t="shared" si="179"/>
        <v>1320000</v>
      </c>
      <c r="V213" s="31">
        <f t="shared" si="179"/>
        <v>1320000</v>
      </c>
      <c r="W213" s="31">
        <f t="shared" si="179"/>
        <v>1320000</v>
      </c>
      <c r="X213" s="31">
        <f t="shared" si="179"/>
        <v>1320000</v>
      </c>
      <c r="Y213" s="31">
        <f t="shared" si="179"/>
        <v>1320000</v>
      </c>
      <c r="Z213" s="31">
        <f t="shared" si="179"/>
        <v>1320000</v>
      </c>
      <c r="AA213" s="31">
        <f t="shared" si="179"/>
        <v>1320000</v>
      </c>
      <c r="AB213" s="30">
        <f>INT(AB211*25%)</f>
        <v>0</v>
      </c>
      <c r="AC213" s="30">
        <f t="shared" ref="AC213:AI213" si="180">INT(AC211*25%)</f>
        <v>0</v>
      </c>
      <c r="AD213" s="30">
        <f t="shared" si="180"/>
        <v>0</v>
      </c>
      <c r="AE213" s="30">
        <f t="shared" si="180"/>
        <v>5</v>
      </c>
      <c r="AF213" s="30">
        <f t="shared" si="180"/>
        <v>10</v>
      </c>
      <c r="AG213" s="30">
        <f t="shared" si="180"/>
        <v>13</v>
      </c>
      <c r="AH213" s="30">
        <f t="shared" si="180"/>
        <v>13</v>
      </c>
      <c r="AI213" s="30">
        <f t="shared" si="180"/>
        <v>13</v>
      </c>
      <c r="AJ213" s="30">
        <f>INT(AJ211*2%)</f>
        <v>2</v>
      </c>
      <c r="AK213" s="30">
        <f>INT(AK211*2%)</f>
        <v>2</v>
      </c>
      <c r="AL213" s="30">
        <f>INT(AL211*2%)</f>
        <v>2</v>
      </c>
      <c r="AM213" s="30">
        <f>INT(AM211*5%)</f>
        <v>8</v>
      </c>
      <c r="AN213" s="30">
        <f>SUM(AB213:AM213)</f>
        <v>68</v>
      </c>
      <c r="AO213" s="30">
        <f>INT(AO211*0.5%)</f>
        <v>0</v>
      </c>
      <c r="AP213" s="30">
        <f t="shared" ref="AP213:AZ213" si="181">INT(AP211*0.5%)</f>
        <v>0</v>
      </c>
      <c r="AQ213" s="30">
        <f t="shared" si="181"/>
        <v>0</v>
      </c>
      <c r="AR213" s="30">
        <f t="shared" si="181"/>
        <v>0</v>
      </c>
      <c r="AS213" s="30">
        <f t="shared" si="181"/>
        <v>0</v>
      </c>
      <c r="AT213" s="30">
        <f t="shared" si="181"/>
        <v>0</v>
      </c>
      <c r="AU213" s="30">
        <f t="shared" si="181"/>
        <v>0</v>
      </c>
      <c r="AV213" s="30">
        <f t="shared" si="181"/>
        <v>0</v>
      </c>
      <c r="AW213" s="30">
        <f t="shared" si="181"/>
        <v>1</v>
      </c>
      <c r="AX213" s="30">
        <f t="shared" si="181"/>
        <v>1</v>
      </c>
      <c r="AY213" s="30">
        <f t="shared" si="181"/>
        <v>1</v>
      </c>
      <c r="AZ213" s="30">
        <f t="shared" si="181"/>
        <v>1</v>
      </c>
      <c r="BA213" s="30">
        <f>SUM(AO213:AZ213)</f>
        <v>4</v>
      </c>
      <c r="BB213" s="31">
        <f t="shared" si="173"/>
        <v>0</v>
      </c>
      <c r="BC213" s="31">
        <f t="shared" si="173"/>
        <v>0</v>
      </c>
      <c r="BD213" s="31">
        <f t="shared" si="173"/>
        <v>0</v>
      </c>
      <c r="BE213" s="31">
        <f t="shared" si="173"/>
        <v>5280000</v>
      </c>
      <c r="BF213" s="31">
        <f t="shared" si="173"/>
        <v>10560000</v>
      </c>
      <c r="BG213" s="31">
        <f t="shared" si="173"/>
        <v>13728000</v>
      </c>
      <c r="BH213" s="31">
        <f t="shared" si="173"/>
        <v>13728000</v>
      </c>
      <c r="BI213" s="31">
        <f t="shared" si="173"/>
        <v>13728000</v>
      </c>
      <c r="BJ213" s="31">
        <f t="shared" si="173"/>
        <v>3432000</v>
      </c>
      <c r="BK213" s="31">
        <f t="shared" si="173"/>
        <v>3432000</v>
      </c>
      <c r="BL213" s="31">
        <f t="shared" si="173"/>
        <v>3432000</v>
      </c>
      <c r="BM213" s="31">
        <f>SUM(O213*AM213)+(AA213*AZ213)</f>
        <v>9768000</v>
      </c>
      <c r="BN213" s="31">
        <f>SUM(BB213:BM213)</f>
        <v>77088000</v>
      </c>
    </row>
    <row r="214" spans="1:66" x14ac:dyDescent="0.35">
      <c r="A214" s="29"/>
      <c r="B214" s="36" t="s">
        <v>134</v>
      </c>
      <c r="C214" s="29"/>
      <c r="D214" s="38">
        <f>SUM(D211)+(D211*250%)+(D211*450%)+(D211*700%)</f>
        <v>1980000</v>
      </c>
      <c r="E214" s="38">
        <f t="shared" ref="E214:O214" si="182">SUM(E211)+(E211*250%)+(E211*450%)+(E211*700%)</f>
        <v>1980000</v>
      </c>
      <c r="F214" s="38">
        <f t="shared" si="182"/>
        <v>1980000</v>
      </c>
      <c r="G214" s="38">
        <f t="shared" si="182"/>
        <v>1980000</v>
      </c>
      <c r="H214" s="38">
        <f t="shared" si="182"/>
        <v>1980000</v>
      </c>
      <c r="I214" s="38">
        <f t="shared" si="182"/>
        <v>1980000</v>
      </c>
      <c r="J214" s="38">
        <f t="shared" si="182"/>
        <v>1980000</v>
      </c>
      <c r="K214" s="38">
        <f t="shared" si="182"/>
        <v>1980000</v>
      </c>
      <c r="L214" s="38">
        <f t="shared" si="182"/>
        <v>1980000</v>
      </c>
      <c r="M214" s="38">
        <f t="shared" si="182"/>
        <v>1980000</v>
      </c>
      <c r="N214" s="38">
        <f t="shared" si="182"/>
        <v>1980000</v>
      </c>
      <c r="O214" s="38">
        <f t="shared" si="182"/>
        <v>1980000</v>
      </c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0">
        <f>INT(AB211*50%)</f>
        <v>0</v>
      </c>
      <c r="AC214" s="30">
        <f t="shared" ref="AC214:AI214" si="183">INT(AC211*50%)</f>
        <v>0</v>
      </c>
      <c r="AD214" s="30">
        <f t="shared" si="183"/>
        <v>0</v>
      </c>
      <c r="AE214" s="30">
        <f t="shared" si="183"/>
        <v>11</v>
      </c>
      <c r="AF214" s="30">
        <f t="shared" si="183"/>
        <v>21</v>
      </c>
      <c r="AG214" s="30">
        <f t="shared" si="183"/>
        <v>27</v>
      </c>
      <c r="AH214" s="30">
        <f t="shared" si="183"/>
        <v>27</v>
      </c>
      <c r="AI214" s="30">
        <f t="shared" si="183"/>
        <v>27</v>
      </c>
      <c r="AJ214" s="30">
        <f>INT(AJ211*2%)</f>
        <v>2</v>
      </c>
      <c r="AK214" s="30">
        <f>INT(AK211*2%)</f>
        <v>2</v>
      </c>
      <c r="AL214" s="30">
        <f>INT(AL211*2%)</f>
        <v>2</v>
      </c>
      <c r="AM214" s="30">
        <f>INT(AM211*4%)</f>
        <v>6</v>
      </c>
      <c r="AN214" s="30">
        <f>SUM(AB214:AM214)</f>
        <v>125</v>
      </c>
      <c r="AO214" s="30">
        <v>0</v>
      </c>
      <c r="AP214" s="30">
        <v>0</v>
      </c>
      <c r="AQ214" s="30">
        <v>0</v>
      </c>
      <c r="AR214" s="30">
        <v>0</v>
      </c>
      <c r="AS214" s="30">
        <v>0</v>
      </c>
      <c r="AT214" s="30">
        <v>0</v>
      </c>
      <c r="AU214" s="30">
        <v>0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30">
        <f>SUM(AO214:AZ214)</f>
        <v>0</v>
      </c>
      <c r="BB214" s="31">
        <f t="shared" si="173"/>
        <v>0</v>
      </c>
      <c r="BC214" s="31">
        <f t="shared" si="173"/>
        <v>0</v>
      </c>
      <c r="BD214" s="31">
        <f t="shared" si="173"/>
        <v>0</v>
      </c>
      <c r="BE214" s="31">
        <f t="shared" si="173"/>
        <v>21780000</v>
      </c>
      <c r="BF214" s="31">
        <f t="shared" si="173"/>
        <v>41580000</v>
      </c>
      <c r="BG214" s="31">
        <f t="shared" si="173"/>
        <v>53460000</v>
      </c>
      <c r="BH214" s="31">
        <f t="shared" si="173"/>
        <v>53460000</v>
      </c>
      <c r="BI214" s="31">
        <f t="shared" si="173"/>
        <v>53460000</v>
      </c>
      <c r="BJ214" s="31">
        <f t="shared" si="173"/>
        <v>3960000</v>
      </c>
      <c r="BK214" s="31">
        <f t="shared" si="173"/>
        <v>3960000</v>
      </c>
      <c r="BL214" s="31">
        <f t="shared" si="173"/>
        <v>3960000</v>
      </c>
      <c r="BM214" s="31">
        <f>SUM(O214*AM214)+(AA214*AZ214)</f>
        <v>11880000</v>
      </c>
      <c r="BN214" s="31">
        <f>SUM(BB214:BM214)</f>
        <v>247500000</v>
      </c>
    </row>
    <row r="215" spans="1:66" ht="17" x14ac:dyDescent="0.4">
      <c r="A215" s="29"/>
      <c r="B215" s="105" t="s">
        <v>73</v>
      </c>
      <c r="C215" s="29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</row>
    <row r="216" spans="1:66" x14ac:dyDescent="0.35">
      <c r="A216" s="29"/>
      <c r="B216" s="36" t="s">
        <v>131</v>
      </c>
      <c r="C216" s="29"/>
      <c r="D216" s="31">
        <f>D211*125%</f>
        <v>165000</v>
      </c>
      <c r="E216" s="31">
        <f t="shared" ref="E216:O216" si="184">E211*125%</f>
        <v>165000</v>
      </c>
      <c r="F216" s="31">
        <f t="shared" si="184"/>
        <v>165000</v>
      </c>
      <c r="G216" s="31">
        <f t="shared" si="184"/>
        <v>165000</v>
      </c>
      <c r="H216" s="31">
        <f t="shared" si="184"/>
        <v>165000</v>
      </c>
      <c r="I216" s="31">
        <f t="shared" si="184"/>
        <v>165000</v>
      </c>
      <c r="J216" s="31">
        <f t="shared" si="184"/>
        <v>165000</v>
      </c>
      <c r="K216" s="31">
        <f t="shared" si="184"/>
        <v>165000</v>
      </c>
      <c r="L216" s="31">
        <f t="shared" si="184"/>
        <v>165000</v>
      </c>
      <c r="M216" s="31">
        <f t="shared" si="184"/>
        <v>165000</v>
      </c>
      <c r="N216" s="31">
        <f t="shared" si="184"/>
        <v>165000</v>
      </c>
      <c r="O216" s="31">
        <f t="shared" si="184"/>
        <v>165000</v>
      </c>
      <c r="P216" s="31">
        <f>P211*125%</f>
        <v>165000</v>
      </c>
      <c r="Q216" s="31">
        <f t="shared" ref="Q216:AA216" si="185">Q211*125%</f>
        <v>165000</v>
      </c>
      <c r="R216" s="31">
        <f t="shared" si="185"/>
        <v>165000</v>
      </c>
      <c r="S216" s="31">
        <f t="shared" si="185"/>
        <v>165000</v>
      </c>
      <c r="T216" s="31">
        <f t="shared" si="185"/>
        <v>165000</v>
      </c>
      <c r="U216" s="31">
        <f t="shared" si="185"/>
        <v>165000</v>
      </c>
      <c r="V216" s="31">
        <f t="shared" si="185"/>
        <v>165000</v>
      </c>
      <c r="W216" s="31">
        <f t="shared" si="185"/>
        <v>165000</v>
      </c>
      <c r="X216" s="31">
        <f t="shared" si="185"/>
        <v>165000</v>
      </c>
      <c r="Y216" s="31">
        <f t="shared" si="185"/>
        <v>165000</v>
      </c>
      <c r="Z216" s="31">
        <f t="shared" si="185"/>
        <v>165000</v>
      </c>
      <c r="AA216" s="31">
        <f t="shared" si="185"/>
        <v>165000</v>
      </c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>
        <f>SUM(AB216:AM216)</f>
        <v>0</v>
      </c>
      <c r="AO216" s="30">
        <v>0</v>
      </c>
      <c r="AP216" s="30">
        <v>0</v>
      </c>
      <c r="AQ216" s="30">
        <v>0</v>
      </c>
      <c r="AR216" s="30">
        <v>0</v>
      </c>
      <c r="AS216" s="30">
        <v>0</v>
      </c>
      <c r="AT216" s="30">
        <v>0</v>
      </c>
      <c r="AU216" s="30">
        <v>0</v>
      </c>
      <c r="AV216" s="30">
        <v>0</v>
      </c>
      <c r="AW216" s="30">
        <v>0</v>
      </c>
      <c r="AX216" s="30">
        <v>0</v>
      </c>
      <c r="AY216" s="30">
        <v>0</v>
      </c>
      <c r="AZ216" s="30">
        <v>0</v>
      </c>
      <c r="BA216" s="30">
        <f>SUM(AO216:AZ216)</f>
        <v>0</v>
      </c>
      <c r="BB216" s="31">
        <f t="shared" ref="BB216:BL217" si="186">SUM(D216*AB216)+(Q216*AO216)</f>
        <v>0</v>
      </c>
      <c r="BC216" s="31">
        <f t="shared" si="186"/>
        <v>0</v>
      </c>
      <c r="BD216" s="31">
        <f t="shared" si="186"/>
        <v>0</v>
      </c>
      <c r="BE216" s="31">
        <f t="shared" si="186"/>
        <v>0</v>
      </c>
      <c r="BF216" s="31">
        <f t="shared" si="186"/>
        <v>0</v>
      </c>
      <c r="BG216" s="31">
        <f t="shared" si="186"/>
        <v>0</v>
      </c>
      <c r="BH216" s="31">
        <f t="shared" si="186"/>
        <v>0</v>
      </c>
      <c r="BI216" s="31">
        <f t="shared" si="186"/>
        <v>0</v>
      </c>
      <c r="BJ216" s="31">
        <f t="shared" si="186"/>
        <v>0</v>
      </c>
      <c r="BK216" s="31">
        <f t="shared" si="186"/>
        <v>0</v>
      </c>
      <c r="BL216" s="31">
        <f t="shared" si="186"/>
        <v>0</v>
      </c>
      <c r="BM216" s="31">
        <f>SUM(O216*AM216)+(AA216*AZ216)</f>
        <v>0</v>
      </c>
      <c r="BN216" s="31">
        <f>SUM(BB216:BM216)</f>
        <v>0</v>
      </c>
    </row>
    <row r="217" spans="1:66" x14ac:dyDescent="0.35">
      <c r="A217" s="29"/>
      <c r="B217" s="36" t="s">
        <v>132</v>
      </c>
      <c r="C217" s="29"/>
      <c r="D217" s="31">
        <f t="shared" ref="D217:O217" si="187">SUM(D216)+(D216*250%)</f>
        <v>577500</v>
      </c>
      <c r="E217" s="31">
        <f t="shared" si="187"/>
        <v>577500</v>
      </c>
      <c r="F217" s="31">
        <f t="shared" si="187"/>
        <v>577500</v>
      </c>
      <c r="G217" s="31">
        <f t="shared" si="187"/>
        <v>577500</v>
      </c>
      <c r="H217" s="31">
        <f t="shared" si="187"/>
        <v>577500</v>
      </c>
      <c r="I217" s="31">
        <f t="shared" si="187"/>
        <v>577500</v>
      </c>
      <c r="J217" s="31">
        <f t="shared" si="187"/>
        <v>577500</v>
      </c>
      <c r="K217" s="31">
        <f t="shared" si="187"/>
        <v>577500</v>
      </c>
      <c r="L217" s="31">
        <f t="shared" si="187"/>
        <v>577500</v>
      </c>
      <c r="M217" s="31">
        <f t="shared" si="187"/>
        <v>577500</v>
      </c>
      <c r="N217" s="31">
        <f t="shared" si="187"/>
        <v>577500</v>
      </c>
      <c r="O217" s="31">
        <f t="shared" si="187"/>
        <v>577500</v>
      </c>
      <c r="P217" s="31">
        <f t="shared" ref="P217:AA217" si="188">SUM(P216)+(P216*400%)</f>
        <v>825000</v>
      </c>
      <c r="Q217" s="31">
        <f t="shared" si="188"/>
        <v>825000</v>
      </c>
      <c r="R217" s="31">
        <f t="shared" si="188"/>
        <v>825000</v>
      </c>
      <c r="S217" s="31">
        <f t="shared" si="188"/>
        <v>825000</v>
      </c>
      <c r="T217" s="31">
        <f t="shared" si="188"/>
        <v>825000</v>
      </c>
      <c r="U217" s="31">
        <f t="shared" si="188"/>
        <v>825000</v>
      </c>
      <c r="V217" s="31">
        <f t="shared" si="188"/>
        <v>825000</v>
      </c>
      <c r="W217" s="31">
        <f t="shared" si="188"/>
        <v>825000</v>
      </c>
      <c r="X217" s="31">
        <f t="shared" si="188"/>
        <v>825000</v>
      </c>
      <c r="Y217" s="31">
        <f t="shared" si="188"/>
        <v>825000</v>
      </c>
      <c r="Z217" s="31">
        <f t="shared" si="188"/>
        <v>825000</v>
      </c>
      <c r="AA217" s="31">
        <f t="shared" si="188"/>
        <v>825000</v>
      </c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>
        <f>SUM(AB217:AM217)</f>
        <v>0</v>
      </c>
      <c r="AO217" s="30">
        <v>0</v>
      </c>
      <c r="AP217" s="30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>
        <v>0</v>
      </c>
      <c r="AW217" s="30">
        <v>0</v>
      </c>
      <c r="AX217" s="30">
        <v>0</v>
      </c>
      <c r="AY217" s="30">
        <v>0</v>
      </c>
      <c r="AZ217" s="30">
        <v>0</v>
      </c>
      <c r="BA217" s="30">
        <f>SUM(AO217:AZ217)</f>
        <v>0</v>
      </c>
      <c r="BB217" s="31">
        <f t="shared" si="186"/>
        <v>0</v>
      </c>
      <c r="BC217" s="31">
        <f t="shared" si="186"/>
        <v>0</v>
      </c>
      <c r="BD217" s="31">
        <f t="shared" si="186"/>
        <v>0</v>
      </c>
      <c r="BE217" s="31">
        <f t="shared" si="186"/>
        <v>0</v>
      </c>
      <c r="BF217" s="31">
        <f t="shared" si="186"/>
        <v>0</v>
      </c>
      <c r="BG217" s="31">
        <f t="shared" si="186"/>
        <v>0</v>
      </c>
      <c r="BH217" s="31">
        <f t="shared" si="186"/>
        <v>0</v>
      </c>
      <c r="BI217" s="31">
        <f t="shared" si="186"/>
        <v>0</v>
      </c>
      <c r="BJ217" s="31">
        <f t="shared" si="186"/>
        <v>0</v>
      </c>
      <c r="BK217" s="31">
        <f t="shared" si="186"/>
        <v>0</v>
      </c>
      <c r="BL217" s="31">
        <f t="shared" si="186"/>
        <v>0</v>
      </c>
      <c r="BM217" s="31">
        <f>SUM(O217*AM217)+(AA217*AZ217)</f>
        <v>0</v>
      </c>
      <c r="BN217" s="31">
        <f>SUM(BB217:BM217)</f>
        <v>0</v>
      </c>
    </row>
    <row r="218" spans="1:66" x14ac:dyDescent="0.35">
      <c r="A218" s="29"/>
      <c r="B218" s="36"/>
      <c r="C218" s="29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</row>
    <row r="219" spans="1:66" ht="17" x14ac:dyDescent="0.4">
      <c r="A219" s="29"/>
      <c r="B219" s="105" t="s">
        <v>101</v>
      </c>
      <c r="C219" s="29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</row>
    <row r="220" spans="1:66" ht="17" x14ac:dyDescent="0.4">
      <c r="A220" s="29"/>
      <c r="B220" s="105" t="s">
        <v>79</v>
      </c>
      <c r="C220" s="29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</row>
    <row r="221" spans="1:66" x14ac:dyDescent="0.35">
      <c r="A221" s="29"/>
      <c r="B221" s="36" t="s">
        <v>131</v>
      </c>
      <c r="C221" s="29"/>
      <c r="D221" s="31">
        <v>66000</v>
      </c>
      <c r="E221" s="31">
        <v>66000</v>
      </c>
      <c r="F221" s="31">
        <v>66000</v>
      </c>
      <c r="G221" s="31">
        <v>66000</v>
      </c>
      <c r="H221" s="31">
        <v>66000</v>
      </c>
      <c r="I221" s="31">
        <v>66000</v>
      </c>
      <c r="J221" s="31">
        <v>66000</v>
      </c>
      <c r="K221" s="31">
        <v>66000</v>
      </c>
      <c r="L221" s="31">
        <v>66000</v>
      </c>
      <c r="M221" s="31">
        <v>66000</v>
      </c>
      <c r="N221" s="31">
        <v>66000</v>
      </c>
      <c r="O221" s="31">
        <v>66000</v>
      </c>
      <c r="P221" s="31">
        <v>66000</v>
      </c>
      <c r="Q221" s="31">
        <v>66000</v>
      </c>
      <c r="R221" s="31">
        <v>66000</v>
      </c>
      <c r="S221" s="31">
        <v>66000</v>
      </c>
      <c r="T221" s="31">
        <v>66000</v>
      </c>
      <c r="U221" s="31">
        <v>66000</v>
      </c>
      <c r="V221" s="31">
        <v>66000</v>
      </c>
      <c r="W221" s="31">
        <v>66000</v>
      </c>
      <c r="X221" s="31">
        <v>66000</v>
      </c>
      <c r="Y221" s="31">
        <v>66000</v>
      </c>
      <c r="Z221" s="31">
        <v>66000</v>
      </c>
      <c r="AA221" s="31">
        <v>66000</v>
      </c>
      <c r="AB221" s="30">
        <f>'Trafik 2021'!G33</f>
        <v>0</v>
      </c>
      <c r="AC221" s="30">
        <f>'Trafik 2021'!H33</f>
        <v>0</v>
      </c>
      <c r="AD221" s="30">
        <f>'Trafik 2021'!I33</f>
        <v>0</v>
      </c>
      <c r="AE221" s="30">
        <f>'Trafik 2021'!J33</f>
        <v>2</v>
      </c>
      <c r="AF221" s="30">
        <f>'Trafik 2021'!K33</f>
        <v>0</v>
      </c>
      <c r="AG221" s="30">
        <f>'Trafik 2021'!L33</f>
        <v>5</v>
      </c>
      <c r="AH221" s="30">
        <f>'Trafik 2021'!M33</f>
        <v>5</v>
      </c>
      <c r="AI221" s="30">
        <f>'Trafik 2021'!N33</f>
        <v>5</v>
      </c>
      <c r="AJ221" s="30">
        <f>'Trafik 2021'!O33</f>
        <v>40</v>
      </c>
      <c r="AK221" s="30">
        <f>'Trafik 2021'!P33</f>
        <v>40</v>
      </c>
      <c r="AL221" s="30">
        <f>'Trafik 2021'!Q33</f>
        <v>32</v>
      </c>
      <c r="AM221" s="30">
        <f>'Trafik 2021'!R33</f>
        <v>36</v>
      </c>
      <c r="AN221" s="30">
        <f>SUM(AB221:AM221)</f>
        <v>165</v>
      </c>
      <c r="AO221" s="30">
        <f>'Trafik 2021'!G47</f>
        <v>0</v>
      </c>
      <c r="AP221" s="30">
        <f>'Trafik 2021'!H47</f>
        <v>0</v>
      </c>
      <c r="AQ221" s="30">
        <f>'Trafik 2021'!I47</f>
        <v>0</v>
      </c>
      <c r="AR221" s="30">
        <f>'Trafik 2021'!J47</f>
        <v>0</v>
      </c>
      <c r="AS221" s="30">
        <f>'Trafik 2021'!K47</f>
        <v>0</v>
      </c>
      <c r="AT221" s="30">
        <f>'Trafik 2021'!L47</f>
        <v>4</v>
      </c>
      <c r="AU221" s="30">
        <f>'Trafik 2021'!M47</f>
        <v>4</v>
      </c>
      <c r="AV221" s="30">
        <f>'Trafik 2021'!N47</f>
        <v>0</v>
      </c>
      <c r="AW221" s="30">
        <f>'Trafik 2021'!O47</f>
        <v>50</v>
      </c>
      <c r="AX221" s="30">
        <f>'Trafik 2021'!P47</f>
        <v>50</v>
      </c>
      <c r="AY221" s="30">
        <f>'Trafik 2021'!Q47</f>
        <v>80</v>
      </c>
      <c r="AZ221" s="30">
        <f>'Trafik 2021'!R47</f>
        <v>66</v>
      </c>
      <c r="BA221" s="30">
        <f>SUM(AO221:AZ221)</f>
        <v>254</v>
      </c>
      <c r="BB221" s="31">
        <f t="shared" ref="BB221:BL224" si="189">SUM(D221*AB221)+(Q221*AO221)</f>
        <v>0</v>
      </c>
      <c r="BC221" s="31">
        <f t="shared" si="189"/>
        <v>0</v>
      </c>
      <c r="BD221" s="31">
        <f t="shared" si="189"/>
        <v>0</v>
      </c>
      <c r="BE221" s="31">
        <f t="shared" si="189"/>
        <v>132000</v>
      </c>
      <c r="BF221" s="31">
        <f t="shared" si="189"/>
        <v>0</v>
      </c>
      <c r="BG221" s="31">
        <f t="shared" si="189"/>
        <v>594000</v>
      </c>
      <c r="BH221" s="31">
        <f t="shared" si="189"/>
        <v>594000</v>
      </c>
      <c r="BI221" s="31">
        <f t="shared" si="189"/>
        <v>330000</v>
      </c>
      <c r="BJ221" s="31">
        <f t="shared" si="189"/>
        <v>5940000</v>
      </c>
      <c r="BK221" s="31">
        <f t="shared" si="189"/>
        <v>5940000</v>
      </c>
      <c r="BL221" s="31">
        <f t="shared" si="189"/>
        <v>7392000</v>
      </c>
      <c r="BM221" s="31">
        <f>SUM(O221*AM221)+(AA221*AZ221)</f>
        <v>6732000</v>
      </c>
      <c r="BN221" s="31">
        <f>SUM(BB221:BM221)</f>
        <v>27654000</v>
      </c>
    </row>
    <row r="222" spans="1:66" x14ac:dyDescent="0.35">
      <c r="A222" s="29"/>
      <c r="B222" s="36" t="s">
        <v>132</v>
      </c>
      <c r="C222" s="29"/>
      <c r="D222" s="31">
        <f t="shared" ref="D222:O222" si="190">SUM(D221)+(D221*250%)</f>
        <v>231000</v>
      </c>
      <c r="E222" s="31">
        <f t="shared" si="190"/>
        <v>231000</v>
      </c>
      <c r="F222" s="31">
        <f t="shared" si="190"/>
        <v>231000</v>
      </c>
      <c r="G222" s="31">
        <f t="shared" si="190"/>
        <v>231000</v>
      </c>
      <c r="H222" s="31">
        <f t="shared" si="190"/>
        <v>231000</v>
      </c>
      <c r="I222" s="31">
        <f t="shared" si="190"/>
        <v>231000</v>
      </c>
      <c r="J222" s="31">
        <f t="shared" si="190"/>
        <v>231000</v>
      </c>
      <c r="K222" s="31">
        <f t="shared" si="190"/>
        <v>231000</v>
      </c>
      <c r="L222" s="31">
        <f t="shared" si="190"/>
        <v>231000</v>
      </c>
      <c r="M222" s="31">
        <f t="shared" si="190"/>
        <v>231000</v>
      </c>
      <c r="N222" s="31">
        <f t="shared" si="190"/>
        <v>231000</v>
      </c>
      <c r="O222" s="31">
        <f t="shared" si="190"/>
        <v>231000</v>
      </c>
      <c r="P222" s="31">
        <f t="shared" ref="P222:AA222" si="191">SUM(P221)+(P221*400%)</f>
        <v>330000</v>
      </c>
      <c r="Q222" s="31">
        <f t="shared" si="191"/>
        <v>330000</v>
      </c>
      <c r="R222" s="31">
        <f t="shared" si="191"/>
        <v>330000</v>
      </c>
      <c r="S222" s="31">
        <f t="shared" si="191"/>
        <v>330000</v>
      </c>
      <c r="T222" s="31">
        <f t="shared" si="191"/>
        <v>330000</v>
      </c>
      <c r="U222" s="31">
        <f t="shared" si="191"/>
        <v>330000</v>
      </c>
      <c r="V222" s="31">
        <f t="shared" si="191"/>
        <v>330000</v>
      </c>
      <c r="W222" s="31">
        <f t="shared" si="191"/>
        <v>330000</v>
      </c>
      <c r="X222" s="31">
        <f t="shared" si="191"/>
        <v>330000</v>
      </c>
      <c r="Y222" s="31">
        <f t="shared" si="191"/>
        <v>330000</v>
      </c>
      <c r="Z222" s="31">
        <f t="shared" si="191"/>
        <v>330000</v>
      </c>
      <c r="AA222" s="31">
        <f t="shared" si="191"/>
        <v>330000</v>
      </c>
      <c r="AB222" s="30">
        <f t="shared" ref="AB222:AI222" si="192">INT(AB221*66%)</f>
        <v>0</v>
      </c>
      <c r="AC222" s="30">
        <f t="shared" si="192"/>
        <v>0</v>
      </c>
      <c r="AD222" s="30">
        <f t="shared" si="192"/>
        <v>0</v>
      </c>
      <c r="AE222" s="30">
        <f t="shared" si="192"/>
        <v>1</v>
      </c>
      <c r="AF222" s="30">
        <f t="shared" si="192"/>
        <v>0</v>
      </c>
      <c r="AG222" s="30">
        <f t="shared" si="192"/>
        <v>3</v>
      </c>
      <c r="AH222" s="30">
        <f t="shared" si="192"/>
        <v>3</v>
      </c>
      <c r="AI222" s="30">
        <f t="shared" si="192"/>
        <v>3</v>
      </c>
      <c r="AJ222" s="30">
        <f>INT(AJ221*6%)</f>
        <v>2</v>
      </c>
      <c r="AK222" s="30">
        <f>INT(AK221*6%)</f>
        <v>2</v>
      </c>
      <c r="AL222" s="30">
        <f>INT(AL221*6%)</f>
        <v>1</v>
      </c>
      <c r="AM222" s="30">
        <f>INT(AM221*6%)</f>
        <v>2</v>
      </c>
      <c r="AN222" s="30">
        <f>SUM(AB222:AM222)</f>
        <v>17</v>
      </c>
      <c r="AO222" s="30">
        <f t="shared" ref="AO222:AZ222" si="193">INT(AO221*1%)</f>
        <v>0</v>
      </c>
      <c r="AP222" s="30">
        <f t="shared" si="193"/>
        <v>0</v>
      </c>
      <c r="AQ222" s="30">
        <f t="shared" si="193"/>
        <v>0</v>
      </c>
      <c r="AR222" s="30">
        <f t="shared" si="193"/>
        <v>0</v>
      </c>
      <c r="AS222" s="30">
        <f t="shared" si="193"/>
        <v>0</v>
      </c>
      <c r="AT222" s="30">
        <f t="shared" si="193"/>
        <v>0</v>
      </c>
      <c r="AU222" s="30">
        <f t="shared" si="193"/>
        <v>0</v>
      </c>
      <c r="AV222" s="30">
        <f t="shared" si="193"/>
        <v>0</v>
      </c>
      <c r="AW222" s="30">
        <f t="shared" si="193"/>
        <v>0</v>
      </c>
      <c r="AX222" s="30">
        <f t="shared" si="193"/>
        <v>0</v>
      </c>
      <c r="AY222" s="30">
        <f t="shared" si="193"/>
        <v>0</v>
      </c>
      <c r="AZ222" s="30">
        <f t="shared" si="193"/>
        <v>0</v>
      </c>
      <c r="BA222" s="30">
        <f>SUM(AO222:AZ222)</f>
        <v>0</v>
      </c>
      <c r="BB222" s="31">
        <f t="shared" si="189"/>
        <v>0</v>
      </c>
      <c r="BC222" s="31">
        <f t="shared" si="189"/>
        <v>0</v>
      </c>
      <c r="BD222" s="31">
        <f t="shared" si="189"/>
        <v>0</v>
      </c>
      <c r="BE222" s="31">
        <f t="shared" si="189"/>
        <v>231000</v>
      </c>
      <c r="BF222" s="31">
        <f t="shared" si="189"/>
        <v>0</v>
      </c>
      <c r="BG222" s="31">
        <f t="shared" si="189"/>
        <v>693000</v>
      </c>
      <c r="BH222" s="31">
        <f t="shared" si="189"/>
        <v>693000</v>
      </c>
      <c r="BI222" s="31">
        <f t="shared" si="189"/>
        <v>693000</v>
      </c>
      <c r="BJ222" s="31">
        <f t="shared" si="189"/>
        <v>462000</v>
      </c>
      <c r="BK222" s="31">
        <f t="shared" si="189"/>
        <v>462000</v>
      </c>
      <c r="BL222" s="31">
        <f t="shared" si="189"/>
        <v>231000</v>
      </c>
      <c r="BM222" s="31">
        <f>SUM(O222*AM222)+(AA222*AZ222)</f>
        <v>462000</v>
      </c>
      <c r="BN222" s="31">
        <f>SUM(BB222:BM222)</f>
        <v>3927000</v>
      </c>
    </row>
    <row r="223" spans="1:66" x14ac:dyDescent="0.35">
      <c r="A223" s="29"/>
      <c r="B223" s="36" t="s">
        <v>133</v>
      </c>
      <c r="C223" s="29"/>
      <c r="D223" s="31">
        <f>SUM(D221)+(D221*250%)+(D221*450%)</f>
        <v>528000</v>
      </c>
      <c r="E223" s="31">
        <f t="shared" ref="E223:O223" si="194">SUM(E221)+(E221*250%)+(E221*450%)</f>
        <v>528000</v>
      </c>
      <c r="F223" s="31">
        <f t="shared" si="194"/>
        <v>528000</v>
      </c>
      <c r="G223" s="31">
        <f t="shared" si="194"/>
        <v>528000</v>
      </c>
      <c r="H223" s="31">
        <f t="shared" si="194"/>
        <v>528000</v>
      </c>
      <c r="I223" s="31">
        <f t="shared" si="194"/>
        <v>528000</v>
      </c>
      <c r="J223" s="31">
        <f t="shared" si="194"/>
        <v>528000</v>
      </c>
      <c r="K223" s="31">
        <f t="shared" si="194"/>
        <v>528000</v>
      </c>
      <c r="L223" s="31">
        <f t="shared" si="194"/>
        <v>528000</v>
      </c>
      <c r="M223" s="31">
        <f t="shared" si="194"/>
        <v>528000</v>
      </c>
      <c r="N223" s="31">
        <f t="shared" si="194"/>
        <v>528000</v>
      </c>
      <c r="O223" s="31">
        <f t="shared" si="194"/>
        <v>528000</v>
      </c>
      <c r="P223" s="31">
        <f>SUM(P221)+(P221*400%)+(P221*500%)</f>
        <v>660000</v>
      </c>
      <c r="Q223" s="31">
        <f t="shared" ref="Q223:AA223" si="195">SUM(Q221)+(Q221*400%)+(Q221*500%)</f>
        <v>660000</v>
      </c>
      <c r="R223" s="31">
        <f t="shared" si="195"/>
        <v>660000</v>
      </c>
      <c r="S223" s="31">
        <f t="shared" si="195"/>
        <v>660000</v>
      </c>
      <c r="T223" s="31">
        <f t="shared" si="195"/>
        <v>660000</v>
      </c>
      <c r="U223" s="31">
        <f t="shared" si="195"/>
        <v>660000</v>
      </c>
      <c r="V223" s="31">
        <f t="shared" si="195"/>
        <v>660000</v>
      </c>
      <c r="W223" s="31">
        <f t="shared" si="195"/>
        <v>660000</v>
      </c>
      <c r="X223" s="31">
        <f t="shared" si="195"/>
        <v>660000</v>
      </c>
      <c r="Y223" s="31">
        <f t="shared" si="195"/>
        <v>660000</v>
      </c>
      <c r="Z223" s="31">
        <f t="shared" si="195"/>
        <v>660000</v>
      </c>
      <c r="AA223" s="31">
        <f t="shared" si="195"/>
        <v>660000</v>
      </c>
      <c r="AB223" s="30">
        <f>INT(AB221*46%)</f>
        <v>0</v>
      </c>
      <c r="AC223" s="30">
        <f t="shared" ref="AC223:AI223" si="196">INT(AC221*46%)</f>
        <v>0</v>
      </c>
      <c r="AD223" s="30">
        <f t="shared" si="196"/>
        <v>0</v>
      </c>
      <c r="AE223" s="30">
        <f t="shared" si="196"/>
        <v>0</v>
      </c>
      <c r="AF223" s="30">
        <f t="shared" si="196"/>
        <v>0</v>
      </c>
      <c r="AG223" s="30">
        <f t="shared" si="196"/>
        <v>2</v>
      </c>
      <c r="AH223" s="30">
        <f t="shared" si="196"/>
        <v>2</v>
      </c>
      <c r="AI223" s="30">
        <f t="shared" si="196"/>
        <v>2</v>
      </c>
      <c r="AJ223" s="30">
        <f>INT(AJ221*6%)</f>
        <v>2</v>
      </c>
      <c r="AK223" s="30">
        <f>INT(AK221*6%)</f>
        <v>2</v>
      </c>
      <c r="AL223" s="30">
        <f>INT(AL221*4%)</f>
        <v>1</v>
      </c>
      <c r="AM223" s="30">
        <f>INT(AM221*6%)</f>
        <v>2</v>
      </c>
      <c r="AN223" s="30">
        <f>SUM(AB223:AM223)</f>
        <v>13</v>
      </c>
      <c r="AO223" s="30">
        <f>INT(AO221*0.5%)</f>
        <v>0</v>
      </c>
      <c r="AP223" s="30">
        <f t="shared" ref="AP223:AZ223" si="197">INT(AP221*0.5%)</f>
        <v>0</v>
      </c>
      <c r="AQ223" s="30">
        <f t="shared" si="197"/>
        <v>0</v>
      </c>
      <c r="AR223" s="30">
        <f t="shared" si="197"/>
        <v>0</v>
      </c>
      <c r="AS223" s="30">
        <f t="shared" si="197"/>
        <v>0</v>
      </c>
      <c r="AT223" s="30">
        <f t="shared" si="197"/>
        <v>0</v>
      </c>
      <c r="AU223" s="30">
        <f t="shared" si="197"/>
        <v>0</v>
      </c>
      <c r="AV223" s="30">
        <f t="shared" si="197"/>
        <v>0</v>
      </c>
      <c r="AW223" s="30">
        <f t="shared" si="197"/>
        <v>0</v>
      </c>
      <c r="AX223" s="30">
        <f t="shared" si="197"/>
        <v>0</v>
      </c>
      <c r="AY223" s="30">
        <f t="shared" si="197"/>
        <v>0</v>
      </c>
      <c r="AZ223" s="30">
        <f t="shared" si="197"/>
        <v>0</v>
      </c>
      <c r="BA223" s="30">
        <f>SUM(AO223:AZ223)</f>
        <v>0</v>
      </c>
      <c r="BB223" s="31">
        <f t="shared" si="189"/>
        <v>0</v>
      </c>
      <c r="BC223" s="31">
        <f t="shared" si="189"/>
        <v>0</v>
      </c>
      <c r="BD223" s="31">
        <f t="shared" si="189"/>
        <v>0</v>
      </c>
      <c r="BE223" s="31">
        <f t="shared" si="189"/>
        <v>0</v>
      </c>
      <c r="BF223" s="31">
        <f t="shared" si="189"/>
        <v>0</v>
      </c>
      <c r="BG223" s="31">
        <f t="shared" si="189"/>
        <v>1056000</v>
      </c>
      <c r="BH223" s="31">
        <f t="shared" si="189"/>
        <v>1056000</v>
      </c>
      <c r="BI223" s="31">
        <f t="shared" si="189"/>
        <v>1056000</v>
      </c>
      <c r="BJ223" s="31">
        <f t="shared" si="189"/>
        <v>1056000</v>
      </c>
      <c r="BK223" s="31">
        <f t="shared" si="189"/>
        <v>1056000</v>
      </c>
      <c r="BL223" s="31">
        <f t="shared" si="189"/>
        <v>528000</v>
      </c>
      <c r="BM223" s="31">
        <f>SUM(O223*AM223)+(AA223*AZ223)</f>
        <v>1056000</v>
      </c>
      <c r="BN223" s="31">
        <f>SUM(BB223:BM223)</f>
        <v>6864000</v>
      </c>
    </row>
    <row r="224" spans="1:66" x14ac:dyDescent="0.35">
      <c r="A224" s="29"/>
      <c r="B224" s="36" t="s">
        <v>134</v>
      </c>
      <c r="C224" s="29"/>
      <c r="D224" s="38">
        <f>SUM(D221)+(D221*250%)+(D221*450%)+(D221*700%)</f>
        <v>990000</v>
      </c>
      <c r="E224" s="38">
        <f t="shared" ref="E224:O224" si="198">SUM(E221)+(E221*250%)+(E221*450%)+(E221*700%)</f>
        <v>990000</v>
      </c>
      <c r="F224" s="38">
        <f t="shared" si="198"/>
        <v>990000</v>
      </c>
      <c r="G224" s="38">
        <f t="shared" si="198"/>
        <v>990000</v>
      </c>
      <c r="H224" s="38">
        <f t="shared" si="198"/>
        <v>990000</v>
      </c>
      <c r="I224" s="38">
        <f t="shared" si="198"/>
        <v>990000</v>
      </c>
      <c r="J224" s="38">
        <f t="shared" si="198"/>
        <v>990000</v>
      </c>
      <c r="K224" s="38">
        <f t="shared" si="198"/>
        <v>990000</v>
      </c>
      <c r="L224" s="38">
        <f t="shared" si="198"/>
        <v>990000</v>
      </c>
      <c r="M224" s="38">
        <f t="shared" si="198"/>
        <v>990000</v>
      </c>
      <c r="N224" s="38">
        <f t="shared" si="198"/>
        <v>990000</v>
      </c>
      <c r="O224" s="38">
        <f t="shared" si="198"/>
        <v>990000</v>
      </c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0">
        <f>INT(AB221*84%)</f>
        <v>0</v>
      </c>
      <c r="AC224" s="30">
        <f t="shared" ref="AC224:AI224" si="199">INT(AC221*84%)</f>
        <v>0</v>
      </c>
      <c r="AD224" s="30">
        <f t="shared" si="199"/>
        <v>0</v>
      </c>
      <c r="AE224" s="30">
        <f t="shared" si="199"/>
        <v>1</v>
      </c>
      <c r="AF224" s="30">
        <f t="shared" si="199"/>
        <v>0</v>
      </c>
      <c r="AG224" s="30">
        <f t="shared" si="199"/>
        <v>4</v>
      </c>
      <c r="AH224" s="30">
        <f t="shared" si="199"/>
        <v>4</v>
      </c>
      <c r="AI224" s="30">
        <f t="shared" si="199"/>
        <v>4</v>
      </c>
      <c r="AJ224" s="30">
        <f>INT(AJ221*4%)</f>
        <v>1</v>
      </c>
      <c r="AK224" s="30">
        <f>INT(AK221*4%)</f>
        <v>1</v>
      </c>
      <c r="AL224" s="30">
        <f>INT(AL221*4%)</f>
        <v>1</v>
      </c>
      <c r="AM224" s="30">
        <f>INT(AM221*4%)</f>
        <v>1</v>
      </c>
      <c r="AN224" s="30">
        <f>SUM(AB224:AM224)</f>
        <v>17</v>
      </c>
      <c r="AO224" s="30">
        <v>0</v>
      </c>
      <c r="AP224" s="30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0</v>
      </c>
      <c r="AV224" s="30">
        <v>0</v>
      </c>
      <c r="AW224" s="30">
        <v>0</v>
      </c>
      <c r="AX224" s="30">
        <v>0</v>
      </c>
      <c r="AY224" s="30">
        <v>0</v>
      </c>
      <c r="AZ224" s="30">
        <v>0</v>
      </c>
      <c r="BA224" s="30">
        <f>SUM(AO224:AZ224)</f>
        <v>0</v>
      </c>
      <c r="BB224" s="31">
        <f t="shared" si="189"/>
        <v>0</v>
      </c>
      <c r="BC224" s="31">
        <f t="shared" si="189"/>
        <v>0</v>
      </c>
      <c r="BD224" s="31">
        <f t="shared" si="189"/>
        <v>0</v>
      </c>
      <c r="BE224" s="31">
        <f t="shared" si="189"/>
        <v>990000</v>
      </c>
      <c r="BF224" s="31">
        <f t="shared" si="189"/>
        <v>0</v>
      </c>
      <c r="BG224" s="31">
        <f t="shared" si="189"/>
        <v>3960000</v>
      </c>
      <c r="BH224" s="31">
        <f t="shared" si="189"/>
        <v>3960000</v>
      </c>
      <c r="BI224" s="31">
        <f t="shared" si="189"/>
        <v>3960000</v>
      </c>
      <c r="BJ224" s="31">
        <f t="shared" si="189"/>
        <v>990000</v>
      </c>
      <c r="BK224" s="31">
        <f t="shared" si="189"/>
        <v>990000</v>
      </c>
      <c r="BL224" s="31">
        <f t="shared" si="189"/>
        <v>990000</v>
      </c>
      <c r="BM224" s="31">
        <f>SUM(O224*AM224)+(AA224*AZ224)</f>
        <v>990000</v>
      </c>
      <c r="BN224" s="31">
        <f>SUM(BB224:BM224)</f>
        <v>16830000</v>
      </c>
    </row>
    <row r="225" spans="1:66" ht="17" x14ac:dyDescent="0.4">
      <c r="A225" s="29"/>
      <c r="B225" s="105" t="s">
        <v>70</v>
      </c>
      <c r="C225" s="29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</row>
    <row r="226" spans="1:66" x14ac:dyDescent="0.35">
      <c r="A226" s="29"/>
      <c r="B226" s="36" t="s">
        <v>131</v>
      </c>
      <c r="C226" s="29"/>
      <c r="D226" s="31">
        <v>132000</v>
      </c>
      <c r="E226" s="31">
        <v>132000</v>
      </c>
      <c r="F226" s="31">
        <v>132000</v>
      </c>
      <c r="G226" s="31">
        <v>132000</v>
      </c>
      <c r="H226" s="31">
        <v>132000</v>
      </c>
      <c r="I226" s="31">
        <v>132000</v>
      </c>
      <c r="J226" s="31">
        <v>132000</v>
      </c>
      <c r="K226" s="31">
        <v>132000</v>
      </c>
      <c r="L226" s="31">
        <v>132000</v>
      </c>
      <c r="M226" s="31">
        <v>132000</v>
      </c>
      <c r="N226" s="31">
        <v>132000</v>
      </c>
      <c r="O226" s="31">
        <v>132000</v>
      </c>
      <c r="P226" s="31">
        <v>132000</v>
      </c>
      <c r="Q226" s="31">
        <v>132000</v>
      </c>
      <c r="R226" s="31">
        <v>132000</v>
      </c>
      <c r="S226" s="31">
        <v>132000</v>
      </c>
      <c r="T226" s="31">
        <v>132000</v>
      </c>
      <c r="U226" s="31">
        <v>132000</v>
      </c>
      <c r="V226" s="31">
        <v>132000</v>
      </c>
      <c r="W226" s="31">
        <v>132000</v>
      </c>
      <c r="X226" s="31">
        <v>132000</v>
      </c>
      <c r="Y226" s="31">
        <v>132000</v>
      </c>
      <c r="Z226" s="31">
        <v>132000</v>
      </c>
      <c r="AA226" s="31">
        <v>132000</v>
      </c>
      <c r="AB226" s="30">
        <f>'Trafik 2021'!G37</f>
        <v>0</v>
      </c>
      <c r="AC226" s="30">
        <f>'Trafik 2021'!H37</f>
        <v>0</v>
      </c>
      <c r="AD226" s="30">
        <f>'Trafik 2021'!I37</f>
        <v>0</v>
      </c>
      <c r="AE226" s="30">
        <f>'Trafik 2021'!J37</f>
        <v>4</v>
      </c>
      <c r="AF226" s="30">
        <f>'Trafik 2021'!K37</f>
        <v>3</v>
      </c>
      <c r="AG226" s="30">
        <f>'Trafik 2021'!L37</f>
        <v>7</v>
      </c>
      <c r="AH226" s="30">
        <f>'Trafik 2021'!M37</f>
        <v>7</v>
      </c>
      <c r="AI226" s="30">
        <f>'Trafik 2021'!N37</f>
        <v>7</v>
      </c>
      <c r="AJ226" s="30">
        <f>'Trafik 2021'!O37</f>
        <v>14</v>
      </c>
      <c r="AK226" s="30">
        <f>'Trafik 2021'!P37</f>
        <v>14</v>
      </c>
      <c r="AL226" s="30">
        <f>'Trafik 2021'!Q37</f>
        <v>14</v>
      </c>
      <c r="AM226" s="30">
        <f>'Trafik 2021'!R37</f>
        <v>14</v>
      </c>
      <c r="AN226" s="30">
        <f>SUM(AB226:AM226)</f>
        <v>84</v>
      </c>
      <c r="AO226" s="30">
        <f>'Trafik 2021'!G51</f>
        <v>0</v>
      </c>
      <c r="AP226" s="30">
        <f>'Trafik 2021'!H51</f>
        <v>0</v>
      </c>
      <c r="AQ226" s="30">
        <f>'Trafik 2021'!I51</f>
        <v>0</v>
      </c>
      <c r="AR226" s="30">
        <f>'Trafik 2021'!J51</f>
        <v>0</v>
      </c>
      <c r="AS226" s="30">
        <f>'Trafik 2021'!K51</f>
        <v>0</v>
      </c>
      <c r="AT226" s="30">
        <f>'Trafik 2021'!L51</f>
        <v>4</v>
      </c>
      <c r="AU226" s="30">
        <f>'Trafik 2021'!M51</f>
        <v>4</v>
      </c>
      <c r="AV226" s="30">
        <f>'Trafik 2021'!N51</f>
        <v>0</v>
      </c>
      <c r="AW226" s="30">
        <f>'Trafik 2021'!O51</f>
        <v>1</v>
      </c>
      <c r="AX226" s="30">
        <f>'Trafik 2021'!P51</f>
        <v>1</v>
      </c>
      <c r="AY226" s="30">
        <f>'Trafik 2021'!Q51</f>
        <v>7</v>
      </c>
      <c r="AZ226" s="30">
        <f>'Trafik 2021'!R51</f>
        <v>2</v>
      </c>
      <c r="BA226" s="30">
        <f>SUM(AO226:AZ226)</f>
        <v>19</v>
      </c>
      <c r="BB226" s="31">
        <f t="shared" ref="BB226:BL229" si="200">SUM(D226*AB226)+(Q226*AO226)</f>
        <v>0</v>
      </c>
      <c r="BC226" s="31">
        <f t="shared" si="200"/>
        <v>0</v>
      </c>
      <c r="BD226" s="31">
        <f t="shared" si="200"/>
        <v>0</v>
      </c>
      <c r="BE226" s="31">
        <f t="shared" si="200"/>
        <v>528000</v>
      </c>
      <c r="BF226" s="31">
        <f t="shared" si="200"/>
        <v>396000</v>
      </c>
      <c r="BG226" s="31">
        <f t="shared" si="200"/>
        <v>1452000</v>
      </c>
      <c r="BH226" s="31">
        <f t="shared" si="200"/>
        <v>1452000</v>
      </c>
      <c r="BI226" s="31">
        <f t="shared" si="200"/>
        <v>924000</v>
      </c>
      <c r="BJ226" s="31">
        <f t="shared" si="200"/>
        <v>1980000</v>
      </c>
      <c r="BK226" s="31">
        <f t="shared" si="200"/>
        <v>1980000</v>
      </c>
      <c r="BL226" s="31">
        <f t="shared" si="200"/>
        <v>2772000</v>
      </c>
      <c r="BM226" s="31">
        <f>SUM(O226*AM226)+(AA226*AZ226)</f>
        <v>2112000</v>
      </c>
      <c r="BN226" s="31">
        <f>SUM(BB226:BM226)</f>
        <v>13596000</v>
      </c>
    </row>
    <row r="227" spans="1:66" x14ac:dyDescent="0.35">
      <c r="A227" s="29"/>
      <c r="B227" s="36" t="s">
        <v>132</v>
      </c>
      <c r="C227" s="29"/>
      <c r="D227" s="31">
        <f t="shared" ref="D227:O227" si="201">SUM(D226)+(D226*250%)</f>
        <v>462000</v>
      </c>
      <c r="E227" s="31">
        <f t="shared" si="201"/>
        <v>462000</v>
      </c>
      <c r="F227" s="31">
        <f t="shared" si="201"/>
        <v>462000</v>
      </c>
      <c r="G227" s="31">
        <f t="shared" si="201"/>
        <v>462000</v>
      </c>
      <c r="H227" s="31">
        <f t="shared" si="201"/>
        <v>462000</v>
      </c>
      <c r="I227" s="31">
        <f t="shared" si="201"/>
        <v>462000</v>
      </c>
      <c r="J227" s="31">
        <f t="shared" si="201"/>
        <v>462000</v>
      </c>
      <c r="K227" s="31">
        <f t="shared" si="201"/>
        <v>462000</v>
      </c>
      <c r="L227" s="31">
        <f t="shared" si="201"/>
        <v>462000</v>
      </c>
      <c r="M227" s="31">
        <f t="shared" si="201"/>
        <v>462000</v>
      </c>
      <c r="N227" s="31">
        <f t="shared" si="201"/>
        <v>462000</v>
      </c>
      <c r="O227" s="31">
        <f t="shared" si="201"/>
        <v>462000</v>
      </c>
      <c r="P227" s="31">
        <f t="shared" ref="P227:AA227" si="202">SUM(P226)+(P226*400%)</f>
        <v>660000</v>
      </c>
      <c r="Q227" s="31">
        <f t="shared" si="202"/>
        <v>660000</v>
      </c>
      <c r="R227" s="31">
        <f t="shared" si="202"/>
        <v>660000</v>
      </c>
      <c r="S227" s="31">
        <f t="shared" si="202"/>
        <v>660000</v>
      </c>
      <c r="T227" s="31">
        <f t="shared" si="202"/>
        <v>660000</v>
      </c>
      <c r="U227" s="31">
        <f t="shared" si="202"/>
        <v>660000</v>
      </c>
      <c r="V227" s="31">
        <f t="shared" si="202"/>
        <v>660000</v>
      </c>
      <c r="W227" s="31">
        <f t="shared" si="202"/>
        <v>660000</v>
      </c>
      <c r="X227" s="31">
        <f t="shared" si="202"/>
        <v>660000</v>
      </c>
      <c r="Y227" s="31">
        <f t="shared" si="202"/>
        <v>660000</v>
      </c>
      <c r="Z227" s="31">
        <f t="shared" si="202"/>
        <v>660000</v>
      </c>
      <c r="AA227" s="31">
        <f t="shared" si="202"/>
        <v>660000</v>
      </c>
      <c r="AB227" s="30">
        <f t="shared" ref="AB227:AM227" si="203">INT(AB226*66%)</f>
        <v>0</v>
      </c>
      <c r="AC227" s="30">
        <f t="shared" si="203"/>
        <v>0</v>
      </c>
      <c r="AD227" s="30">
        <f t="shared" si="203"/>
        <v>0</v>
      </c>
      <c r="AE227" s="30">
        <f t="shared" si="203"/>
        <v>2</v>
      </c>
      <c r="AF227" s="30">
        <f t="shared" si="203"/>
        <v>1</v>
      </c>
      <c r="AG227" s="30">
        <f t="shared" si="203"/>
        <v>4</v>
      </c>
      <c r="AH227" s="30">
        <f t="shared" si="203"/>
        <v>4</v>
      </c>
      <c r="AI227" s="30">
        <f t="shared" si="203"/>
        <v>4</v>
      </c>
      <c r="AJ227" s="30">
        <f t="shared" si="203"/>
        <v>9</v>
      </c>
      <c r="AK227" s="30">
        <f t="shared" si="203"/>
        <v>9</v>
      </c>
      <c r="AL227" s="30">
        <f t="shared" si="203"/>
        <v>9</v>
      </c>
      <c r="AM227" s="30">
        <f t="shared" si="203"/>
        <v>9</v>
      </c>
      <c r="AN227" s="30">
        <f>SUM(AB227:AM227)</f>
        <v>51</v>
      </c>
      <c r="AO227" s="30">
        <f t="shared" ref="AO227:AZ227" si="204">INT(AO226*1%)</f>
        <v>0</v>
      </c>
      <c r="AP227" s="30">
        <f t="shared" si="204"/>
        <v>0</v>
      </c>
      <c r="AQ227" s="30">
        <f t="shared" si="204"/>
        <v>0</v>
      </c>
      <c r="AR227" s="30">
        <f t="shared" si="204"/>
        <v>0</v>
      </c>
      <c r="AS227" s="30">
        <f t="shared" si="204"/>
        <v>0</v>
      </c>
      <c r="AT227" s="30">
        <f t="shared" si="204"/>
        <v>0</v>
      </c>
      <c r="AU227" s="30">
        <f t="shared" si="204"/>
        <v>0</v>
      </c>
      <c r="AV227" s="30">
        <f t="shared" si="204"/>
        <v>0</v>
      </c>
      <c r="AW227" s="30">
        <f t="shared" si="204"/>
        <v>0</v>
      </c>
      <c r="AX227" s="30">
        <f t="shared" si="204"/>
        <v>0</v>
      </c>
      <c r="AY227" s="30">
        <f t="shared" si="204"/>
        <v>0</v>
      </c>
      <c r="AZ227" s="30">
        <f t="shared" si="204"/>
        <v>0</v>
      </c>
      <c r="BA227" s="30">
        <f>SUM(AO227:AZ227)</f>
        <v>0</v>
      </c>
      <c r="BB227" s="31">
        <f t="shared" si="200"/>
        <v>0</v>
      </c>
      <c r="BC227" s="31">
        <f t="shared" si="200"/>
        <v>0</v>
      </c>
      <c r="BD227" s="31">
        <f t="shared" si="200"/>
        <v>0</v>
      </c>
      <c r="BE227" s="31">
        <f t="shared" si="200"/>
        <v>924000</v>
      </c>
      <c r="BF227" s="31">
        <f t="shared" si="200"/>
        <v>462000</v>
      </c>
      <c r="BG227" s="31">
        <f t="shared" si="200"/>
        <v>1848000</v>
      </c>
      <c r="BH227" s="31">
        <f t="shared" si="200"/>
        <v>1848000</v>
      </c>
      <c r="BI227" s="31">
        <f t="shared" si="200"/>
        <v>1848000</v>
      </c>
      <c r="BJ227" s="31">
        <f t="shared" si="200"/>
        <v>4158000</v>
      </c>
      <c r="BK227" s="31">
        <f t="shared" si="200"/>
        <v>4158000</v>
      </c>
      <c r="BL227" s="31">
        <f t="shared" si="200"/>
        <v>4158000</v>
      </c>
      <c r="BM227" s="31">
        <f>SUM(O227*AM227)+(AA227*AZ227)</f>
        <v>4158000</v>
      </c>
      <c r="BN227" s="31">
        <f>SUM(BB227:BM227)</f>
        <v>23562000</v>
      </c>
    </row>
    <row r="228" spans="1:66" x14ac:dyDescent="0.35">
      <c r="A228" s="29"/>
      <c r="B228" s="36" t="s">
        <v>133</v>
      </c>
      <c r="C228" s="29"/>
      <c r="D228" s="31">
        <f>SUM(D226)+(D226*250%)+(D226*450%)</f>
        <v>1056000</v>
      </c>
      <c r="E228" s="31">
        <f t="shared" ref="E228:O228" si="205">SUM(E226)+(E226*250%)+(E226*450%)</f>
        <v>1056000</v>
      </c>
      <c r="F228" s="31">
        <f t="shared" si="205"/>
        <v>1056000</v>
      </c>
      <c r="G228" s="31">
        <f t="shared" si="205"/>
        <v>1056000</v>
      </c>
      <c r="H228" s="31">
        <f t="shared" si="205"/>
        <v>1056000</v>
      </c>
      <c r="I228" s="31">
        <f t="shared" si="205"/>
        <v>1056000</v>
      </c>
      <c r="J228" s="31">
        <f t="shared" si="205"/>
        <v>1056000</v>
      </c>
      <c r="K228" s="31">
        <f t="shared" si="205"/>
        <v>1056000</v>
      </c>
      <c r="L228" s="31">
        <f t="shared" si="205"/>
        <v>1056000</v>
      </c>
      <c r="M228" s="31">
        <f t="shared" si="205"/>
        <v>1056000</v>
      </c>
      <c r="N228" s="31">
        <f t="shared" si="205"/>
        <v>1056000</v>
      </c>
      <c r="O228" s="31">
        <f t="shared" si="205"/>
        <v>1056000</v>
      </c>
      <c r="P228" s="31">
        <f>SUM(P226)+(P226*400%)+(P226*500%)</f>
        <v>1320000</v>
      </c>
      <c r="Q228" s="31">
        <f t="shared" ref="Q228:AA228" si="206">SUM(Q226)+(Q226*400%)+(Q226*500%)</f>
        <v>1320000</v>
      </c>
      <c r="R228" s="31">
        <f t="shared" si="206"/>
        <v>1320000</v>
      </c>
      <c r="S228" s="31">
        <f t="shared" si="206"/>
        <v>1320000</v>
      </c>
      <c r="T228" s="31">
        <f t="shared" si="206"/>
        <v>1320000</v>
      </c>
      <c r="U228" s="31">
        <f t="shared" si="206"/>
        <v>1320000</v>
      </c>
      <c r="V228" s="31">
        <f t="shared" si="206"/>
        <v>1320000</v>
      </c>
      <c r="W228" s="31">
        <f t="shared" si="206"/>
        <v>1320000</v>
      </c>
      <c r="X228" s="31">
        <f t="shared" si="206"/>
        <v>1320000</v>
      </c>
      <c r="Y228" s="31">
        <f t="shared" si="206"/>
        <v>1320000</v>
      </c>
      <c r="Z228" s="31">
        <f t="shared" si="206"/>
        <v>1320000</v>
      </c>
      <c r="AA228" s="31">
        <f t="shared" si="206"/>
        <v>1320000</v>
      </c>
      <c r="AB228" s="30">
        <f>INT(AB226*46%)</f>
        <v>0</v>
      </c>
      <c r="AC228" s="30">
        <f t="shared" ref="AC228:AM228" si="207">INT(AC226*46%)</f>
        <v>0</v>
      </c>
      <c r="AD228" s="30">
        <f t="shared" si="207"/>
        <v>0</v>
      </c>
      <c r="AE228" s="30">
        <f t="shared" si="207"/>
        <v>1</v>
      </c>
      <c r="AF228" s="30">
        <f t="shared" si="207"/>
        <v>1</v>
      </c>
      <c r="AG228" s="30">
        <f t="shared" si="207"/>
        <v>3</v>
      </c>
      <c r="AH228" s="30">
        <f t="shared" si="207"/>
        <v>3</v>
      </c>
      <c r="AI228" s="30">
        <f t="shared" si="207"/>
        <v>3</v>
      </c>
      <c r="AJ228" s="30">
        <f t="shared" si="207"/>
        <v>6</v>
      </c>
      <c r="AK228" s="30">
        <f t="shared" si="207"/>
        <v>6</v>
      </c>
      <c r="AL228" s="30">
        <f t="shared" si="207"/>
        <v>6</v>
      </c>
      <c r="AM228" s="30">
        <f t="shared" si="207"/>
        <v>6</v>
      </c>
      <c r="AN228" s="30">
        <f>SUM(AB228:AM228)</f>
        <v>35</v>
      </c>
      <c r="AO228" s="30">
        <f>INT(AO226*0.5%)</f>
        <v>0</v>
      </c>
      <c r="AP228" s="30">
        <f t="shared" ref="AP228:AZ228" si="208">INT(AP226*0.5%)</f>
        <v>0</v>
      </c>
      <c r="AQ228" s="30">
        <f t="shared" si="208"/>
        <v>0</v>
      </c>
      <c r="AR228" s="30">
        <f t="shared" si="208"/>
        <v>0</v>
      </c>
      <c r="AS228" s="30">
        <f t="shared" si="208"/>
        <v>0</v>
      </c>
      <c r="AT228" s="30">
        <f t="shared" si="208"/>
        <v>0</v>
      </c>
      <c r="AU228" s="30">
        <f t="shared" si="208"/>
        <v>0</v>
      </c>
      <c r="AV228" s="30">
        <f t="shared" si="208"/>
        <v>0</v>
      </c>
      <c r="AW228" s="30">
        <f t="shared" si="208"/>
        <v>0</v>
      </c>
      <c r="AX228" s="30">
        <f t="shared" si="208"/>
        <v>0</v>
      </c>
      <c r="AY228" s="30">
        <f t="shared" si="208"/>
        <v>0</v>
      </c>
      <c r="AZ228" s="30">
        <f t="shared" si="208"/>
        <v>0</v>
      </c>
      <c r="BA228" s="30">
        <f>SUM(AO228:AZ228)</f>
        <v>0</v>
      </c>
      <c r="BB228" s="31">
        <f t="shared" si="200"/>
        <v>0</v>
      </c>
      <c r="BC228" s="31">
        <f t="shared" si="200"/>
        <v>0</v>
      </c>
      <c r="BD228" s="31">
        <f t="shared" si="200"/>
        <v>0</v>
      </c>
      <c r="BE228" s="31">
        <f t="shared" si="200"/>
        <v>1056000</v>
      </c>
      <c r="BF228" s="31">
        <f t="shared" si="200"/>
        <v>1056000</v>
      </c>
      <c r="BG228" s="31">
        <f t="shared" si="200"/>
        <v>3168000</v>
      </c>
      <c r="BH228" s="31">
        <f t="shared" si="200"/>
        <v>3168000</v>
      </c>
      <c r="BI228" s="31">
        <f t="shared" si="200"/>
        <v>3168000</v>
      </c>
      <c r="BJ228" s="31">
        <f t="shared" si="200"/>
        <v>6336000</v>
      </c>
      <c r="BK228" s="31">
        <f t="shared" si="200"/>
        <v>6336000</v>
      </c>
      <c r="BL228" s="31">
        <f t="shared" si="200"/>
        <v>6336000</v>
      </c>
      <c r="BM228" s="31">
        <f>SUM(O228*AM228)+(AA228*AZ228)</f>
        <v>6336000</v>
      </c>
      <c r="BN228" s="31">
        <f>SUM(BB228:BM228)</f>
        <v>36960000</v>
      </c>
    </row>
    <row r="229" spans="1:66" x14ac:dyDescent="0.35">
      <c r="A229" s="29"/>
      <c r="B229" s="36" t="s">
        <v>134</v>
      </c>
      <c r="C229" s="29"/>
      <c r="D229" s="38">
        <f>SUM(D226)+(D226*250%)+(D226*450%)+(D226*700%)</f>
        <v>1980000</v>
      </c>
      <c r="E229" s="38">
        <f t="shared" ref="E229:O229" si="209">SUM(E226)+(E226*250%)+(E226*450%)+(E226*700%)</f>
        <v>1980000</v>
      </c>
      <c r="F229" s="38">
        <f t="shared" si="209"/>
        <v>1980000</v>
      </c>
      <c r="G229" s="38">
        <f t="shared" si="209"/>
        <v>1980000</v>
      </c>
      <c r="H229" s="38">
        <f t="shared" si="209"/>
        <v>1980000</v>
      </c>
      <c r="I229" s="38">
        <f t="shared" si="209"/>
        <v>1980000</v>
      </c>
      <c r="J229" s="38">
        <f t="shared" si="209"/>
        <v>1980000</v>
      </c>
      <c r="K229" s="38">
        <f t="shared" si="209"/>
        <v>1980000</v>
      </c>
      <c r="L229" s="38">
        <f t="shared" si="209"/>
        <v>1980000</v>
      </c>
      <c r="M229" s="38">
        <f t="shared" si="209"/>
        <v>1980000</v>
      </c>
      <c r="N229" s="38">
        <f t="shared" si="209"/>
        <v>1980000</v>
      </c>
      <c r="O229" s="38">
        <f t="shared" si="209"/>
        <v>1980000</v>
      </c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0">
        <f>INT(AB226*84%)</f>
        <v>0</v>
      </c>
      <c r="AC229" s="30">
        <f t="shared" ref="AC229:AM229" si="210">INT(AC226*84%)</f>
        <v>0</v>
      </c>
      <c r="AD229" s="30">
        <f t="shared" si="210"/>
        <v>0</v>
      </c>
      <c r="AE229" s="30">
        <f t="shared" si="210"/>
        <v>3</v>
      </c>
      <c r="AF229" s="30">
        <f t="shared" si="210"/>
        <v>2</v>
      </c>
      <c r="AG229" s="30">
        <f t="shared" si="210"/>
        <v>5</v>
      </c>
      <c r="AH229" s="30">
        <f t="shared" si="210"/>
        <v>5</v>
      </c>
      <c r="AI229" s="30">
        <f t="shared" si="210"/>
        <v>5</v>
      </c>
      <c r="AJ229" s="30">
        <f t="shared" si="210"/>
        <v>11</v>
      </c>
      <c r="AK229" s="30">
        <f t="shared" si="210"/>
        <v>11</v>
      </c>
      <c r="AL229" s="30">
        <f t="shared" si="210"/>
        <v>11</v>
      </c>
      <c r="AM229" s="30">
        <f t="shared" si="210"/>
        <v>11</v>
      </c>
      <c r="AN229" s="30">
        <f>SUM(AB229:AM229)</f>
        <v>64</v>
      </c>
      <c r="AO229" s="30">
        <v>0</v>
      </c>
      <c r="AP229" s="30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0</v>
      </c>
      <c r="AV229" s="30">
        <v>0</v>
      </c>
      <c r="AW229" s="30">
        <v>0</v>
      </c>
      <c r="AX229" s="30">
        <v>0</v>
      </c>
      <c r="AY229" s="30">
        <v>0</v>
      </c>
      <c r="AZ229" s="30">
        <v>0</v>
      </c>
      <c r="BA229" s="30">
        <f>SUM(AO229:AZ229)</f>
        <v>0</v>
      </c>
      <c r="BB229" s="31">
        <f t="shared" si="200"/>
        <v>0</v>
      </c>
      <c r="BC229" s="31">
        <f t="shared" si="200"/>
        <v>0</v>
      </c>
      <c r="BD229" s="31">
        <f t="shared" si="200"/>
        <v>0</v>
      </c>
      <c r="BE229" s="31">
        <f t="shared" si="200"/>
        <v>5940000</v>
      </c>
      <c r="BF229" s="31">
        <f t="shared" si="200"/>
        <v>3960000</v>
      </c>
      <c r="BG229" s="31">
        <f t="shared" si="200"/>
        <v>9900000</v>
      </c>
      <c r="BH229" s="31">
        <f t="shared" si="200"/>
        <v>9900000</v>
      </c>
      <c r="BI229" s="31">
        <f t="shared" si="200"/>
        <v>9900000</v>
      </c>
      <c r="BJ229" s="31">
        <f t="shared" si="200"/>
        <v>21780000</v>
      </c>
      <c r="BK229" s="31">
        <f t="shared" si="200"/>
        <v>21780000</v>
      </c>
      <c r="BL229" s="31">
        <f t="shared" si="200"/>
        <v>21780000</v>
      </c>
      <c r="BM229" s="31">
        <f>SUM(O229*AM229)+(AA229*AZ229)</f>
        <v>21780000</v>
      </c>
      <c r="BN229" s="31">
        <f>SUM(BB229:BM229)</f>
        <v>126720000</v>
      </c>
    </row>
    <row r="230" spans="1:66" ht="17" x14ac:dyDescent="0.4">
      <c r="A230" s="29"/>
      <c r="B230" s="105" t="s">
        <v>73</v>
      </c>
      <c r="C230" s="29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</row>
    <row r="231" spans="1:66" x14ac:dyDescent="0.35">
      <c r="A231" s="29"/>
      <c r="B231" s="36" t="s">
        <v>131</v>
      </c>
      <c r="C231" s="29"/>
      <c r="D231" s="31">
        <f>D226*125%</f>
        <v>165000</v>
      </c>
      <c r="E231" s="31">
        <f t="shared" ref="E231:O231" si="211">E226*125%</f>
        <v>165000</v>
      </c>
      <c r="F231" s="31">
        <f t="shared" si="211"/>
        <v>165000</v>
      </c>
      <c r="G231" s="31">
        <f t="shared" si="211"/>
        <v>165000</v>
      </c>
      <c r="H231" s="31">
        <f t="shared" si="211"/>
        <v>165000</v>
      </c>
      <c r="I231" s="31">
        <f t="shared" si="211"/>
        <v>165000</v>
      </c>
      <c r="J231" s="31">
        <f t="shared" si="211"/>
        <v>165000</v>
      </c>
      <c r="K231" s="31">
        <f t="shared" si="211"/>
        <v>165000</v>
      </c>
      <c r="L231" s="31">
        <f t="shared" si="211"/>
        <v>165000</v>
      </c>
      <c r="M231" s="31">
        <f t="shared" si="211"/>
        <v>165000</v>
      </c>
      <c r="N231" s="31">
        <f t="shared" si="211"/>
        <v>165000</v>
      </c>
      <c r="O231" s="31">
        <f t="shared" si="211"/>
        <v>165000</v>
      </c>
      <c r="P231" s="31">
        <f>P226*125%</f>
        <v>165000</v>
      </c>
      <c r="Q231" s="31">
        <f t="shared" ref="Q231:AA231" si="212">Q226*125%</f>
        <v>165000</v>
      </c>
      <c r="R231" s="31">
        <f t="shared" si="212"/>
        <v>165000</v>
      </c>
      <c r="S231" s="31">
        <f t="shared" si="212"/>
        <v>165000</v>
      </c>
      <c r="T231" s="31">
        <f t="shared" si="212"/>
        <v>165000</v>
      </c>
      <c r="U231" s="31">
        <f t="shared" si="212"/>
        <v>165000</v>
      </c>
      <c r="V231" s="31">
        <f t="shared" si="212"/>
        <v>165000</v>
      </c>
      <c r="W231" s="31">
        <f t="shared" si="212"/>
        <v>165000</v>
      </c>
      <c r="X231" s="31">
        <f t="shared" si="212"/>
        <v>165000</v>
      </c>
      <c r="Y231" s="31">
        <f t="shared" si="212"/>
        <v>165000</v>
      </c>
      <c r="Z231" s="31">
        <f t="shared" si="212"/>
        <v>165000</v>
      </c>
      <c r="AA231" s="31">
        <f t="shared" si="212"/>
        <v>165000</v>
      </c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>
        <f>SUM(AB231:AM231)</f>
        <v>0</v>
      </c>
      <c r="AO231" s="30">
        <v>0</v>
      </c>
      <c r="AP231" s="30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0</v>
      </c>
      <c r="AV231" s="30">
        <v>0</v>
      </c>
      <c r="AW231" s="30">
        <v>0</v>
      </c>
      <c r="AX231" s="30">
        <v>0</v>
      </c>
      <c r="AY231" s="30">
        <v>0</v>
      </c>
      <c r="AZ231" s="30">
        <v>0</v>
      </c>
      <c r="BA231" s="30">
        <f>SUM(AO231:AZ231)</f>
        <v>0</v>
      </c>
      <c r="BB231" s="31">
        <f t="shared" ref="BB231:BL234" si="213">SUM(D231*AB231)+(Q231*AO231)</f>
        <v>0</v>
      </c>
      <c r="BC231" s="31">
        <f t="shared" si="213"/>
        <v>0</v>
      </c>
      <c r="BD231" s="31">
        <f t="shared" si="213"/>
        <v>0</v>
      </c>
      <c r="BE231" s="31">
        <f t="shared" si="213"/>
        <v>0</v>
      </c>
      <c r="BF231" s="31">
        <f t="shared" si="213"/>
        <v>0</v>
      </c>
      <c r="BG231" s="31">
        <f t="shared" si="213"/>
        <v>0</v>
      </c>
      <c r="BH231" s="31">
        <f t="shared" si="213"/>
        <v>0</v>
      </c>
      <c r="BI231" s="31">
        <f t="shared" si="213"/>
        <v>0</v>
      </c>
      <c r="BJ231" s="31">
        <f t="shared" si="213"/>
        <v>0</v>
      </c>
      <c r="BK231" s="31">
        <f t="shared" si="213"/>
        <v>0</v>
      </c>
      <c r="BL231" s="31">
        <f t="shared" si="213"/>
        <v>0</v>
      </c>
      <c r="BM231" s="31">
        <f>SUM(O231*AM231)+(AA231*AZ231)</f>
        <v>0</v>
      </c>
      <c r="BN231" s="31">
        <f>SUM(BB231:BM231)</f>
        <v>0</v>
      </c>
    </row>
    <row r="232" spans="1:66" x14ac:dyDescent="0.35">
      <c r="A232" s="29"/>
      <c r="B232" s="36" t="s">
        <v>132</v>
      </c>
      <c r="C232" s="29"/>
      <c r="D232" s="31">
        <f t="shared" ref="D232:O232" si="214">SUM(D231)+(D231*250%)</f>
        <v>577500</v>
      </c>
      <c r="E232" s="31">
        <f t="shared" si="214"/>
        <v>577500</v>
      </c>
      <c r="F232" s="31">
        <f t="shared" si="214"/>
        <v>577500</v>
      </c>
      <c r="G232" s="31">
        <f t="shared" si="214"/>
        <v>577500</v>
      </c>
      <c r="H232" s="31">
        <f t="shared" si="214"/>
        <v>577500</v>
      </c>
      <c r="I232" s="31">
        <f t="shared" si="214"/>
        <v>577500</v>
      </c>
      <c r="J232" s="31">
        <f t="shared" si="214"/>
        <v>577500</v>
      </c>
      <c r="K232" s="31">
        <f t="shared" si="214"/>
        <v>577500</v>
      </c>
      <c r="L232" s="31">
        <f t="shared" si="214"/>
        <v>577500</v>
      </c>
      <c r="M232" s="31">
        <f t="shared" si="214"/>
        <v>577500</v>
      </c>
      <c r="N232" s="31">
        <f t="shared" si="214"/>
        <v>577500</v>
      </c>
      <c r="O232" s="31">
        <f t="shared" si="214"/>
        <v>577500</v>
      </c>
      <c r="P232" s="31">
        <f t="shared" ref="P232:AA232" si="215">SUM(P231)+(P231*400%)</f>
        <v>825000</v>
      </c>
      <c r="Q232" s="31">
        <f t="shared" si="215"/>
        <v>825000</v>
      </c>
      <c r="R232" s="31">
        <f t="shared" si="215"/>
        <v>825000</v>
      </c>
      <c r="S232" s="31">
        <f t="shared" si="215"/>
        <v>825000</v>
      </c>
      <c r="T232" s="31">
        <f t="shared" si="215"/>
        <v>825000</v>
      </c>
      <c r="U232" s="31">
        <f t="shared" si="215"/>
        <v>825000</v>
      </c>
      <c r="V232" s="31">
        <f t="shared" si="215"/>
        <v>825000</v>
      </c>
      <c r="W232" s="31">
        <f t="shared" si="215"/>
        <v>825000</v>
      </c>
      <c r="X232" s="31">
        <f t="shared" si="215"/>
        <v>825000</v>
      </c>
      <c r="Y232" s="31">
        <f t="shared" si="215"/>
        <v>825000</v>
      </c>
      <c r="Z232" s="31">
        <f t="shared" si="215"/>
        <v>825000</v>
      </c>
      <c r="AA232" s="31">
        <f t="shared" si="215"/>
        <v>825000</v>
      </c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>
        <f>SUM(AB232:AM232)</f>
        <v>0</v>
      </c>
      <c r="AO232" s="30">
        <f t="shared" ref="AO232:AZ232" si="216">INT(AO231*1%)</f>
        <v>0</v>
      </c>
      <c r="AP232" s="30">
        <f t="shared" si="216"/>
        <v>0</v>
      </c>
      <c r="AQ232" s="30">
        <f t="shared" si="216"/>
        <v>0</v>
      </c>
      <c r="AR232" s="30">
        <f t="shared" si="216"/>
        <v>0</v>
      </c>
      <c r="AS232" s="30">
        <f t="shared" si="216"/>
        <v>0</v>
      </c>
      <c r="AT232" s="30">
        <f t="shared" si="216"/>
        <v>0</v>
      </c>
      <c r="AU232" s="30">
        <f t="shared" si="216"/>
        <v>0</v>
      </c>
      <c r="AV232" s="30">
        <f t="shared" si="216"/>
        <v>0</v>
      </c>
      <c r="AW232" s="30">
        <f t="shared" si="216"/>
        <v>0</v>
      </c>
      <c r="AX232" s="30">
        <f t="shared" si="216"/>
        <v>0</v>
      </c>
      <c r="AY232" s="30">
        <f t="shared" si="216"/>
        <v>0</v>
      </c>
      <c r="AZ232" s="30">
        <f t="shared" si="216"/>
        <v>0</v>
      </c>
      <c r="BA232" s="30">
        <f>SUM(AO232:AZ232)</f>
        <v>0</v>
      </c>
      <c r="BB232" s="31">
        <f t="shared" si="213"/>
        <v>0</v>
      </c>
      <c r="BC232" s="31">
        <f t="shared" si="213"/>
        <v>0</v>
      </c>
      <c r="BD232" s="31">
        <f t="shared" si="213"/>
        <v>0</v>
      </c>
      <c r="BE232" s="31">
        <f t="shared" si="213"/>
        <v>0</v>
      </c>
      <c r="BF232" s="31">
        <f t="shared" si="213"/>
        <v>0</v>
      </c>
      <c r="BG232" s="31">
        <f t="shared" si="213"/>
        <v>0</v>
      </c>
      <c r="BH232" s="31">
        <f t="shared" si="213"/>
        <v>0</v>
      </c>
      <c r="BI232" s="31">
        <f t="shared" si="213"/>
        <v>0</v>
      </c>
      <c r="BJ232" s="31">
        <f t="shared" si="213"/>
        <v>0</v>
      </c>
      <c r="BK232" s="31">
        <f t="shared" si="213"/>
        <v>0</v>
      </c>
      <c r="BL232" s="31">
        <f t="shared" si="213"/>
        <v>0</v>
      </c>
      <c r="BM232" s="31">
        <f>SUM(O232*AM232)+(AA232*AZ232)</f>
        <v>0</v>
      </c>
      <c r="BN232" s="31">
        <f>SUM(BB232:BM232)</f>
        <v>0</v>
      </c>
    </row>
    <row r="233" spans="1:66" x14ac:dyDescent="0.35">
      <c r="A233" s="29"/>
      <c r="B233" s="36" t="s">
        <v>133</v>
      </c>
      <c r="C233" s="29"/>
      <c r="D233" s="31">
        <f>SUM(D231)+(D231*250%)+(D231*450%)</f>
        <v>1320000</v>
      </c>
      <c r="E233" s="31">
        <f t="shared" ref="E233:O233" si="217">SUM(E231)+(E231*250%)+(E231*450%)</f>
        <v>1320000</v>
      </c>
      <c r="F233" s="31">
        <f t="shared" si="217"/>
        <v>1320000</v>
      </c>
      <c r="G233" s="31">
        <f t="shared" si="217"/>
        <v>1320000</v>
      </c>
      <c r="H233" s="31">
        <f t="shared" si="217"/>
        <v>1320000</v>
      </c>
      <c r="I233" s="31">
        <f t="shared" si="217"/>
        <v>1320000</v>
      </c>
      <c r="J233" s="31">
        <f t="shared" si="217"/>
        <v>1320000</v>
      </c>
      <c r="K233" s="31">
        <f t="shared" si="217"/>
        <v>1320000</v>
      </c>
      <c r="L233" s="31">
        <f t="shared" si="217"/>
        <v>1320000</v>
      </c>
      <c r="M233" s="31">
        <f t="shared" si="217"/>
        <v>1320000</v>
      </c>
      <c r="N233" s="31">
        <f t="shared" si="217"/>
        <v>1320000</v>
      </c>
      <c r="O233" s="31">
        <f t="shared" si="217"/>
        <v>1320000</v>
      </c>
      <c r="P233" s="31">
        <f>SUM(P231)+(P231*400%)+(P231*500%)</f>
        <v>1650000</v>
      </c>
      <c r="Q233" s="31">
        <f t="shared" ref="Q233:AA233" si="218">SUM(Q231)+(Q231*400%)+(Q231*500%)</f>
        <v>1650000</v>
      </c>
      <c r="R233" s="31">
        <f t="shared" si="218"/>
        <v>1650000</v>
      </c>
      <c r="S233" s="31">
        <f t="shared" si="218"/>
        <v>1650000</v>
      </c>
      <c r="T233" s="31">
        <f t="shared" si="218"/>
        <v>1650000</v>
      </c>
      <c r="U233" s="31">
        <f t="shared" si="218"/>
        <v>1650000</v>
      </c>
      <c r="V233" s="31">
        <f t="shared" si="218"/>
        <v>1650000</v>
      </c>
      <c r="W233" s="31">
        <f t="shared" si="218"/>
        <v>1650000</v>
      </c>
      <c r="X233" s="31">
        <f t="shared" si="218"/>
        <v>1650000</v>
      </c>
      <c r="Y233" s="31">
        <f t="shared" si="218"/>
        <v>1650000</v>
      </c>
      <c r="Z233" s="31">
        <f t="shared" si="218"/>
        <v>1650000</v>
      </c>
      <c r="AA233" s="31">
        <f t="shared" si="218"/>
        <v>1650000</v>
      </c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>
        <f>SUM(AB233:AM233)</f>
        <v>0</v>
      </c>
      <c r="AO233" s="30">
        <f>INT(AO231*0.5%)</f>
        <v>0</v>
      </c>
      <c r="AP233" s="30">
        <f t="shared" ref="AP233:AZ233" si="219">INT(AP231*0.5%)</f>
        <v>0</v>
      </c>
      <c r="AQ233" s="30">
        <f t="shared" si="219"/>
        <v>0</v>
      </c>
      <c r="AR233" s="30">
        <f t="shared" si="219"/>
        <v>0</v>
      </c>
      <c r="AS233" s="30">
        <f t="shared" si="219"/>
        <v>0</v>
      </c>
      <c r="AT233" s="30">
        <f t="shared" si="219"/>
        <v>0</v>
      </c>
      <c r="AU233" s="30">
        <f t="shared" si="219"/>
        <v>0</v>
      </c>
      <c r="AV233" s="30">
        <f t="shared" si="219"/>
        <v>0</v>
      </c>
      <c r="AW233" s="30">
        <f t="shared" si="219"/>
        <v>0</v>
      </c>
      <c r="AX233" s="30">
        <f t="shared" si="219"/>
        <v>0</v>
      </c>
      <c r="AY233" s="30">
        <f t="shared" si="219"/>
        <v>0</v>
      </c>
      <c r="AZ233" s="30">
        <f t="shared" si="219"/>
        <v>0</v>
      </c>
      <c r="BA233" s="30">
        <f>SUM(AO233:AZ233)</f>
        <v>0</v>
      </c>
      <c r="BB233" s="31">
        <f t="shared" si="213"/>
        <v>0</v>
      </c>
      <c r="BC233" s="31">
        <f t="shared" si="213"/>
        <v>0</v>
      </c>
      <c r="BD233" s="31">
        <f t="shared" si="213"/>
        <v>0</v>
      </c>
      <c r="BE233" s="31">
        <f t="shared" si="213"/>
        <v>0</v>
      </c>
      <c r="BF233" s="31">
        <f t="shared" si="213"/>
        <v>0</v>
      </c>
      <c r="BG233" s="31">
        <f t="shared" si="213"/>
        <v>0</v>
      </c>
      <c r="BH233" s="31">
        <f t="shared" si="213"/>
        <v>0</v>
      </c>
      <c r="BI233" s="31">
        <f t="shared" si="213"/>
        <v>0</v>
      </c>
      <c r="BJ233" s="31">
        <f t="shared" si="213"/>
        <v>0</v>
      </c>
      <c r="BK233" s="31">
        <f t="shared" si="213"/>
        <v>0</v>
      </c>
      <c r="BL233" s="31">
        <f t="shared" si="213"/>
        <v>0</v>
      </c>
      <c r="BM233" s="31">
        <f>SUM(O233*AM233)+(AA233*AZ233)</f>
        <v>0</v>
      </c>
      <c r="BN233" s="31">
        <f>SUM(BB233:BM233)</f>
        <v>0</v>
      </c>
    </row>
    <row r="234" spans="1:66" x14ac:dyDescent="0.35">
      <c r="A234" s="29"/>
      <c r="B234" s="36" t="s">
        <v>134</v>
      </c>
      <c r="C234" s="29"/>
      <c r="D234" s="38">
        <f>SUM(D231)+(D231*250%)+(D231*450%)+(D231*700%)</f>
        <v>2475000</v>
      </c>
      <c r="E234" s="38">
        <f t="shared" ref="E234:O234" si="220">SUM(E231)+(E231*250%)+(E231*450%)+(E231*700%)</f>
        <v>2475000</v>
      </c>
      <c r="F234" s="38">
        <f t="shared" si="220"/>
        <v>2475000</v>
      </c>
      <c r="G234" s="38">
        <f t="shared" si="220"/>
        <v>2475000</v>
      </c>
      <c r="H234" s="38">
        <f t="shared" si="220"/>
        <v>2475000</v>
      </c>
      <c r="I234" s="38">
        <f t="shared" si="220"/>
        <v>2475000</v>
      </c>
      <c r="J234" s="38">
        <f t="shared" si="220"/>
        <v>2475000</v>
      </c>
      <c r="K234" s="38">
        <f t="shared" si="220"/>
        <v>2475000</v>
      </c>
      <c r="L234" s="38">
        <f t="shared" si="220"/>
        <v>2475000</v>
      </c>
      <c r="M234" s="38">
        <f t="shared" si="220"/>
        <v>2475000</v>
      </c>
      <c r="N234" s="38">
        <f t="shared" si="220"/>
        <v>2475000</v>
      </c>
      <c r="O234" s="38">
        <f t="shared" si="220"/>
        <v>2475000</v>
      </c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>
        <f>SUM(AB234:AM234)</f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f>SUM(AO234:AZ234)</f>
        <v>0</v>
      </c>
      <c r="BB234" s="31">
        <f t="shared" si="213"/>
        <v>0</v>
      </c>
      <c r="BC234" s="31">
        <f t="shared" si="213"/>
        <v>0</v>
      </c>
      <c r="BD234" s="31">
        <f t="shared" si="213"/>
        <v>0</v>
      </c>
      <c r="BE234" s="31">
        <f t="shared" si="213"/>
        <v>0</v>
      </c>
      <c r="BF234" s="31">
        <f t="shared" si="213"/>
        <v>0</v>
      </c>
      <c r="BG234" s="31">
        <f t="shared" si="213"/>
        <v>0</v>
      </c>
      <c r="BH234" s="31">
        <f t="shared" si="213"/>
        <v>0</v>
      </c>
      <c r="BI234" s="31">
        <f t="shared" si="213"/>
        <v>0</v>
      </c>
      <c r="BJ234" s="31">
        <f t="shared" si="213"/>
        <v>0</v>
      </c>
      <c r="BK234" s="31">
        <f t="shared" si="213"/>
        <v>0</v>
      </c>
      <c r="BL234" s="31">
        <f t="shared" si="213"/>
        <v>0</v>
      </c>
      <c r="BM234" s="31">
        <f>SUM(O234*AM234)+(AA234*AZ234)</f>
        <v>0</v>
      </c>
      <c r="BN234" s="31">
        <f>SUM(BB234:BM234)</f>
        <v>0</v>
      </c>
    </row>
    <row r="235" spans="1:66" ht="17" x14ac:dyDescent="0.35">
      <c r="A235" s="29"/>
      <c r="B235" s="36"/>
      <c r="C235" s="29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3">
        <f>SUM(AN157:AN234)</f>
        <v>27785</v>
      </c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>
        <f>SUM(BA157:BA234)</f>
        <v>25303</v>
      </c>
      <c r="BB235" s="62">
        <f t="shared" ref="BB235:BM235" si="221">SUM(BB157:BB234)</f>
        <v>0</v>
      </c>
      <c r="BC235" s="62">
        <f t="shared" si="221"/>
        <v>0</v>
      </c>
      <c r="BD235" s="62">
        <f t="shared" si="221"/>
        <v>0</v>
      </c>
      <c r="BE235" s="62">
        <f t="shared" si="221"/>
        <v>307873150</v>
      </c>
      <c r="BF235" s="62">
        <f t="shared" si="221"/>
        <v>353577100</v>
      </c>
      <c r="BG235" s="62">
        <f t="shared" si="221"/>
        <v>404150250</v>
      </c>
      <c r="BH235" s="62">
        <f t="shared" si="221"/>
        <v>387950250</v>
      </c>
      <c r="BI235" s="62">
        <f t="shared" si="221"/>
        <v>371544750</v>
      </c>
      <c r="BJ235" s="62">
        <f t="shared" si="221"/>
        <v>559422550</v>
      </c>
      <c r="BK235" s="62">
        <f t="shared" si="221"/>
        <v>567410050</v>
      </c>
      <c r="BL235" s="62">
        <f t="shared" si="221"/>
        <v>687405800</v>
      </c>
      <c r="BM235" s="62">
        <f t="shared" si="221"/>
        <v>869071950</v>
      </c>
      <c r="BN235" s="50">
        <f>SUM(BN157:BN234)</f>
        <v>4508405850</v>
      </c>
    </row>
    <row r="236" spans="1:66" x14ac:dyDescent="0.35">
      <c r="A236" s="29"/>
      <c r="B236" s="36"/>
      <c r="C236" s="29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112"/>
      <c r="AN236" s="112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64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</row>
    <row r="237" spans="1:66" ht="17" x14ac:dyDescent="0.4">
      <c r="A237" s="29" t="s">
        <v>82</v>
      </c>
      <c r="B237" s="105" t="s">
        <v>144</v>
      </c>
      <c r="C237" s="29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</row>
    <row r="238" spans="1:66" x14ac:dyDescent="0.35">
      <c r="A238" s="29"/>
      <c r="B238" s="36" t="s">
        <v>88</v>
      </c>
      <c r="C238" s="29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</row>
    <row r="239" spans="1:66" x14ac:dyDescent="0.35">
      <c r="A239" s="29"/>
      <c r="B239" s="36" t="s">
        <v>128</v>
      </c>
      <c r="C239" s="29"/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0</v>
      </c>
      <c r="S239" s="31">
        <v>0</v>
      </c>
      <c r="T239" s="31">
        <v>0</v>
      </c>
      <c r="U239" s="31">
        <v>0</v>
      </c>
      <c r="V239" s="31">
        <v>0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0">
        <v>0</v>
      </c>
      <c r="AC239" s="30">
        <v>0</v>
      </c>
      <c r="AD239" s="30">
        <v>0</v>
      </c>
      <c r="AE239" s="30">
        <v>0</v>
      </c>
      <c r="AF239" s="30">
        <v>0</v>
      </c>
      <c r="AG239" s="30">
        <v>0</v>
      </c>
      <c r="AH239" s="30">
        <v>0</v>
      </c>
      <c r="AI239" s="30">
        <v>0</v>
      </c>
      <c r="AJ239" s="30">
        <v>0</v>
      </c>
      <c r="AK239" s="30">
        <v>0</v>
      </c>
      <c r="AL239" s="30">
        <v>0</v>
      </c>
      <c r="AM239" s="30">
        <v>0</v>
      </c>
      <c r="AN239" s="30">
        <f>SUM(AB239:AM239)</f>
        <v>0</v>
      </c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>
        <f>SUM(AO239:AZ239)</f>
        <v>0</v>
      </c>
      <c r="BB239" s="31">
        <f t="shared" ref="BB239:BM241" si="222">SUM(AB239+AO239)*D239</f>
        <v>0</v>
      </c>
      <c r="BC239" s="31">
        <f t="shared" si="222"/>
        <v>0</v>
      </c>
      <c r="BD239" s="31">
        <f t="shared" si="222"/>
        <v>0</v>
      </c>
      <c r="BE239" s="31">
        <f t="shared" si="222"/>
        <v>0</v>
      </c>
      <c r="BF239" s="31">
        <f t="shared" si="222"/>
        <v>0</v>
      </c>
      <c r="BG239" s="31">
        <f t="shared" si="222"/>
        <v>0</v>
      </c>
      <c r="BH239" s="31">
        <f t="shared" si="222"/>
        <v>0</v>
      </c>
      <c r="BI239" s="31">
        <f t="shared" si="222"/>
        <v>0</v>
      </c>
      <c r="BJ239" s="31">
        <f t="shared" si="222"/>
        <v>0</v>
      </c>
      <c r="BK239" s="31">
        <f t="shared" si="222"/>
        <v>0</v>
      </c>
      <c r="BL239" s="31">
        <f t="shared" si="222"/>
        <v>0</v>
      </c>
      <c r="BM239" s="31">
        <f t="shared" si="222"/>
        <v>0</v>
      </c>
      <c r="BN239" s="31">
        <f>SUM(BB239:BM239)</f>
        <v>0</v>
      </c>
    </row>
    <row r="240" spans="1:66" x14ac:dyDescent="0.35">
      <c r="A240" s="29"/>
      <c r="B240" s="36" t="s">
        <v>129</v>
      </c>
      <c r="C240" s="29"/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0">
        <v>0</v>
      </c>
      <c r="AC240" s="30">
        <v>0</v>
      </c>
      <c r="AD240" s="30">
        <v>0</v>
      </c>
      <c r="AE240" s="30">
        <v>0</v>
      </c>
      <c r="AF240" s="30">
        <v>0</v>
      </c>
      <c r="AG240" s="30">
        <v>0</v>
      </c>
      <c r="AH240" s="30">
        <v>0</v>
      </c>
      <c r="AI240" s="30">
        <v>0</v>
      </c>
      <c r="AJ240" s="30">
        <v>0</v>
      </c>
      <c r="AK240" s="30">
        <v>0</v>
      </c>
      <c r="AL240" s="30">
        <v>0</v>
      </c>
      <c r="AM240" s="30">
        <v>0</v>
      </c>
      <c r="AN240" s="30">
        <f>SUM(AB240:AM240)</f>
        <v>0</v>
      </c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>
        <f>SUM(AO240:AZ240)</f>
        <v>0</v>
      </c>
      <c r="BB240" s="31">
        <f t="shared" si="222"/>
        <v>0</v>
      </c>
      <c r="BC240" s="31">
        <f t="shared" si="222"/>
        <v>0</v>
      </c>
      <c r="BD240" s="31">
        <f t="shared" si="222"/>
        <v>0</v>
      </c>
      <c r="BE240" s="31">
        <f t="shared" si="222"/>
        <v>0</v>
      </c>
      <c r="BF240" s="31">
        <f t="shared" si="222"/>
        <v>0</v>
      </c>
      <c r="BG240" s="31">
        <f t="shared" si="222"/>
        <v>0</v>
      </c>
      <c r="BH240" s="31">
        <f t="shared" si="222"/>
        <v>0</v>
      </c>
      <c r="BI240" s="31">
        <f t="shared" si="222"/>
        <v>0</v>
      </c>
      <c r="BJ240" s="31">
        <f t="shared" si="222"/>
        <v>0</v>
      </c>
      <c r="BK240" s="31">
        <f t="shared" si="222"/>
        <v>0</v>
      </c>
      <c r="BL240" s="31">
        <f t="shared" si="222"/>
        <v>0</v>
      </c>
      <c r="BM240" s="31">
        <f t="shared" si="222"/>
        <v>0</v>
      </c>
      <c r="BN240" s="31">
        <f>SUM(BB240:BM240)</f>
        <v>0</v>
      </c>
    </row>
    <row r="241" spans="1:66" x14ac:dyDescent="0.35">
      <c r="A241" s="29"/>
      <c r="B241" s="36" t="s">
        <v>130</v>
      </c>
      <c r="C241" s="29"/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0">
        <v>0</v>
      </c>
      <c r="AC241" s="30">
        <v>0</v>
      </c>
      <c r="AD241" s="30">
        <v>0</v>
      </c>
      <c r="AE241" s="30">
        <v>0</v>
      </c>
      <c r="AF241" s="30">
        <v>0</v>
      </c>
      <c r="AG241" s="30">
        <v>0</v>
      </c>
      <c r="AH241" s="30">
        <v>0</v>
      </c>
      <c r="AI241" s="30">
        <v>0</v>
      </c>
      <c r="AJ241" s="30">
        <v>0</v>
      </c>
      <c r="AK241" s="30">
        <v>0</v>
      </c>
      <c r="AL241" s="30">
        <v>0</v>
      </c>
      <c r="AM241" s="30">
        <v>0</v>
      </c>
      <c r="AN241" s="30">
        <f>SUM(AB241:AM241)</f>
        <v>0</v>
      </c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>
        <f>SUM(AO241:AZ241)</f>
        <v>0</v>
      </c>
      <c r="BB241" s="31">
        <f t="shared" si="222"/>
        <v>0</v>
      </c>
      <c r="BC241" s="31">
        <f t="shared" si="222"/>
        <v>0</v>
      </c>
      <c r="BD241" s="31">
        <f t="shared" si="222"/>
        <v>0</v>
      </c>
      <c r="BE241" s="31">
        <f t="shared" si="222"/>
        <v>0</v>
      </c>
      <c r="BF241" s="31">
        <f t="shared" si="222"/>
        <v>0</v>
      </c>
      <c r="BG241" s="31">
        <f t="shared" si="222"/>
        <v>0</v>
      </c>
      <c r="BH241" s="31">
        <f t="shared" si="222"/>
        <v>0</v>
      </c>
      <c r="BI241" s="31">
        <f t="shared" si="222"/>
        <v>0</v>
      </c>
      <c r="BJ241" s="31">
        <f t="shared" si="222"/>
        <v>0</v>
      </c>
      <c r="BK241" s="31">
        <f t="shared" si="222"/>
        <v>0</v>
      </c>
      <c r="BL241" s="31">
        <f t="shared" si="222"/>
        <v>0</v>
      </c>
      <c r="BM241" s="31">
        <f t="shared" si="222"/>
        <v>0</v>
      </c>
      <c r="BN241" s="31">
        <f>SUM(BB241:BM241)</f>
        <v>0</v>
      </c>
    </row>
    <row r="242" spans="1:66" x14ac:dyDescent="0.35">
      <c r="A242" s="29"/>
      <c r="B242" s="36" t="s">
        <v>89</v>
      </c>
      <c r="C242" s="29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</row>
    <row r="243" spans="1:66" x14ac:dyDescent="0.35">
      <c r="A243" s="29"/>
      <c r="B243" s="36" t="s">
        <v>128</v>
      </c>
      <c r="C243" s="29"/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0">
        <v>0</v>
      </c>
      <c r="AC243" s="30">
        <v>0</v>
      </c>
      <c r="AD243" s="30">
        <v>0</v>
      </c>
      <c r="AE243" s="30">
        <v>0</v>
      </c>
      <c r="AF243" s="30">
        <v>0</v>
      </c>
      <c r="AG243" s="30">
        <v>0</v>
      </c>
      <c r="AH243" s="30">
        <v>0</v>
      </c>
      <c r="AI243" s="30">
        <v>0</v>
      </c>
      <c r="AJ243" s="30">
        <v>0</v>
      </c>
      <c r="AK243" s="30">
        <v>0</v>
      </c>
      <c r="AL243" s="30">
        <v>0</v>
      </c>
      <c r="AM243" s="30">
        <v>0</v>
      </c>
      <c r="AN243" s="30">
        <f>SUM(AB243:AM243)</f>
        <v>0</v>
      </c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>
        <f>SUM(AO243:AZ243)</f>
        <v>0</v>
      </c>
      <c r="BB243" s="31">
        <f t="shared" ref="BB243:BM245" si="223">SUM(AB243+AO243)*D243</f>
        <v>0</v>
      </c>
      <c r="BC243" s="31">
        <f t="shared" si="223"/>
        <v>0</v>
      </c>
      <c r="BD243" s="31">
        <f t="shared" si="223"/>
        <v>0</v>
      </c>
      <c r="BE243" s="31">
        <f t="shared" si="223"/>
        <v>0</v>
      </c>
      <c r="BF243" s="31">
        <f t="shared" si="223"/>
        <v>0</v>
      </c>
      <c r="BG243" s="31">
        <f t="shared" si="223"/>
        <v>0</v>
      </c>
      <c r="BH243" s="31">
        <f t="shared" si="223"/>
        <v>0</v>
      </c>
      <c r="BI243" s="31">
        <f t="shared" si="223"/>
        <v>0</v>
      </c>
      <c r="BJ243" s="31">
        <f t="shared" si="223"/>
        <v>0</v>
      </c>
      <c r="BK243" s="31">
        <f t="shared" si="223"/>
        <v>0</v>
      </c>
      <c r="BL243" s="31">
        <f t="shared" si="223"/>
        <v>0</v>
      </c>
      <c r="BM243" s="31">
        <f t="shared" si="223"/>
        <v>0</v>
      </c>
      <c r="BN243" s="31">
        <f>SUM(BB243:BM243)</f>
        <v>0</v>
      </c>
    </row>
    <row r="244" spans="1:66" x14ac:dyDescent="0.35">
      <c r="A244" s="29"/>
      <c r="B244" s="36" t="s">
        <v>129</v>
      </c>
      <c r="C244" s="29"/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0">
        <v>0</v>
      </c>
      <c r="AC244" s="30">
        <v>0</v>
      </c>
      <c r="AD244" s="30">
        <v>0</v>
      </c>
      <c r="AE244" s="30">
        <v>0</v>
      </c>
      <c r="AF244" s="30">
        <v>0</v>
      </c>
      <c r="AG244" s="30">
        <v>0</v>
      </c>
      <c r="AH244" s="30">
        <v>0</v>
      </c>
      <c r="AI244" s="30">
        <v>0</v>
      </c>
      <c r="AJ244" s="30">
        <v>0</v>
      </c>
      <c r="AK244" s="30">
        <v>0</v>
      </c>
      <c r="AL244" s="30">
        <v>0</v>
      </c>
      <c r="AM244" s="30">
        <v>0</v>
      </c>
      <c r="AN244" s="30">
        <f>SUM(AB244:AM244)</f>
        <v>0</v>
      </c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>
        <f>SUM(AO244:AZ244)</f>
        <v>0</v>
      </c>
      <c r="BB244" s="31">
        <f t="shared" si="223"/>
        <v>0</v>
      </c>
      <c r="BC244" s="31">
        <f t="shared" si="223"/>
        <v>0</v>
      </c>
      <c r="BD244" s="31">
        <f t="shared" si="223"/>
        <v>0</v>
      </c>
      <c r="BE244" s="31">
        <f t="shared" si="223"/>
        <v>0</v>
      </c>
      <c r="BF244" s="31">
        <f t="shared" si="223"/>
        <v>0</v>
      </c>
      <c r="BG244" s="31">
        <f t="shared" si="223"/>
        <v>0</v>
      </c>
      <c r="BH244" s="31">
        <f t="shared" si="223"/>
        <v>0</v>
      </c>
      <c r="BI244" s="31">
        <f t="shared" si="223"/>
        <v>0</v>
      </c>
      <c r="BJ244" s="31">
        <f t="shared" si="223"/>
        <v>0</v>
      </c>
      <c r="BK244" s="31">
        <f t="shared" si="223"/>
        <v>0</v>
      </c>
      <c r="BL244" s="31">
        <f t="shared" si="223"/>
        <v>0</v>
      </c>
      <c r="BM244" s="31">
        <f t="shared" si="223"/>
        <v>0</v>
      </c>
      <c r="BN244" s="31">
        <f>SUM(BB244:BM244)</f>
        <v>0</v>
      </c>
    </row>
    <row r="245" spans="1:66" x14ac:dyDescent="0.35">
      <c r="A245" s="29"/>
      <c r="B245" s="36" t="s">
        <v>130</v>
      </c>
      <c r="C245" s="29"/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0</v>
      </c>
      <c r="S245" s="31">
        <v>0</v>
      </c>
      <c r="T245" s="31">
        <v>0</v>
      </c>
      <c r="U245" s="31">
        <v>0</v>
      </c>
      <c r="V245" s="31">
        <v>0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0">
        <v>0</v>
      </c>
      <c r="AC245" s="30">
        <v>0</v>
      </c>
      <c r="AD245" s="30">
        <v>0</v>
      </c>
      <c r="AE245" s="30">
        <v>0</v>
      </c>
      <c r="AF245" s="30">
        <v>0</v>
      </c>
      <c r="AG245" s="30">
        <v>0</v>
      </c>
      <c r="AH245" s="30">
        <v>0</v>
      </c>
      <c r="AI245" s="30">
        <v>0</v>
      </c>
      <c r="AJ245" s="30">
        <v>0</v>
      </c>
      <c r="AK245" s="30">
        <v>0</v>
      </c>
      <c r="AL245" s="30">
        <v>0</v>
      </c>
      <c r="AM245" s="30">
        <v>0</v>
      </c>
      <c r="AN245" s="30">
        <f>SUM(AB245:AM245)</f>
        <v>0</v>
      </c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>
        <f>SUM(AO245:AZ245)</f>
        <v>0</v>
      </c>
      <c r="BB245" s="31">
        <f t="shared" si="223"/>
        <v>0</v>
      </c>
      <c r="BC245" s="31">
        <f t="shared" si="223"/>
        <v>0</v>
      </c>
      <c r="BD245" s="31">
        <f t="shared" si="223"/>
        <v>0</v>
      </c>
      <c r="BE245" s="31">
        <f t="shared" si="223"/>
        <v>0</v>
      </c>
      <c r="BF245" s="31">
        <f t="shared" si="223"/>
        <v>0</v>
      </c>
      <c r="BG245" s="31">
        <f t="shared" si="223"/>
        <v>0</v>
      </c>
      <c r="BH245" s="31">
        <f t="shared" si="223"/>
        <v>0</v>
      </c>
      <c r="BI245" s="31">
        <f t="shared" si="223"/>
        <v>0</v>
      </c>
      <c r="BJ245" s="31">
        <f t="shared" si="223"/>
        <v>0</v>
      </c>
      <c r="BK245" s="31">
        <f t="shared" si="223"/>
        <v>0</v>
      </c>
      <c r="BL245" s="31">
        <f t="shared" si="223"/>
        <v>0</v>
      </c>
      <c r="BM245" s="31">
        <f t="shared" si="223"/>
        <v>0</v>
      </c>
      <c r="BN245" s="31">
        <f>SUM(BB245:BM245)</f>
        <v>0</v>
      </c>
    </row>
    <row r="246" spans="1:66" x14ac:dyDescent="0.35">
      <c r="A246" s="29"/>
      <c r="B246" s="36" t="s">
        <v>196</v>
      </c>
      <c r="C246" s="29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</row>
    <row r="247" spans="1:66" x14ac:dyDescent="0.35">
      <c r="A247" s="29"/>
      <c r="B247" s="36" t="s">
        <v>128</v>
      </c>
      <c r="C247" s="29"/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0">
        <v>0</v>
      </c>
      <c r="AC247" s="30">
        <v>0</v>
      </c>
      <c r="AD247" s="30">
        <v>0</v>
      </c>
      <c r="AE247" s="30">
        <v>0</v>
      </c>
      <c r="AF247" s="30">
        <v>0</v>
      </c>
      <c r="AG247" s="30">
        <v>0</v>
      </c>
      <c r="AH247" s="30">
        <v>0</v>
      </c>
      <c r="AI247" s="30">
        <v>0</v>
      </c>
      <c r="AJ247" s="30">
        <v>0</v>
      </c>
      <c r="AK247" s="30">
        <v>0</v>
      </c>
      <c r="AL247" s="30">
        <v>0</v>
      </c>
      <c r="AM247" s="30">
        <v>0</v>
      </c>
      <c r="AN247" s="30">
        <f>SUM(AB247:AM247)</f>
        <v>0</v>
      </c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>
        <f>SUM(AO247:AZ247)</f>
        <v>0</v>
      </c>
      <c r="BB247" s="31">
        <f t="shared" ref="BB247:BM249" si="224">SUM(AB247+AO247)*D247</f>
        <v>0</v>
      </c>
      <c r="BC247" s="31">
        <f t="shared" si="224"/>
        <v>0</v>
      </c>
      <c r="BD247" s="31">
        <f t="shared" si="224"/>
        <v>0</v>
      </c>
      <c r="BE247" s="31">
        <f t="shared" si="224"/>
        <v>0</v>
      </c>
      <c r="BF247" s="31">
        <f t="shared" si="224"/>
        <v>0</v>
      </c>
      <c r="BG247" s="31">
        <f t="shared" si="224"/>
        <v>0</v>
      </c>
      <c r="BH247" s="31">
        <f t="shared" si="224"/>
        <v>0</v>
      </c>
      <c r="BI247" s="31">
        <f t="shared" si="224"/>
        <v>0</v>
      </c>
      <c r="BJ247" s="31">
        <f t="shared" si="224"/>
        <v>0</v>
      </c>
      <c r="BK247" s="31">
        <f t="shared" si="224"/>
        <v>0</v>
      </c>
      <c r="BL247" s="31">
        <f t="shared" si="224"/>
        <v>0</v>
      </c>
      <c r="BM247" s="31">
        <f t="shared" si="224"/>
        <v>0</v>
      </c>
      <c r="BN247" s="31">
        <f>SUM(BB247:BM247)</f>
        <v>0</v>
      </c>
    </row>
    <row r="248" spans="1:66" x14ac:dyDescent="0.35">
      <c r="A248" s="29"/>
      <c r="B248" s="36" t="s">
        <v>129</v>
      </c>
      <c r="C248" s="29"/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0">
        <v>0</v>
      </c>
      <c r="AC248" s="30">
        <v>0</v>
      </c>
      <c r="AD248" s="30">
        <v>0</v>
      </c>
      <c r="AE248" s="30">
        <v>0</v>
      </c>
      <c r="AF248" s="30">
        <v>0</v>
      </c>
      <c r="AG248" s="30">
        <v>0</v>
      </c>
      <c r="AH248" s="30">
        <v>0</v>
      </c>
      <c r="AI248" s="30">
        <v>0</v>
      </c>
      <c r="AJ248" s="30">
        <v>0</v>
      </c>
      <c r="AK248" s="30">
        <v>0</v>
      </c>
      <c r="AL248" s="30">
        <v>0</v>
      </c>
      <c r="AM248" s="30">
        <v>0</v>
      </c>
      <c r="AN248" s="30">
        <f>SUM(AB248:AM248)</f>
        <v>0</v>
      </c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>
        <f>SUM(AO248:AZ248)</f>
        <v>0</v>
      </c>
      <c r="BB248" s="31">
        <f t="shared" si="224"/>
        <v>0</v>
      </c>
      <c r="BC248" s="31">
        <f t="shared" si="224"/>
        <v>0</v>
      </c>
      <c r="BD248" s="31">
        <f t="shared" si="224"/>
        <v>0</v>
      </c>
      <c r="BE248" s="31">
        <f t="shared" si="224"/>
        <v>0</v>
      </c>
      <c r="BF248" s="31">
        <f t="shared" si="224"/>
        <v>0</v>
      </c>
      <c r="BG248" s="31">
        <f t="shared" si="224"/>
        <v>0</v>
      </c>
      <c r="BH248" s="31">
        <f t="shared" si="224"/>
        <v>0</v>
      </c>
      <c r="BI248" s="31">
        <f t="shared" si="224"/>
        <v>0</v>
      </c>
      <c r="BJ248" s="31">
        <f t="shared" si="224"/>
        <v>0</v>
      </c>
      <c r="BK248" s="31">
        <f t="shared" si="224"/>
        <v>0</v>
      </c>
      <c r="BL248" s="31">
        <f t="shared" si="224"/>
        <v>0</v>
      </c>
      <c r="BM248" s="31">
        <f t="shared" si="224"/>
        <v>0</v>
      </c>
      <c r="BN248" s="31">
        <f>SUM(BB248:BM248)</f>
        <v>0</v>
      </c>
    </row>
    <row r="249" spans="1:66" x14ac:dyDescent="0.35">
      <c r="A249" s="29"/>
      <c r="B249" s="36" t="s">
        <v>130</v>
      </c>
      <c r="C249" s="29"/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0">
        <v>0</v>
      </c>
      <c r="AC249" s="30">
        <v>0</v>
      </c>
      <c r="AD249" s="30">
        <v>0</v>
      </c>
      <c r="AE249" s="30">
        <v>0</v>
      </c>
      <c r="AF249" s="30">
        <v>0</v>
      </c>
      <c r="AG249" s="30">
        <v>0</v>
      </c>
      <c r="AH249" s="30">
        <v>0</v>
      </c>
      <c r="AI249" s="30">
        <v>0</v>
      </c>
      <c r="AJ249" s="30">
        <v>0</v>
      </c>
      <c r="AK249" s="30">
        <v>0</v>
      </c>
      <c r="AL249" s="30">
        <v>0</v>
      </c>
      <c r="AM249" s="30">
        <v>0</v>
      </c>
      <c r="AN249" s="30">
        <f>SUM(AB249:AM249)</f>
        <v>0</v>
      </c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>
        <f>SUM(AO249:AZ249)</f>
        <v>0</v>
      </c>
      <c r="BB249" s="31">
        <f t="shared" si="224"/>
        <v>0</v>
      </c>
      <c r="BC249" s="31">
        <f t="shared" si="224"/>
        <v>0</v>
      </c>
      <c r="BD249" s="31">
        <f t="shared" si="224"/>
        <v>0</v>
      </c>
      <c r="BE249" s="31">
        <f t="shared" si="224"/>
        <v>0</v>
      </c>
      <c r="BF249" s="31">
        <f t="shared" si="224"/>
        <v>0</v>
      </c>
      <c r="BG249" s="31">
        <f t="shared" si="224"/>
        <v>0</v>
      </c>
      <c r="BH249" s="31">
        <f t="shared" si="224"/>
        <v>0</v>
      </c>
      <c r="BI249" s="31">
        <f t="shared" si="224"/>
        <v>0</v>
      </c>
      <c r="BJ249" s="31">
        <f t="shared" si="224"/>
        <v>0</v>
      </c>
      <c r="BK249" s="31">
        <f t="shared" si="224"/>
        <v>0</v>
      </c>
      <c r="BL249" s="31">
        <f t="shared" si="224"/>
        <v>0</v>
      </c>
      <c r="BM249" s="31">
        <f t="shared" si="224"/>
        <v>0</v>
      </c>
      <c r="BN249" s="31">
        <f>SUM(BB249:BM249)</f>
        <v>0</v>
      </c>
    </row>
    <row r="250" spans="1:66" ht="17" x14ac:dyDescent="0.35">
      <c r="A250" s="29"/>
      <c r="B250" s="36"/>
      <c r="C250" s="29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62">
        <f t="shared" ref="BB250:BM250" si="225">SUM(BB239:BB249)</f>
        <v>0</v>
      </c>
      <c r="BC250" s="62">
        <f t="shared" si="225"/>
        <v>0</v>
      </c>
      <c r="BD250" s="62">
        <f t="shared" si="225"/>
        <v>0</v>
      </c>
      <c r="BE250" s="62">
        <f t="shared" si="225"/>
        <v>0</v>
      </c>
      <c r="BF250" s="62">
        <f t="shared" si="225"/>
        <v>0</v>
      </c>
      <c r="BG250" s="62">
        <f t="shared" si="225"/>
        <v>0</v>
      </c>
      <c r="BH250" s="62">
        <f t="shared" si="225"/>
        <v>0</v>
      </c>
      <c r="BI250" s="62">
        <f t="shared" si="225"/>
        <v>0</v>
      </c>
      <c r="BJ250" s="62">
        <f t="shared" si="225"/>
        <v>0</v>
      </c>
      <c r="BK250" s="62">
        <f t="shared" si="225"/>
        <v>0</v>
      </c>
      <c r="BL250" s="62">
        <f t="shared" si="225"/>
        <v>0</v>
      </c>
      <c r="BM250" s="62">
        <f t="shared" si="225"/>
        <v>0</v>
      </c>
      <c r="BN250" s="50">
        <f>SUM(BN239:BN249)</f>
        <v>0</v>
      </c>
    </row>
    <row r="251" spans="1:66" x14ac:dyDescent="0.35">
      <c r="A251" s="29"/>
      <c r="B251" s="36"/>
      <c r="C251" s="29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0"/>
      <c r="AC251" s="30"/>
      <c r="AD251" s="64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</row>
    <row r="252" spans="1:66" ht="17" x14ac:dyDescent="0.4">
      <c r="A252" s="29" t="s">
        <v>85</v>
      </c>
      <c r="B252" s="105" t="s">
        <v>102</v>
      </c>
      <c r="C252" s="29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0"/>
      <c r="AC252" s="30"/>
      <c r="AD252" s="64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</row>
    <row r="253" spans="1:66" ht="17" x14ac:dyDescent="0.4">
      <c r="A253" s="29"/>
      <c r="B253" s="105" t="s">
        <v>83</v>
      </c>
      <c r="C253" s="29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80"/>
      <c r="AP253" s="81"/>
      <c r="AQ253" s="79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</row>
    <row r="254" spans="1:66" x14ac:dyDescent="0.35">
      <c r="A254" s="29"/>
      <c r="B254" s="36" t="s">
        <v>128</v>
      </c>
      <c r="C254" s="29"/>
      <c r="D254" s="31">
        <v>750000</v>
      </c>
      <c r="E254" s="31">
        <v>750000</v>
      </c>
      <c r="F254" s="31">
        <v>750000</v>
      </c>
      <c r="G254" s="31">
        <v>750000</v>
      </c>
      <c r="H254" s="31">
        <v>750000</v>
      </c>
      <c r="I254" s="31">
        <v>750000</v>
      </c>
      <c r="J254" s="31">
        <v>750000</v>
      </c>
      <c r="K254" s="31">
        <v>750000</v>
      </c>
      <c r="L254" s="31">
        <v>750000</v>
      </c>
      <c r="M254" s="31">
        <v>750000</v>
      </c>
      <c r="N254" s="31">
        <v>750000</v>
      </c>
      <c r="O254" s="31">
        <v>750000</v>
      </c>
      <c r="P254" s="31">
        <v>750000</v>
      </c>
      <c r="Q254" s="31">
        <v>750000</v>
      </c>
      <c r="R254" s="31">
        <v>750000</v>
      </c>
      <c r="S254" s="31">
        <v>750000</v>
      </c>
      <c r="T254" s="31">
        <v>750000</v>
      </c>
      <c r="U254" s="31">
        <v>750000</v>
      </c>
      <c r="V254" s="31">
        <v>750000</v>
      </c>
      <c r="W254" s="31">
        <v>750000</v>
      </c>
      <c r="X254" s="31">
        <v>750000</v>
      </c>
      <c r="Y254" s="31">
        <v>750000</v>
      </c>
      <c r="Z254" s="31">
        <v>750000</v>
      </c>
      <c r="AA254" s="31">
        <v>750000</v>
      </c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>
        <f>SUM(AO254:AZ254)</f>
        <v>0</v>
      </c>
      <c r="BB254" s="31">
        <f t="shared" ref="BB254:BM256" si="226">SUM(AB254+AO254)*D254</f>
        <v>0</v>
      </c>
      <c r="BC254" s="31">
        <f t="shared" si="226"/>
        <v>0</v>
      </c>
      <c r="BD254" s="31">
        <f t="shared" si="226"/>
        <v>0</v>
      </c>
      <c r="BE254" s="31">
        <f t="shared" si="226"/>
        <v>0</v>
      </c>
      <c r="BF254" s="31">
        <f t="shared" si="226"/>
        <v>0</v>
      </c>
      <c r="BG254" s="31">
        <f t="shared" si="226"/>
        <v>0</v>
      </c>
      <c r="BH254" s="31">
        <f t="shared" si="226"/>
        <v>0</v>
      </c>
      <c r="BI254" s="31">
        <f t="shared" si="226"/>
        <v>0</v>
      </c>
      <c r="BJ254" s="31">
        <f t="shared" si="226"/>
        <v>0</v>
      </c>
      <c r="BK254" s="31">
        <f t="shared" si="226"/>
        <v>0</v>
      </c>
      <c r="BL254" s="31">
        <f t="shared" si="226"/>
        <v>0</v>
      </c>
      <c r="BM254" s="31">
        <f t="shared" si="226"/>
        <v>0</v>
      </c>
      <c r="BN254" s="31">
        <f>SUM(BB254:BM254)</f>
        <v>0</v>
      </c>
    </row>
    <row r="255" spans="1:66" x14ac:dyDescent="0.35">
      <c r="A255" s="29"/>
      <c r="B255" s="36" t="s">
        <v>129</v>
      </c>
      <c r="C255" s="29"/>
      <c r="D255" s="31">
        <v>750000</v>
      </c>
      <c r="E255" s="31">
        <v>750000</v>
      </c>
      <c r="F255" s="31">
        <v>750000</v>
      </c>
      <c r="G255" s="31">
        <v>750000</v>
      </c>
      <c r="H255" s="31">
        <v>750000</v>
      </c>
      <c r="I255" s="31">
        <v>750000</v>
      </c>
      <c r="J255" s="31">
        <v>750000</v>
      </c>
      <c r="K255" s="31">
        <v>750000</v>
      </c>
      <c r="L255" s="31">
        <v>750000</v>
      </c>
      <c r="M255" s="31">
        <v>750000</v>
      </c>
      <c r="N255" s="31">
        <v>750000</v>
      </c>
      <c r="O255" s="31">
        <v>750000</v>
      </c>
      <c r="P255" s="31">
        <v>750000</v>
      </c>
      <c r="Q255" s="31">
        <v>750000</v>
      </c>
      <c r="R255" s="31">
        <v>750000</v>
      </c>
      <c r="S255" s="31">
        <v>750000</v>
      </c>
      <c r="T255" s="31">
        <v>750000</v>
      </c>
      <c r="U255" s="31">
        <v>750000</v>
      </c>
      <c r="V255" s="31">
        <v>750000</v>
      </c>
      <c r="W255" s="31">
        <v>750000</v>
      </c>
      <c r="X255" s="31">
        <v>750000</v>
      </c>
      <c r="Y255" s="31">
        <v>750000</v>
      </c>
      <c r="Z255" s="31">
        <v>750000</v>
      </c>
      <c r="AA255" s="31">
        <v>750000</v>
      </c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>
        <f>SUM(AO255:AZ255)</f>
        <v>0</v>
      </c>
      <c r="BB255" s="31">
        <f t="shared" si="226"/>
        <v>0</v>
      </c>
      <c r="BC255" s="31">
        <f t="shared" si="226"/>
        <v>0</v>
      </c>
      <c r="BD255" s="31">
        <f t="shared" si="226"/>
        <v>0</v>
      </c>
      <c r="BE255" s="31">
        <f t="shared" si="226"/>
        <v>0</v>
      </c>
      <c r="BF255" s="31">
        <f t="shared" si="226"/>
        <v>0</v>
      </c>
      <c r="BG255" s="31">
        <f t="shared" si="226"/>
        <v>0</v>
      </c>
      <c r="BH255" s="31">
        <f t="shared" si="226"/>
        <v>0</v>
      </c>
      <c r="BI255" s="31">
        <f t="shared" si="226"/>
        <v>0</v>
      </c>
      <c r="BJ255" s="31">
        <f t="shared" si="226"/>
        <v>0</v>
      </c>
      <c r="BK255" s="31">
        <f t="shared" si="226"/>
        <v>0</v>
      </c>
      <c r="BL255" s="31">
        <f t="shared" si="226"/>
        <v>0</v>
      </c>
      <c r="BM255" s="31">
        <f t="shared" si="226"/>
        <v>0</v>
      </c>
      <c r="BN255" s="31">
        <f>SUM(BB255:BM255)</f>
        <v>0</v>
      </c>
    </row>
    <row r="256" spans="1:66" x14ac:dyDescent="0.35">
      <c r="A256" s="29"/>
      <c r="B256" s="36" t="s">
        <v>130</v>
      </c>
      <c r="C256" s="29"/>
      <c r="D256" s="31">
        <v>750000</v>
      </c>
      <c r="E256" s="31">
        <v>750000</v>
      </c>
      <c r="F256" s="31">
        <v>750000</v>
      </c>
      <c r="G256" s="31">
        <v>750000</v>
      </c>
      <c r="H256" s="31">
        <v>750000</v>
      </c>
      <c r="I256" s="31">
        <v>750000</v>
      </c>
      <c r="J256" s="31">
        <v>750000</v>
      </c>
      <c r="K256" s="31">
        <v>750000</v>
      </c>
      <c r="L256" s="31">
        <v>750000</v>
      </c>
      <c r="M256" s="31">
        <v>750000</v>
      </c>
      <c r="N256" s="31">
        <v>750000</v>
      </c>
      <c r="O256" s="31">
        <v>750000</v>
      </c>
      <c r="P256" s="31">
        <v>750000</v>
      </c>
      <c r="Q256" s="31">
        <v>750000</v>
      </c>
      <c r="R256" s="31">
        <v>750000</v>
      </c>
      <c r="S256" s="31">
        <v>750000</v>
      </c>
      <c r="T256" s="31">
        <v>750000</v>
      </c>
      <c r="U256" s="31">
        <v>750000</v>
      </c>
      <c r="V256" s="31">
        <v>750000</v>
      </c>
      <c r="W256" s="31">
        <v>750000</v>
      </c>
      <c r="X256" s="31">
        <v>750000</v>
      </c>
      <c r="Y256" s="31">
        <v>750000</v>
      </c>
      <c r="Z256" s="31">
        <v>750000</v>
      </c>
      <c r="AA256" s="31">
        <v>750000</v>
      </c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>
        <f>SUM(AO256:AZ256)</f>
        <v>0</v>
      </c>
      <c r="BB256" s="31">
        <f t="shared" si="226"/>
        <v>0</v>
      </c>
      <c r="BC256" s="31">
        <f t="shared" si="226"/>
        <v>0</v>
      </c>
      <c r="BD256" s="31">
        <f t="shared" si="226"/>
        <v>0</v>
      </c>
      <c r="BE256" s="31">
        <f t="shared" si="226"/>
        <v>0</v>
      </c>
      <c r="BF256" s="31">
        <f t="shared" si="226"/>
        <v>0</v>
      </c>
      <c r="BG256" s="31">
        <f t="shared" si="226"/>
        <v>0</v>
      </c>
      <c r="BH256" s="31">
        <f t="shared" si="226"/>
        <v>0</v>
      </c>
      <c r="BI256" s="31">
        <f t="shared" si="226"/>
        <v>0</v>
      </c>
      <c r="BJ256" s="31">
        <f t="shared" si="226"/>
        <v>0</v>
      </c>
      <c r="BK256" s="31">
        <f t="shared" si="226"/>
        <v>0</v>
      </c>
      <c r="BL256" s="31">
        <f t="shared" si="226"/>
        <v>0</v>
      </c>
      <c r="BM256" s="31">
        <f t="shared" si="226"/>
        <v>0</v>
      </c>
      <c r="BN256" s="31">
        <f>SUM(BB256:BM256)</f>
        <v>0</v>
      </c>
    </row>
    <row r="257" spans="1:66" ht="17" x14ac:dyDescent="0.4">
      <c r="A257" s="29"/>
      <c r="B257" s="105" t="s">
        <v>76</v>
      </c>
      <c r="C257" s="29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</row>
    <row r="258" spans="1:66" x14ac:dyDescent="0.35">
      <c r="A258" s="29"/>
      <c r="B258" s="36" t="s">
        <v>128</v>
      </c>
      <c r="C258" s="29"/>
      <c r="D258" s="31">
        <v>750000</v>
      </c>
      <c r="E258" s="31">
        <v>750000</v>
      </c>
      <c r="F258" s="31">
        <v>750000</v>
      </c>
      <c r="G258" s="31">
        <v>750000</v>
      </c>
      <c r="H258" s="31">
        <v>750000</v>
      </c>
      <c r="I258" s="31">
        <v>750000</v>
      </c>
      <c r="J258" s="31">
        <v>750000</v>
      </c>
      <c r="K258" s="31">
        <v>750000</v>
      </c>
      <c r="L258" s="31">
        <v>750000</v>
      </c>
      <c r="M258" s="31">
        <v>750000</v>
      </c>
      <c r="N258" s="31">
        <v>750000</v>
      </c>
      <c r="O258" s="31">
        <v>750000</v>
      </c>
      <c r="P258" s="31">
        <v>750000</v>
      </c>
      <c r="Q258" s="31">
        <v>750000</v>
      </c>
      <c r="R258" s="31">
        <v>750000</v>
      </c>
      <c r="S258" s="31">
        <v>750000</v>
      </c>
      <c r="T258" s="31">
        <v>750000</v>
      </c>
      <c r="U258" s="31">
        <v>750000</v>
      </c>
      <c r="V258" s="31">
        <v>750000</v>
      </c>
      <c r="W258" s="31">
        <v>750000</v>
      </c>
      <c r="X258" s="31">
        <v>750000</v>
      </c>
      <c r="Y258" s="31">
        <v>750000</v>
      </c>
      <c r="Z258" s="31">
        <v>750000</v>
      </c>
      <c r="AA258" s="31">
        <v>750000</v>
      </c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>
        <f>SUM(AO258:AZ258)</f>
        <v>0</v>
      </c>
      <c r="BB258" s="31">
        <f t="shared" ref="BB258:BM260" si="227">SUM(AB258+AO258)*D258</f>
        <v>0</v>
      </c>
      <c r="BC258" s="31">
        <f t="shared" si="227"/>
        <v>0</v>
      </c>
      <c r="BD258" s="31">
        <f t="shared" si="227"/>
        <v>0</v>
      </c>
      <c r="BE258" s="31">
        <f t="shared" si="227"/>
        <v>0</v>
      </c>
      <c r="BF258" s="31">
        <f t="shared" si="227"/>
        <v>0</v>
      </c>
      <c r="BG258" s="31">
        <f t="shared" si="227"/>
        <v>0</v>
      </c>
      <c r="BH258" s="31">
        <f t="shared" si="227"/>
        <v>0</v>
      </c>
      <c r="BI258" s="31">
        <f t="shared" si="227"/>
        <v>0</v>
      </c>
      <c r="BJ258" s="31">
        <f t="shared" si="227"/>
        <v>0</v>
      </c>
      <c r="BK258" s="31">
        <f t="shared" si="227"/>
        <v>0</v>
      </c>
      <c r="BL258" s="31">
        <f t="shared" si="227"/>
        <v>0</v>
      </c>
      <c r="BM258" s="31">
        <f t="shared" si="227"/>
        <v>0</v>
      </c>
      <c r="BN258" s="31">
        <f>SUM(BB258:BM258)</f>
        <v>0</v>
      </c>
    </row>
    <row r="259" spans="1:66" x14ac:dyDescent="0.35">
      <c r="A259" s="29"/>
      <c r="B259" s="36" t="s">
        <v>129</v>
      </c>
      <c r="C259" s="29"/>
      <c r="D259" s="31">
        <v>750000</v>
      </c>
      <c r="E259" s="31">
        <v>750000</v>
      </c>
      <c r="F259" s="31">
        <v>750000</v>
      </c>
      <c r="G259" s="31">
        <v>750000</v>
      </c>
      <c r="H259" s="31">
        <v>750000</v>
      </c>
      <c r="I259" s="31">
        <v>750000</v>
      </c>
      <c r="J259" s="31">
        <v>750000</v>
      </c>
      <c r="K259" s="31">
        <v>750000</v>
      </c>
      <c r="L259" s="31">
        <v>750000</v>
      </c>
      <c r="M259" s="31">
        <v>750000</v>
      </c>
      <c r="N259" s="31">
        <v>750000</v>
      </c>
      <c r="O259" s="31">
        <v>750000</v>
      </c>
      <c r="P259" s="31">
        <v>750000</v>
      </c>
      <c r="Q259" s="31">
        <v>750000</v>
      </c>
      <c r="R259" s="31">
        <v>750000</v>
      </c>
      <c r="S259" s="31">
        <v>750000</v>
      </c>
      <c r="T259" s="31">
        <v>750000</v>
      </c>
      <c r="U259" s="31">
        <v>750000</v>
      </c>
      <c r="V259" s="31">
        <v>750000</v>
      </c>
      <c r="W259" s="31">
        <v>750000</v>
      </c>
      <c r="X259" s="31">
        <v>750000</v>
      </c>
      <c r="Y259" s="31">
        <v>750000</v>
      </c>
      <c r="Z259" s="31">
        <v>750000</v>
      </c>
      <c r="AA259" s="31">
        <v>750000</v>
      </c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>
        <f>SUM(AO259:AZ259)</f>
        <v>0</v>
      </c>
      <c r="BB259" s="31">
        <f t="shared" si="227"/>
        <v>0</v>
      </c>
      <c r="BC259" s="31">
        <f t="shared" si="227"/>
        <v>0</v>
      </c>
      <c r="BD259" s="31">
        <f t="shared" si="227"/>
        <v>0</v>
      </c>
      <c r="BE259" s="31">
        <f t="shared" si="227"/>
        <v>0</v>
      </c>
      <c r="BF259" s="31">
        <f t="shared" si="227"/>
        <v>0</v>
      </c>
      <c r="BG259" s="31">
        <f t="shared" si="227"/>
        <v>0</v>
      </c>
      <c r="BH259" s="31">
        <f t="shared" si="227"/>
        <v>0</v>
      </c>
      <c r="BI259" s="31">
        <f t="shared" si="227"/>
        <v>0</v>
      </c>
      <c r="BJ259" s="31">
        <f t="shared" si="227"/>
        <v>0</v>
      </c>
      <c r="BK259" s="31">
        <f t="shared" si="227"/>
        <v>0</v>
      </c>
      <c r="BL259" s="31">
        <f t="shared" si="227"/>
        <v>0</v>
      </c>
      <c r="BM259" s="31">
        <f t="shared" si="227"/>
        <v>0</v>
      </c>
      <c r="BN259" s="31">
        <f>SUM(BB259:BM259)</f>
        <v>0</v>
      </c>
    </row>
    <row r="260" spans="1:66" x14ac:dyDescent="0.35">
      <c r="A260" s="29"/>
      <c r="B260" s="36" t="s">
        <v>130</v>
      </c>
      <c r="C260" s="29"/>
      <c r="D260" s="31">
        <v>750000</v>
      </c>
      <c r="E260" s="31">
        <v>750000</v>
      </c>
      <c r="F260" s="31">
        <v>750000</v>
      </c>
      <c r="G260" s="31">
        <v>750000</v>
      </c>
      <c r="H260" s="31">
        <v>750000</v>
      </c>
      <c r="I260" s="31">
        <v>750000</v>
      </c>
      <c r="J260" s="31">
        <v>750000</v>
      </c>
      <c r="K260" s="31">
        <v>750000</v>
      </c>
      <c r="L260" s="31">
        <v>750000</v>
      </c>
      <c r="M260" s="31">
        <v>750000</v>
      </c>
      <c r="N260" s="31">
        <v>750000</v>
      </c>
      <c r="O260" s="31">
        <v>750000</v>
      </c>
      <c r="P260" s="31">
        <v>750000</v>
      </c>
      <c r="Q260" s="31">
        <v>750000</v>
      </c>
      <c r="R260" s="31">
        <v>750000</v>
      </c>
      <c r="S260" s="31">
        <v>750000</v>
      </c>
      <c r="T260" s="31">
        <v>750000</v>
      </c>
      <c r="U260" s="31">
        <v>750000</v>
      </c>
      <c r="V260" s="31">
        <v>750000</v>
      </c>
      <c r="W260" s="31">
        <v>750000</v>
      </c>
      <c r="X260" s="31">
        <v>750000</v>
      </c>
      <c r="Y260" s="31">
        <v>750000</v>
      </c>
      <c r="Z260" s="31">
        <v>750000</v>
      </c>
      <c r="AA260" s="31">
        <v>750000</v>
      </c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>
        <f>SUM(AO260:AZ260)</f>
        <v>0</v>
      </c>
      <c r="BB260" s="31">
        <f t="shared" si="227"/>
        <v>0</v>
      </c>
      <c r="BC260" s="31">
        <f t="shared" si="227"/>
        <v>0</v>
      </c>
      <c r="BD260" s="31">
        <f t="shared" si="227"/>
        <v>0</v>
      </c>
      <c r="BE260" s="31">
        <f t="shared" si="227"/>
        <v>0</v>
      </c>
      <c r="BF260" s="31">
        <f t="shared" si="227"/>
        <v>0</v>
      </c>
      <c r="BG260" s="31">
        <f t="shared" si="227"/>
        <v>0</v>
      </c>
      <c r="BH260" s="31">
        <f t="shared" si="227"/>
        <v>0</v>
      </c>
      <c r="BI260" s="31">
        <f t="shared" si="227"/>
        <v>0</v>
      </c>
      <c r="BJ260" s="31">
        <f t="shared" si="227"/>
        <v>0</v>
      </c>
      <c r="BK260" s="31">
        <f t="shared" si="227"/>
        <v>0</v>
      </c>
      <c r="BL260" s="31">
        <f t="shared" si="227"/>
        <v>0</v>
      </c>
      <c r="BM260" s="31">
        <f t="shared" si="227"/>
        <v>0</v>
      </c>
      <c r="BN260" s="31">
        <f>SUM(BB260:BM260)</f>
        <v>0</v>
      </c>
    </row>
    <row r="261" spans="1:66" ht="17" x14ac:dyDescent="0.4">
      <c r="A261" s="29"/>
      <c r="B261" s="105" t="s">
        <v>233</v>
      </c>
      <c r="C261" s="29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</row>
    <row r="262" spans="1:66" ht="17" x14ac:dyDescent="0.4">
      <c r="A262" s="29"/>
      <c r="B262" s="105" t="s">
        <v>83</v>
      </c>
      <c r="C262" s="29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79"/>
      <c r="AP262" s="79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</row>
    <row r="263" spans="1:66" x14ac:dyDescent="0.35">
      <c r="A263" s="29"/>
      <c r="B263" s="36" t="s">
        <v>128</v>
      </c>
      <c r="C263" s="29"/>
      <c r="D263" s="31">
        <v>778125</v>
      </c>
      <c r="E263" s="31">
        <v>778125</v>
      </c>
      <c r="F263" s="31">
        <v>778125</v>
      </c>
      <c r="G263" s="31">
        <v>778125</v>
      </c>
      <c r="H263" s="31">
        <v>778125</v>
      </c>
      <c r="I263" s="31">
        <v>778125</v>
      </c>
      <c r="J263" s="31">
        <v>778125</v>
      </c>
      <c r="K263" s="31">
        <v>778125</v>
      </c>
      <c r="L263" s="31">
        <v>778125</v>
      </c>
      <c r="M263" s="31">
        <v>778125</v>
      </c>
      <c r="N263" s="31">
        <v>778125</v>
      </c>
      <c r="O263" s="31">
        <v>778125</v>
      </c>
      <c r="P263" s="31">
        <v>778125</v>
      </c>
      <c r="Q263" s="31">
        <v>778125</v>
      </c>
      <c r="R263" s="31">
        <v>778125</v>
      </c>
      <c r="S263" s="31">
        <v>778125</v>
      </c>
      <c r="T263" s="31">
        <v>778125</v>
      </c>
      <c r="U263" s="31">
        <v>778125</v>
      </c>
      <c r="V263" s="31">
        <v>778125</v>
      </c>
      <c r="W263" s="31">
        <v>778125</v>
      </c>
      <c r="X263" s="31">
        <v>778125</v>
      </c>
      <c r="Y263" s="31">
        <v>778125</v>
      </c>
      <c r="Z263" s="31">
        <v>778125</v>
      </c>
      <c r="AA263" s="31">
        <v>778125</v>
      </c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>
        <f>SUM(AO263:AZ263)</f>
        <v>0</v>
      </c>
      <c r="BB263" s="31">
        <f t="shared" ref="BB263:BM265" si="228">SUM(AB263+AO263)*D263</f>
        <v>0</v>
      </c>
      <c r="BC263" s="31">
        <f t="shared" si="228"/>
        <v>0</v>
      </c>
      <c r="BD263" s="31">
        <f t="shared" si="228"/>
        <v>0</v>
      </c>
      <c r="BE263" s="31">
        <f t="shared" si="228"/>
        <v>0</v>
      </c>
      <c r="BF263" s="31">
        <f t="shared" si="228"/>
        <v>0</v>
      </c>
      <c r="BG263" s="31">
        <f t="shared" si="228"/>
        <v>0</v>
      </c>
      <c r="BH263" s="31">
        <f t="shared" si="228"/>
        <v>0</v>
      </c>
      <c r="BI263" s="31">
        <f t="shared" si="228"/>
        <v>0</v>
      </c>
      <c r="BJ263" s="31">
        <f t="shared" si="228"/>
        <v>0</v>
      </c>
      <c r="BK263" s="31">
        <f t="shared" si="228"/>
        <v>0</v>
      </c>
      <c r="BL263" s="31">
        <f t="shared" si="228"/>
        <v>0</v>
      </c>
      <c r="BM263" s="31">
        <f t="shared" si="228"/>
        <v>0</v>
      </c>
      <c r="BN263" s="31">
        <f>SUM(BB263:BM263)</f>
        <v>0</v>
      </c>
    </row>
    <row r="264" spans="1:66" x14ac:dyDescent="0.35">
      <c r="A264" s="29"/>
      <c r="B264" s="36" t="s">
        <v>129</v>
      </c>
      <c r="C264" s="29"/>
      <c r="D264" s="31">
        <v>778125</v>
      </c>
      <c r="E264" s="31">
        <v>778125</v>
      </c>
      <c r="F264" s="31">
        <v>778125</v>
      </c>
      <c r="G264" s="31">
        <v>778125</v>
      </c>
      <c r="H264" s="31">
        <v>778125</v>
      </c>
      <c r="I264" s="31">
        <v>778125</v>
      </c>
      <c r="J264" s="31">
        <v>778125</v>
      </c>
      <c r="K264" s="31">
        <v>778125</v>
      </c>
      <c r="L264" s="31">
        <v>778125</v>
      </c>
      <c r="M264" s="31">
        <v>778125</v>
      </c>
      <c r="N264" s="31">
        <v>778125</v>
      </c>
      <c r="O264" s="31">
        <v>778125</v>
      </c>
      <c r="P264" s="31">
        <v>778125</v>
      </c>
      <c r="Q264" s="31">
        <v>778125</v>
      </c>
      <c r="R264" s="31">
        <v>778125</v>
      </c>
      <c r="S264" s="31">
        <v>778125</v>
      </c>
      <c r="T264" s="31">
        <v>778125</v>
      </c>
      <c r="U264" s="31">
        <v>778125</v>
      </c>
      <c r="V264" s="31">
        <v>778125</v>
      </c>
      <c r="W264" s="31">
        <v>778125</v>
      </c>
      <c r="X264" s="31">
        <v>778125</v>
      </c>
      <c r="Y264" s="31">
        <v>778125</v>
      </c>
      <c r="Z264" s="31">
        <v>778125</v>
      </c>
      <c r="AA264" s="31">
        <v>778125</v>
      </c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>
        <f>SUM(AO264:AZ264)</f>
        <v>0</v>
      </c>
      <c r="BB264" s="31">
        <f t="shared" si="228"/>
        <v>0</v>
      </c>
      <c r="BC264" s="31">
        <f t="shared" si="228"/>
        <v>0</v>
      </c>
      <c r="BD264" s="31">
        <f t="shared" si="228"/>
        <v>0</v>
      </c>
      <c r="BE264" s="31">
        <f t="shared" si="228"/>
        <v>0</v>
      </c>
      <c r="BF264" s="31">
        <f t="shared" si="228"/>
        <v>0</v>
      </c>
      <c r="BG264" s="31">
        <f t="shared" si="228"/>
        <v>0</v>
      </c>
      <c r="BH264" s="31">
        <f t="shared" si="228"/>
        <v>0</v>
      </c>
      <c r="BI264" s="31">
        <f t="shared" si="228"/>
        <v>0</v>
      </c>
      <c r="BJ264" s="31">
        <f t="shared" si="228"/>
        <v>0</v>
      </c>
      <c r="BK264" s="31">
        <f t="shared" si="228"/>
        <v>0</v>
      </c>
      <c r="BL264" s="31">
        <f t="shared" si="228"/>
        <v>0</v>
      </c>
      <c r="BM264" s="31">
        <f t="shared" si="228"/>
        <v>0</v>
      </c>
      <c r="BN264" s="31">
        <f>SUM(BB264:BM264)</f>
        <v>0</v>
      </c>
    </row>
    <row r="265" spans="1:66" x14ac:dyDescent="0.35">
      <c r="A265" s="29"/>
      <c r="B265" s="36" t="s">
        <v>130</v>
      </c>
      <c r="C265" s="29"/>
      <c r="D265" s="31">
        <v>778125</v>
      </c>
      <c r="E265" s="31">
        <v>778125</v>
      </c>
      <c r="F265" s="31">
        <v>778125</v>
      </c>
      <c r="G265" s="31">
        <v>778125</v>
      </c>
      <c r="H265" s="31">
        <v>778125</v>
      </c>
      <c r="I265" s="31">
        <v>778125</v>
      </c>
      <c r="J265" s="31">
        <v>778125</v>
      </c>
      <c r="K265" s="31">
        <v>778125</v>
      </c>
      <c r="L265" s="31">
        <v>778125</v>
      </c>
      <c r="M265" s="31">
        <v>778125</v>
      </c>
      <c r="N265" s="31">
        <v>778125</v>
      </c>
      <c r="O265" s="31">
        <v>778125</v>
      </c>
      <c r="P265" s="31">
        <v>778125</v>
      </c>
      <c r="Q265" s="31">
        <v>778125</v>
      </c>
      <c r="R265" s="31">
        <v>778125</v>
      </c>
      <c r="S265" s="31">
        <v>778125</v>
      </c>
      <c r="T265" s="31">
        <v>778125</v>
      </c>
      <c r="U265" s="31">
        <v>778125</v>
      </c>
      <c r="V265" s="31">
        <v>778125</v>
      </c>
      <c r="W265" s="31">
        <v>778125</v>
      </c>
      <c r="X265" s="31">
        <v>778125</v>
      </c>
      <c r="Y265" s="31">
        <v>778125</v>
      </c>
      <c r="Z265" s="31">
        <v>778125</v>
      </c>
      <c r="AA265" s="31">
        <v>778125</v>
      </c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>
        <f>SUM(AO265:AZ265)</f>
        <v>0</v>
      </c>
      <c r="BB265" s="31">
        <f t="shared" si="228"/>
        <v>0</v>
      </c>
      <c r="BC265" s="31">
        <f t="shared" si="228"/>
        <v>0</v>
      </c>
      <c r="BD265" s="31">
        <f t="shared" si="228"/>
        <v>0</v>
      </c>
      <c r="BE265" s="31">
        <f t="shared" si="228"/>
        <v>0</v>
      </c>
      <c r="BF265" s="31">
        <f t="shared" si="228"/>
        <v>0</v>
      </c>
      <c r="BG265" s="31">
        <f t="shared" si="228"/>
        <v>0</v>
      </c>
      <c r="BH265" s="31">
        <f t="shared" si="228"/>
        <v>0</v>
      </c>
      <c r="BI265" s="31">
        <f t="shared" si="228"/>
        <v>0</v>
      </c>
      <c r="BJ265" s="31">
        <f t="shared" si="228"/>
        <v>0</v>
      </c>
      <c r="BK265" s="31">
        <f t="shared" si="228"/>
        <v>0</v>
      </c>
      <c r="BL265" s="31">
        <f t="shared" si="228"/>
        <v>0</v>
      </c>
      <c r="BM265" s="31">
        <f t="shared" si="228"/>
        <v>0</v>
      </c>
      <c r="BN265" s="31">
        <f>SUM(BB265:BM265)</f>
        <v>0</v>
      </c>
    </row>
    <row r="266" spans="1:66" ht="17" x14ac:dyDescent="0.4">
      <c r="A266" s="29"/>
      <c r="B266" s="105" t="s">
        <v>76</v>
      </c>
      <c r="C266" s="29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</row>
    <row r="267" spans="1:66" x14ac:dyDescent="0.35">
      <c r="A267" s="29"/>
      <c r="B267" s="36" t="s">
        <v>128</v>
      </c>
      <c r="C267" s="29"/>
      <c r="D267" s="31">
        <v>778125</v>
      </c>
      <c r="E267" s="31">
        <v>778125</v>
      </c>
      <c r="F267" s="31">
        <v>778125</v>
      </c>
      <c r="G267" s="31">
        <v>778125</v>
      </c>
      <c r="H267" s="31">
        <v>778125</v>
      </c>
      <c r="I267" s="31">
        <v>778125</v>
      </c>
      <c r="J267" s="31">
        <v>778125</v>
      </c>
      <c r="K267" s="31">
        <v>778125</v>
      </c>
      <c r="L267" s="31">
        <v>778125</v>
      </c>
      <c r="M267" s="31">
        <v>778125</v>
      </c>
      <c r="N267" s="31">
        <v>778125</v>
      </c>
      <c r="O267" s="31">
        <v>778125</v>
      </c>
      <c r="P267" s="31">
        <v>778125</v>
      </c>
      <c r="Q267" s="31">
        <v>778125</v>
      </c>
      <c r="R267" s="31">
        <v>778125</v>
      </c>
      <c r="S267" s="31">
        <v>778125</v>
      </c>
      <c r="T267" s="31">
        <v>778125</v>
      </c>
      <c r="U267" s="31">
        <v>778125</v>
      </c>
      <c r="V267" s="31">
        <v>778125</v>
      </c>
      <c r="W267" s="31">
        <v>778125</v>
      </c>
      <c r="X267" s="31">
        <v>778125</v>
      </c>
      <c r="Y267" s="31">
        <v>778125</v>
      </c>
      <c r="Z267" s="31">
        <v>778125</v>
      </c>
      <c r="AA267" s="31">
        <v>778125</v>
      </c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>
        <f>SUM(AO267:AZ267)</f>
        <v>0</v>
      </c>
      <c r="BB267" s="31">
        <f t="shared" ref="BB267:BM269" si="229">SUM(AB267+AO267)*D267</f>
        <v>0</v>
      </c>
      <c r="BC267" s="31">
        <f t="shared" si="229"/>
        <v>0</v>
      </c>
      <c r="BD267" s="31">
        <f t="shared" si="229"/>
        <v>0</v>
      </c>
      <c r="BE267" s="31">
        <f t="shared" si="229"/>
        <v>0</v>
      </c>
      <c r="BF267" s="31">
        <f t="shared" si="229"/>
        <v>0</v>
      </c>
      <c r="BG267" s="31">
        <f t="shared" si="229"/>
        <v>0</v>
      </c>
      <c r="BH267" s="31">
        <f t="shared" si="229"/>
        <v>0</v>
      </c>
      <c r="BI267" s="31">
        <f t="shared" si="229"/>
        <v>0</v>
      </c>
      <c r="BJ267" s="31">
        <f t="shared" si="229"/>
        <v>0</v>
      </c>
      <c r="BK267" s="31">
        <f t="shared" si="229"/>
        <v>0</v>
      </c>
      <c r="BL267" s="31">
        <f t="shared" si="229"/>
        <v>0</v>
      </c>
      <c r="BM267" s="31">
        <f t="shared" si="229"/>
        <v>0</v>
      </c>
      <c r="BN267" s="31">
        <f>SUM(BB267:BM267)</f>
        <v>0</v>
      </c>
    </row>
    <row r="268" spans="1:66" x14ac:dyDescent="0.35">
      <c r="A268" s="29"/>
      <c r="B268" s="36" t="s">
        <v>129</v>
      </c>
      <c r="C268" s="29"/>
      <c r="D268" s="31">
        <v>778125</v>
      </c>
      <c r="E268" s="31">
        <v>778125</v>
      </c>
      <c r="F268" s="31">
        <v>778125</v>
      </c>
      <c r="G268" s="31">
        <v>778125</v>
      </c>
      <c r="H268" s="31">
        <v>778125</v>
      </c>
      <c r="I268" s="31">
        <v>778125</v>
      </c>
      <c r="J268" s="31">
        <v>778125</v>
      </c>
      <c r="K268" s="31">
        <v>778125</v>
      </c>
      <c r="L268" s="31">
        <v>778125</v>
      </c>
      <c r="M268" s="31">
        <v>778125</v>
      </c>
      <c r="N268" s="31">
        <v>778125</v>
      </c>
      <c r="O268" s="31">
        <v>778125</v>
      </c>
      <c r="P268" s="31">
        <v>778125</v>
      </c>
      <c r="Q268" s="31">
        <v>778125</v>
      </c>
      <c r="R268" s="31">
        <v>778125</v>
      </c>
      <c r="S268" s="31">
        <v>778125</v>
      </c>
      <c r="T268" s="31">
        <v>778125</v>
      </c>
      <c r="U268" s="31">
        <v>778125</v>
      </c>
      <c r="V268" s="31">
        <v>778125</v>
      </c>
      <c r="W268" s="31">
        <v>778125</v>
      </c>
      <c r="X268" s="31">
        <v>778125</v>
      </c>
      <c r="Y268" s="31">
        <v>778125</v>
      </c>
      <c r="Z268" s="31">
        <v>778125</v>
      </c>
      <c r="AA268" s="31">
        <v>778125</v>
      </c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>
        <f>SUM(AO268:AZ268)</f>
        <v>0</v>
      </c>
      <c r="BB268" s="31">
        <f t="shared" si="229"/>
        <v>0</v>
      </c>
      <c r="BC268" s="31">
        <f t="shared" si="229"/>
        <v>0</v>
      </c>
      <c r="BD268" s="31">
        <f t="shared" si="229"/>
        <v>0</v>
      </c>
      <c r="BE268" s="31">
        <f t="shared" si="229"/>
        <v>0</v>
      </c>
      <c r="BF268" s="31">
        <f t="shared" si="229"/>
        <v>0</v>
      </c>
      <c r="BG268" s="31">
        <f t="shared" si="229"/>
        <v>0</v>
      </c>
      <c r="BH268" s="31">
        <f t="shared" si="229"/>
        <v>0</v>
      </c>
      <c r="BI268" s="31">
        <f t="shared" si="229"/>
        <v>0</v>
      </c>
      <c r="BJ268" s="31">
        <f t="shared" si="229"/>
        <v>0</v>
      </c>
      <c r="BK268" s="31">
        <f t="shared" si="229"/>
        <v>0</v>
      </c>
      <c r="BL268" s="31">
        <f t="shared" si="229"/>
        <v>0</v>
      </c>
      <c r="BM268" s="31">
        <f t="shared" si="229"/>
        <v>0</v>
      </c>
      <c r="BN268" s="31">
        <f>SUM(BB268:BM268)</f>
        <v>0</v>
      </c>
    </row>
    <row r="269" spans="1:66" x14ac:dyDescent="0.35">
      <c r="A269" s="29"/>
      <c r="B269" s="36" t="s">
        <v>130</v>
      </c>
      <c r="C269" s="29"/>
      <c r="D269" s="31">
        <v>778125</v>
      </c>
      <c r="E269" s="31">
        <v>778125</v>
      </c>
      <c r="F269" s="31">
        <v>778125</v>
      </c>
      <c r="G269" s="31">
        <v>778125</v>
      </c>
      <c r="H269" s="31">
        <v>778125</v>
      </c>
      <c r="I269" s="31">
        <v>778125</v>
      </c>
      <c r="J269" s="31">
        <v>778125</v>
      </c>
      <c r="K269" s="31">
        <v>778125</v>
      </c>
      <c r="L269" s="31">
        <v>778125</v>
      </c>
      <c r="M269" s="31">
        <v>778125</v>
      </c>
      <c r="N269" s="31">
        <v>778125</v>
      </c>
      <c r="O269" s="31">
        <v>778125</v>
      </c>
      <c r="P269" s="31">
        <v>778125</v>
      </c>
      <c r="Q269" s="31">
        <v>778125</v>
      </c>
      <c r="R269" s="31">
        <v>778125</v>
      </c>
      <c r="S269" s="31">
        <v>778125</v>
      </c>
      <c r="T269" s="31">
        <v>778125</v>
      </c>
      <c r="U269" s="31">
        <v>778125</v>
      </c>
      <c r="V269" s="31">
        <v>778125</v>
      </c>
      <c r="W269" s="31">
        <v>778125</v>
      </c>
      <c r="X269" s="31">
        <v>778125</v>
      </c>
      <c r="Y269" s="31">
        <v>778125</v>
      </c>
      <c r="Z269" s="31">
        <v>778125</v>
      </c>
      <c r="AA269" s="31">
        <v>778125</v>
      </c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>
        <f>SUM(AO269:AZ269)</f>
        <v>0</v>
      </c>
      <c r="BB269" s="31">
        <f t="shared" si="229"/>
        <v>0</v>
      </c>
      <c r="BC269" s="31">
        <f t="shared" si="229"/>
        <v>0</v>
      </c>
      <c r="BD269" s="31">
        <f t="shared" si="229"/>
        <v>0</v>
      </c>
      <c r="BE269" s="31">
        <f t="shared" si="229"/>
        <v>0</v>
      </c>
      <c r="BF269" s="31">
        <f t="shared" si="229"/>
        <v>0</v>
      </c>
      <c r="BG269" s="31">
        <f t="shared" si="229"/>
        <v>0</v>
      </c>
      <c r="BH269" s="31">
        <f t="shared" si="229"/>
        <v>0</v>
      </c>
      <c r="BI269" s="31">
        <f t="shared" si="229"/>
        <v>0</v>
      </c>
      <c r="BJ269" s="31">
        <f t="shared" si="229"/>
        <v>0</v>
      </c>
      <c r="BK269" s="31">
        <f t="shared" si="229"/>
        <v>0</v>
      </c>
      <c r="BL269" s="31">
        <f t="shared" si="229"/>
        <v>0</v>
      </c>
      <c r="BM269" s="31">
        <f t="shared" si="229"/>
        <v>0</v>
      </c>
      <c r="BN269" s="31">
        <f>SUM(BB269:BM269)</f>
        <v>0</v>
      </c>
    </row>
    <row r="270" spans="1:66" ht="17" x14ac:dyDescent="0.35">
      <c r="A270" s="29"/>
      <c r="B270" s="36"/>
      <c r="C270" s="29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62">
        <f t="shared" ref="BB270:BM270" si="230">SUM(BB254:BB269)</f>
        <v>0</v>
      </c>
      <c r="BC270" s="62">
        <f t="shared" si="230"/>
        <v>0</v>
      </c>
      <c r="BD270" s="62">
        <f t="shared" si="230"/>
        <v>0</v>
      </c>
      <c r="BE270" s="62">
        <f t="shared" si="230"/>
        <v>0</v>
      </c>
      <c r="BF270" s="62">
        <f t="shared" si="230"/>
        <v>0</v>
      </c>
      <c r="BG270" s="62">
        <f t="shared" si="230"/>
        <v>0</v>
      </c>
      <c r="BH270" s="62">
        <f t="shared" si="230"/>
        <v>0</v>
      </c>
      <c r="BI270" s="62">
        <f t="shared" si="230"/>
        <v>0</v>
      </c>
      <c r="BJ270" s="62">
        <f t="shared" si="230"/>
        <v>0</v>
      </c>
      <c r="BK270" s="62">
        <f t="shared" si="230"/>
        <v>0</v>
      </c>
      <c r="BL270" s="62">
        <f t="shared" si="230"/>
        <v>0</v>
      </c>
      <c r="BM270" s="62">
        <f t="shared" si="230"/>
        <v>0</v>
      </c>
      <c r="BN270" s="50">
        <f>SUM(BN254:BN269)</f>
        <v>0</v>
      </c>
    </row>
    <row r="271" spans="1:66" x14ac:dyDescent="0.35">
      <c r="A271" s="29"/>
      <c r="B271" s="36"/>
      <c r="C271" s="29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</row>
    <row r="272" spans="1:66" ht="17" x14ac:dyDescent="0.4">
      <c r="A272" s="29" t="s">
        <v>145</v>
      </c>
      <c r="B272" s="105" t="s">
        <v>103</v>
      </c>
      <c r="C272" s="29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</row>
    <row r="273" spans="1:66" ht="17" x14ac:dyDescent="0.4">
      <c r="A273" s="29"/>
      <c r="B273" s="105" t="s">
        <v>83</v>
      </c>
      <c r="C273" s="29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</row>
    <row r="274" spans="1:66" x14ac:dyDescent="0.35">
      <c r="A274" s="29"/>
      <c r="B274" s="36" t="s">
        <v>128</v>
      </c>
      <c r="C274" s="29"/>
      <c r="D274" s="31">
        <v>9090</v>
      </c>
      <c r="E274" s="31">
        <v>9090</v>
      </c>
      <c r="F274" s="31">
        <v>9090</v>
      </c>
      <c r="G274" s="31">
        <v>9090</v>
      </c>
      <c r="H274" s="31">
        <v>9090</v>
      </c>
      <c r="I274" s="31">
        <v>9090</v>
      </c>
      <c r="J274" s="31">
        <v>9090</v>
      </c>
      <c r="K274" s="31">
        <v>9090</v>
      </c>
      <c r="L274" s="31">
        <v>9090</v>
      </c>
      <c r="M274" s="31">
        <v>9090</v>
      </c>
      <c r="N274" s="31">
        <v>9090</v>
      </c>
      <c r="O274" s="31">
        <v>9090</v>
      </c>
      <c r="P274" s="31">
        <v>9090</v>
      </c>
      <c r="Q274" s="31">
        <v>9090</v>
      </c>
      <c r="R274" s="31">
        <v>9090</v>
      </c>
      <c r="S274" s="31">
        <v>9090</v>
      </c>
      <c r="T274" s="31">
        <v>9090</v>
      </c>
      <c r="U274" s="31">
        <v>9090</v>
      </c>
      <c r="V274" s="31">
        <v>9090</v>
      </c>
      <c r="W274" s="31">
        <v>9090</v>
      </c>
      <c r="X274" s="31">
        <v>9090</v>
      </c>
      <c r="Y274" s="31">
        <v>9090</v>
      </c>
      <c r="Z274" s="31">
        <v>9090</v>
      </c>
      <c r="AA274" s="31">
        <v>9090</v>
      </c>
      <c r="AB274" s="30">
        <f>SUM('Trafik 2021'!G30,'Trafik 2021'!G31,'Trafik 2021'!G32,'Trafik 2021'!G33)</f>
        <v>0</v>
      </c>
      <c r="AC274" s="30">
        <f>SUM('Trafik 2021'!H30,'Trafik 2021'!H31,'Trafik 2021'!H32,'Trafik 2021'!H33)</f>
        <v>0</v>
      </c>
      <c r="AD274" s="30">
        <f>SUM('Trafik 2021'!I30,'Trafik 2021'!I31,'Trafik 2021'!I32,'Trafik 2021'!I33)</f>
        <v>0</v>
      </c>
      <c r="AE274" s="30">
        <f>SUM('Trafik 2021'!J30,'Trafik 2021'!J31,'Trafik 2021'!J32,'Trafik 2021'!J33)</f>
        <v>520</v>
      </c>
      <c r="AF274" s="30">
        <f>SUM('Trafik 2021'!K30,'Trafik 2021'!K31,'Trafik 2021'!K32,'Trafik 2021'!K33)</f>
        <v>598</v>
      </c>
      <c r="AG274" s="30">
        <f>SUM('Trafik 2021'!L30,'Trafik 2021'!L31,'Trafik 2021'!L32,'Trafik 2021'!L33)</f>
        <v>881</v>
      </c>
      <c r="AH274" s="30">
        <f>SUM('Trafik 2021'!M30,'Trafik 2021'!M31,'Trafik 2021'!M32,'Trafik 2021'!M33)</f>
        <v>881</v>
      </c>
      <c r="AI274" s="30">
        <f>SUM('Trafik 2021'!N30,'Trafik 2021'!N31,'Trafik 2021'!N32,'Trafik 2021'!N33)</f>
        <v>881</v>
      </c>
      <c r="AJ274" s="30">
        <f>SUM('Trafik 2021'!O30,'Trafik 2021'!O31,'Trafik 2021'!O32,'Trafik 2021'!O33)</f>
        <v>2262</v>
      </c>
      <c r="AK274" s="30">
        <f>SUM('Trafik 2021'!P30,'Trafik 2021'!P31,'Trafik 2021'!P32,'Trafik 2021'!P33)</f>
        <v>2262</v>
      </c>
      <c r="AL274" s="30">
        <f>SUM('Trafik 2021'!Q30,'Trafik 2021'!Q31,'Trafik 2021'!Q32,'Trafik 2021'!Q33)</f>
        <v>3021</v>
      </c>
      <c r="AM274" s="30">
        <f>SUM('Trafik 2021'!R30,'Trafik 2021'!R31,'Trafik 2021'!R32,'Trafik 2021'!R33)</f>
        <v>4037</v>
      </c>
      <c r="AN274" s="30">
        <f>SUM(AB274:AM274)</f>
        <v>15343</v>
      </c>
      <c r="AO274" s="30">
        <f>SUM('Trafik 2021'!G44,'Trafik 2021'!G45,'Trafik 2021'!G46,'Trafik 2021'!G47)</f>
        <v>0</v>
      </c>
      <c r="AP274" s="30">
        <f>SUM('Trafik 2021'!H44,'Trafik 2021'!H45,'Trafik 2021'!H46,'Trafik 2021'!H47)</f>
        <v>0</v>
      </c>
      <c r="AQ274" s="30">
        <f>SUM('Trafik 2021'!I44,'Trafik 2021'!I45,'Trafik 2021'!I46,'Trafik 2021'!I47)</f>
        <v>0</v>
      </c>
      <c r="AR274" s="30">
        <f>SUM('Trafik 2021'!J44,'Trafik 2021'!J45,'Trafik 2021'!J46,'Trafik 2021'!J47)</f>
        <v>760</v>
      </c>
      <c r="AS274" s="30">
        <f>SUM('Trafik 2021'!K44,'Trafik 2021'!K45,'Trafik 2021'!K46,'Trafik 2021'!K47)</f>
        <v>751</v>
      </c>
      <c r="AT274" s="30">
        <f>SUM('Trafik 2021'!L44,'Trafik 2021'!L45,'Trafik 2021'!L46,'Trafik 2021'!L47)</f>
        <v>959</v>
      </c>
      <c r="AU274" s="30">
        <f>SUM('Trafik 2021'!M44,'Trafik 2021'!M45,'Trafik 2021'!M46,'Trafik 2021'!M47)</f>
        <v>959</v>
      </c>
      <c r="AV274" s="30">
        <f>SUM('Trafik 2021'!N44,'Trafik 2021'!N45,'Trafik 2021'!N46,'Trafik 2021'!N47)</f>
        <v>748</v>
      </c>
      <c r="AW274" s="30">
        <f>SUM('Trafik 2021'!O44,'Trafik 2021'!O45,'Trafik 2021'!O46,'Trafik 2021'!O47)</f>
        <v>2408</v>
      </c>
      <c r="AX274" s="30">
        <f>SUM('Trafik 2021'!P44,'Trafik 2021'!P45,'Trafik 2021'!P46,'Trafik 2021'!P47)</f>
        <v>2408</v>
      </c>
      <c r="AY274" s="30">
        <f>SUM('Trafik 2021'!Q44,'Trafik 2021'!Q45,'Trafik 2021'!Q46,'Trafik 2021'!Q47)</f>
        <v>3140</v>
      </c>
      <c r="AZ274" s="30">
        <f>SUM('Trafik 2021'!R44,'Trafik 2021'!R45,'Trafik 2021'!R46,'Trafik 2021'!R47)</f>
        <v>4151</v>
      </c>
      <c r="BA274" s="30">
        <f>SUM(AO274:AZ274)</f>
        <v>16284</v>
      </c>
      <c r="BB274" s="31">
        <f t="shared" ref="BB274:BM276" si="231">SUM(AB274+AO274)*D274</f>
        <v>0</v>
      </c>
      <c r="BC274" s="31">
        <f t="shared" si="231"/>
        <v>0</v>
      </c>
      <c r="BD274" s="31">
        <f t="shared" si="231"/>
        <v>0</v>
      </c>
      <c r="BE274" s="31">
        <f t="shared" si="231"/>
        <v>11635200</v>
      </c>
      <c r="BF274" s="31">
        <f t="shared" si="231"/>
        <v>12262410</v>
      </c>
      <c r="BG274" s="31">
        <f t="shared" si="231"/>
        <v>16725600</v>
      </c>
      <c r="BH274" s="31">
        <f t="shared" si="231"/>
        <v>16725600</v>
      </c>
      <c r="BI274" s="31">
        <f t="shared" si="231"/>
        <v>14807610</v>
      </c>
      <c r="BJ274" s="31">
        <f t="shared" si="231"/>
        <v>42450300</v>
      </c>
      <c r="BK274" s="31">
        <f t="shared" si="231"/>
        <v>42450300</v>
      </c>
      <c r="BL274" s="31">
        <f t="shared" si="231"/>
        <v>56003490</v>
      </c>
      <c r="BM274" s="31">
        <f t="shared" si="231"/>
        <v>74428920</v>
      </c>
      <c r="BN274" s="31">
        <f>SUM(BB274:BM274)</f>
        <v>287489430</v>
      </c>
    </row>
    <row r="275" spans="1:66" x14ac:dyDescent="0.35">
      <c r="A275" s="29"/>
      <c r="B275" s="36" t="s">
        <v>129</v>
      </c>
      <c r="C275" s="29"/>
      <c r="D275" s="31">
        <v>9090</v>
      </c>
      <c r="E275" s="31">
        <v>9090</v>
      </c>
      <c r="F275" s="31">
        <v>9090</v>
      </c>
      <c r="G275" s="31">
        <v>9090</v>
      </c>
      <c r="H275" s="31">
        <v>9090</v>
      </c>
      <c r="I275" s="31">
        <v>9090</v>
      </c>
      <c r="J275" s="31">
        <v>9090</v>
      </c>
      <c r="K275" s="31">
        <v>9090</v>
      </c>
      <c r="L275" s="31">
        <v>9090</v>
      </c>
      <c r="M275" s="31">
        <v>9090</v>
      </c>
      <c r="N275" s="31">
        <v>9090</v>
      </c>
      <c r="O275" s="31">
        <v>9090</v>
      </c>
      <c r="P275" s="31">
        <v>9090</v>
      </c>
      <c r="Q275" s="31">
        <v>9090</v>
      </c>
      <c r="R275" s="31">
        <v>9090</v>
      </c>
      <c r="S275" s="31">
        <v>9090</v>
      </c>
      <c r="T275" s="31">
        <v>9090</v>
      </c>
      <c r="U275" s="31">
        <v>9090</v>
      </c>
      <c r="V275" s="31">
        <v>9090</v>
      </c>
      <c r="W275" s="31">
        <v>9090</v>
      </c>
      <c r="X275" s="31">
        <v>9090</v>
      </c>
      <c r="Y275" s="31">
        <v>9090</v>
      </c>
      <c r="Z275" s="31">
        <v>9090</v>
      </c>
      <c r="AA275" s="31">
        <v>9090</v>
      </c>
      <c r="AB275" s="30">
        <f>SUM('Trafik 2021'!G34,'Trafik 2021'!G35,'Trafik 2021'!G36,'Trafik 2021'!G37)</f>
        <v>0</v>
      </c>
      <c r="AC275" s="30">
        <f>SUM('Trafik 2021'!H34,'Trafik 2021'!H35,'Trafik 2021'!H36,'Trafik 2021'!H37)</f>
        <v>0</v>
      </c>
      <c r="AD275" s="30">
        <f>SUM('Trafik 2021'!I34,'Trafik 2021'!I35,'Trafik 2021'!I36,'Trafik 2021'!I37)</f>
        <v>0</v>
      </c>
      <c r="AE275" s="30">
        <f>SUM('Trafik 2021'!J34,'Trafik 2021'!J35,'Trafik 2021'!J36,'Trafik 2021'!J37)</f>
        <v>468</v>
      </c>
      <c r="AF275" s="30">
        <f>SUM('Trafik 2021'!K34,'Trafik 2021'!K35,'Trafik 2021'!K36,'Trafik 2021'!K37)</f>
        <v>313</v>
      </c>
      <c r="AG275" s="30">
        <f>SUM('Trafik 2021'!L34,'Trafik 2021'!L35,'Trafik 2021'!L36,'Trafik 2021'!L37)</f>
        <v>517</v>
      </c>
      <c r="AH275" s="30">
        <f>SUM('Trafik 2021'!M34,'Trafik 2021'!M35,'Trafik 2021'!M36,'Trafik 2021'!M37)</f>
        <v>517</v>
      </c>
      <c r="AI275" s="30">
        <f>SUM('Trafik 2021'!N34,'Trafik 2021'!N35,'Trafik 2021'!N36,'Trafik 2021'!N37)</f>
        <v>517</v>
      </c>
      <c r="AJ275" s="30">
        <f>SUM('Trafik 2021'!O34,'Trafik 2021'!O35,'Trafik 2021'!O36,'Trafik 2021'!O37)</f>
        <v>900</v>
      </c>
      <c r="AK275" s="30">
        <f>SUM('Trafik 2021'!P34,'Trafik 2021'!P35,'Trafik 2021'!P36,'Trafik 2021'!P37)</f>
        <v>900</v>
      </c>
      <c r="AL275" s="30">
        <f>SUM('Trafik 2021'!Q34,'Trafik 2021'!Q35,'Trafik 2021'!Q36,'Trafik 2021'!Q37)</f>
        <v>1078</v>
      </c>
      <c r="AM275" s="30">
        <f>SUM('Trafik 2021'!R34,'Trafik 2021'!R35,'Trafik 2021'!R36,'Trafik 2021'!R37)</f>
        <v>1292</v>
      </c>
      <c r="AN275" s="30">
        <f>SUM(AB275:AM275)</f>
        <v>6502</v>
      </c>
      <c r="AO275" s="30">
        <f>SUM('Trafik 2021'!G48,'Trafik 2021'!G49,'Trafik 2021'!G50,'Trafik 2021'!G51)</f>
        <v>0</v>
      </c>
      <c r="AP275" s="30">
        <f>SUM('Trafik 2021'!H48,'Trafik 2021'!H49,'Trafik 2021'!H50,'Trafik 2021'!H51)</f>
        <v>0</v>
      </c>
      <c r="AQ275" s="30">
        <f>SUM('Trafik 2021'!I48,'Trafik 2021'!I49,'Trafik 2021'!I50,'Trafik 2021'!I51)</f>
        <v>0</v>
      </c>
      <c r="AR275" s="30">
        <f>SUM('Trafik 2021'!J48,'Trafik 2021'!J49,'Trafik 2021'!J50,'Trafik 2021'!J51)</f>
        <v>318</v>
      </c>
      <c r="AS275" s="30">
        <f>SUM('Trafik 2021'!K48,'Trafik 2021'!K49,'Trafik 2021'!K50,'Trafik 2021'!K51)</f>
        <v>278</v>
      </c>
      <c r="AT275" s="30">
        <f>SUM('Trafik 2021'!L48,'Trafik 2021'!L49,'Trafik 2021'!L50,'Trafik 2021'!L51)</f>
        <v>288</v>
      </c>
      <c r="AU275" s="30">
        <f>SUM('Trafik 2021'!M48,'Trafik 2021'!M49,'Trafik 2021'!M50,'Trafik 2021'!M51)</f>
        <v>288</v>
      </c>
      <c r="AV275" s="30">
        <f>SUM('Trafik 2021'!N48,'Trafik 2021'!N49,'Trafik 2021'!N50,'Trafik 2021'!N51)</f>
        <v>282</v>
      </c>
      <c r="AW275" s="30">
        <f>SUM('Trafik 2021'!O48,'Trafik 2021'!O49,'Trafik 2021'!O50,'Trafik 2021'!O51)</f>
        <v>1190</v>
      </c>
      <c r="AX275" s="30">
        <f>SUM('Trafik 2021'!P48,'Trafik 2021'!P49,'Trafik 2021'!P50,'Trafik 2021'!P51)</f>
        <v>1190</v>
      </c>
      <c r="AY275" s="30">
        <f>SUM('Trafik 2021'!Q48,'Trafik 2021'!Q49,'Trafik 2021'!Q50,'Trafik 2021'!Q51)</f>
        <v>1427</v>
      </c>
      <c r="AZ275" s="30">
        <f>SUM('Trafik 2021'!R48,'Trafik 2021'!R49,'Trafik 2021'!R50,'Trafik 2021'!R51)</f>
        <v>1711</v>
      </c>
      <c r="BA275" s="30">
        <f>SUM(AO275:AZ275)</f>
        <v>6972</v>
      </c>
      <c r="BB275" s="31">
        <f t="shared" si="231"/>
        <v>0</v>
      </c>
      <c r="BC275" s="31">
        <f t="shared" si="231"/>
        <v>0</v>
      </c>
      <c r="BD275" s="31">
        <f t="shared" si="231"/>
        <v>0</v>
      </c>
      <c r="BE275" s="31">
        <f t="shared" si="231"/>
        <v>7144740</v>
      </c>
      <c r="BF275" s="31">
        <f t="shared" si="231"/>
        <v>5372190</v>
      </c>
      <c r="BG275" s="31">
        <f t="shared" si="231"/>
        <v>7317450</v>
      </c>
      <c r="BH275" s="31">
        <f t="shared" si="231"/>
        <v>7317450</v>
      </c>
      <c r="BI275" s="31">
        <f t="shared" si="231"/>
        <v>7262910</v>
      </c>
      <c r="BJ275" s="31">
        <f t="shared" si="231"/>
        <v>18998100</v>
      </c>
      <c r="BK275" s="31">
        <f t="shared" si="231"/>
        <v>18998100</v>
      </c>
      <c r="BL275" s="31">
        <f t="shared" si="231"/>
        <v>22770450</v>
      </c>
      <c r="BM275" s="31">
        <f t="shared" si="231"/>
        <v>27297270</v>
      </c>
      <c r="BN275" s="31">
        <f>SUM(BB275:BM275)</f>
        <v>122478660</v>
      </c>
    </row>
    <row r="276" spans="1:66" x14ac:dyDescent="0.35">
      <c r="A276" s="29"/>
      <c r="B276" s="36" t="s">
        <v>130</v>
      </c>
      <c r="C276" s="29"/>
      <c r="D276" s="31">
        <v>9090</v>
      </c>
      <c r="E276" s="31">
        <v>9090</v>
      </c>
      <c r="F276" s="31">
        <v>9090</v>
      </c>
      <c r="G276" s="31">
        <v>9090</v>
      </c>
      <c r="H276" s="31">
        <v>9090</v>
      </c>
      <c r="I276" s="31">
        <v>9090</v>
      </c>
      <c r="J276" s="31">
        <v>9090</v>
      </c>
      <c r="K276" s="31">
        <v>9090</v>
      </c>
      <c r="L276" s="31">
        <v>9090</v>
      </c>
      <c r="M276" s="31">
        <v>9090</v>
      </c>
      <c r="N276" s="31">
        <v>9090</v>
      </c>
      <c r="O276" s="31">
        <v>9090</v>
      </c>
      <c r="P276" s="31">
        <v>9090</v>
      </c>
      <c r="Q276" s="31">
        <v>9090</v>
      </c>
      <c r="R276" s="31">
        <v>9090</v>
      </c>
      <c r="S276" s="31">
        <v>9090</v>
      </c>
      <c r="T276" s="31">
        <v>9090</v>
      </c>
      <c r="U276" s="31">
        <v>9090</v>
      </c>
      <c r="V276" s="31">
        <v>9090</v>
      </c>
      <c r="W276" s="31">
        <v>9090</v>
      </c>
      <c r="X276" s="31">
        <v>9090</v>
      </c>
      <c r="Y276" s="31">
        <v>9090</v>
      </c>
      <c r="Z276" s="31">
        <v>9090</v>
      </c>
      <c r="AA276" s="31">
        <v>9090</v>
      </c>
      <c r="AB276" s="30">
        <f>SUM('Trafik 2021'!G38)</f>
        <v>0</v>
      </c>
      <c r="AC276" s="30">
        <f>SUM('Trafik 2021'!H38)</f>
        <v>0</v>
      </c>
      <c r="AD276" s="30">
        <f>SUM('Trafik 2021'!I38)</f>
        <v>0</v>
      </c>
      <c r="AE276" s="30">
        <f>SUM('Trafik 2021'!J38)</f>
        <v>0</v>
      </c>
      <c r="AF276" s="30">
        <f>SUM('Trafik 2021'!K38)</f>
        <v>0</v>
      </c>
      <c r="AG276" s="30">
        <f>SUM('Trafik 2021'!L38)</f>
        <v>0</v>
      </c>
      <c r="AH276" s="30">
        <f>SUM('Trafik 2021'!M38)</f>
        <v>0</v>
      </c>
      <c r="AI276" s="30">
        <f>SUM('Trafik 2021'!N38)</f>
        <v>0</v>
      </c>
      <c r="AJ276" s="30">
        <f>SUM('Trafik 2021'!O38)</f>
        <v>0</v>
      </c>
      <c r="AK276" s="30">
        <f>SUM('Trafik 2021'!P38)</f>
        <v>0</v>
      </c>
      <c r="AL276" s="30">
        <f>SUM('Trafik 2021'!Q38)</f>
        <v>0</v>
      </c>
      <c r="AM276" s="30">
        <f>SUM('Trafik 2021'!R38)</f>
        <v>0</v>
      </c>
      <c r="AN276" s="30">
        <f>SUM(AB276:AM276)</f>
        <v>0</v>
      </c>
      <c r="AO276" s="30">
        <f>SUM('Trafik 2021'!G52)</f>
        <v>0</v>
      </c>
      <c r="AP276" s="30">
        <f>SUM('Trafik 2021'!H52)</f>
        <v>0</v>
      </c>
      <c r="AQ276" s="30">
        <f>SUM('Trafik 2021'!I52)</f>
        <v>0</v>
      </c>
      <c r="AR276" s="30">
        <f>SUM('Trafik 2021'!J52)</f>
        <v>0</v>
      </c>
      <c r="AS276" s="30">
        <f>SUM('Trafik 2021'!K52)</f>
        <v>0</v>
      </c>
      <c r="AT276" s="30">
        <f>SUM('Trafik 2021'!L52)</f>
        <v>0</v>
      </c>
      <c r="AU276" s="30">
        <f>SUM('Trafik 2021'!M52)</f>
        <v>0</v>
      </c>
      <c r="AV276" s="30">
        <f>SUM('Trafik 2021'!N52)</f>
        <v>0</v>
      </c>
      <c r="AW276" s="30">
        <f>SUM('Trafik 2021'!O52)</f>
        <v>0</v>
      </c>
      <c r="AX276" s="30">
        <f>SUM('Trafik 2021'!P52)</f>
        <v>0</v>
      </c>
      <c r="AY276" s="30">
        <f>SUM('Trafik 2021'!Q52)</f>
        <v>0</v>
      </c>
      <c r="AZ276" s="30">
        <f>SUM('Trafik 2021'!R52)</f>
        <v>0</v>
      </c>
      <c r="BA276" s="30">
        <f>SUM(AO276:AZ276)</f>
        <v>0</v>
      </c>
      <c r="BB276" s="31">
        <f t="shared" si="231"/>
        <v>0</v>
      </c>
      <c r="BC276" s="31">
        <f t="shared" si="231"/>
        <v>0</v>
      </c>
      <c r="BD276" s="31">
        <f t="shared" si="231"/>
        <v>0</v>
      </c>
      <c r="BE276" s="31">
        <f t="shared" si="231"/>
        <v>0</v>
      </c>
      <c r="BF276" s="31">
        <f t="shared" si="231"/>
        <v>0</v>
      </c>
      <c r="BG276" s="31">
        <f t="shared" si="231"/>
        <v>0</v>
      </c>
      <c r="BH276" s="31">
        <f t="shared" si="231"/>
        <v>0</v>
      </c>
      <c r="BI276" s="31">
        <f t="shared" si="231"/>
        <v>0</v>
      </c>
      <c r="BJ276" s="31">
        <f t="shared" si="231"/>
        <v>0</v>
      </c>
      <c r="BK276" s="31">
        <f t="shared" si="231"/>
        <v>0</v>
      </c>
      <c r="BL276" s="31">
        <f t="shared" si="231"/>
        <v>0</v>
      </c>
      <c r="BM276" s="31">
        <f t="shared" si="231"/>
        <v>0</v>
      </c>
      <c r="BN276" s="31">
        <f>SUM(BB276:BM276)</f>
        <v>0</v>
      </c>
    </row>
    <row r="277" spans="1:66" ht="17" x14ac:dyDescent="0.4">
      <c r="A277" s="29"/>
      <c r="B277" s="105" t="s">
        <v>76</v>
      </c>
      <c r="C277" s="29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</row>
    <row r="278" spans="1:66" x14ac:dyDescent="0.35">
      <c r="A278" s="29"/>
      <c r="B278" s="36" t="s">
        <v>128</v>
      </c>
      <c r="C278" s="29"/>
      <c r="D278" s="31">
        <v>9090</v>
      </c>
      <c r="E278" s="31">
        <v>9090</v>
      </c>
      <c r="F278" s="31">
        <v>9090</v>
      </c>
      <c r="G278" s="31">
        <v>9090</v>
      </c>
      <c r="H278" s="31">
        <v>9090</v>
      </c>
      <c r="I278" s="31">
        <v>9090</v>
      </c>
      <c r="J278" s="31">
        <v>9090</v>
      </c>
      <c r="K278" s="31">
        <v>9090</v>
      </c>
      <c r="L278" s="31">
        <v>9090</v>
      </c>
      <c r="M278" s="31">
        <v>9090</v>
      </c>
      <c r="N278" s="31">
        <v>9090</v>
      </c>
      <c r="O278" s="31">
        <v>9090</v>
      </c>
      <c r="P278" s="31">
        <v>9090</v>
      </c>
      <c r="Q278" s="31">
        <v>9090</v>
      </c>
      <c r="R278" s="31">
        <v>9090</v>
      </c>
      <c r="S278" s="31">
        <v>9090</v>
      </c>
      <c r="T278" s="31">
        <v>9090</v>
      </c>
      <c r="U278" s="31">
        <v>9090</v>
      </c>
      <c r="V278" s="31">
        <v>9090</v>
      </c>
      <c r="W278" s="31">
        <v>9090</v>
      </c>
      <c r="X278" s="31">
        <v>9090</v>
      </c>
      <c r="Y278" s="31">
        <v>9090</v>
      </c>
      <c r="Z278" s="31">
        <v>9090</v>
      </c>
      <c r="AA278" s="31">
        <v>9090</v>
      </c>
      <c r="AB278" s="30">
        <f>SUM('Trafik 2021'!G39)</f>
        <v>0</v>
      </c>
      <c r="AC278" s="30">
        <f>SUM('Trafik 2021'!H39)</f>
        <v>0</v>
      </c>
      <c r="AD278" s="30">
        <f>SUM('Trafik 2021'!I39)</f>
        <v>0</v>
      </c>
      <c r="AE278" s="30">
        <f>SUM('Trafik 2021'!J39)</f>
        <v>109</v>
      </c>
      <c r="AF278" s="30">
        <f>SUM('Trafik 2021'!K39)</f>
        <v>178</v>
      </c>
      <c r="AG278" s="30">
        <f>SUM('Trafik 2021'!L39)</f>
        <v>127</v>
      </c>
      <c r="AH278" s="30">
        <f>SUM('Trafik 2021'!M39)</f>
        <v>127</v>
      </c>
      <c r="AI278" s="30">
        <f>SUM('Trafik 2021'!N39)</f>
        <v>127</v>
      </c>
      <c r="AJ278" s="30">
        <f>SUM('Trafik 2021'!O39)</f>
        <v>360</v>
      </c>
      <c r="AK278" s="30">
        <f>SUM('Trafik 2021'!P39)</f>
        <v>360</v>
      </c>
      <c r="AL278" s="30">
        <f>SUM('Trafik 2021'!Q39)</f>
        <v>432</v>
      </c>
      <c r="AM278" s="30">
        <f>SUM('Trafik 2021'!R39)</f>
        <v>518</v>
      </c>
      <c r="AN278" s="30">
        <f>SUM(AB278:AM278)</f>
        <v>2338</v>
      </c>
      <c r="AO278" s="30">
        <f>SUM('Trafik 2021'!G53)</f>
        <v>0</v>
      </c>
      <c r="AP278" s="30">
        <f>SUM('Trafik 2021'!H53)</f>
        <v>0</v>
      </c>
      <c r="AQ278" s="30">
        <f>SUM('Trafik 2021'!I53)</f>
        <v>0</v>
      </c>
      <c r="AR278" s="30">
        <f>SUM('Trafik 2021'!J53)</f>
        <v>1</v>
      </c>
      <c r="AS278" s="30">
        <f>SUM('Trafik 2021'!K53)</f>
        <v>50</v>
      </c>
      <c r="AT278" s="30">
        <f>SUM('Trafik 2021'!L53)</f>
        <v>0</v>
      </c>
      <c r="AU278" s="30">
        <f>SUM('Trafik 2021'!M53)</f>
        <v>0</v>
      </c>
      <c r="AV278" s="30">
        <f>SUM('Trafik 2021'!N53)</f>
        <v>0</v>
      </c>
      <c r="AW278" s="30">
        <f>SUM('Trafik 2021'!O53)</f>
        <v>367</v>
      </c>
      <c r="AX278" s="30">
        <f>SUM('Trafik 2021'!P53)</f>
        <v>367</v>
      </c>
      <c r="AY278" s="30">
        <f>SUM('Trafik 2021'!Q53)</f>
        <v>440</v>
      </c>
      <c r="AZ278" s="30">
        <f>SUM('Trafik 2021'!R53)</f>
        <v>528</v>
      </c>
      <c r="BA278" s="30">
        <f>SUM(AO278:AZ278)</f>
        <v>1753</v>
      </c>
      <c r="BB278" s="31">
        <f t="shared" ref="BB278:BM280" si="232">SUM(AB278+AO278)*D278</f>
        <v>0</v>
      </c>
      <c r="BC278" s="31">
        <f t="shared" si="232"/>
        <v>0</v>
      </c>
      <c r="BD278" s="31">
        <f t="shared" si="232"/>
        <v>0</v>
      </c>
      <c r="BE278" s="31">
        <f t="shared" si="232"/>
        <v>999900</v>
      </c>
      <c r="BF278" s="31">
        <f t="shared" si="232"/>
        <v>2072520</v>
      </c>
      <c r="BG278" s="31">
        <f t="shared" si="232"/>
        <v>1154430</v>
      </c>
      <c r="BH278" s="31">
        <f t="shared" si="232"/>
        <v>1154430</v>
      </c>
      <c r="BI278" s="31">
        <f t="shared" si="232"/>
        <v>1154430</v>
      </c>
      <c r="BJ278" s="31">
        <f t="shared" si="232"/>
        <v>6608430</v>
      </c>
      <c r="BK278" s="31">
        <f t="shared" si="232"/>
        <v>6608430</v>
      </c>
      <c r="BL278" s="31">
        <f t="shared" si="232"/>
        <v>7926480</v>
      </c>
      <c r="BM278" s="31">
        <f t="shared" si="232"/>
        <v>9508140</v>
      </c>
      <c r="BN278" s="31">
        <f>SUM(BB278:BM278)</f>
        <v>37187190</v>
      </c>
    </row>
    <row r="279" spans="1:66" x14ac:dyDescent="0.35">
      <c r="A279" s="29"/>
      <c r="B279" s="36" t="s">
        <v>129</v>
      </c>
      <c r="C279" s="29"/>
      <c r="D279" s="31">
        <v>9090</v>
      </c>
      <c r="E279" s="31">
        <v>9090</v>
      </c>
      <c r="F279" s="31">
        <v>9090</v>
      </c>
      <c r="G279" s="31">
        <v>9090</v>
      </c>
      <c r="H279" s="31">
        <v>9090</v>
      </c>
      <c r="I279" s="31">
        <v>9090</v>
      </c>
      <c r="J279" s="31">
        <v>9090</v>
      </c>
      <c r="K279" s="31">
        <v>9090</v>
      </c>
      <c r="L279" s="31">
        <v>9090</v>
      </c>
      <c r="M279" s="31">
        <v>9090</v>
      </c>
      <c r="N279" s="31">
        <v>9090</v>
      </c>
      <c r="O279" s="31">
        <v>9090</v>
      </c>
      <c r="P279" s="31">
        <v>9090</v>
      </c>
      <c r="Q279" s="31">
        <v>9090</v>
      </c>
      <c r="R279" s="31">
        <v>9090</v>
      </c>
      <c r="S279" s="31">
        <v>9090</v>
      </c>
      <c r="T279" s="31">
        <v>9090</v>
      </c>
      <c r="U279" s="31">
        <v>9090</v>
      </c>
      <c r="V279" s="31">
        <v>9090</v>
      </c>
      <c r="W279" s="31">
        <v>9090</v>
      </c>
      <c r="X279" s="31">
        <v>9090</v>
      </c>
      <c r="Y279" s="31">
        <v>9090</v>
      </c>
      <c r="Z279" s="31">
        <v>9090</v>
      </c>
      <c r="AA279" s="31">
        <v>9090</v>
      </c>
      <c r="AB279" s="30">
        <f>SUM('Trafik 2021'!G40)</f>
        <v>0</v>
      </c>
      <c r="AC279" s="30">
        <f>SUM('Trafik 2021'!H40)</f>
        <v>0</v>
      </c>
      <c r="AD279" s="30">
        <f>SUM('Trafik 2021'!I40)</f>
        <v>0</v>
      </c>
      <c r="AE279" s="30">
        <f>SUM('Trafik 2021'!J40)</f>
        <v>0</v>
      </c>
      <c r="AF279" s="30">
        <f>SUM('Trafik 2021'!K40)</f>
        <v>0</v>
      </c>
      <c r="AG279" s="30">
        <f>SUM('Trafik 2021'!L40)</f>
        <v>2</v>
      </c>
      <c r="AH279" s="30">
        <f>SUM('Trafik 2021'!M40)</f>
        <v>2</v>
      </c>
      <c r="AI279" s="30">
        <f>SUM('Trafik 2021'!N40)</f>
        <v>2</v>
      </c>
      <c r="AJ279" s="30">
        <f>SUM('Trafik 2021'!O40)</f>
        <v>0</v>
      </c>
      <c r="AK279" s="30">
        <f>SUM('Trafik 2021'!P40)</f>
        <v>0</v>
      </c>
      <c r="AL279" s="30">
        <f>SUM('Trafik 2021'!Q40)</f>
        <v>28</v>
      </c>
      <c r="AM279" s="30">
        <f>SUM('Trafik 2021'!R40)</f>
        <v>28</v>
      </c>
      <c r="AN279" s="30">
        <f>SUM(AB279:AM279)</f>
        <v>62</v>
      </c>
      <c r="AO279" s="30">
        <f>SUM('Trafik 2021'!G54)</f>
        <v>0</v>
      </c>
      <c r="AP279" s="30">
        <f>SUM('Trafik 2021'!H54)</f>
        <v>0</v>
      </c>
      <c r="AQ279" s="30">
        <f>SUM('Trafik 2021'!I54)</f>
        <v>0</v>
      </c>
      <c r="AR279" s="30">
        <f>SUM('Trafik 2021'!J54)</f>
        <v>0</v>
      </c>
      <c r="AS279" s="30">
        <f>SUM('Trafik 2021'!K54)</f>
        <v>0</v>
      </c>
      <c r="AT279" s="30">
        <f>SUM('Trafik 2021'!L54)</f>
        <v>0</v>
      </c>
      <c r="AU279" s="30">
        <f>SUM('Trafik 2021'!M54)</f>
        <v>0</v>
      </c>
      <c r="AV279" s="30">
        <f>SUM('Trafik 2021'!N54)</f>
        <v>0</v>
      </c>
      <c r="AW279" s="30">
        <f>SUM('Trafik 2021'!O54)</f>
        <v>6</v>
      </c>
      <c r="AX279" s="30">
        <f>SUM('Trafik 2021'!P54)</f>
        <v>6</v>
      </c>
      <c r="AY279" s="30">
        <f>SUM('Trafik 2021'!Q54)</f>
        <v>4</v>
      </c>
      <c r="AZ279" s="30">
        <f>SUM('Trafik 2021'!R54)</f>
        <v>4</v>
      </c>
      <c r="BA279" s="30">
        <f>SUM(AO279:AZ279)</f>
        <v>20</v>
      </c>
      <c r="BB279" s="31">
        <f t="shared" si="232"/>
        <v>0</v>
      </c>
      <c r="BC279" s="31">
        <f t="shared" si="232"/>
        <v>0</v>
      </c>
      <c r="BD279" s="31">
        <f t="shared" si="232"/>
        <v>0</v>
      </c>
      <c r="BE279" s="31">
        <f t="shared" si="232"/>
        <v>0</v>
      </c>
      <c r="BF279" s="31">
        <f t="shared" si="232"/>
        <v>0</v>
      </c>
      <c r="BG279" s="31">
        <f t="shared" si="232"/>
        <v>18180</v>
      </c>
      <c r="BH279" s="31">
        <f t="shared" si="232"/>
        <v>18180</v>
      </c>
      <c r="BI279" s="31">
        <f t="shared" si="232"/>
        <v>18180</v>
      </c>
      <c r="BJ279" s="31">
        <f t="shared" si="232"/>
        <v>54540</v>
      </c>
      <c r="BK279" s="31">
        <f t="shared" si="232"/>
        <v>54540</v>
      </c>
      <c r="BL279" s="31">
        <f t="shared" si="232"/>
        <v>290880</v>
      </c>
      <c r="BM279" s="31">
        <f t="shared" si="232"/>
        <v>290880</v>
      </c>
      <c r="BN279" s="31">
        <f>SUM(BB279:BM279)</f>
        <v>745380</v>
      </c>
    </row>
    <row r="280" spans="1:66" x14ac:dyDescent="0.35">
      <c r="A280" s="29"/>
      <c r="B280" s="36" t="s">
        <v>130</v>
      </c>
      <c r="C280" s="29"/>
      <c r="D280" s="31">
        <v>9090</v>
      </c>
      <c r="E280" s="31">
        <v>9090</v>
      </c>
      <c r="F280" s="31">
        <v>9090</v>
      </c>
      <c r="G280" s="31">
        <v>9090</v>
      </c>
      <c r="H280" s="31">
        <v>9090</v>
      </c>
      <c r="I280" s="31">
        <v>9090</v>
      </c>
      <c r="J280" s="31">
        <v>9090</v>
      </c>
      <c r="K280" s="31">
        <v>9090</v>
      </c>
      <c r="L280" s="31">
        <v>9090</v>
      </c>
      <c r="M280" s="31">
        <v>9090</v>
      </c>
      <c r="N280" s="31">
        <v>9090</v>
      </c>
      <c r="O280" s="31">
        <v>9090</v>
      </c>
      <c r="P280" s="31">
        <v>9090</v>
      </c>
      <c r="Q280" s="31">
        <v>9090</v>
      </c>
      <c r="R280" s="31">
        <v>9090</v>
      </c>
      <c r="S280" s="31">
        <v>9090</v>
      </c>
      <c r="T280" s="31">
        <v>9090</v>
      </c>
      <c r="U280" s="31">
        <v>9090</v>
      </c>
      <c r="V280" s="31">
        <v>9090</v>
      </c>
      <c r="W280" s="31">
        <v>9090</v>
      </c>
      <c r="X280" s="31">
        <v>9090</v>
      </c>
      <c r="Y280" s="31">
        <v>9090</v>
      </c>
      <c r="Z280" s="31">
        <v>9090</v>
      </c>
      <c r="AA280" s="31">
        <v>9090</v>
      </c>
      <c r="AB280" s="30">
        <f>SUM('Trafik 2021'!G41)</f>
        <v>0</v>
      </c>
      <c r="AC280" s="30">
        <f>SUM('Trafik 2021'!H41)</f>
        <v>0</v>
      </c>
      <c r="AD280" s="30">
        <f>SUM('Trafik 2021'!I41)</f>
        <v>0</v>
      </c>
      <c r="AE280" s="30">
        <f>SUM('Trafik 2021'!J41)</f>
        <v>0</v>
      </c>
      <c r="AF280" s="30">
        <f>SUM('Trafik 2021'!K41)</f>
        <v>0</v>
      </c>
      <c r="AG280" s="30">
        <f>SUM('Trafik 2021'!L41)</f>
        <v>0</v>
      </c>
      <c r="AH280" s="30">
        <f>SUM('Trafik 2021'!M41)</f>
        <v>0</v>
      </c>
      <c r="AI280" s="30">
        <f>SUM('Trafik 2021'!N41)</f>
        <v>0</v>
      </c>
      <c r="AJ280" s="30">
        <f>SUM('Trafik 2021'!O41)</f>
        <v>0</v>
      </c>
      <c r="AK280" s="30">
        <f>SUM('Trafik 2021'!P41)</f>
        <v>0</v>
      </c>
      <c r="AL280" s="30">
        <f>SUM('Trafik 2021'!Q41)</f>
        <v>0</v>
      </c>
      <c r="AM280" s="30">
        <f>SUM('Trafik 2021'!R41)</f>
        <v>0</v>
      </c>
      <c r="AN280" s="30">
        <f>SUM(AB280:AM280)</f>
        <v>0</v>
      </c>
      <c r="AO280" s="30">
        <f>SUM('Trafik 2021'!G55)</f>
        <v>0</v>
      </c>
      <c r="AP280" s="30">
        <f>SUM('Trafik 2021'!H55)</f>
        <v>0</v>
      </c>
      <c r="AQ280" s="30">
        <f>SUM('Trafik 2021'!I55)</f>
        <v>0</v>
      </c>
      <c r="AR280" s="30">
        <f>SUM('Trafik 2021'!J55)</f>
        <v>0</v>
      </c>
      <c r="AS280" s="30">
        <f>SUM('Trafik 2021'!K55)</f>
        <v>0</v>
      </c>
      <c r="AT280" s="30">
        <f>SUM('Trafik 2021'!L55)</f>
        <v>0</v>
      </c>
      <c r="AU280" s="30">
        <f>SUM('Trafik 2021'!M55)</f>
        <v>0</v>
      </c>
      <c r="AV280" s="30">
        <f>SUM('Trafik 2021'!N55)</f>
        <v>0</v>
      </c>
      <c r="AW280" s="30">
        <f>SUM('Trafik 2021'!O55)</f>
        <v>0</v>
      </c>
      <c r="AX280" s="30">
        <f>SUM('Trafik 2021'!P55)</f>
        <v>0</v>
      </c>
      <c r="AY280" s="30">
        <f>SUM('Trafik 2021'!Q55)</f>
        <v>0</v>
      </c>
      <c r="AZ280" s="30">
        <f>SUM('Trafik 2021'!R55)</f>
        <v>0</v>
      </c>
      <c r="BA280" s="30">
        <f>SUM(AO280:AZ280)</f>
        <v>0</v>
      </c>
      <c r="BB280" s="31">
        <f t="shared" si="232"/>
        <v>0</v>
      </c>
      <c r="BC280" s="31">
        <f t="shared" si="232"/>
        <v>0</v>
      </c>
      <c r="BD280" s="31">
        <f t="shared" si="232"/>
        <v>0</v>
      </c>
      <c r="BE280" s="31">
        <f t="shared" si="232"/>
        <v>0</v>
      </c>
      <c r="BF280" s="31">
        <f t="shared" si="232"/>
        <v>0</v>
      </c>
      <c r="BG280" s="31">
        <f t="shared" si="232"/>
        <v>0</v>
      </c>
      <c r="BH280" s="31">
        <f t="shared" si="232"/>
        <v>0</v>
      </c>
      <c r="BI280" s="31">
        <f t="shared" si="232"/>
        <v>0</v>
      </c>
      <c r="BJ280" s="31">
        <f t="shared" si="232"/>
        <v>0</v>
      </c>
      <c r="BK280" s="31">
        <f t="shared" si="232"/>
        <v>0</v>
      </c>
      <c r="BL280" s="31">
        <f t="shared" si="232"/>
        <v>0</v>
      </c>
      <c r="BM280" s="31">
        <f t="shared" si="232"/>
        <v>0</v>
      </c>
      <c r="BN280" s="31">
        <f>SUM(BB280:BM280)</f>
        <v>0</v>
      </c>
    </row>
    <row r="281" spans="1:66" ht="17" x14ac:dyDescent="0.35">
      <c r="A281" s="29"/>
      <c r="B281" s="36"/>
      <c r="C281" s="29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62">
        <f t="shared" ref="BB281:BN281" si="233">SUM(BB274:BB280)</f>
        <v>0</v>
      </c>
      <c r="BC281" s="62">
        <f t="shared" si="233"/>
        <v>0</v>
      </c>
      <c r="BD281" s="62">
        <f t="shared" si="233"/>
        <v>0</v>
      </c>
      <c r="BE281" s="62">
        <f t="shared" si="233"/>
        <v>19779840</v>
      </c>
      <c r="BF281" s="62">
        <f t="shared" si="233"/>
        <v>19707120</v>
      </c>
      <c r="BG281" s="62">
        <f t="shared" si="233"/>
        <v>25215660</v>
      </c>
      <c r="BH281" s="62">
        <f t="shared" si="233"/>
        <v>25215660</v>
      </c>
      <c r="BI281" s="62">
        <f t="shared" si="233"/>
        <v>23243130</v>
      </c>
      <c r="BJ281" s="62">
        <f t="shared" si="233"/>
        <v>68111370</v>
      </c>
      <c r="BK281" s="62">
        <f t="shared" si="233"/>
        <v>68111370</v>
      </c>
      <c r="BL281" s="62">
        <f t="shared" si="233"/>
        <v>86991300</v>
      </c>
      <c r="BM281" s="62">
        <f t="shared" si="233"/>
        <v>111525210</v>
      </c>
      <c r="BN281" s="50">
        <f t="shared" si="233"/>
        <v>447900660</v>
      </c>
    </row>
    <row r="282" spans="1:66" x14ac:dyDescent="0.35">
      <c r="A282" s="29"/>
      <c r="B282" s="36"/>
      <c r="C282" s="29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</row>
    <row r="283" spans="1:66" ht="17" x14ac:dyDescent="0.4">
      <c r="A283" s="29" t="s">
        <v>146</v>
      </c>
      <c r="B283" s="105" t="s">
        <v>104</v>
      </c>
      <c r="C283" s="29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</row>
    <row r="284" spans="1:66" ht="17" x14ac:dyDescent="0.4">
      <c r="A284" s="29"/>
      <c r="B284" s="105" t="s">
        <v>237</v>
      </c>
      <c r="C284" s="29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</row>
    <row r="285" spans="1:66" x14ac:dyDescent="0.35">
      <c r="A285" s="29"/>
      <c r="B285" s="36" t="s">
        <v>128</v>
      </c>
      <c r="C285" s="29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>
        <v>50000</v>
      </c>
      <c r="Q285" s="31">
        <v>50000</v>
      </c>
      <c r="R285" s="31">
        <v>50000</v>
      </c>
      <c r="S285" s="31">
        <v>50000</v>
      </c>
      <c r="T285" s="31">
        <v>50000</v>
      </c>
      <c r="U285" s="31">
        <v>50000</v>
      </c>
      <c r="V285" s="31">
        <v>50000</v>
      </c>
      <c r="W285" s="31">
        <v>50000</v>
      </c>
      <c r="X285" s="31">
        <v>50000</v>
      </c>
      <c r="Y285" s="31">
        <v>50000</v>
      </c>
      <c r="Z285" s="31">
        <v>50000</v>
      </c>
      <c r="AA285" s="31">
        <v>50000</v>
      </c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>
        <f t="shared" ref="BA285:BA291" si="234">SUM(AO285:AZ285)</f>
        <v>0</v>
      </c>
      <c r="BB285" s="31">
        <f>AO285*P285</f>
        <v>0</v>
      </c>
      <c r="BC285" s="31">
        <f t="shared" ref="BC285:BM287" si="235">AP285*Q285</f>
        <v>0</v>
      </c>
      <c r="BD285" s="31">
        <f t="shared" si="235"/>
        <v>0</v>
      </c>
      <c r="BE285" s="31">
        <f t="shared" si="235"/>
        <v>0</v>
      </c>
      <c r="BF285" s="31">
        <f t="shared" si="235"/>
        <v>0</v>
      </c>
      <c r="BG285" s="31">
        <f t="shared" si="235"/>
        <v>0</v>
      </c>
      <c r="BH285" s="31">
        <f t="shared" si="235"/>
        <v>0</v>
      </c>
      <c r="BI285" s="31">
        <f t="shared" si="235"/>
        <v>0</v>
      </c>
      <c r="BJ285" s="31">
        <f t="shared" si="235"/>
        <v>0</v>
      </c>
      <c r="BK285" s="31">
        <f t="shared" si="235"/>
        <v>0</v>
      </c>
      <c r="BL285" s="31">
        <f t="shared" si="235"/>
        <v>0</v>
      </c>
      <c r="BM285" s="31">
        <f t="shared" si="235"/>
        <v>0</v>
      </c>
      <c r="BN285" s="31">
        <f t="shared" ref="BN285:BN291" si="236">SUM(BB285:BM285)</f>
        <v>0</v>
      </c>
    </row>
    <row r="286" spans="1:66" x14ac:dyDescent="0.35">
      <c r="A286" s="29"/>
      <c r="B286" s="36" t="s">
        <v>129</v>
      </c>
      <c r="C286" s="29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>
        <v>50000</v>
      </c>
      <c r="Q286" s="31">
        <v>50000</v>
      </c>
      <c r="R286" s="31">
        <v>50000</v>
      </c>
      <c r="S286" s="31">
        <v>50000</v>
      </c>
      <c r="T286" s="31">
        <v>50000</v>
      </c>
      <c r="U286" s="31">
        <v>50000</v>
      </c>
      <c r="V286" s="31">
        <v>50000</v>
      </c>
      <c r="W286" s="31">
        <v>50000</v>
      </c>
      <c r="X286" s="31">
        <v>50000</v>
      </c>
      <c r="Y286" s="31">
        <v>50000</v>
      </c>
      <c r="Z286" s="31">
        <v>50000</v>
      </c>
      <c r="AA286" s="31">
        <v>50000</v>
      </c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>
        <f t="shared" si="234"/>
        <v>0</v>
      </c>
      <c r="BB286" s="31">
        <f>AO286*P286</f>
        <v>0</v>
      </c>
      <c r="BC286" s="31">
        <f t="shared" si="235"/>
        <v>0</v>
      </c>
      <c r="BD286" s="31">
        <f t="shared" si="235"/>
        <v>0</v>
      </c>
      <c r="BE286" s="31">
        <f t="shared" si="235"/>
        <v>0</v>
      </c>
      <c r="BF286" s="31">
        <f t="shared" si="235"/>
        <v>0</v>
      </c>
      <c r="BG286" s="31">
        <f t="shared" si="235"/>
        <v>0</v>
      </c>
      <c r="BH286" s="31">
        <f t="shared" si="235"/>
        <v>0</v>
      </c>
      <c r="BI286" s="31">
        <f t="shared" si="235"/>
        <v>0</v>
      </c>
      <c r="BJ286" s="31">
        <f t="shared" si="235"/>
        <v>0</v>
      </c>
      <c r="BK286" s="31">
        <f t="shared" si="235"/>
        <v>0</v>
      </c>
      <c r="BL286" s="31">
        <f t="shared" si="235"/>
        <v>0</v>
      </c>
      <c r="BM286" s="31">
        <f t="shared" si="235"/>
        <v>0</v>
      </c>
      <c r="BN286" s="31">
        <f t="shared" si="236"/>
        <v>0</v>
      </c>
    </row>
    <row r="287" spans="1:66" x14ac:dyDescent="0.35">
      <c r="A287" s="29"/>
      <c r="B287" s="36" t="s">
        <v>130</v>
      </c>
      <c r="C287" s="29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>
        <v>50000</v>
      </c>
      <c r="Q287" s="31">
        <v>50000</v>
      </c>
      <c r="R287" s="31">
        <v>50000</v>
      </c>
      <c r="S287" s="31">
        <v>50000</v>
      </c>
      <c r="T287" s="31">
        <v>50000</v>
      </c>
      <c r="U287" s="31">
        <v>50000</v>
      </c>
      <c r="V287" s="31">
        <v>50000</v>
      </c>
      <c r="W287" s="31">
        <v>50000</v>
      </c>
      <c r="X287" s="31">
        <v>50000</v>
      </c>
      <c r="Y287" s="31">
        <v>50000</v>
      </c>
      <c r="Z287" s="31">
        <v>50000</v>
      </c>
      <c r="AA287" s="31">
        <v>50000</v>
      </c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>
        <f t="shared" si="234"/>
        <v>0</v>
      </c>
      <c r="BB287" s="31">
        <f>AO287*P287</f>
        <v>0</v>
      </c>
      <c r="BC287" s="31">
        <f t="shared" si="235"/>
        <v>0</v>
      </c>
      <c r="BD287" s="31">
        <f t="shared" si="235"/>
        <v>0</v>
      </c>
      <c r="BE287" s="31">
        <f t="shared" si="235"/>
        <v>0</v>
      </c>
      <c r="BF287" s="31">
        <f t="shared" si="235"/>
        <v>0</v>
      </c>
      <c r="BG287" s="31">
        <f t="shared" si="235"/>
        <v>0</v>
      </c>
      <c r="BH287" s="31">
        <f t="shared" si="235"/>
        <v>0</v>
      </c>
      <c r="BI287" s="31">
        <f t="shared" si="235"/>
        <v>0</v>
      </c>
      <c r="BJ287" s="31">
        <f t="shared" si="235"/>
        <v>0</v>
      </c>
      <c r="BK287" s="31">
        <f t="shared" si="235"/>
        <v>0</v>
      </c>
      <c r="BL287" s="31">
        <f t="shared" si="235"/>
        <v>0</v>
      </c>
      <c r="BM287" s="31">
        <f t="shared" si="235"/>
        <v>0</v>
      </c>
      <c r="BN287" s="31">
        <f t="shared" si="236"/>
        <v>0</v>
      </c>
    </row>
    <row r="288" spans="1:66" ht="17" x14ac:dyDescent="0.4">
      <c r="A288" s="29"/>
      <c r="B288" s="105" t="s">
        <v>236</v>
      </c>
      <c r="C288" s="29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</row>
    <row r="289" spans="1:66" x14ac:dyDescent="0.35">
      <c r="A289" s="29"/>
      <c r="B289" s="36" t="s">
        <v>128</v>
      </c>
      <c r="C289" s="29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>
        <v>75000</v>
      </c>
      <c r="Q289" s="31">
        <v>75000</v>
      </c>
      <c r="R289" s="31">
        <v>75000</v>
      </c>
      <c r="S289" s="31">
        <v>75000</v>
      </c>
      <c r="T289" s="31">
        <v>75000</v>
      </c>
      <c r="U289" s="31">
        <v>75000</v>
      </c>
      <c r="V289" s="31">
        <v>75000</v>
      </c>
      <c r="W289" s="31">
        <v>75000</v>
      </c>
      <c r="X289" s="31">
        <v>75000</v>
      </c>
      <c r="Y289" s="31">
        <v>75000</v>
      </c>
      <c r="Z289" s="31">
        <v>75000</v>
      </c>
      <c r="AA289" s="31">
        <v>75000</v>
      </c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>
        <f t="shared" si="234"/>
        <v>0</v>
      </c>
      <c r="BB289" s="31">
        <f t="shared" ref="BB289:BM291" si="237">AO289*P289</f>
        <v>0</v>
      </c>
      <c r="BC289" s="31">
        <f t="shared" si="237"/>
        <v>0</v>
      </c>
      <c r="BD289" s="31">
        <f t="shared" si="237"/>
        <v>0</v>
      </c>
      <c r="BE289" s="31">
        <f t="shared" si="237"/>
        <v>0</v>
      </c>
      <c r="BF289" s="31">
        <f t="shared" si="237"/>
        <v>0</v>
      </c>
      <c r="BG289" s="31">
        <f t="shared" si="237"/>
        <v>0</v>
      </c>
      <c r="BH289" s="31">
        <f t="shared" si="237"/>
        <v>0</v>
      </c>
      <c r="BI289" s="31">
        <f t="shared" si="237"/>
        <v>0</v>
      </c>
      <c r="BJ289" s="31">
        <f t="shared" si="237"/>
        <v>0</v>
      </c>
      <c r="BK289" s="31">
        <f t="shared" si="237"/>
        <v>0</v>
      </c>
      <c r="BL289" s="31">
        <f t="shared" si="237"/>
        <v>0</v>
      </c>
      <c r="BM289" s="31">
        <f t="shared" si="237"/>
        <v>0</v>
      </c>
      <c r="BN289" s="31">
        <f t="shared" si="236"/>
        <v>0</v>
      </c>
    </row>
    <row r="290" spans="1:66" x14ac:dyDescent="0.35">
      <c r="A290" s="29"/>
      <c r="B290" s="36" t="s">
        <v>129</v>
      </c>
      <c r="C290" s="29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>
        <v>75000</v>
      </c>
      <c r="Q290" s="31">
        <v>75000</v>
      </c>
      <c r="R290" s="31">
        <v>75000</v>
      </c>
      <c r="S290" s="31">
        <v>75000</v>
      </c>
      <c r="T290" s="31">
        <v>75000</v>
      </c>
      <c r="U290" s="31">
        <v>75000</v>
      </c>
      <c r="V290" s="31">
        <v>75000</v>
      </c>
      <c r="W290" s="31">
        <v>75000</v>
      </c>
      <c r="X290" s="31">
        <v>75000</v>
      </c>
      <c r="Y290" s="31">
        <v>75000</v>
      </c>
      <c r="Z290" s="31">
        <v>75000</v>
      </c>
      <c r="AA290" s="31">
        <v>75000</v>
      </c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>
        <f t="shared" si="234"/>
        <v>0</v>
      </c>
      <c r="BB290" s="31">
        <f t="shared" si="237"/>
        <v>0</v>
      </c>
      <c r="BC290" s="31">
        <f t="shared" si="237"/>
        <v>0</v>
      </c>
      <c r="BD290" s="31">
        <f t="shared" si="237"/>
        <v>0</v>
      </c>
      <c r="BE290" s="31">
        <f t="shared" si="237"/>
        <v>0</v>
      </c>
      <c r="BF290" s="31">
        <f t="shared" si="237"/>
        <v>0</v>
      </c>
      <c r="BG290" s="31">
        <f t="shared" si="237"/>
        <v>0</v>
      </c>
      <c r="BH290" s="31">
        <f t="shared" si="237"/>
        <v>0</v>
      </c>
      <c r="BI290" s="31">
        <f t="shared" si="237"/>
        <v>0</v>
      </c>
      <c r="BJ290" s="31">
        <f t="shared" si="237"/>
        <v>0</v>
      </c>
      <c r="BK290" s="31">
        <f t="shared" si="237"/>
        <v>0</v>
      </c>
      <c r="BL290" s="31">
        <f t="shared" si="237"/>
        <v>0</v>
      </c>
      <c r="BM290" s="31">
        <f t="shared" si="237"/>
        <v>0</v>
      </c>
      <c r="BN290" s="31">
        <f t="shared" si="236"/>
        <v>0</v>
      </c>
    </row>
    <row r="291" spans="1:66" x14ac:dyDescent="0.35">
      <c r="A291" s="29"/>
      <c r="B291" s="36" t="s">
        <v>130</v>
      </c>
      <c r="C291" s="29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>
        <v>75000</v>
      </c>
      <c r="Q291" s="31">
        <v>75000</v>
      </c>
      <c r="R291" s="31">
        <v>75000</v>
      </c>
      <c r="S291" s="31">
        <v>75000</v>
      </c>
      <c r="T291" s="31">
        <v>75000</v>
      </c>
      <c r="U291" s="31">
        <v>75000</v>
      </c>
      <c r="V291" s="31">
        <v>75000</v>
      </c>
      <c r="W291" s="31">
        <v>75000</v>
      </c>
      <c r="X291" s="31">
        <v>75000</v>
      </c>
      <c r="Y291" s="31">
        <v>75000</v>
      </c>
      <c r="Z291" s="31">
        <v>75000</v>
      </c>
      <c r="AA291" s="31">
        <v>75000</v>
      </c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>
        <f t="shared" si="234"/>
        <v>0</v>
      </c>
      <c r="BB291" s="31">
        <f t="shared" si="237"/>
        <v>0</v>
      </c>
      <c r="BC291" s="31">
        <f t="shared" si="237"/>
        <v>0</v>
      </c>
      <c r="BD291" s="31">
        <f t="shared" si="237"/>
        <v>0</v>
      </c>
      <c r="BE291" s="31">
        <f t="shared" si="237"/>
        <v>0</v>
      </c>
      <c r="BF291" s="31">
        <f t="shared" si="237"/>
        <v>0</v>
      </c>
      <c r="BG291" s="31">
        <f t="shared" si="237"/>
        <v>0</v>
      </c>
      <c r="BH291" s="31">
        <f t="shared" si="237"/>
        <v>0</v>
      </c>
      <c r="BI291" s="31">
        <f t="shared" si="237"/>
        <v>0</v>
      </c>
      <c r="BJ291" s="31">
        <f t="shared" si="237"/>
        <v>0</v>
      </c>
      <c r="BK291" s="31">
        <f t="shared" si="237"/>
        <v>0</v>
      </c>
      <c r="BL291" s="31">
        <f t="shared" si="237"/>
        <v>0</v>
      </c>
      <c r="BM291" s="31">
        <f t="shared" si="237"/>
        <v>0</v>
      </c>
      <c r="BN291" s="31">
        <f t="shared" si="236"/>
        <v>0</v>
      </c>
    </row>
    <row r="292" spans="1:66" ht="17" x14ac:dyDescent="0.35">
      <c r="A292" s="29"/>
      <c r="B292" s="36"/>
      <c r="C292" s="29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62">
        <f>SUM(BB285:BB291)</f>
        <v>0</v>
      </c>
      <c r="BC292" s="62">
        <f t="shared" ref="BC292:BM292" si="238">SUM(BC285:BC291)</f>
        <v>0</v>
      </c>
      <c r="BD292" s="62">
        <f t="shared" si="238"/>
        <v>0</v>
      </c>
      <c r="BE292" s="62">
        <f t="shared" si="238"/>
        <v>0</v>
      </c>
      <c r="BF292" s="62">
        <f t="shared" si="238"/>
        <v>0</v>
      </c>
      <c r="BG292" s="62">
        <f t="shared" si="238"/>
        <v>0</v>
      </c>
      <c r="BH292" s="62">
        <f t="shared" si="238"/>
        <v>0</v>
      </c>
      <c r="BI292" s="62">
        <f t="shared" si="238"/>
        <v>0</v>
      </c>
      <c r="BJ292" s="62">
        <f t="shared" si="238"/>
        <v>0</v>
      </c>
      <c r="BK292" s="62">
        <f t="shared" si="238"/>
        <v>0</v>
      </c>
      <c r="BL292" s="62">
        <f t="shared" si="238"/>
        <v>0</v>
      </c>
      <c r="BM292" s="62">
        <f t="shared" si="238"/>
        <v>0</v>
      </c>
      <c r="BN292" s="50">
        <f>SUM(BN285:BN291)</f>
        <v>0</v>
      </c>
    </row>
    <row r="293" spans="1:66" x14ac:dyDescent="0.35">
      <c r="A293" s="29"/>
      <c r="B293" s="36"/>
      <c r="C293" s="29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</row>
    <row r="294" spans="1:66" ht="17" x14ac:dyDescent="0.35">
      <c r="A294" s="29"/>
      <c r="B294" s="103" t="s">
        <v>148</v>
      </c>
      <c r="C294" s="29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</row>
    <row r="295" spans="1:66" s="25" customFormat="1" ht="17" x14ac:dyDescent="0.4">
      <c r="A295" s="35" t="s">
        <v>18</v>
      </c>
      <c r="B295" s="105" t="s">
        <v>135</v>
      </c>
      <c r="C295" s="35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</row>
    <row r="296" spans="1:66" s="25" customFormat="1" x14ac:dyDescent="0.35">
      <c r="A296" s="35"/>
      <c r="B296" s="36" t="s">
        <v>136</v>
      </c>
      <c r="C296" s="35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  <c r="AM296" s="115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</row>
    <row r="297" spans="1:66" s="25" customFormat="1" x14ac:dyDescent="0.35">
      <c r="A297" s="35"/>
      <c r="B297" s="36" t="s">
        <v>137</v>
      </c>
      <c r="C297" s="35"/>
      <c r="D297" s="38">
        <v>286250</v>
      </c>
      <c r="E297" s="38">
        <v>286250</v>
      </c>
      <c r="F297" s="38">
        <v>286250</v>
      </c>
      <c r="G297" s="38">
        <v>286250</v>
      </c>
      <c r="H297" s="38">
        <v>286250</v>
      </c>
      <c r="I297" s="38">
        <v>286250</v>
      </c>
      <c r="J297" s="38">
        <v>286250</v>
      </c>
      <c r="K297" s="38">
        <v>286250</v>
      </c>
      <c r="L297" s="38">
        <v>286250</v>
      </c>
      <c r="M297" s="38">
        <v>286250</v>
      </c>
      <c r="N297" s="38">
        <v>286250</v>
      </c>
      <c r="O297" s="38">
        <v>286250</v>
      </c>
      <c r="P297" s="38">
        <v>286250</v>
      </c>
      <c r="Q297" s="38">
        <v>286250</v>
      </c>
      <c r="R297" s="38">
        <v>286250</v>
      </c>
      <c r="S297" s="38">
        <v>286250</v>
      </c>
      <c r="T297" s="38">
        <v>286250</v>
      </c>
      <c r="U297" s="38">
        <v>286250</v>
      </c>
      <c r="V297" s="38">
        <v>286250</v>
      </c>
      <c r="W297" s="38">
        <v>286250</v>
      </c>
      <c r="X297" s="38">
        <v>286250</v>
      </c>
      <c r="Y297" s="38">
        <v>286250</v>
      </c>
      <c r="Z297" s="38">
        <v>286250</v>
      </c>
      <c r="AA297" s="38">
        <v>286250</v>
      </c>
      <c r="AB297" s="33">
        <f>INT('Trafik 2021'!G20*7.2%)</f>
        <v>0</v>
      </c>
      <c r="AC297" s="33">
        <f>INT('Trafik 2021'!H20*7.2%)</f>
        <v>0</v>
      </c>
      <c r="AD297" s="33">
        <f>INT('Trafik 2021'!I20*7.2%)</f>
        <v>0</v>
      </c>
      <c r="AE297" s="33">
        <f>INT('Trafik 2021'!J20*7.2%)</f>
        <v>45</v>
      </c>
      <c r="AF297" s="33">
        <f>INT('Trafik 2021'!K20*7.2%)</f>
        <v>55</v>
      </c>
      <c r="AG297" s="33">
        <f>INT('Trafik 2021'!L20*7.2%)</f>
        <v>72</v>
      </c>
      <c r="AH297" s="33">
        <f>INT('Trafik 2021'!M20*7.2%)</f>
        <v>72</v>
      </c>
      <c r="AI297" s="33">
        <f>INT('Trafik 2021'!N20*7.2%)</f>
        <v>72</v>
      </c>
      <c r="AJ297" s="33">
        <f>INT('Trafik 2021'!O20*7.2%)</f>
        <v>188</v>
      </c>
      <c r="AK297" s="33">
        <f>INT('Trafik 2021'!P20*7.2%)</f>
        <v>188</v>
      </c>
      <c r="AL297" s="33">
        <f>INT('Trafik 2021'!Q20*7.2%)</f>
        <v>248</v>
      </c>
      <c r="AM297" s="33">
        <f>INT('Trafik 2021'!R20*7.2%)</f>
        <v>327</v>
      </c>
      <c r="AN297" s="33">
        <f>SUM(AB297:AM297)</f>
        <v>1267</v>
      </c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>
        <f>SUM(AO297:AZ297)</f>
        <v>0</v>
      </c>
      <c r="BB297" s="38">
        <f t="shared" ref="BB297:BM299" si="239">SUM(AB297+AO297)*D297</f>
        <v>0</v>
      </c>
      <c r="BC297" s="38">
        <f t="shared" si="239"/>
        <v>0</v>
      </c>
      <c r="BD297" s="38">
        <f t="shared" si="239"/>
        <v>0</v>
      </c>
      <c r="BE297" s="38">
        <f t="shared" si="239"/>
        <v>12881250</v>
      </c>
      <c r="BF297" s="38">
        <f t="shared" si="239"/>
        <v>15743750</v>
      </c>
      <c r="BG297" s="38">
        <f t="shared" si="239"/>
        <v>20610000</v>
      </c>
      <c r="BH297" s="38">
        <f t="shared" si="239"/>
        <v>20610000</v>
      </c>
      <c r="BI297" s="38">
        <f t="shared" si="239"/>
        <v>20610000</v>
      </c>
      <c r="BJ297" s="38">
        <f t="shared" si="239"/>
        <v>53815000</v>
      </c>
      <c r="BK297" s="38">
        <f t="shared" si="239"/>
        <v>53815000</v>
      </c>
      <c r="BL297" s="38">
        <f t="shared" si="239"/>
        <v>70990000</v>
      </c>
      <c r="BM297" s="38">
        <f t="shared" si="239"/>
        <v>93603750</v>
      </c>
      <c r="BN297" s="38">
        <f>SUM(BB297:BM297)</f>
        <v>362678750</v>
      </c>
    </row>
    <row r="298" spans="1:66" s="25" customFormat="1" x14ac:dyDescent="0.35">
      <c r="A298" s="35"/>
      <c r="B298" s="36" t="s">
        <v>138</v>
      </c>
      <c r="C298" s="35"/>
      <c r="D298" s="38">
        <v>343500</v>
      </c>
      <c r="E298" s="38">
        <v>343500</v>
      </c>
      <c r="F298" s="38">
        <v>343500</v>
      </c>
      <c r="G298" s="38">
        <v>343500</v>
      </c>
      <c r="H298" s="38">
        <v>343500</v>
      </c>
      <c r="I298" s="38">
        <v>343500</v>
      </c>
      <c r="J298" s="38">
        <v>343500</v>
      </c>
      <c r="K298" s="38">
        <v>343500</v>
      </c>
      <c r="L298" s="38">
        <v>343500</v>
      </c>
      <c r="M298" s="38">
        <v>343500</v>
      </c>
      <c r="N298" s="38">
        <v>343500</v>
      </c>
      <c r="O298" s="38">
        <v>343500</v>
      </c>
      <c r="P298" s="38">
        <v>343500</v>
      </c>
      <c r="Q298" s="38">
        <v>343500</v>
      </c>
      <c r="R298" s="38">
        <v>343500</v>
      </c>
      <c r="S298" s="38">
        <v>343500</v>
      </c>
      <c r="T298" s="38">
        <v>343500</v>
      </c>
      <c r="U298" s="38">
        <v>343500</v>
      </c>
      <c r="V298" s="38">
        <v>343500</v>
      </c>
      <c r="W298" s="38">
        <v>343500</v>
      </c>
      <c r="X298" s="38">
        <v>343500</v>
      </c>
      <c r="Y298" s="38">
        <v>343500</v>
      </c>
      <c r="Z298" s="38">
        <v>343500</v>
      </c>
      <c r="AA298" s="38">
        <v>343500</v>
      </c>
      <c r="AB298" s="33">
        <f>INT('Trafik 2021'!G20*3.1%)</f>
        <v>0</v>
      </c>
      <c r="AC298" s="33">
        <f>INT('Trafik 2021'!H20*3.1%)</f>
        <v>0</v>
      </c>
      <c r="AD298" s="33">
        <f>INT('Trafik 2021'!I20*3.1%)</f>
        <v>0</v>
      </c>
      <c r="AE298" s="33">
        <f>INT('Trafik 2021'!J20*3.1%)</f>
        <v>19</v>
      </c>
      <c r="AF298" s="33">
        <f>INT('Trafik 2021'!K20*3.1%)</f>
        <v>24</v>
      </c>
      <c r="AG298" s="33">
        <f>INT('Trafik 2021'!L20*3.1%)</f>
        <v>31</v>
      </c>
      <c r="AH298" s="33">
        <f>INT('Trafik 2021'!M20*3.1%)</f>
        <v>31</v>
      </c>
      <c r="AI298" s="33">
        <f>INT('Trafik 2021'!N20*3.1%)</f>
        <v>31</v>
      </c>
      <c r="AJ298" s="33">
        <f>INT('Trafik 2021'!O20*3.1%)</f>
        <v>81</v>
      </c>
      <c r="AK298" s="33">
        <f>INT('Trafik 2021'!P20*3.1%)</f>
        <v>81</v>
      </c>
      <c r="AL298" s="33">
        <f>INT('Trafik 2021'!Q20*3.1%)</f>
        <v>107</v>
      </c>
      <c r="AM298" s="33">
        <f>INT('Trafik 2021'!R20*3.1%)</f>
        <v>141</v>
      </c>
      <c r="AN298" s="33">
        <f>SUM(AB298:AM298)</f>
        <v>546</v>
      </c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>
        <f>SUM(AO298:AZ298)</f>
        <v>0</v>
      </c>
      <c r="BB298" s="38">
        <f t="shared" si="239"/>
        <v>0</v>
      </c>
      <c r="BC298" s="38">
        <f t="shared" si="239"/>
        <v>0</v>
      </c>
      <c r="BD298" s="38">
        <f t="shared" si="239"/>
        <v>0</v>
      </c>
      <c r="BE298" s="38">
        <f t="shared" si="239"/>
        <v>6526500</v>
      </c>
      <c r="BF298" s="38">
        <f t="shared" si="239"/>
        <v>8244000</v>
      </c>
      <c r="BG298" s="38">
        <f t="shared" si="239"/>
        <v>10648500</v>
      </c>
      <c r="BH298" s="38">
        <f t="shared" si="239"/>
        <v>10648500</v>
      </c>
      <c r="BI298" s="38">
        <f t="shared" si="239"/>
        <v>10648500</v>
      </c>
      <c r="BJ298" s="38">
        <f t="shared" si="239"/>
        <v>27823500</v>
      </c>
      <c r="BK298" s="38">
        <f t="shared" si="239"/>
        <v>27823500</v>
      </c>
      <c r="BL298" s="38">
        <f t="shared" si="239"/>
        <v>36754500</v>
      </c>
      <c r="BM298" s="38">
        <f t="shared" si="239"/>
        <v>48433500</v>
      </c>
      <c r="BN298" s="38">
        <f>SUM(BB298:BM298)</f>
        <v>187551000</v>
      </c>
    </row>
    <row r="299" spans="1:66" s="25" customFormat="1" x14ac:dyDescent="0.35">
      <c r="A299" s="35"/>
      <c r="B299" s="36" t="s">
        <v>139</v>
      </c>
      <c r="C299" s="35"/>
      <c r="D299" s="38">
        <v>325500</v>
      </c>
      <c r="E299" s="38">
        <v>325500</v>
      </c>
      <c r="F299" s="38">
        <v>325500</v>
      </c>
      <c r="G299" s="38">
        <v>325500</v>
      </c>
      <c r="H299" s="38">
        <v>325500</v>
      </c>
      <c r="I299" s="38">
        <v>325500</v>
      </c>
      <c r="J299" s="38">
        <v>325500</v>
      </c>
      <c r="K299" s="38">
        <v>325500</v>
      </c>
      <c r="L299" s="38">
        <v>325500</v>
      </c>
      <c r="M299" s="38">
        <v>325500</v>
      </c>
      <c r="N299" s="38">
        <v>325500</v>
      </c>
      <c r="O299" s="38">
        <v>325500</v>
      </c>
      <c r="P299" s="38">
        <v>325500</v>
      </c>
      <c r="Q299" s="38">
        <v>325500</v>
      </c>
      <c r="R299" s="38">
        <v>325500</v>
      </c>
      <c r="S299" s="38">
        <v>325500</v>
      </c>
      <c r="T299" s="38">
        <v>325500</v>
      </c>
      <c r="U299" s="38">
        <v>325500</v>
      </c>
      <c r="V299" s="38">
        <v>325500</v>
      </c>
      <c r="W299" s="38">
        <v>325500</v>
      </c>
      <c r="X299" s="38">
        <v>325500</v>
      </c>
      <c r="Y299" s="38">
        <v>325500</v>
      </c>
      <c r="Z299" s="38">
        <v>325500</v>
      </c>
      <c r="AA299" s="38">
        <v>325500</v>
      </c>
      <c r="AB299" s="33">
        <f>INT('Trafik 2021'!G20*0.01%)</f>
        <v>0</v>
      </c>
      <c r="AC299" s="33">
        <f>INT('Trafik 2021'!H20*0.01%)</f>
        <v>0</v>
      </c>
      <c r="AD299" s="33">
        <f>INT('Trafik 2021'!I20*0.01%)</f>
        <v>0</v>
      </c>
      <c r="AE299" s="33">
        <f>INT('Trafik 2021'!J20*0.01%)</f>
        <v>0</v>
      </c>
      <c r="AF299" s="33">
        <f>INT('Trafik 2021'!K20*0.01%)</f>
        <v>0</v>
      </c>
      <c r="AG299" s="33">
        <f>INT('Trafik 2021'!L20*0.01%)</f>
        <v>0</v>
      </c>
      <c r="AH299" s="33">
        <f>INT('Trafik 2021'!M20*0.01%)</f>
        <v>0</v>
      </c>
      <c r="AI299" s="33">
        <f>INT('Trafik 2021'!N20*0.01%)</f>
        <v>0</v>
      </c>
      <c r="AJ299" s="33">
        <f>INT('Trafik 2021'!O20*0.01%)</f>
        <v>0</v>
      </c>
      <c r="AK299" s="33">
        <f>INT('Trafik 2021'!P20*0.01%)</f>
        <v>0</v>
      </c>
      <c r="AL299" s="33">
        <f>INT('Trafik 2021'!Q20*0.01%)</f>
        <v>0</v>
      </c>
      <c r="AM299" s="33">
        <f>INT('Trafik 2021'!R20*0.01%)</f>
        <v>0</v>
      </c>
      <c r="AN299" s="33">
        <f>SUM(AB299:AM299)</f>
        <v>0</v>
      </c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>
        <f>SUM(AO299:AZ299)</f>
        <v>0</v>
      </c>
      <c r="BB299" s="38">
        <f t="shared" si="239"/>
        <v>0</v>
      </c>
      <c r="BC299" s="38">
        <f t="shared" si="239"/>
        <v>0</v>
      </c>
      <c r="BD299" s="38">
        <f t="shared" si="239"/>
        <v>0</v>
      </c>
      <c r="BE299" s="38">
        <f t="shared" si="239"/>
        <v>0</v>
      </c>
      <c r="BF299" s="38">
        <f t="shared" si="239"/>
        <v>0</v>
      </c>
      <c r="BG299" s="38">
        <f t="shared" si="239"/>
        <v>0</v>
      </c>
      <c r="BH299" s="38">
        <f t="shared" si="239"/>
        <v>0</v>
      </c>
      <c r="BI299" s="38">
        <f t="shared" si="239"/>
        <v>0</v>
      </c>
      <c r="BJ299" s="38">
        <f t="shared" si="239"/>
        <v>0</v>
      </c>
      <c r="BK299" s="38">
        <f t="shared" si="239"/>
        <v>0</v>
      </c>
      <c r="BL299" s="38">
        <f t="shared" si="239"/>
        <v>0</v>
      </c>
      <c r="BM299" s="38">
        <f t="shared" si="239"/>
        <v>0</v>
      </c>
      <c r="BN299" s="38">
        <f>SUM(BB299:BM299)</f>
        <v>0</v>
      </c>
    </row>
    <row r="300" spans="1:66" s="25" customFormat="1" x14ac:dyDescent="0.35">
      <c r="A300" s="35"/>
      <c r="B300" s="36" t="s">
        <v>140</v>
      </c>
      <c r="C300" s="35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  <c r="AM300" s="115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</row>
    <row r="301" spans="1:66" s="25" customFormat="1" x14ac:dyDescent="0.35">
      <c r="A301" s="35"/>
      <c r="B301" s="36" t="s">
        <v>137</v>
      </c>
      <c r="C301" s="35"/>
      <c r="D301" s="38">
        <v>429250</v>
      </c>
      <c r="E301" s="38">
        <v>429250</v>
      </c>
      <c r="F301" s="38">
        <v>429250</v>
      </c>
      <c r="G301" s="38">
        <v>429250</v>
      </c>
      <c r="H301" s="38">
        <v>429250</v>
      </c>
      <c r="I301" s="38">
        <v>429250</v>
      </c>
      <c r="J301" s="38">
        <v>429250</v>
      </c>
      <c r="K301" s="38">
        <v>429250</v>
      </c>
      <c r="L301" s="38">
        <v>429250</v>
      </c>
      <c r="M301" s="38">
        <v>429250</v>
      </c>
      <c r="N301" s="38">
        <v>429250</v>
      </c>
      <c r="O301" s="38">
        <v>429250</v>
      </c>
      <c r="P301" s="38">
        <v>429250</v>
      </c>
      <c r="Q301" s="38">
        <v>429250</v>
      </c>
      <c r="R301" s="38">
        <v>429250</v>
      </c>
      <c r="S301" s="38">
        <v>429250</v>
      </c>
      <c r="T301" s="38">
        <v>429250</v>
      </c>
      <c r="U301" s="38">
        <v>429250</v>
      </c>
      <c r="V301" s="38">
        <v>429250</v>
      </c>
      <c r="W301" s="38">
        <v>429250</v>
      </c>
      <c r="X301" s="38">
        <v>429250</v>
      </c>
      <c r="Y301" s="38">
        <v>429250</v>
      </c>
      <c r="Z301" s="38">
        <v>429250</v>
      </c>
      <c r="AA301" s="38">
        <v>429250</v>
      </c>
      <c r="AB301" s="33">
        <f>INT('Trafik 2021'!G22*9.9%)</f>
        <v>0</v>
      </c>
      <c r="AC301" s="33">
        <f>INT('Trafik 2021'!H22*9.9%)</f>
        <v>0</v>
      </c>
      <c r="AD301" s="33">
        <f>INT('Trafik 2021'!I22*9.9%)</f>
        <v>0</v>
      </c>
      <c r="AE301" s="33">
        <f>INT('Trafik 2021'!J22*9.9%)</f>
        <v>46</v>
      </c>
      <c r="AF301" s="33">
        <f>INT('Trafik 2021'!K22*9.9%)</f>
        <v>30</v>
      </c>
      <c r="AG301" s="33">
        <f>INT('Trafik 2021'!L22*9.9%)</f>
        <v>51</v>
      </c>
      <c r="AH301" s="33">
        <f>INT('Trafik 2021'!M22*9.9%)</f>
        <v>51</v>
      </c>
      <c r="AI301" s="33">
        <f>INT('Trafik 2021'!N22*9.9%)</f>
        <v>51</v>
      </c>
      <c r="AJ301" s="33">
        <f>INT('Trafik 2021'!O22*9.9%)</f>
        <v>89</v>
      </c>
      <c r="AK301" s="33">
        <f>INT('Trafik 2021'!P22*9.9%)</f>
        <v>89</v>
      </c>
      <c r="AL301" s="33">
        <f>INT('Trafik 2021'!Q22*9.9%)</f>
        <v>109</v>
      </c>
      <c r="AM301" s="33">
        <f>INT('Trafik 2021'!R22*9.9%)</f>
        <v>130</v>
      </c>
      <c r="AN301" s="33">
        <f>SUM(AB301:AM301)</f>
        <v>646</v>
      </c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>
        <f>SUM(AO301:AZ301)</f>
        <v>0</v>
      </c>
      <c r="BB301" s="38">
        <f t="shared" ref="BB301:BM303" si="240">SUM(AB301+AO301)*D301</f>
        <v>0</v>
      </c>
      <c r="BC301" s="38">
        <f t="shared" si="240"/>
        <v>0</v>
      </c>
      <c r="BD301" s="38">
        <f t="shared" si="240"/>
        <v>0</v>
      </c>
      <c r="BE301" s="38">
        <f t="shared" si="240"/>
        <v>19745500</v>
      </c>
      <c r="BF301" s="38">
        <f t="shared" si="240"/>
        <v>12877500</v>
      </c>
      <c r="BG301" s="38">
        <f t="shared" si="240"/>
        <v>21891750</v>
      </c>
      <c r="BH301" s="38">
        <f t="shared" si="240"/>
        <v>21891750</v>
      </c>
      <c r="BI301" s="38">
        <f t="shared" si="240"/>
        <v>21891750</v>
      </c>
      <c r="BJ301" s="38">
        <f t="shared" si="240"/>
        <v>38203250</v>
      </c>
      <c r="BK301" s="38">
        <f t="shared" si="240"/>
        <v>38203250</v>
      </c>
      <c r="BL301" s="38">
        <f t="shared" si="240"/>
        <v>46788250</v>
      </c>
      <c r="BM301" s="38">
        <f t="shared" si="240"/>
        <v>55802500</v>
      </c>
      <c r="BN301" s="38">
        <f>SUM(BB301:BM301)</f>
        <v>277295500</v>
      </c>
    </row>
    <row r="302" spans="1:66" s="25" customFormat="1" x14ac:dyDescent="0.35">
      <c r="A302" s="35"/>
      <c r="B302" s="36" t="s">
        <v>138</v>
      </c>
      <c r="C302" s="35"/>
      <c r="D302" s="38">
        <v>515100</v>
      </c>
      <c r="E302" s="38">
        <v>515100</v>
      </c>
      <c r="F302" s="38">
        <v>515100</v>
      </c>
      <c r="G302" s="38">
        <v>515100</v>
      </c>
      <c r="H302" s="38">
        <v>515100</v>
      </c>
      <c r="I302" s="38">
        <v>515100</v>
      </c>
      <c r="J302" s="38">
        <v>515100</v>
      </c>
      <c r="K302" s="38">
        <v>515100</v>
      </c>
      <c r="L302" s="38">
        <v>515100</v>
      </c>
      <c r="M302" s="38">
        <v>515100</v>
      </c>
      <c r="N302" s="38">
        <v>515100</v>
      </c>
      <c r="O302" s="38">
        <v>515100</v>
      </c>
      <c r="P302" s="38">
        <v>515100</v>
      </c>
      <c r="Q302" s="38">
        <v>515100</v>
      </c>
      <c r="R302" s="38">
        <v>515100</v>
      </c>
      <c r="S302" s="38">
        <v>515100</v>
      </c>
      <c r="T302" s="38">
        <v>515100</v>
      </c>
      <c r="U302" s="38">
        <v>515100</v>
      </c>
      <c r="V302" s="38">
        <v>515100</v>
      </c>
      <c r="W302" s="38">
        <v>515100</v>
      </c>
      <c r="X302" s="38">
        <v>515100</v>
      </c>
      <c r="Y302" s="38">
        <v>515100</v>
      </c>
      <c r="Z302" s="38">
        <v>515100</v>
      </c>
      <c r="AA302" s="38">
        <v>515100</v>
      </c>
      <c r="AB302" s="33">
        <f>INT('Trafik 2021'!G22*10%)</f>
        <v>0</v>
      </c>
      <c r="AC302" s="33">
        <f>INT('Trafik 2021'!H22*10%)</f>
        <v>0</v>
      </c>
      <c r="AD302" s="33">
        <f>INT('Trafik 2021'!I22*10%)</f>
        <v>0</v>
      </c>
      <c r="AE302" s="33">
        <f>INT('Trafik 2021'!J22*10%)</f>
        <v>46</v>
      </c>
      <c r="AF302" s="33">
        <f>INT('Trafik 2021'!K22*10%)</f>
        <v>31</v>
      </c>
      <c r="AG302" s="33">
        <f>INT('Trafik 2021'!L22*10%)</f>
        <v>51</v>
      </c>
      <c r="AH302" s="33">
        <f>INT('Trafik 2021'!M22*10%)</f>
        <v>51</v>
      </c>
      <c r="AI302" s="33">
        <f>INT('Trafik 2021'!N22*10%)</f>
        <v>51</v>
      </c>
      <c r="AJ302" s="33">
        <f>INT('Trafik 2021'!O22*10%)</f>
        <v>90</v>
      </c>
      <c r="AK302" s="33">
        <f>INT('Trafik 2021'!P22*10%)</f>
        <v>90</v>
      </c>
      <c r="AL302" s="33">
        <f>INT('Trafik 2021'!Q22*10%)</f>
        <v>110</v>
      </c>
      <c r="AM302" s="33">
        <f>INT('Trafik 2021'!R22*10%)</f>
        <v>132</v>
      </c>
      <c r="AN302" s="33">
        <f>SUM(AB302:AM302)</f>
        <v>652</v>
      </c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>
        <f>SUM(AO302:AZ302)</f>
        <v>0</v>
      </c>
      <c r="BB302" s="38">
        <f t="shared" si="240"/>
        <v>0</v>
      </c>
      <c r="BC302" s="38">
        <f t="shared" si="240"/>
        <v>0</v>
      </c>
      <c r="BD302" s="38">
        <f t="shared" si="240"/>
        <v>0</v>
      </c>
      <c r="BE302" s="38">
        <f t="shared" si="240"/>
        <v>23694600</v>
      </c>
      <c r="BF302" s="38">
        <f t="shared" si="240"/>
        <v>15968100</v>
      </c>
      <c r="BG302" s="38">
        <f t="shared" si="240"/>
        <v>26270100</v>
      </c>
      <c r="BH302" s="38">
        <f t="shared" si="240"/>
        <v>26270100</v>
      </c>
      <c r="BI302" s="38">
        <f t="shared" si="240"/>
        <v>26270100</v>
      </c>
      <c r="BJ302" s="38">
        <f t="shared" si="240"/>
        <v>46359000</v>
      </c>
      <c r="BK302" s="38">
        <f t="shared" si="240"/>
        <v>46359000</v>
      </c>
      <c r="BL302" s="38">
        <f t="shared" si="240"/>
        <v>56661000</v>
      </c>
      <c r="BM302" s="38">
        <f t="shared" si="240"/>
        <v>67993200</v>
      </c>
      <c r="BN302" s="38">
        <f>SUM(BB302:BM302)</f>
        <v>335845200</v>
      </c>
    </row>
    <row r="303" spans="1:66" s="25" customFormat="1" x14ac:dyDescent="0.35">
      <c r="A303" s="35"/>
      <c r="B303" s="36" t="s">
        <v>139</v>
      </c>
      <c r="C303" s="35"/>
      <c r="D303" s="38">
        <v>488100</v>
      </c>
      <c r="E303" s="38">
        <v>488100</v>
      </c>
      <c r="F303" s="38">
        <v>488100</v>
      </c>
      <c r="G303" s="38">
        <v>488100</v>
      </c>
      <c r="H303" s="38">
        <v>488100</v>
      </c>
      <c r="I303" s="38">
        <v>488100</v>
      </c>
      <c r="J303" s="38">
        <v>488100</v>
      </c>
      <c r="K303" s="38">
        <v>488100</v>
      </c>
      <c r="L303" s="38">
        <v>488100</v>
      </c>
      <c r="M303" s="38">
        <v>488100</v>
      </c>
      <c r="N303" s="38">
        <v>488100</v>
      </c>
      <c r="O303" s="38">
        <v>488100</v>
      </c>
      <c r="P303" s="38">
        <v>488100</v>
      </c>
      <c r="Q303" s="38">
        <v>488100</v>
      </c>
      <c r="R303" s="38">
        <v>488100</v>
      </c>
      <c r="S303" s="38">
        <v>488100</v>
      </c>
      <c r="T303" s="38">
        <v>488100</v>
      </c>
      <c r="U303" s="38">
        <v>488100</v>
      </c>
      <c r="V303" s="38">
        <v>488100</v>
      </c>
      <c r="W303" s="38">
        <v>488100</v>
      </c>
      <c r="X303" s="38">
        <v>488100</v>
      </c>
      <c r="Y303" s="38">
        <v>488100</v>
      </c>
      <c r="Z303" s="38">
        <v>488100</v>
      </c>
      <c r="AA303" s="38">
        <v>488100</v>
      </c>
      <c r="AB303" s="33">
        <f>INT('Trafik 2021'!G22*0.01%)</f>
        <v>0</v>
      </c>
      <c r="AC303" s="33">
        <f>INT('Trafik 2021'!H22*0.01%)</f>
        <v>0</v>
      </c>
      <c r="AD303" s="33">
        <f>INT('Trafik 2021'!I22*0.01%)</f>
        <v>0</v>
      </c>
      <c r="AE303" s="33">
        <f>INT('Trafik 2021'!J22*0.01%)</f>
        <v>0</v>
      </c>
      <c r="AF303" s="33">
        <f>INT('Trafik 2021'!K22*0.01%)</f>
        <v>0</v>
      </c>
      <c r="AG303" s="33">
        <f>INT('Trafik 2021'!L22*0.01%)</f>
        <v>0</v>
      </c>
      <c r="AH303" s="33">
        <f>INT('Trafik 2021'!M22*0.01%)</f>
        <v>0</v>
      </c>
      <c r="AI303" s="33">
        <f>INT('Trafik 2021'!N22*0.01%)</f>
        <v>0</v>
      </c>
      <c r="AJ303" s="33">
        <f>INT('Trafik 2021'!O22*0.01%)</f>
        <v>0</v>
      </c>
      <c r="AK303" s="33">
        <f>INT('Trafik 2021'!P22*0.01%)</f>
        <v>0</v>
      </c>
      <c r="AL303" s="33">
        <f>INT('Trafik 2021'!Q22*0.01%)</f>
        <v>0</v>
      </c>
      <c r="AM303" s="33">
        <f>INT('Trafik 2021'!R22*0.01%)</f>
        <v>0</v>
      </c>
      <c r="AN303" s="33">
        <f>SUM(AB303:AM303)</f>
        <v>0</v>
      </c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>
        <f>SUM(AO303:AZ303)</f>
        <v>0</v>
      </c>
      <c r="BB303" s="38">
        <f t="shared" si="240"/>
        <v>0</v>
      </c>
      <c r="BC303" s="38">
        <f t="shared" si="240"/>
        <v>0</v>
      </c>
      <c r="BD303" s="38">
        <f t="shared" si="240"/>
        <v>0</v>
      </c>
      <c r="BE303" s="38">
        <f t="shared" si="240"/>
        <v>0</v>
      </c>
      <c r="BF303" s="38">
        <f t="shared" si="240"/>
        <v>0</v>
      </c>
      <c r="BG303" s="38">
        <f t="shared" si="240"/>
        <v>0</v>
      </c>
      <c r="BH303" s="38">
        <f t="shared" si="240"/>
        <v>0</v>
      </c>
      <c r="BI303" s="38">
        <f t="shared" si="240"/>
        <v>0</v>
      </c>
      <c r="BJ303" s="38">
        <f t="shared" si="240"/>
        <v>0</v>
      </c>
      <c r="BK303" s="38">
        <f t="shared" si="240"/>
        <v>0</v>
      </c>
      <c r="BL303" s="38">
        <f t="shared" si="240"/>
        <v>0</v>
      </c>
      <c r="BM303" s="38">
        <f t="shared" si="240"/>
        <v>0</v>
      </c>
      <c r="BN303" s="38">
        <f>SUM(BB303:BM303)</f>
        <v>0</v>
      </c>
    </row>
    <row r="304" spans="1:66" s="25" customFormat="1" x14ac:dyDescent="0.35">
      <c r="A304" s="35"/>
      <c r="B304" s="36" t="s">
        <v>141</v>
      </c>
      <c r="C304" s="35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  <c r="AM304" s="115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</row>
    <row r="305" spans="1:66" s="25" customFormat="1" x14ac:dyDescent="0.35">
      <c r="A305" s="35"/>
      <c r="B305" s="36" t="s">
        <v>137</v>
      </c>
      <c r="C305" s="35"/>
      <c r="D305" s="38">
        <v>536563</v>
      </c>
      <c r="E305" s="38">
        <v>536563</v>
      </c>
      <c r="F305" s="38">
        <v>536563</v>
      </c>
      <c r="G305" s="38">
        <v>536563</v>
      </c>
      <c r="H305" s="38">
        <v>536563</v>
      </c>
      <c r="I305" s="38">
        <v>536563</v>
      </c>
      <c r="J305" s="38">
        <v>536563</v>
      </c>
      <c r="K305" s="38">
        <v>536563</v>
      </c>
      <c r="L305" s="38">
        <v>536563</v>
      </c>
      <c r="M305" s="38">
        <v>536563</v>
      </c>
      <c r="N305" s="38">
        <v>536563</v>
      </c>
      <c r="O305" s="38">
        <v>536563</v>
      </c>
      <c r="P305" s="38">
        <v>536563</v>
      </c>
      <c r="Q305" s="38">
        <v>536563</v>
      </c>
      <c r="R305" s="38">
        <v>536563</v>
      </c>
      <c r="S305" s="38">
        <v>536563</v>
      </c>
      <c r="T305" s="38">
        <v>536563</v>
      </c>
      <c r="U305" s="38">
        <v>536563</v>
      </c>
      <c r="V305" s="38">
        <v>536563</v>
      </c>
      <c r="W305" s="38">
        <v>536563</v>
      </c>
      <c r="X305" s="38">
        <v>536563</v>
      </c>
      <c r="Y305" s="38">
        <v>536563</v>
      </c>
      <c r="Z305" s="38">
        <v>536563</v>
      </c>
      <c r="AA305" s="38">
        <v>536563</v>
      </c>
      <c r="AB305" s="33">
        <f>INT('Trafik 2021'!G24*49%)</f>
        <v>0</v>
      </c>
      <c r="AC305" s="33">
        <f>INT('Trafik 2021'!H24*49%)</f>
        <v>0</v>
      </c>
      <c r="AD305" s="33">
        <f>INT('Trafik 2021'!I24*49%)</f>
        <v>0</v>
      </c>
      <c r="AE305" s="33">
        <f>INT('Trafik 2021'!J24*49%)</f>
        <v>0</v>
      </c>
      <c r="AF305" s="33">
        <f>INT('Trafik 2021'!K24*49%)</f>
        <v>0</v>
      </c>
      <c r="AG305" s="33">
        <f>INT('Trafik 2021'!L24*49%)</f>
        <v>0</v>
      </c>
      <c r="AH305" s="33">
        <f>INT('Trafik 2021'!M24*49%)</f>
        <v>0</v>
      </c>
      <c r="AI305" s="33">
        <f>INT('Trafik 2021'!N24*49%)</f>
        <v>0</v>
      </c>
      <c r="AJ305" s="33">
        <f>INT('Trafik 2021'!O24*49%)</f>
        <v>0</v>
      </c>
      <c r="AK305" s="33">
        <f>INT('Trafik 2021'!P24*49%)</f>
        <v>0</v>
      </c>
      <c r="AL305" s="33">
        <f>INT('Trafik 2021'!Q24*49%)</f>
        <v>0</v>
      </c>
      <c r="AM305" s="33">
        <f>INT('Trafik 2021'!R24*49%)</f>
        <v>0</v>
      </c>
      <c r="AN305" s="33">
        <f>SUM(AB305:AM305)</f>
        <v>0</v>
      </c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>
        <f>SUM(AO305:AZ305)</f>
        <v>0</v>
      </c>
      <c r="BB305" s="38">
        <f t="shared" ref="BB305:BM307" si="241">SUM(AB305+AO305)*D305</f>
        <v>0</v>
      </c>
      <c r="BC305" s="38">
        <f t="shared" si="241"/>
        <v>0</v>
      </c>
      <c r="BD305" s="38">
        <f t="shared" si="241"/>
        <v>0</v>
      </c>
      <c r="BE305" s="38">
        <f t="shared" si="241"/>
        <v>0</v>
      </c>
      <c r="BF305" s="38">
        <f t="shared" si="241"/>
        <v>0</v>
      </c>
      <c r="BG305" s="38">
        <f t="shared" si="241"/>
        <v>0</v>
      </c>
      <c r="BH305" s="38">
        <f t="shared" si="241"/>
        <v>0</v>
      </c>
      <c r="BI305" s="38">
        <f t="shared" si="241"/>
        <v>0</v>
      </c>
      <c r="BJ305" s="38">
        <f t="shared" si="241"/>
        <v>0</v>
      </c>
      <c r="BK305" s="38">
        <f t="shared" si="241"/>
        <v>0</v>
      </c>
      <c r="BL305" s="38">
        <f t="shared" si="241"/>
        <v>0</v>
      </c>
      <c r="BM305" s="38">
        <f t="shared" si="241"/>
        <v>0</v>
      </c>
      <c r="BN305" s="38">
        <f>SUM(BB305:BM305)</f>
        <v>0</v>
      </c>
    </row>
    <row r="306" spans="1:66" s="25" customFormat="1" x14ac:dyDescent="0.35">
      <c r="A306" s="35"/>
      <c r="B306" s="36" t="s">
        <v>138</v>
      </c>
      <c r="C306" s="35"/>
      <c r="D306" s="38">
        <v>0</v>
      </c>
      <c r="E306" s="38">
        <v>0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  <c r="K306" s="38">
        <v>0</v>
      </c>
      <c r="L306" s="38">
        <v>0</v>
      </c>
      <c r="M306" s="38">
        <v>0</v>
      </c>
      <c r="N306" s="38">
        <v>0</v>
      </c>
      <c r="O306" s="38">
        <v>0</v>
      </c>
      <c r="P306" s="38">
        <v>0</v>
      </c>
      <c r="Q306" s="38">
        <v>0</v>
      </c>
      <c r="R306" s="38">
        <v>0</v>
      </c>
      <c r="S306" s="38">
        <v>0</v>
      </c>
      <c r="T306" s="38">
        <v>0</v>
      </c>
      <c r="U306" s="38">
        <v>0</v>
      </c>
      <c r="V306" s="38">
        <v>0</v>
      </c>
      <c r="W306" s="38">
        <v>0</v>
      </c>
      <c r="X306" s="38">
        <v>0</v>
      </c>
      <c r="Y306" s="38">
        <v>0</v>
      </c>
      <c r="Z306" s="38">
        <v>0</v>
      </c>
      <c r="AA306" s="38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  <c r="AM306" s="33">
        <v>0</v>
      </c>
      <c r="AN306" s="33">
        <f>SUM(AB306:AM306)</f>
        <v>0</v>
      </c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>
        <f>SUM(AO306:AZ306)</f>
        <v>0</v>
      </c>
      <c r="BB306" s="38">
        <f t="shared" si="241"/>
        <v>0</v>
      </c>
      <c r="BC306" s="38">
        <f t="shared" si="241"/>
        <v>0</v>
      </c>
      <c r="BD306" s="38">
        <f t="shared" si="241"/>
        <v>0</v>
      </c>
      <c r="BE306" s="38">
        <f t="shared" si="241"/>
        <v>0</v>
      </c>
      <c r="BF306" s="38">
        <f t="shared" si="241"/>
        <v>0</v>
      </c>
      <c r="BG306" s="38">
        <f t="shared" si="241"/>
        <v>0</v>
      </c>
      <c r="BH306" s="38">
        <f t="shared" si="241"/>
        <v>0</v>
      </c>
      <c r="BI306" s="38">
        <f t="shared" si="241"/>
        <v>0</v>
      </c>
      <c r="BJ306" s="38">
        <f t="shared" si="241"/>
        <v>0</v>
      </c>
      <c r="BK306" s="38">
        <f t="shared" si="241"/>
        <v>0</v>
      </c>
      <c r="BL306" s="38">
        <f t="shared" si="241"/>
        <v>0</v>
      </c>
      <c r="BM306" s="38">
        <f t="shared" si="241"/>
        <v>0</v>
      </c>
      <c r="BN306" s="38">
        <f>SUM(BB306:BM306)</f>
        <v>0</v>
      </c>
    </row>
    <row r="307" spans="1:66" s="25" customFormat="1" x14ac:dyDescent="0.35">
      <c r="A307" s="35"/>
      <c r="B307" s="36" t="s">
        <v>139</v>
      </c>
      <c r="C307" s="35"/>
      <c r="D307" s="38">
        <v>0</v>
      </c>
      <c r="E307" s="38">
        <v>0</v>
      </c>
      <c r="F307" s="38">
        <v>0</v>
      </c>
      <c r="G307" s="38">
        <v>0</v>
      </c>
      <c r="H307" s="38">
        <v>0</v>
      </c>
      <c r="I307" s="38">
        <v>0</v>
      </c>
      <c r="J307" s="38">
        <v>0</v>
      </c>
      <c r="K307" s="38">
        <v>0</v>
      </c>
      <c r="L307" s="38">
        <v>0</v>
      </c>
      <c r="M307" s="38">
        <v>0</v>
      </c>
      <c r="N307" s="38">
        <v>0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8">
        <v>0</v>
      </c>
      <c r="U307" s="38">
        <v>0</v>
      </c>
      <c r="V307" s="38">
        <v>0</v>
      </c>
      <c r="W307" s="38">
        <v>0</v>
      </c>
      <c r="X307" s="38">
        <v>0</v>
      </c>
      <c r="Y307" s="38">
        <v>0</v>
      </c>
      <c r="Z307" s="38">
        <v>0</v>
      </c>
      <c r="AA307" s="38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33">
        <v>0</v>
      </c>
      <c r="AM307" s="33">
        <v>0</v>
      </c>
      <c r="AN307" s="33">
        <f>SUM(AB307:AM307)</f>
        <v>0</v>
      </c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>
        <f>SUM(AO307:AZ307)</f>
        <v>0</v>
      </c>
      <c r="BB307" s="38">
        <f t="shared" si="241"/>
        <v>0</v>
      </c>
      <c r="BC307" s="38">
        <f t="shared" si="241"/>
        <v>0</v>
      </c>
      <c r="BD307" s="38">
        <f t="shared" si="241"/>
        <v>0</v>
      </c>
      <c r="BE307" s="38">
        <f t="shared" si="241"/>
        <v>0</v>
      </c>
      <c r="BF307" s="38">
        <f t="shared" si="241"/>
        <v>0</v>
      </c>
      <c r="BG307" s="38">
        <f t="shared" si="241"/>
        <v>0</v>
      </c>
      <c r="BH307" s="38">
        <f t="shared" si="241"/>
        <v>0</v>
      </c>
      <c r="BI307" s="38">
        <f t="shared" si="241"/>
        <v>0</v>
      </c>
      <c r="BJ307" s="38">
        <f t="shared" si="241"/>
        <v>0</v>
      </c>
      <c r="BK307" s="38">
        <f t="shared" si="241"/>
        <v>0</v>
      </c>
      <c r="BL307" s="38">
        <f t="shared" si="241"/>
        <v>0</v>
      </c>
      <c r="BM307" s="38">
        <f t="shared" si="241"/>
        <v>0</v>
      </c>
      <c r="BN307" s="38">
        <f>SUM(BB307:BM307)</f>
        <v>0</v>
      </c>
    </row>
    <row r="308" spans="1:66" s="25" customFormat="1" x14ac:dyDescent="0.35">
      <c r="A308" s="35"/>
      <c r="B308" s="36"/>
      <c r="C308" s="35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</row>
    <row r="309" spans="1:66" s="25" customFormat="1" ht="17" x14ac:dyDescent="0.4">
      <c r="A309" s="35"/>
      <c r="B309" s="105" t="s">
        <v>142</v>
      </c>
      <c r="C309" s="3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</row>
    <row r="310" spans="1:66" s="25" customFormat="1" x14ac:dyDescent="0.35">
      <c r="A310" s="35"/>
      <c r="B310" s="36" t="s">
        <v>136</v>
      </c>
      <c r="C310" s="35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</row>
    <row r="311" spans="1:66" s="25" customFormat="1" x14ac:dyDescent="0.35">
      <c r="A311" s="35"/>
      <c r="B311" s="36" t="s">
        <v>143</v>
      </c>
      <c r="C311" s="35"/>
      <c r="D311" s="38">
        <v>19700</v>
      </c>
      <c r="E311" s="38">
        <v>19700</v>
      </c>
      <c r="F311" s="38">
        <v>19700</v>
      </c>
      <c r="G311" s="38">
        <v>19700</v>
      </c>
      <c r="H311" s="38">
        <v>19700</v>
      </c>
      <c r="I311" s="38">
        <v>19700</v>
      </c>
      <c r="J311" s="38">
        <v>19700</v>
      </c>
      <c r="K311" s="38">
        <v>19700</v>
      </c>
      <c r="L311" s="38">
        <v>19700</v>
      </c>
      <c r="M311" s="38">
        <v>19700</v>
      </c>
      <c r="N311" s="38">
        <v>19700</v>
      </c>
      <c r="O311" s="38">
        <v>19700</v>
      </c>
      <c r="P311" s="38">
        <v>19700</v>
      </c>
      <c r="Q311" s="38">
        <v>19700</v>
      </c>
      <c r="R311" s="38">
        <v>19700</v>
      </c>
      <c r="S311" s="38">
        <v>19700</v>
      </c>
      <c r="T311" s="38">
        <v>19700</v>
      </c>
      <c r="U311" s="38">
        <v>19700</v>
      </c>
      <c r="V311" s="38">
        <v>19700</v>
      </c>
      <c r="W311" s="38">
        <v>19700</v>
      </c>
      <c r="X311" s="38">
        <v>19700</v>
      </c>
      <c r="Y311" s="38">
        <v>19700</v>
      </c>
      <c r="Z311" s="38">
        <v>19700</v>
      </c>
      <c r="AA311" s="38">
        <v>19700</v>
      </c>
      <c r="AB311" s="33">
        <f>SUM(AB297:AB299)</f>
        <v>0</v>
      </c>
      <c r="AC311" s="33">
        <f t="shared" ref="AC311:AM311" si="242">SUM(AC297:AC299)</f>
        <v>0</v>
      </c>
      <c r="AD311" s="33">
        <f t="shared" si="242"/>
        <v>0</v>
      </c>
      <c r="AE311" s="33">
        <f t="shared" si="242"/>
        <v>64</v>
      </c>
      <c r="AF311" s="33">
        <f t="shared" si="242"/>
        <v>79</v>
      </c>
      <c r="AG311" s="33">
        <f t="shared" si="242"/>
        <v>103</v>
      </c>
      <c r="AH311" s="33">
        <f t="shared" si="242"/>
        <v>103</v>
      </c>
      <c r="AI311" s="33">
        <f t="shared" si="242"/>
        <v>103</v>
      </c>
      <c r="AJ311" s="33">
        <f t="shared" si="242"/>
        <v>269</v>
      </c>
      <c r="AK311" s="33">
        <f t="shared" si="242"/>
        <v>269</v>
      </c>
      <c r="AL311" s="33">
        <f t="shared" si="242"/>
        <v>355</v>
      </c>
      <c r="AM311" s="33">
        <f t="shared" si="242"/>
        <v>468</v>
      </c>
      <c r="AN311" s="33">
        <f>SUM(AB311:AM311)</f>
        <v>1813</v>
      </c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>
        <f>SUM(AO311:AZ311)</f>
        <v>0</v>
      </c>
      <c r="BB311" s="38">
        <f t="shared" ref="BB311:BM311" si="243">SUM(AB311+AO311)*D311</f>
        <v>0</v>
      </c>
      <c r="BC311" s="38">
        <f t="shared" si="243"/>
        <v>0</v>
      </c>
      <c r="BD311" s="38">
        <f t="shared" si="243"/>
        <v>0</v>
      </c>
      <c r="BE311" s="38">
        <f t="shared" si="243"/>
        <v>1260800</v>
      </c>
      <c r="BF311" s="38">
        <f t="shared" si="243"/>
        <v>1556300</v>
      </c>
      <c r="BG311" s="38">
        <f t="shared" si="243"/>
        <v>2029100</v>
      </c>
      <c r="BH311" s="38">
        <f t="shared" si="243"/>
        <v>2029100</v>
      </c>
      <c r="BI311" s="38">
        <f t="shared" si="243"/>
        <v>2029100</v>
      </c>
      <c r="BJ311" s="38">
        <f t="shared" si="243"/>
        <v>5299300</v>
      </c>
      <c r="BK311" s="38">
        <f t="shared" si="243"/>
        <v>5299300</v>
      </c>
      <c r="BL311" s="38">
        <f t="shared" si="243"/>
        <v>6993500</v>
      </c>
      <c r="BM311" s="38">
        <f t="shared" si="243"/>
        <v>9219600</v>
      </c>
      <c r="BN311" s="38">
        <f>SUM(BB311:BM311)</f>
        <v>35716100</v>
      </c>
    </row>
    <row r="312" spans="1:66" s="25" customFormat="1" x14ac:dyDescent="0.35">
      <c r="A312" s="35"/>
      <c r="B312" s="36" t="s">
        <v>140</v>
      </c>
      <c r="C312" s="35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</row>
    <row r="313" spans="1:66" s="25" customFormat="1" x14ac:dyDescent="0.35">
      <c r="A313" s="35"/>
      <c r="B313" s="36" t="s">
        <v>143</v>
      </c>
      <c r="C313" s="35"/>
      <c r="D313" s="38">
        <v>29500</v>
      </c>
      <c r="E313" s="38">
        <v>29500</v>
      </c>
      <c r="F313" s="38">
        <v>29500</v>
      </c>
      <c r="G313" s="38">
        <v>29500</v>
      </c>
      <c r="H313" s="38">
        <v>29500</v>
      </c>
      <c r="I313" s="38">
        <v>29500</v>
      </c>
      <c r="J313" s="38">
        <v>29500</v>
      </c>
      <c r="K313" s="38">
        <v>29500</v>
      </c>
      <c r="L313" s="38">
        <v>29500</v>
      </c>
      <c r="M313" s="38">
        <v>29500</v>
      </c>
      <c r="N313" s="38">
        <v>29500</v>
      </c>
      <c r="O313" s="38">
        <v>29500</v>
      </c>
      <c r="P313" s="38">
        <v>29500</v>
      </c>
      <c r="Q313" s="38">
        <v>29500</v>
      </c>
      <c r="R313" s="38">
        <v>29500</v>
      </c>
      <c r="S313" s="38">
        <v>29500</v>
      </c>
      <c r="T313" s="38">
        <v>29500</v>
      </c>
      <c r="U313" s="38">
        <v>29500</v>
      </c>
      <c r="V313" s="38">
        <v>29500</v>
      </c>
      <c r="W313" s="38">
        <v>29500</v>
      </c>
      <c r="X313" s="38">
        <v>29500</v>
      </c>
      <c r="Y313" s="38">
        <v>29500</v>
      </c>
      <c r="Z313" s="38">
        <v>29500</v>
      </c>
      <c r="AA313" s="38">
        <v>29500</v>
      </c>
      <c r="AB313" s="33">
        <f>SUM(AB301:AB302)</f>
        <v>0</v>
      </c>
      <c r="AC313" s="33">
        <f t="shared" ref="AC313:AM313" si="244">SUM(AC301:AC302)</f>
        <v>0</v>
      </c>
      <c r="AD313" s="33">
        <f t="shared" si="244"/>
        <v>0</v>
      </c>
      <c r="AE313" s="33">
        <f t="shared" si="244"/>
        <v>92</v>
      </c>
      <c r="AF313" s="33">
        <f t="shared" si="244"/>
        <v>61</v>
      </c>
      <c r="AG313" s="33">
        <f t="shared" si="244"/>
        <v>102</v>
      </c>
      <c r="AH313" s="33">
        <f t="shared" si="244"/>
        <v>102</v>
      </c>
      <c r="AI313" s="33">
        <f t="shared" si="244"/>
        <v>102</v>
      </c>
      <c r="AJ313" s="33">
        <f t="shared" si="244"/>
        <v>179</v>
      </c>
      <c r="AK313" s="33">
        <f t="shared" si="244"/>
        <v>179</v>
      </c>
      <c r="AL313" s="33">
        <f t="shared" si="244"/>
        <v>219</v>
      </c>
      <c r="AM313" s="33">
        <f t="shared" si="244"/>
        <v>262</v>
      </c>
      <c r="AN313" s="33">
        <f>SUM(AB313:AM313)</f>
        <v>1298</v>
      </c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>
        <f>SUM(AO313:AZ313)</f>
        <v>0</v>
      </c>
      <c r="BB313" s="38">
        <f t="shared" ref="BB313:BM313" si="245">SUM(AB313+AO313)*D313</f>
        <v>0</v>
      </c>
      <c r="BC313" s="38">
        <f t="shared" si="245"/>
        <v>0</v>
      </c>
      <c r="BD313" s="38">
        <f t="shared" si="245"/>
        <v>0</v>
      </c>
      <c r="BE313" s="38">
        <f t="shared" si="245"/>
        <v>2714000</v>
      </c>
      <c r="BF313" s="38">
        <f t="shared" si="245"/>
        <v>1799500</v>
      </c>
      <c r="BG313" s="38">
        <f t="shared" si="245"/>
        <v>3009000</v>
      </c>
      <c r="BH313" s="38">
        <f t="shared" si="245"/>
        <v>3009000</v>
      </c>
      <c r="BI313" s="38">
        <f t="shared" si="245"/>
        <v>3009000</v>
      </c>
      <c r="BJ313" s="38">
        <f t="shared" si="245"/>
        <v>5280500</v>
      </c>
      <c r="BK313" s="38">
        <f t="shared" si="245"/>
        <v>5280500</v>
      </c>
      <c r="BL313" s="38">
        <f t="shared" si="245"/>
        <v>6460500</v>
      </c>
      <c r="BM313" s="38">
        <f t="shared" si="245"/>
        <v>7729000</v>
      </c>
      <c r="BN313" s="38">
        <f>SUM(BB313:BM313)</f>
        <v>38291000</v>
      </c>
    </row>
    <row r="314" spans="1:66" s="25" customFormat="1" x14ac:dyDescent="0.35">
      <c r="A314" s="35"/>
      <c r="B314" s="36" t="s">
        <v>141</v>
      </c>
      <c r="C314" s="35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</row>
    <row r="315" spans="1:66" s="25" customFormat="1" x14ac:dyDescent="0.35">
      <c r="A315" s="35"/>
      <c r="B315" s="36" t="s">
        <v>143</v>
      </c>
      <c r="C315" s="35"/>
      <c r="D315" s="38">
        <v>36875</v>
      </c>
      <c r="E315" s="38">
        <v>36875</v>
      </c>
      <c r="F315" s="38">
        <v>36875</v>
      </c>
      <c r="G315" s="38">
        <v>36875</v>
      </c>
      <c r="H315" s="38">
        <v>36875</v>
      </c>
      <c r="I315" s="38">
        <v>36875</v>
      </c>
      <c r="J315" s="38">
        <v>36875</v>
      </c>
      <c r="K315" s="38">
        <v>36875</v>
      </c>
      <c r="L315" s="38">
        <v>36875</v>
      </c>
      <c r="M315" s="38">
        <v>36875</v>
      </c>
      <c r="N315" s="38">
        <v>36875</v>
      </c>
      <c r="O315" s="38">
        <v>36875</v>
      </c>
      <c r="P315" s="38">
        <v>36875</v>
      </c>
      <c r="Q315" s="38">
        <v>36875</v>
      </c>
      <c r="R315" s="38">
        <v>36875</v>
      </c>
      <c r="S315" s="38">
        <v>36875</v>
      </c>
      <c r="T315" s="38">
        <v>36875</v>
      </c>
      <c r="U315" s="38">
        <v>36875</v>
      </c>
      <c r="V315" s="38">
        <v>36875</v>
      </c>
      <c r="W315" s="38">
        <v>36875</v>
      </c>
      <c r="X315" s="38">
        <v>36875</v>
      </c>
      <c r="Y315" s="38">
        <v>36875</v>
      </c>
      <c r="Z315" s="38">
        <v>36875</v>
      </c>
      <c r="AA315" s="38">
        <v>36875</v>
      </c>
      <c r="AB315" s="33">
        <f>SUM(AB305:AB306)</f>
        <v>0</v>
      </c>
      <c r="AC315" s="33">
        <f t="shared" ref="AC315:AM315" si="246">SUM(AC305:AC306)</f>
        <v>0</v>
      </c>
      <c r="AD315" s="33">
        <f t="shared" si="246"/>
        <v>0</v>
      </c>
      <c r="AE315" s="33">
        <f t="shared" si="246"/>
        <v>0</v>
      </c>
      <c r="AF315" s="33">
        <f t="shared" si="246"/>
        <v>0</v>
      </c>
      <c r="AG315" s="33">
        <f t="shared" si="246"/>
        <v>0</v>
      </c>
      <c r="AH315" s="33">
        <f t="shared" si="246"/>
        <v>0</v>
      </c>
      <c r="AI315" s="33">
        <f t="shared" si="246"/>
        <v>0</v>
      </c>
      <c r="AJ315" s="33">
        <f t="shared" si="246"/>
        <v>0</v>
      </c>
      <c r="AK315" s="33">
        <f t="shared" si="246"/>
        <v>0</v>
      </c>
      <c r="AL315" s="33">
        <f t="shared" si="246"/>
        <v>0</v>
      </c>
      <c r="AM315" s="33">
        <f t="shared" si="246"/>
        <v>0</v>
      </c>
      <c r="AN315" s="33">
        <f>SUM(AB315:AM315)</f>
        <v>0</v>
      </c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>
        <f>SUM(AO315:AZ315)</f>
        <v>0</v>
      </c>
      <c r="BB315" s="38">
        <f t="shared" ref="BB315:BM315" si="247">SUM(AB315+AO315)*D315</f>
        <v>0</v>
      </c>
      <c r="BC315" s="38">
        <f t="shared" si="247"/>
        <v>0</v>
      </c>
      <c r="BD315" s="38">
        <f t="shared" si="247"/>
        <v>0</v>
      </c>
      <c r="BE315" s="38">
        <f t="shared" si="247"/>
        <v>0</v>
      </c>
      <c r="BF315" s="38">
        <f t="shared" si="247"/>
        <v>0</v>
      </c>
      <c r="BG315" s="38">
        <f t="shared" si="247"/>
        <v>0</v>
      </c>
      <c r="BH315" s="38">
        <f t="shared" si="247"/>
        <v>0</v>
      </c>
      <c r="BI315" s="38">
        <f t="shared" si="247"/>
        <v>0</v>
      </c>
      <c r="BJ315" s="38">
        <f t="shared" si="247"/>
        <v>0</v>
      </c>
      <c r="BK315" s="38">
        <f t="shared" si="247"/>
        <v>0</v>
      </c>
      <c r="BL315" s="38">
        <f t="shared" si="247"/>
        <v>0</v>
      </c>
      <c r="BM315" s="38">
        <f t="shared" si="247"/>
        <v>0</v>
      </c>
      <c r="BN315" s="38">
        <f>SUM(BB315:BM315)</f>
        <v>0</v>
      </c>
    </row>
    <row r="316" spans="1:66" ht="17" x14ac:dyDescent="0.35">
      <c r="A316" s="29"/>
      <c r="B316" s="36"/>
      <c r="C316" s="29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62">
        <f t="shared" ref="BB316:BN316" si="248">SUM(BB297:BB315)</f>
        <v>0</v>
      </c>
      <c r="BC316" s="62">
        <f t="shared" si="248"/>
        <v>0</v>
      </c>
      <c r="BD316" s="62">
        <f t="shared" si="248"/>
        <v>0</v>
      </c>
      <c r="BE316" s="62">
        <f t="shared" si="248"/>
        <v>66822650</v>
      </c>
      <c r="BF316" s="62">
        <f t="shared" si="248"/>
        <v>56189150</v>
      </c>
      <c r="BG316" s="62">
        <f t="shared" si="248"/>
        <v>84458450</v>
      </c>
      <c r="BH316" s="62">
        <f t="shared" si="248"/>
        <v>84458450</v>
      </c>
      <c r="BI316" s="62">
        <f t="shared" si="248"/>
        <v>84458450</v>
      </c>
      <c r="BJ316" s="62">
        <f t="shared" si="248"/>
        <v>176780550</v>
      </c>
      <c r="BK316" s="62">
        <f t="shared" si="248"/>
        <v>176780550</v>
      </c>
      <c r="BL316" s="62">
        <f t="shared" si="248"/>
        <v>224647750</v>
      </c>
      <c r="BM316" s="62">
        <f t="shared" si="248"/>
        <v>282781550</v>
      </c>
      <c r="BN316" s="50">
        <f t="shared" si="248"/>
        <v>1237377550</v>
      </c>
    </row>
    <row r="317" spans="1:66" ht="17" x14ac:dyDescent="0.35">
      <c r="A317" s="29"/>
      <c r="B317" s="103"/>
      <c r="C317" s="29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</row>
    <row r="318" spans="1:66" ht="17" x14ac:dyDescent="0.35">
      <c r="A318" s="29"/>
      <c r="B318" s="103" t="s">
        <v>150</v>
      </c>
      <c r="C318" s="29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79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</row>
    <row r="319" spans="1:66" x14ac:dyDescent="0.35">
      <c r="A319" s="29"/>
      <c r="B319" s="107" t="s">
        <v>151</v>
      </c>
      <c r="C319" s="29"/>
      <c r="D319" s="31">
        <v>25000</v>
      </c>
      <c r="E319" s="31">
        <v>25000</v>
      </c>
      <c r="F319" s="31">
        <v>25000</v>
      </c>
      <c r="G319" s="31">
        <v>25000</v>
      </c>
      <c r="H319" s="31">
        <v>25000</v>
      </c>
      <c r="I319" s="31">
        <v>25000</v>
      </c>
      <c r="J319" s="31">
        <v>25000</v>
      </c>
      <c r="K319" s="31">
        <v>25000</v>
      </c>
      <c r="L319" s="31">
        <v>25000</v>
      </c>
      <c r="M319" s="31">
        <v>25000</v>
      </c>
      <c r="N319" s="31">
        <v>25000</v>
      </c>
      <c r="O319" s="31">
        <v>25000</v>
      </c>
      <c r="P319" s="31">
        <v>25000</v>
      </c>
      <c r="Q319" s="31">
        <v>25000</v>
      </c>
      <c r="R319" s="31">
        <v>25000</v>
      </c>
      <c r="S319" s="31">
        <v>25000</v>
      </c>
      <c r="T319" s="31">
        <v>25000</v>
      </c>
      <c r="U319" s="31">
        <v>25000</v>
      </c>
      <c r="V319" s="31">
        <v>25000</v>
      </c>
      <c r="W319" s="31">
        <v>25000</v>
      </c>
      <c r="X319" s="31">
        <v>25000</v>
      </c>
      <c r="Y319" s="31">
        <v>25000</v>
      </c>
      <c r="Z319" s="31">
        <v>25000</v>
      </c>
      <c r="AA319" s="31">
        <v>25000</v>
      </c>
      <c r="AB319" s="30">
        <f>INT('Trafik 2021'!G12*24.36%)</f>
        <v>0</v>
      </c>
      <c r="AC319" s="30">
        <f>INT('Trafik 2021'!H12*24.36%)</f>
        <v>0</v>
      </c>
      <c r="AD319" s="30">
        <f>INT('Trafik 2021'!I12*24.36%)</f>
        <v>0</v>
      </c>
      <c r="AE319" s="30">
        <f>INT('Trafik 2021'!J12*24.36%)</f>
        <v>530</v>
      </c>
      <c r="AF319" s="30">
        <f>INT('Trafik 2021'!K12*24.36%)</f>
        <v>528</v>
      </c>
      <c r="AG319" s="30">
        <f>INT('Trafik 2021'!L12*24.36%)</f>
        <v>675</v>
      </c>
      <c r="AH319" s="30">
        <f>INT('Trafik 2021'!M12*24.36%)</f>
        <v>675</v>
      </c>
      <c r="AI319" s="30">
        <f>INT('Trafik 2021'!N12*24.36%)</f>
        <v>622</v>
      </c>
      <c r="AJ319" s="30">
        <f>INT('Trafik 2021'!O12*24.36%)</f>
        <v>1825</v>
      </c>
      <c r="AK319" s="30">
        <f>INT('Trafik 2021'!P12*24.36%)</f>
        <v>1825</v>
      </c>
      <c r="AL319" s="30">
        <f>INT('Trafik 2021'!Q12*24.36%)</f>
        <v>2331</v>
      </c>
      <c r="AM319" s="30">
        <f>INT('Trafik 2021'!R12*24.36%)+2</f>
        <v>2990</v>
      </c>
      <c r="AN319" s="30">
        <f>SUM(AB319:AM319)</f>
        <v>12001</v>
      </c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>
        <f>SUM(AO319:AZ319)</f>
        <v>0</v>
      </c>
      <c r="BB319" s="31">
        <f t="shared" ref="BB319:BM321" si="249">SUM(AB319+AO319)*D319</f>
        <v>0</v>
      </c>
      <c r="BC319" s="31">
        <f t="shared" si="249"/>
        <v>0</v>
      </c>
      <c r="BD319" s="31">
        <f t="shared" si="249"/>
        <v>0</v>
      </c>
      <c r="BE319" s="31">
        <f t="shared" si="249"/>
        <v>13250000</v>
      </c>
      <c r="BF319" s="31">
        <f t="shared" si="249"/>
        <v>13200000</v>
      </c>
      <c r="BG319" s="31">
        <f t="shared" si="249"/>
        <v>16875000</v>
      </c>
      <c r="BH319" s="31">
        <f t="shared" si="249"/>
        <v>16875000</v>
      </c>
      <c r="BI319" s="31">
        <f t="shared" si="249"/>
        <v>15550000</v>
      </c>
      <c r="BJ319" s="31">
        <f t="shared" si="249"/>
        <v>45625000</v>
      </c>
      <c r="BK319" s="31">
        <f t="shared" si="249"/>
        <v>45625000</v>
      </c>
      <c r="BL319" s="31">
        <f t="shared" si="249"/>
        <v>58275000</v>
      </c>
      <c r="BM319" s="31">
        <f t="shared" si="249"/>
        <v>74750000</v>
      </c>
      <c r="BN319" s="31">
        <f>SUM(BB319:BM319)</f>
        <v>300025000</v>
      </c>
    </row>
    <row r="320" spans="1:66" x14ac:dyDescent="0.35">
      <c r="A320" s="29"/>
      <c r="B320" s="107" t="s">
        <v>152</v>
      </c>
      <c r="C320" s="29"/>
      <c r="D320" s="31">
        <v>25000</v>
      </c>
      <c r="E320" s="31">
        <v>25000</v>
      </c>
      <c r="F320" s="31">
        <v>25000</v>
      </c>
      <c r="G320" s="31">
        <v>25000</v>
      </c>
      <c r="H320" s="31">
        <v>25000</v>
      </c>
      <c r="I320" s="31">
        <v>25000</v>
      </c>
      <c r="J320" s="31">
        <v>25000</v>
      </c>
      <c r="K320" s="31">
        <v>25000</v>
      </c>
      <c r="L320" s="31">
        <v>25000</v>
      </c>
      <c r="M320" s="31">
        <v>25000</v>
      </c>
      <c r="N320" s="31">
        <v>25000</v>
      </c>
      <c r="O320" s="31">
        <v>25000</v>
      </c>
      <c r="P320" s="31">
        <v>25000</v>
      </c>
      <c r="Q320" s="31">
        <v>25000</v>
      </c>
      <c r="R320" s="31">
        <v>25000</v>
      </c>
      <c r="S320" s="31">
        <v>25000</v>
      </c>
      <c r="T320" s="31">
        <v>25000</v>
      </c>
      <c r="U320" s="31">
        <v>25000</v>
      </c>
      <c r="V320" s="31">
        <v>25000</v>
      </c>
      <c r="W320" s="31">
        <v>25000</v>
      </c>
      <c r="X320" s="31">
        <v>25000</v>
      </c>
      <c r="Y320" s="31">
        <v>25000</v>
      </c>
      <c r="Z320" s="31">
        <v>25000</v>
      </c>
      <c r="AA320" s="31">
        <v>25000</v>
      </c>
      <c r="AB320" s="30">
        <f>AB319</f>
        <v>0</v>
      </c>
      <c r="AC320" s="30">
        <f t="shared" ref="AC320:AM320" si="250">AC319</f>
        <v>0</v>
      </c>
      <c r="AD320" s="30">
        <f t="shared" si="250"/>
        <v>0</v>
      </c>
      <c r="AE320" s="30">
        <f t="shared" si="250"/>
        <v>530</v>
      </c>
      <c r="AF320" s="30">
        <f t="shared" si="250"/>
        <v>528</v>
      </c>
      <c r="AG320" s="30">
        <f t="shared" si="250"/>
        <v>675</v>
      </c>
      <c r="AH320" s="30">
        <f t="shared" si="250"/>
        <v>675</v>
      </c>
      <c r="AI320" s="30">
        <f t="shared" si="250"/>
        <v>622</v>
      </c>
      <c r="AJ320" s="30">
        <f t="shared" si="250"/>
        <v>1825</v>
      </c>
      <c r="AK320" s="30">
        <f t="shared" si="250"/>
        <v>1825</v>
      </c>
      <c r="AL320" s="30">
        <f t="shared" si="250"/>
        <v>2331</v>
      </c>
      <c r="AM320" s="30">
        <f t="shared" si="250"/>
        <v>2990</v>
      </c>
      <c r="AN320" s="30">
        <f>SUM(AB320:AM320)</f>
        <v>12001</v>
      </c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>
        <f>SUM(AO320:AZ320)</f>
        <v>0</v>
      </c>
      <c r="BB320" s="31">
        <f t="shared" si="249"/>
        <v>0</v>
      </c>
      <c r="BC320" s="31">
        <f t="shared" si="249"/>
        <v>0</v>
      </c>
      <c r="BD320" s="31">
        <f t="shared" si="249"/>
        <v>0</v>
      </c>
      <c r="BE320" s="31">
        <f t="shared" si="249"/>
        <v>13250000</v>
      </c>
      <c r="BF320" s="31">
        <f t="shared" si="249"/>
        <v>13200000</v>
      </c>
      <c r="BG320" s="31">
        <f t="shared" si="249"/>
        <v>16875000</v>
      </c>
      <c r="BH320" s="31">
        <f t="shared" si="249"/>
        <v>16875000</v>
      </c>
      <c r="BI320" s="31">
        <f t="shared" si="249"/>
        <v>15550000</v>
      </c>
      <c r="BJ320" s="31">
        <f t="shared" si="249"/>
        <v>45625000</v>
      </c>
      <c r="BK320" s="31">
        <f t="shared" si="249"/>
        <v>45625000</v>
      </c>
      <c r="BL320" s="31">
        <f t="shared" si="249"/>
        <v>58275000</v>
      </c>
      <c r="BM320" s="31">
        <f t="shared" si="249"/>
        <v>74750000</v>
      </c>
      <c r="BN320" s="31">
        <f>SUM(BB320:BM320)</f>
        <v>300025000</v>
      </c>
    </row>
    <row r="321" spans="1:66" x14ac:dyDescent="0.35">
      <c r="A321" s="29"/>
      <c r="B321" s="107" t="s">
        <v>153</v>
      </c>
      <c r="C321" s="29"/>
      <c r="D321" s="31">
        <v>100000</v>
      </c>
      <c r="E321" s="31">
        <v>100000</v>
      </c>
      <c r="F321" s="31">
        <v>100000</v>
      </c>
      <c r="G321" s="31">
        <v>100000</v>
      </c>
      <c r="H321" s="31">
        <v>100000</v>
      </c>
      <c r="I321" s="31">
        <v>100000</v>
      </c>
      <c r="J321" s="31">
        <v>100000</v>
      </c>
      <c r="K321" s="31">
        <v>100000</v>
      </c>
      <c r="L321" s="31">
        <v>100000</v>
      </c>
      <c r="M321" s="31">
        <v>100000</v>
      </c>
      <c r="N321" s="31">
        <v>100000</v>
      </c>
      <c r="O321" s="31">
        <v>100000</v>
      </c>
      <c r="P321" s="31">
        <v>100000</v>
      </c>
      <c r="Q321" s="31">
        <v>100000</v>
      </c>
      <c r="R321" s="31">
        <v>100000</v>
      </c>
      <c r="S321" s="31">
        <v>100000</v>
      </c>
      <c r="T321" s="31">
        <v>100000</v>
      </c>
      <c r="U321" s="31">
        <v>100000</v>
      </c>
      <c r="V321" s="31">
        <v>100000</v>
      </c>
      <c r="W321" s="31">
        <v>100000</v>
      </c>
      <c r="X321" s="31">
        <v>100000</v>
      </c>
      <c r="Y321" s="31">
        <v>100000</v>
      </c>
      <c r="Z321" s="31">
        <v>100000</v>
      </c>
      <c r="AA321" s="31">
        <v>100000</v>
      </c>
      <c r="AB321" s="30">
        <v>0</v>
      </c>
      <c r="AC321" s="30">
        <v>0</v>
      </c>
      <c r="AD321" s="30">
        <v>0</v>
      </c>
      <c r="AE321" s="30">
        <v>0</v>
      </c>
      <c r="AF321" s="30">
        <v>0</v>
      </c>
      <c r="AG321" s="30">
        <v>0</v>
      </c>
      <c r="AH321" s="30">
        <v>0</v>
      </c>
      <c r="AI321" s="30">
        <v>0</v>
      </c>
      <c r="AJ321" s="30">
        <v>0</v>
      </c>
      <c r="AK321" s="30">
        <v>0</v>
      </c>
      <c r="AL321" s="30">
        <v>0</v>
      </c>
      <c r="AM321" s="30">
        <v>0</v>
      </c>
      <c r="AN321" s="30">
        <f>SUM(AB321:AM321)</f>
        <v>0</v>
      </c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>
        <f>SUM(AO321:AZ321)</f>
        <v>0</v>
      </c>
      <c r="BB321" s="31">
        <f t="shared" si="249"/>
        <v>0</v>
      </c>
      <c r="BC321" s="31">
        <f t="shared" si="249"/>
        <v>0</v>
      </c>
      <c r="BD321" s="31">
        <f t="shared" si="249"/>
        <v>0</v>
      </c>
      <c r="BE321" s="31">
        <f t="shared" si="249"/>
        <v>0</v>
      </c>
      <c r="BF321" s="31">
        <f t="shared" si="249"/>
        <v>0</v>
      </c>
      <c r="BG321" s="31">
        <f t="shared" si="249"/>
        <v>0</v>
      </c>
      <c r="BH321" s="31">
        <f t="shared" si="249"/>
        <v>0</v>
      </c>
      <c r="BI321" s="31">
        <f t="shared" si="249"/>
        <v>0</v>
      </c>
      <c r="BJ321" s="31">
        <f t="shared" si="249"/>
        <v>0</v>
      </c>
      <c r="BK321" s="31">
        <f t="shared" si="249"/>
        <v>0</v>
      </c>
      <c r="BL321" s="31">
        <f t="shared" si="249"/>
        <v>0</v>
      </c>
      <c r="BM321" s="31">
        <f t="shared" si="249"/>
        <v>0</v>
      </c>
      <c r="BN321" s="31">
        <f>SUM(BB321:BM321)</f>
        <v>0</v>
      </c>
    </row>
    <row r="322" spans="1:66" ht="15.75" customHeight="1" x14ac:dyDescent="0.35">
      <c r="A322" s="29"/>
      <c r="B322" s="107"/>
      <c r="C322" s="29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62">
        <f t="shared" ref="BB322:BM322" si="251">SUM(BB319:BB321)</f>
        <v>0</v>
      </c>
      <c r="BC322" s="62">
        <f t="shared" si="251"/>
        <v>0</v>
      </c>
      <c r="BD322" s="62">
        <f t="shared" si="251"/>
        <v>0</v>
      </c>
      <c r="BE322" s="62">
        <f t="shared" si="251"/>
        <v>26500000</v>
      </c>
      <c r="BF322" s="62">
        <f t="shared" si="251"/>
        <v>26400000</v>
      </c>
      <c r="BG322" s="62">
        <f t="shared" si="251"/>
        <v>33750000</v>
      </c>
      <c r="BH322" s="62">
        <f t="shared" si="251"/>
        <v>33750000</v>
      </c>
      <c r="BI322" s="62">
        <f t="shared" si="251"/>
        <v>31100000</v>
      </c>
      <c r="BJ322" s="62">
        <f t="shared" si="251"/>
        <v>91250000</v>
      </c>
      <c r="BK322" s="62">
        <f t="shared" si="251"/>
        <v>91250000</v>
      </c>
      <c r="BL322" s="62">
        <f t="shared" si="251"/>
        <v>116550000</v>
      </c>
      <c r="BM322" s="62">
        <f t="shared" si="251"/>
        <v>149500000</v>
      </c>
      <c r="BN322" s="50">
        <f>SUM(BN319:BN321)</f>
        <v>600050000</v>
      </c>
    </row>
    <row r="323" spans="1:66" x14ac:dyDescent="0.35">
      <c r="A323" s="29"/>
      <c r="B323" s="107"/>
      <c r="C323" s="29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</row>
    <row r="324" spans="1:66" x14ac:dyDescent="0.35">
      <c r="A324" s="29"/>
      <c r="B324" s="107"/>
      <c r="C324" s="29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</row>
    <row r="325" spans="1:66" ht="17" x14ac:dyDescent="0.35">
      <c r="A325" s="29"/>
      <c r="B325" s="103" t="s">
        <v>149</v>
      </c>
      <c r="C325" s="29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</row>
    <row r="326" spans="1:66" x14ac:dyDescent="0.35">
      <c r="A326" s="29"/>
      <c r="B326" s="107" t="s">
        <v>205</v>
      </c>
      <c r="C326" s="29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</row>
    <row r="327" spans="1:66" x14ac:dyDescent="0.35">
      <c r="A327" s="29"/>
      <c r="B327" s="108" t="s">
        <v>211</v>
      </c>
      <c r="C327" s="29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1">
        <f t="shared" ref="BB327:BM327" si="252">SUM(AB327+AO327)*D327</f>
        <v>0</v>
      </c>
      <c r="BC327" s="31">
        <f t="shared" si="252"/>
        <v>0</v>
      </c>
      <c r="BD327" s="31">
        <f t="shared" si="252"/>
        <v>0</v>
      </c>
      <c r="BE327" s="31">
        <f t="shared" si="252"/>
        <v>0</v>
      </c>
      <c r="BF327" s="31">
        <f t="shared" si="252"/>
        <v>0</v>
      </c>
      <c r="BG327" s="31">
        <f t="shared" si="252"/>
        <v>0</v>
      </c>
      <c r="BH327" s="31">
        <f t="shared" si="252"/>
        <v>0</v>
      </c>
      <c r="BI327" s="31">
        <f t="shared" si="252"/>
        <v>0</v>
      </c>
      <c r="BJ327" s="31">
        <f t="shared" si="252"/>
        <v>0</v>
      </c>
      <c r="BK327" s="31">
        <f t="shared" si="252"/>
        <v>0</v>
      </c>
      <c r="BL327" s="31">
        <f t="shared" si="252"/>
        <v>0</v>
      </c>
      <c r="BM327" s="31">
        <f t="shared" si="252"/>
        <v>0</v>
      </c>
      <c r="BN327" s="38">
        <f>SUM(BB327:BM327)</f>
        <v>0</v>
      </c>
    </row>
    <row r="328" spans="1:66" x14ac:dyDescent="0.35">
      <c r="A328" s="29"/>
      <c r="B328" s="108" t="s">
        <v>229</v>
      </c>
      <c r="C328" s="29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1">
        <f t="shared" ref="BB328:BM329" si="253">SUM(AB328+AO328)*D328</f>
        <v>0</v>
      </c>
      <c r="BC328" s="31">
        <f t="shared" si="253"/>
        <v>0</v>
      </c>
      <c r="BD328" s="31">
        <f t="shared" si="253"/>
        <v>0</v>
      </c>
      <c r="BE328" s="31">
        <f t="shared" si="253"/>
        <v>0</v>
      </c>
      <c r="BF328" s="31">
        <f t="shared" si="253"/>
        <v>0</v>
      </c>
      <c r="BG328" s="31">
        <f t="shared" si="253"/>
        <v>0</v>
      </c>
      <c r="BH328" s="31">
        <f t="shared" si="253"/>
        <v>0</v>
      </c>
      <c r="BI328" s="31">
        <f t="shared" si="253"/>
        <v>0</v>
      </c>
      <c r="BJ328" s="31">
        <f t="shared" si="253"/>
        <v>0</v>
      </c>
      <c r="BK328" s="31">
        <f t="shared" si="253"/>
        <v>0</v>
      </c>
      <c r="BL328" s="31">
        <f t="shared" si="253"/>
        <v>0</v>
      </c>
      <c r="BM328" s="31">
        <f t="shared" si="253"/>
        <v>0</v>
      </c>
      <c r="BN328" s="38">
        <f>SUM(BB328:BM328)</f>
        <v>0</v>
      </c>
    </row>
    <row r="329" spans="1:66" x14ac:dyDescent="0.35">
      <c r="A329" s="29"/>
      <c r="B329" s="108" t="s">
        <v>230</v>
      </c>
      <c r="C329" s="29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1">
        <f t="shared" si="253"/>
        <v>0</v>
      </c>
      <c r="BC329" s="31">
        <f t="shared" si="253"/>
        <v>0</v>
      </c>
      <c r="BD329" s="31">
        <f t="shared" si="253"/>
        <v>0</v>
      </c>
      <c r="BE329" s="31">
        <f t="shared" si="253"/>
        <v>0</v>
      </c>
      <c r="BF329" s="31">
        <f t="shared" si="253"/>
        <v>0</v>
      </c>
      <c r="BG329" s="31">
        <f t="shared" si="253"/>
        <v>0</v>
      </c>
      <c r="BH329" s="31">
        <f t="shared" si="253"/>
        <v>0</v>
      </c>
      <c r="BI329" s="31">
        <f t="shared" si="253"/>
        <v>0</v>
      </c>
      <c r="BJ329" s="31">
        <f t="shared" si="253"/>
        <v>0</v>
      </c>
      <c r="BK329" s="31">
        <f t="shared" si="253"/>
        <v>0</v>
      </c>
      <c r="BL329" s="31">
        <f t="shared" si="253"/>
        <v>0</v>
      </c>
      <c r="BM329" s="31">
        <f t="shared" si="253"/>
        <v>0</v>
      </c>
      <c r="BN329" s="38">
        <f>SUM(BB329:BM329)</f>
        <v>0</v>
      </c>
    </row>
    <row r="330" spans="1:66" x14ac:dyDescent="0.35">
      <c r="A330" s="29"/>
      <c r="B330" s="108" t="s">
        <v>212</v>
      </c>
      <c r="C330" s="29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1">
        <f t="shared" ref="BB330:BM331" si="254">SUM(AB330+AO330)*D330</f>
        <v>0</v>
      </c>
      <c r="BC330" s="31">
        <f t="shared" si="254"/>
        <v>0</v>
      </c>
      <c r="BD330" s="31">
        <f t="shared" si="254"/>
        <v>0</v>
      </c>
      <c r="BE330" s="31">
        <f t="shared" si="254"/>
        <v>0</v>
      </c>
      <c r="BF330" s="31">
        <f t="shared" si="254"/>
        <v>0</v>
      </c>
      <c r="BG330" s="31">
        <f t="shared" si="254"/>
        <v>0</v>
      </c>
      <c r="BH330" s="31">
        <f t="shared" si="254"/>
        <v>0</v>
      </c>
      <c r="BI330" s="31">
        <f t="shared" si="254"/>
        <v>0</v>
      </c>
      <c r="BJ330" s="31">
        <f t="shared" si="254"/>
        <v>0</v>
      </c>
      <c r="BK330" s="31">
        <f t="shared" si="254"/>
        <v>0</v>
      </c>
      <c r="BL330" s="31">
        <f t="shared" si="254"/>
        <v>0</v>
      </c>
      <c r="BM330" s="31">
        <f t="shared" si="254"/>
        <v>0</v>
      </c>
      <c r="BN330" s="38">
        <f>SUM(BB330:BM330)</f>
        <v>0</v>
      </c>
    </row>
    <row r="331" spans="1:66" x14ac:dyDescent="0.35">
      <c r="A331" s="29"/>
      <c r="B331" s="108" t="s">
        <v>213</v>
      </c>
      <c r="C331" s="29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1">
        <f t="shared" si="254"/>
        <v>0</v>
      </c>
      <c r="BC331" s="31">
        <f t="shared" si="254"/>
        <v>0</v>
      </c>
      <c r="BD331" s="31">
        <f t="shared" si="254"/>
        <v>0</v>
      </c>
      <c r="BE331" s="31">
        <f t="shared" si="254"/>
        <v>0</v>
      </c>
      <c r="BF331" s="31">
        <f t="shared" si="254"/>
        <v>0</v>
      </c>
      <c r="BG331" s="31">
        <f t="shared" si="254"/>
        <v>0</v>
      </c>
      <c r="BH331" s="31">
        <f t="shared" si="254"/>
        <v>0</v>
      </c>
      <c r="BI331" s="31">
        <f t="shared" si="254"/>
        <v>0</v>
      </c>
      <c r="BJ331" s="31">
        <f t="shared" si="254"/>
        <v>0</v>
      </c>
      <c r="BK331" s="31">
        <f t="shared" si="254"/>
        <v>0</v>
      </c>
      <c r="BL331" s="31">
        <f t="shared" si="254"/>
        <v>0</v>
      </c>
      <c r="BM331" s="31">
        <f t="shared" si="254"/>
        <v>0</v>
      </c>
      <c r="BN331" s="38">
        <f>SUM(BB331:BM331)</f>
        <v>0</v>
      </c>
    </row>
    <row r="332" spans="1:66" ht="17" x14ac:dyDescent="0.35">
      <c r="A332" s="29"/>
      <c r="B332" s="108"/>
      <c r="C332" s="29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62">
        <f t="shared" ref="BB332:BN332" si="255">SUM(BB327:BB331)</f>
        <v>0</v>
      </c>
      <c r="BC332" s="62">
        <f t="shared" si="255"/>
        <v>0</v>
      </c>
      <c r="BD332" s="62">
        <f t="shared" si="255"/>
        <v>0</v>
      </c>
      <c r="BE332" s="62">
        <f t="shared" si="255"/>
        <v>0</v>
      </c>
      <c r="BF332" s="62">
        <f t="shared" si="255"/>
        <v>0</v>
      </c>
      <c r="BG332" s="62">
        <f t="shared" si="255"/>
        <v>0</v>
      </c>
      <c r="BH332" s="62">
        <f t="shared" si="255"/>
        <v>0</v>
      </c>
      <c r="BI332" s="62">
        <f t="shared" si="255"/>
        <v>0</v>
      </c>
      <c r="BJ332" s="62">
        <f t="shared" si="255"/>
        <v>0</v>
      </c>
      <c r="BK332" s="62">
        <f t="shared" si="255"/>
        <v>0</v>
      </c>
      <c r="BL332" s="62">
        <f t="shared" si="255"/>
        <v>0</v>
      </c>
      <c r="BM332" s="62">
        <f t="shared" si="255"/>
        <v>0</v>
      </c>
      <c r="BN332" s="50">
        <f t="shared" si="255"/>
        <v>0</v>
      </c>
    </row>
    <row r="333" spans="1:66" x14ac:dyDescent="0.35">
      <c r="A333" s="29"/>
      <c r="B333" s="107"/>
      <c r="C333" s="29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</row>
    <row r="334" spans="1:66" x14ac:dyDescent="0.35">
      <c r="A334" s="29"/>
      <c r="B334" s="107" t="s">
        <v>209</v>
      </c>
      <c r="C334" s="29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</row>
    <row r="335" spans="1:66" x14ac:dyDescent="0.35">
      <c r="A335" s="29"/>
      <c r="B335" s="108" t="s">
        <v>240</v>
      </c>
      <c r="C335" s="29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1">
        <f t="shared" ref="BB335:BM338" si="256">SUM(AB335+AO335)*D335</f>
        <v>0</v>
      </c>
      <c r="BC335" s="31">
        <f t="shared" si="256"/>
        <v>0</v>
      </c>
      <c r="BD335" s="31">
        <f t="shared" si="256"/>
        <v>0</v>
      </c>
      <c r="BE335" s="31">
        <f t="shared" si="256"/>
        <v>0</v>
      </c>
      <c r="BF335" s="31">
        <f t="shared" si="256"/>
        <v>0</v>
      </c>
      <c r="BG335" s="31">
        <f t="shared" si="256"/>
        <v>0</v>
      </c>
      <c r="BH335" s="31">
        <f t="shared" si="256"/>
        <v>0</v>
      </c>
      <c r="BI335" s="31">
        <f t="shared" si="256"/>
        <v>0</v>
      </c>
      <c r="BJ335" s="31">
        <f t="shared" si="256"/>
        <v>0</v>
      </c>
      <c r="BK335" s="31">
        <f t="shared" si="256"/>
        <v>0</v>
      </c>
      <c r="BL335" s="31">
        <f t="shared" si="256"/>
        <v>0</v>
      </c>
      <c r="BM335" s="31">
        <f t="shared" si="256"/>
        <v>0</v>
      </c>
      <c r="BN335" s="31">
        <f t="shared" ref="BN335:BN341" si="257">SUM(BB335:BM335)</f>
        <v>0</v>
      </c>
    </row>
    <row r="336" spans="1:66" x14ac:dyDescent="0.35">
      <c r="A336" s="29"/>
      <c r="B336" s="108" t="s">
        <v>241</v>
      </c>
      <c r="C336" s="29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1">
        <f t="shared" si="256"/>
        <v>0</v>
      </c>
      <c r="BC336" s="31">
        <f t="shared" si="256"/>
        <v>0</v>
      </c>
      <c r="BD336" s="31">
        <f t="shared" si="256"/>
        <v>0</v>
      </c>
      <c r="BE336" s="31">
        <f t="shared" si="256"/>
        <v>0</v>
      </c>
      <c r="BF336" s="31">
        <f t="shared" si="256"/>
        <v>0</v>
      </c>
      <c r="BG336" s="31">
        <f t="shared" si="256"/>
        <v>0</v>
      </c>
      <c r="BH336" s="31">
        <f t="shared" si="256"/>
        <v>0</v>
      </c>
      <c r="BI336" s="31">
        <f t="shared" si="256"/>
        <v>0</v>
      </c>
      <c r="BJ336" s="31">
        <f t="shared" si="256"/>
        <v>0</v>
      </c>
      <c r="BK336" s="31">
        <f t="shared" si="256"/>
        <v>0</v>
      </c>
      <c r="BL336" s="31">
        <f t="shared" si="256"/>
        <v>0</v>
      </c>
      <c r="BM336" s="31">
        <f t="shared" si="256"/>
        <v>0</v>
      </c>
      <c r="BN336" s="31">
        <f t="shared" si="257"/>
        <v>0</v>
      </c>
    </row>
    <row r="337" spans="1:66" x14ac:dyDescent="0.35">
      <c r="A337" s="29"/>
      <c r="B337" s="108" t="s">
        <v>210</v>
      </c>
      <c r="C337" s="29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1">
        <f t="shared" si="256"/>
        <v>0</v>
      </c>
      <c r="BC337" s="31">
        <f t="shared" si="256"/>
        <v>0</v>
      </c>
      <c r="BD337" s="31">
        <f t="shared" si="256"/>
        <v>0</v>
      </c>
      <c r="BE337" s="31">
        <f t="shared" si="256"/>
        <v>0</v>
      </c>
      <c r="BF337" s="31">
        <f t="shared" si="256"/>
        <v>0</v>
      </c>
      <c r="BG337" s="31">
        <f t="shared" si="256"/>
        <v>0</v>
      </c>
      <c r="BH337" s="31">
        <f t="shared" si="256"/>
        <v>0</v>
      </c>
      <c r="BI337" s="31">
        <f t="shared" si="256"/>
        <v>0</v>
      </c>
      <c r="BJ337" s="31">
        <f t="shared" si="256"/>
        <v>0</v>
      </c>
      <c r="BK337" s="31">
        <f t="shared" si="256"/>
        <v>0</v>
      </c>
      <c r="BL337" s="31">
        <f t="shared" si="256"/>
        <v>0</v>
      </c>
      <c r="BM337" s="31">
        <f t="shared" si="256"/>
        <v>0</v>
      </c>
      <c r="BN337" s="31">
        <f t="shared" si="257"/>
        <v>0</v>
      </c>
    </row>
    <row r="338" spans="1:66" x14ac:dyDescent="0.35">
      <c r="A338" s="29"/>
      <c r="B338" s="108" t="s">
        <v>242</v>
      </c>
      <c r="C338" s="29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1">
        <f t="shared" si="256"/>
        <v>0</v>
      </c>
      <c r="BC338" s="31">
        <f t="shared" si="256"/>
        <v>0</v>
      </c>
      <c r="BD338" s="31">
        <f t="shared" si="256"/>
        <v>0</v>
      </c>
      <c r="BE338" s="31">
        <f t="shared" si="256"/>
        <v>0</v>
      </c>
      <c r="BF338" s="31">
        <f t="shared" si="256"/>
        <v>0</v>
      </c>
      <c r="BG338" s="31">
        <f t="shared" si="256"/>
        <v>0</v>
      </c>
      <c r="BH338" s="31">
        <f t="shared" si="256"/>
        <v>0</v>
      </c>
      <c r="BI338" s="31">
        <f t="shared" si="256"/>
        <v>0</v>
      </c>
      <c r="BJ338" s="31">
        <f t="shared" si="256"/>
        <v>0</v>
      </c>
      <c r="BK338" s="31">
        <f t="shared" si="256"/>
        <v>0</v>
      </c>
      <c r="BL338" s="31">
        <f t="shared" si="256"/>
        <v>0</v>
      </c>
      <c r="BM338" s="31">
        <f t="shared" si="256"/>
        <v>0</v>
      </c>
      <c r="BN338" s="31">
        <f t="shared" si="257"/>
        <v>0</v>
      </c>
    </row>
    <row r="339" spans="1:66" x14ac:dyDescent="0.35">
      <c r="A339" s="29"/>
      <c r="B339" s="108" t="s">
        <v>230</v>
      </c>
      <c r="C339" s="29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1">
        <f t="shared" ref="BB339:BM340" si="258">SUM(AB339+AO339)*D339</f>
        <v>0</v>
      </c>
      <c r="BC339" s="31">
        <f t="shared" si="258"/>
        <v>0</v>
      </c>
      <c r="BD339" s="31">
        <f t="shared" si="258"/>
        <v>0</v>
      </c>
      <c r="BE339" s="31">
        <f t="shared" si="258"/>
        <v>0</v>
      </c>
      <c r="BF339" s="31">
        <f t="shared" si="258"/>
        <v>0</v>
      </c>
      <c r="BG339" s="31">
        <f t="shared" si="258"/>
        <v>0</v>
      </c>
      <c r="BH339" s="31">
        <f t="shared" si="258"/>
        <v>0</v>
      </c>
      <c r="BI339" s="31">
        <f t="shared" si="258"/>
        <v>0</v>
      </c>
      <c r="BJ339" s="31">
        <f t="shared" si="258"/>
        <v>0</v>
      </c>
      <c r="BK339" s="31">
        <f t="shared" si="258"/>
        <v>0</v>
      </c>
      <c r="BL339" s="31">
        <f t="shared" si="258"/>
        <v>0</v>
      </c>
      <c r="BM339" s="31">
        <f t="shared" si="258"/>
        <v>0</v>
      </c>
      <c r="BN339" s="31">
        <f t="shared" si="257"/>
        <v>0</v>
      </c>
    </row>
    <row r="340" spans="1:66" x14ac:dyDescent="0.35">
      <c r="A340" s="29"/>
      <c r="B340" s="108" t="s">
        <v>231</v>
      </c>
      <c r="C340" s="29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1">
        <f t="shared" si="258"/>
        <v>0</v>
      </c>
      <c r="BC340" s="31">
        <f t="shared" si="258"/>
        <v>0</v>
      </c>
      <c r="BD340" s="31">
        <f t="shared" si="258"/>
        <v>0</v>
      </c>
      <c r="BE340" s="31">
        <f t="shared" si="258"/>
        <v>0</v>
      </c>
      <c r="BF340" s="31">
        <f t="shared" si="258"/>
        <v>0</v>
      </c>
      <c r="BG340" s="31">
        <f t="shared" si="258"/>
        <v>0</v>
      </c>
      <c r="BH340" s="31">
        <f t="shared" si="258"/>
        <v>0</v>
      </c>
      <c r="BI340" s="31">
        <f t="shared" si="258"/>
        <v>0</v>
      </c>
      <c r="BJ340" s="31">
        <f t="shared" si="258"/>
        <v>0</v>
      </c>
      <c r="BK340" s="31">
        <f t="shared" si="258"/>
        <v>0</v>
      </c>
      <c r="BL340" s="31">
        <f t="shared" si="258"/>
        <v>0</v>
      </c>
      <c r="BM340" s="31">
        <f t="shared" si="258"/>
        <v>0</v>
      </c>
      <c r="BN340" s="31">
        <f t="shared" si="257"/>
        <v>0</v>
      </c>
    </row>
    <row r="341" spans="1:66" x14ac:dyDescent="0.35">
      <c r="A341" s="29"/>
      <c r="B341" s="108" t="s">
        <v>214</v>
      </c>
      <c r="C341" s="29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1">
        <f t="shared" ref="BB341:BM341" si="259">SUM(AB341+AO341)*D341</f>
        <v>0</v>
      </c>
      <c r="BC341" s="31">
        <f t="shared" si="259"/>
        <v>0</v>
      </c>
      <c r="BD341" s="31">
        <f t="shared" si="259"/>
        <v>0</v>
      </c>
      <c r="BE341" s="31">
        <f t="shared" si="259"/>
        <v>0</v>
      </c>
      <c r="BF341" s="31">
        <f t="shared" si="259"/>
        <v>0</v>
      </c>
      <c r="BG341" s="31">
        <f t="shared" si="259"/>
        <v>0</v>
      </c>
      <c r="BH341" s="31">
        <f t="shared" si="259"/>
        <v>0</v>
      </c>
      <c r="BI341" s="31">
        <f t="shared" si="259"/>
        <v>0</v>
      </c>
      <c r="BJ341" s="31">
        <f t="shared" si="259"/>
        <v>0</v>
      </c>
      <c r="BK341" s="31">
        <f t="shared" si="259"/>
        <v>0</v>
      </c>
      <c r="BL341" s="31">
        <f t="shared" si="259"/>
        <v>0</v>
      </c>
      <c r="BM341" s="31">
        <f t="shared" si="259"/>
        <v>0</v>
      </c>
      <c r="BN341" s="31">
        <f t="shared" si="257"/>
        <v>0</v>
      </c>
    </row>
    <row r="342" spans="1:66" ht="15.75" customHeight="1" x14ac:dyDescent="0.35">
      <c r="A342" s="29"/>
      <c r="B342" s="36"/>
      <c r="C342" s="2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62">
        <f t="shared" ref="BB342:BN342" si="260">SUM(BB335:BB341)</f>
        <v>0</v>
      </c>
      <c r="BC342" s="62">
        <f t="shared" si="260"/>
        <v>0</v>
      </c>
      <c r="BD342" s="62">
        <f t="shared" si="260"/>
        <v>0</v>
      </c>
      <c r="BE342" s="62">
        <f t="shared" si="260"/>
        <v>0</v>
      </c>
      <c r="BF342" s="62">
        <f t="shared" si="260"/>
        <v>0</v>
      </c>
      <c r="BG342" s="62">
        <f t="shared" si="260"/>
        <v>0</v>
      </c>
      <c r="BH342" s="62">
        <f t="shared" si="260"/>
        <v>0</v>
      </c>
      <c r="BI342" s="62">
        <f t="shared" si="260"/>
        <v>0</v>
      </c>
      <c r="BJ342" s="62">
        <f t="shared" si="260"/>
        <v>0</v>
      </c>
      <c r="BK342" s="62">
        <f t="shared" si="260"/>
        <v>0</v>
      </c>
      <c r="BL342" s="62">
        <f t="shared" si="260"/>
        <v>0</v>
      </c>
      <c r="BM342" s="62">
        <f t="shared" si="260"/>
        <v>0</v>
      </c>
      <c r="BN342" s="50">
        <f t="shared" si="260"/>
        <v>0</v>
      </c>
    </row>
    <row r="343" spans="1:66" x14ac:dyDescent="0.35">
      <c r="A343" s="29"/>
      <c r="B343" s="36"/>
      <c r="C343" s="29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</row>
    <row r="344" spans="1:66" ht="17" x14ac:dyDescent="0.35">
      <c r="A344" s="29"/>
      <c r="B344" s="103" t="s">
        <v>154</v>
      </c>
      <c r="C344" s="29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</row>
    <row r="345" spans="1:66" x14ac:dyDescent="0.35">
      <c r="A345" s="29"/>
      <c r="B345" s="36" t="s">
        <v>155</v>
      </c>
      <c r="C345" s="29"/>
      <c r="D345" s="32">
        <v>0.15</v>
      </c>
      <c r="E345" s="32">
        <v>0.15</v>
      </c>
      <c r="F345" s="32">
        <v>0.15</v>
      </c>
      <c r="G345" s="32">
        <v>0.15</v>
      </c>
      <c r="H345" s="32">
        <v>0.15</v>
      </c>
      <c r="I345" s="32">
        <v>0.15</v>
      </c>
      <c r="J345" s="32">
        <v>0.15</v>
      </c>
      <c r="K345" s="32">
        <v>0.15</v>
      </c>
      <c r="L345" s="32">
        <v>0.15</v>
      </c>
      <c r="M345" s="32">
        <v>0.15</v>
      </c>
      <c r="N345" s="32">
        <v>0.15</v>
      </c>
      <c r="O345" s="32">
        <v>0.15</v>
      </c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>
        <v>18757.464</v>
      </c>
      <c r="AC345" s="30">
        <v>18757.464</v>
      </c>
      <c r="AD345" s="30">
        <v>18757.464</v>
      </c>
      <c r="AE345" s="30">
        <v>18757.464</v>
      </c>
      <c r="AF345" s="30">
        <v>18757.464</v>
      </c>
      <c r="AG345" s="30">
        <v>18757.464</v>
      </c>
      <c r="AH345" s="30">
        <v>18757.464</v>
      </c>
      <c r="AI345" s="30">
        <v>18757.464</v>
      </c>
      <c r="AJ345" s="30">
        <v>18757.464</v>
      </c>
      <c r="AK345" s="30">
        <v>18757.464</v>
      </c>
      <c r="AL345" s="30">
        <v>18757.464</v>
      </c>
      <c r="AM345" s="30">
        <v>18757.464</v>
      </c>
      <c r="AN345" s="30"/>
      <c r="AO345" s="116">
        <v>1.2545999999999999</v>
      </c>
      <c r="AP345" s="116">
        <v>1.2545999999999999</v>
      </c>
      <c r="AQ345" s="116">
        <v>1.2545999999999999</v>
      </c>
      <c r="AR345" s="116">
        <v>1.2545999999999999</v>
      </c>
      <c r="AS345" s="116">
        <v>1.2545999999999999</v>
      </c>
      <c r="AT345" s="116">
        <v>1.2545999999999999</v>
      </c>
      <c r="AU345" s="116">
        <v>1.2545999999999999</v>
      </c>
      <c r="AV345" s="116">
        <v>1.2545999999999999</v>
      </c>
      <c r="AW345" s="116">
        <v>1.2545999999999999</v>
      </c>
      <c r="AX345" s="116">
        <v>1.2545999999999999</v>
      </c>
      <c r="AY345" s="116">
        <v>1.2545999999999999</v>
      </c>
      <c r="AZ345" s="116">
        <v>1.2545999999999999</v>
      </c>
      <c r="BA345" s="30"/>
      <c r="BB345" s="31">
        <f>'Trafik 2021'!G7*Pendapatan!D345*Pendapatan!AB345*Pendapatan!AO345*Pendapatan!C9</f>
        <v>0</v>
      </c>
      <c r="BC345" s="31">
        <f>'Trafik 2021'!H7*Pendapatan!E345*Pendapatan!AC345*Pendapatan!AP345*Pendapatan!C9</f>
        <v>0</v>
      </c>
      <c r="BD345" s="31">
        <f>'Trafik 2021'!I7*Pendapatan!F345*Pendapatan!AD345*Pendapatan!AQ345*Pendapatan!C9</f>
        <v>0</v>
      </c>
      <c r="BE345" s="31">
        <f>'Trafik 2021'!J7*Pendapatan!G345*Pendapatan!AE345*Pendapatan!AR345*Pendapatan!C9</f>
        <v>98133086.774447992</v>
      </c>
      <c r="BF345" s="31">
        <f>'Trafik 2021'!K7*Pendapatan!H345*Pendapatan!AF345*Pendapatan!AS345*Pendapatan!C9</f>
        <v>98133086.774447992</v>
      </c>
      <c r="BG345" s="31">
        <f>'Trafik 2021'!L7*Pendapatan!I345*Pendapatan!AG345*Pendapatan!AT345*Pendapatan!C9</f>
        <v>98133086.774447992</v>
      </c>
      <c r="BH345" s="31">
        <f>'Trafik 2021'!M7*Pendapatan!J345*Pendapatan!AH345*Pendapatan!AU345*Pendapatan!C9</f>
        <v>98133086.774447992</v>
      </c>
      <c r="BI345" s="31">
        <f>'Trafik 2021'!N7*Pendapatan!K345*Pendapatan!AI345*Pendapatan!AV345*Pendapatan!C9</f>
        <v>98133086.774447992</v>
      </c>
      <c r="BJ345" s="31">
        <f>'Trafik 2021'!O7*Pendapatan!L345*Pendapatan!AJ345*Pendapatan!AW345*Pendapatan!C9</f>
        <v>392532347.09779197</v>
      </c>
      <c r="BK345" s="31">
        <f>'Trafik 2021'!P7*Pendapatan!M345*Pendapatan!AK345*Pendapatan!AX345*Pendapatan!C9</f>
        <v>392532347.09779197</v>
      </c>
      <c r="BL345" s="31">
        <f>'Trafik 2021'!Q7*Pendapatan!N345*Pendapatan!AL345*Pendapatan!AY345*Pendapatan!C9</f>
        <v>588798520.64668798</v>
      </c>
      <c r="BM345" s="31">
        <f>'Trafik 2021'!R7*Pendapatan!O345*Pendapatan!AM345*Pendapatan!AZ345*Pendapatan!C9</f>
        <v>588798520.64668798</v>
      </c>
      <c r="BN345" s="31">
        <f>SUM(BB345:BM345)</f>
        <v>2453327169.3611999</v>
      </c>
    </row>
    <row r="346" spans="1:66" ht="15.75" customHeight="1" x14ac:dyDescent="0.35">
      <c r="A346" s="29"/>
      <c r="B346" s="36"/>
      <c r="C346" s="2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62">
        <f t="shared" ref="BB346:BM346" si="261">BB345</f>
        <v>0</v>
      </c>
      <c r="BC346" s="62">
        <f t="shared" si="261"/>
        <v>0</v>
      </c>
      <c r="BD346" s="62">
        <f t="shared" si="261"/>
        <v>0</v>
      </c>
      <c r="BE346" s="62">
        <f t="shared" si="261"/>
        <v>98133086.774447992</v>
      </c>
      <c r="BF346" s="62">
        <f t="shared" si="261"/>
        <v>98133086.774447992</v>
      </c>
      <c r="BG346" s="62">
        <f t="shared" si="261"/>
        <v>98133086.774447992</v>
      </c>
      <c r="BH346" s="62">
        <f t="shared" si="261"/>
        <v>98133086.774447992</v>
      </c>
      <c r="BI346" s="62">
        <f t="shared" si="261"/>
        <v>98133086.774447992</v>
      </c>
      <c r="BJ346" s="62">
        <f t="shared" si="261"/>
        <v>392532347.09779197</v>
      </c>
      <c r="BK346" s="62">
        <f t="shared" si="261"/>
        <v>392532347.09779197</v>
      </c>
      <c r="BL346" s="62">
        <f t="shared" si="261"/>
        <v>588798520.64668798</v>
      </c>
      <c r="BM346" s="62">
        <f t="shared" si="261"/>
        <v>588798520.64668798</v>
      </c>
      <c r="BN346" s="50">
        <f>BN345</f>
        <v>2453327169.3611999</v>
      </c>
    </row>
    <row r="347" spans="1:66" x14ac:dyDescent="0.35">
      <c r="AB347" s="117">
        <f>AB345*'Trafik 2021'!G7</f>
        <v>0</v>
      </c>
      <c r="AC347" s="117">
        <f>AC345*'Trafik 2021'!H7</f>
        <v>0</v>
      </c>
      <c r="AD347" s="117">
        <f>AD345*'Trafik 2021'!I7</f>
        <v>0</v>
      </c>
      <c r="AE347" s="117">
        <f>AE345*'Trafik 2021'!J7</f>
        <v>37514.928</v>
      </c>
      <c r="AF347" s="117">
        <f>AF345*'Trafik 2021'!K7</f>
        <v>37514.928</v>
      </c>
      <c r="AG347" s="117">
        <f>AG345*'Trafik 2021'!L7</f>
        <v>37514.928</v>
      </c>
      <c r="AH347" s="117">
        <f>AH345*'Trafik 2021'!M7</f>
        <v>37514.928</v>
      </c>
      <c r="AI347" s="117">
        <f>AI345*'Trafik 2021'!N7</f>
        <v>37514.928</v>
      </c>
      <c r="AJ347" s="117">
        <f>AJ345*'Trafik 2021'!O7</f>
        <v>150059.712</v>
      </c>
      <c r="AK347" s="117">
        <f>AK345*'Trafik 2021'!P7</f>
        <v>150059.712</v>
      </c>
      <c r="AL347" s="117">
        <f>AL345*'Trafik 2021'!Q7</f>
        <v>225089.568</v>
      </c>
      <c r="AM347" s="117">
        <f>AM345*'Trafik 2021'!R7</f>
        <v>225089.568</v>
      </c>
      <c r="AO347" s="117">
        <f>AO345*'Trafik 2021'!G7</f>
        <v>0</v>
      </c>
      <c r="AP347" s="117">
        <f>AP345*'Trafik 2021'!H7</f>
        <v>0</v>
      </c>
      <c r="AQ347" s="117">
        <f>AQ345*'Trafik 2021'!I7</f>
        <v>0</v>
      </c>
      <c r="AR347" s="117">
        <f>AR345*'Trafik 2021'!J7</f>
        <v>2.5091999999999999</v>
      </c>
      <c r="AS347" s="117">
        <f>AS345*'Trafik 2021'!K7</f>
        <v>2.5091999999999999</v>
      </c>
      <c r="AT347" s="117">
        <f>AT345*'Trafik 2021'!L7</f>
        <v>2.5091999999999999</v>
      </c>
      <c r="AU347" s="117">
        <f>AU345*'Trafik 2021'!M7</f>
        <v>2.5091999999999999</v>
      </c>
      <c r="AV347" s="117">
        <f>AV345*'Trafik 2021'!N7</f>
        <v>2.5091999999999999</v>
      </c>
      <c r="AW347" s="117">
        <f>AW345*'Trafik 2021'!O7</f>
        <v>10.036799999999999</v>
      </c>
      <c r="AX347" s="117">
        <f>AX345*'Trafik 2021'!P7</f>
        <v>10.036799999999999</v>
      </c>
      <c r="AY347" s="117">
        <f>AY345*'Trafik 2021'!Q7</f>
        <v>15.055199999999999</v>
      </c>
      <c r="AZ347" s="117">
        <f>AZ345*'Trafik 2021'!R7</f>
        <v>15.055199999999999</v>
      </c>
    </row>
  </sheetData>
  <mergeCells count="10">
    <mergeCell ref="D4:O4"/>
    <mergeCell ref="AB4:AN4"/>
    <mergeCell ref="AO4:BA4"/>
    <mergeCell ref="BB4:BN4"/>
    <mergeCell ref="A1:BN1"/>
    <mergeCell ref="A2:BN2"/>
    <mergeCell ref="B4:B5"/>
    <mergeCell ref="A4:A5"/>
    <mergeCell ref="C4:C5"/>
    <mergeCell ref="P4:AA4"/>
  </mergeCells>
  <printOptions horizontalCentered="1"/>
  <pageMargins left="0" right="0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opLeftCell="A24" workbookViewId="0">
      <selection activeCell="E31" sqref="E31"/>
    </sheetView>
  </sheetViews>
  <sheetFormatPr defaultRowHeight="15.5" x14ac:dyDescent="0.35"/>
  <cols>
    <col min="1" max="1" width="5.26953125" style="39" customWidth="1"/>
    <col min="2" max="2" width="38" style="40" customWidth="1"/>
    <col min="3" max="3" width="9.1796875" style="39"/>
    <col min="4" max="16" width="10.26953125" style="41" customWidth="1"/>
  </cols>
  <sheetData>
    <row r="1" spans="1:17" ht="17" x14ac:dyDescent="0.35">
      <c r="A1" s="154" t="s">
        <v>251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</row>
    <row r="2" spans="1:17" ht="17" x14ac:dyDescent="0.35">
      <c r="A2" s="154" t="str">
        <f>'Trafik 2021'!A2</f>
        <v>PRIMA TERMINAL PETIKEMAS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4" spans="1:17" s="24" customFormat="1" ht="20.149999999999999" customHeight="1" x14ac:dyDescent="0.35">
      <c r="A4" s="174" t="s">
        <v>56</v>
      </c>
      <c r="B4" s="174" t="s">
        <v>2</v>
      </c>
      <c r="C4" s="174" t="s">
        <v>3</v>
      </c>
      <c r="D4" s="175" t="s">
        <v>223</v>
      </c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</row>
    <row r="5" spans="1:17" s="24" customFormat="1" ht="20.149999999999999" customHeight="1" x14ac:dyDescent="0.35">
      <c r="A5" s="174"/>
      <c r="B5" s="174"/>
      <c r="C5" s="174"/>
      <c r="D5" s="55" t="s">
        <v>4</v>
      </c>
      <c r="E5" s="55" t="s">
        <v>5</v>
      </c>
      <c r="F5" s="55" t="s">
        <v>6</v>
      </c>
      <c r="G5" s="55" t="s">
        <v>7</v>
      </c>
      <c r="H5" s="55" t="s">
        <v>8</v>
      </c>
      <c r="I5" s="55" t="s">
        <v>9</v>
      </c>
      <c r="J5" s="55" t="s">
        <v>10</v>
      </c>
      <c r="K5" s="55" t="s">
        <v>11</v>
      </c>
      <c r="L5" s="55" t="s">
        <v>12</v>
      </c>
      <c r="M5" s="55" t="s">
        <v>13</v>
      </c>
      <c r="N5" s="55" t="s">
        <v>14</v>
      </c>
      <c r="O5" s="55" t="s">
        <v>15</v>
      </c>
      <c r="P5" s="52">
        <v>2022</v>
      </c>
    </row>
    <row r="6" spans="1:17" s="24" customFormat="1" ht="20.149999999999999" customHeight="1" x14ac:dyDescent="0.35">
      <c r="A6" s="53"/>
      <c r="B6" s="44" t="s">
        <v>177</v>
      </c>
      <c r="C6" s="53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7" ht="20.149999999999999" customHeight="1" x14ac:dyDescent="0.35">
      <c r="A7" s="43" t="s">
        <v>18</v>
      </c>
      <c r="B7" s="44" t="s">
        <v>67</v>
      </c>
      <c r="C7" s="27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7" ht="20.149999999999999" customHeight="1" x14ac:dyDescent="0.35">
      <c r="A8" s="43"/>
      <c r="B8" s="45" t="s">
        <v>156</v>
      </c>
      <c r="C8" s="27" t="s">
        <v>20</v>
      </c>
      <c r="D8" s="30">
        <f>SUM(Pendapatan!AB11:AB34,Pendapatan!AO11:AO34)</f>
        <v>0</v>
      </c>
      <c r="E8" s="30">
        <f>SUM(Pendapatan!AC11:AC34,Pendapatan!AP11:AP34)</f>
        <v>0</v>
      </c>
      <c r="F8" s="30">
        <f>SUM(Pendapatan!AD11:AD34,Pendapatan!AQ11:AQ34)</f>
        <v>0</v>
      </c>
      <c r="G8" s="30">
        <f>SUM(Pendapatan!AE11:AE34,Pendapatan!AR11:AR34)</f>
        <v>2176</v>
      </c>
      <c r="H8" s="30">
        <f>SUM(Pendapatan!AF11:AF34,Pendapatan!AS11:AS34)</f>
        <v>2168</v>
      </c>
      <c r="I8" s="30">
        <f>SUM(Pendapatan!AG11:AG34,Pendapatan!AT11:AT34)</f>
        <v>2774</v>
      </c>
      <c r="J8" s="30">
        <f>SUM(Pendapatan!AH11:AH34,Pendapatan!AU11:AU34)</f>
        <v>2774</v>
      </c>
      <c r="K8" s="30">
        <f>SUM(Pendapatan!AI11:AI34,Pendapatan!AV11:AV34)</f>
        <v>2557</v>
      </c>
      <c r="L8" s="30">
        <f>SUM(Pendapatan!AJ11:AJ34,Pendapatan!AW11:AW34)</f>
        <v>7493</v>
      </c>
      <c r="M8" s="30">
        <f>SUM(Pendapatan!AK11:AK34,Pendapatan!AX11:AX34)</f>
        <v>7493</v>
      </c>
      <c r="N8" s="30">
        <f>SUM(Pendapatan!AL11:AL34,Pendapatan!AY11:AY34)</f>
        <v>9570</v>
      </c>
      <c r="O8" s="30">
        <f>SUM(Pendapatan!AM11:AM34,Pendapatan!AZ11:AZ34)</f>
        <v>12269</v>
      </c>
      <c r="P8" s="30">
        <f>SUM(D8:O8)</f>
        <v>49274</v>
      </c>
    </row>
    <row r="9" spans="1:17" ht="20.149999999999999" customHeight="1" x14ac:dyDescent="0.35">
      <c r="A9" s="43"/>
      <c r="B9" s="45" t="s">
        <v>157</v>
      </c>
      <c r="C9" s="27" t="s">
        <v>20</v>
      </c>
      <c r="D9" s="30">
        <f>SUM(Pendapatan!AB41:AB65,Pendapatan!AO41:AO65)</f>
        <v>0</v>
      </c>
      <c r="E9" s="30">
        <f>SUM(Pendapatan!AC41:AC65,Pendapatan!AP41:AP65)</f>
        <v>0</v>
      </c>
      <c r="F9" s="30">
        <f>SUM(Pendapatan!AD41:AD65,Pendapatan!AQ41:AQ65)</f>
        <v>0</v>
      </c>
      <c r="G9" s="30">
        <f>SUM(Pendapatan!AE41:AE65,Pendapatan!AR41:AR65)</f>
        <v>2</v>
      </c>
      <c r="H9" s="30">
        <f>SUM(Pendapatan!AF41:AF65,Pendapatan!AS41:AS65)</f>
        <v>2</v>
      </c>
      <c r="I9" s="30">
        <f>SUM(Pendapatan!AG41:AG65,Pendapatan!AT41:AT65)</f>
        <v>3</v>
      </c>
      <c r="J9" s="30">
        <f>SUM(Pendapatan!AH41:AH65,Pendapatan!AU41:AU65)</f>
        <v>3</v>
      </c>
      <c r="K9" s="30">
        <f>SUM(Pendapatan!AI41:AI65,Pendapatan!AV41:AV65)</f>
        <v>3</v>
      </c>
      <c r="L9" s="30">
        <f>SUM(Pendapatan!AJ41:AJ65,Pendapatan!AW41:AW65)</f>
        <v>9</v>
      </c>
      <c r="M9" s="30">
        <f>SUM(Pendapatan!AK41:AK65,Pendapatan!AX41:AX65)</f>
        <v>9</v>
      </c>
      <c r="N9" s="30">
        <f>SUM(Pendapatan!AL41:AL65,Pendapatan!AY41:AY65)</f>
        <v>12</v>
      </c>
      <c r="O9" s="30">
        <f>SUM(Pendapatan!AM41:AM65,Pendapatan!AZ41:AZ65)</f>
        <v>16</v>
      </c>
      <c r="P9" s="30">
        <f t="shared" ref="P9:P34" si="0">SUM(D9:O9)</f>
        <v>59</v>
      </c>
    </row>
    <row r="10" spans="1:17" ht="20.149999999999999" customHeight="1" x14ac:dyDescent="0.35">
      <c r="A10" s="43"/>
      <c r="B10" s="45" t="s">
        <v>158</v>
      </c>
      <c r="C10" s="27" t="s">
        <v>20</v>
      </c>
      <c r="D10" s="30">
        <f>SUM(Pendapatan!AB72:AB82,Pendapatan!AO72:AO82)</f>
        <v>0</v>
      </c>
      <c r="E10" s="30">
        <f>SUM(Pendapatan!AC72:AC82,Pendapatan!AP72:AP82)</f>
        <v>0</v>
      </c>
      <c r="F10" s="30">
        <f>SUM(Pendapatan!AD72:AD82,Pendapatan!AQ72:AQ82)</f>
        <v>0</v>
      </c>
      <c r="G10" s="30">
        <f>SUM(Pendapatan!AE72:AE82,Pendapatan!AR72:AR82)</f>
        <v>6</v>
      </c>
      <c r="H10" s="30">
        <f>SUM(Pendapatan!AF72:AF82,Pendapatan!AS72:AS82)</f>
        <v>3</v>
      </c>
      <c r="I10" s="30">
        <f>SUM(Pendapatan!AG72:AG82,Pendapatan!AT72:AT82)</f>
        <v>20</v>
      </c>
      <c r="J10" s="30">
        <f>SUM(Pendapatan!AH72:AH82,Pendapatan!AU72:AU82)</f>
        <v>20</v>
      </c>
      <c r="K10" s="30">
        <f>SUM(Pendapatan!AI72:AI82,Pendapatan!AV72:AV82)</f>
        <v>12</v>
      </c>
      <c r="L10" s="30">
        <f>SUM(Pendapatan!AJ72:AJ82,Pendapatan!AW72:AW82)</f>
        <v>105</v>
      </c>
      <c r="M10" s="30">
        <f>SUM(Pendapatan!AK72:AK82,Pendapatan!AX72:AX82)</f>
        <v>105</v>
      </c>
      <c r="N10" s="30">
        <f>SUM(Pendapatan!AL72:AL82,Pendapatan!AY72:AY82)</f>
        <v>133</v>
      </c>
      <c r="O10" s="30">
        <f>SUM(Pendapatan!AM72:AM82,Pendapatan!AZ72:AZ82)</f>
        <v>118</v>
      </c>
      <c r="P10" s="30">
        <f t="shared" si="0"/>
        <v>522</v>
      </c>
    </row>
    <row r="11" spans="1:17" ht="20.149999999999999" customHeight="1" x14ac:dyDescent="0.35">
      <c r="A11" s="43"/>
      <c r="B11" s="45" t="s">
        <v>159</v>
      </c>
      <c r="C11" s="27" t="s">
        <v>160</v>
      </c>
      <c r="D11" s="30">
        <f>SUM(Pendapatan!AB87,Pendapatan!AO87)</f>
        <v>0</v>
      </c>
      <c r="E11" s="30">
        <f>SUM(Pendapatan!AC87,Pendapatan!AP87)</f>
        <v>0</v>
      </c>
      <c r="F11" s="30">
        <f>SUM(Pendapatan!AD87,Pendapatan!AQ87)</f>
        <v>0</v>
      </c>
      <c r="G11" s="30">
        <f>SUM(Pendapatan!AE87,Pendapatan!AR87)</f>
        <v>26</v>
      </c>
      <c r="H11" s="30">
        <f>SUM(Pendapatan!AF87,Pendapatan!AS87)</f>
        <v>26</v>
      </c>
      <c r="I11" s="30">
        <f>SUM(Pendapatan!AG87,Pendapatan!AT87)</f>
        <v>26</v>
      </c>
      <c r="J11" s="30">
        <f>SUM(Pendapatan!AH87,Pendapatan!AU87)</f>
        <v>26</v>
      </c>
      <c r="K11" s="30">
        <f>SUM(Pendapatan!AI87,Pendapatan!AV87)</f>
        <v>26</v>
      </c>
      <c r="L11" s="30">
        <f>SUM(Pendapatan!AJ87,Pendapatan!AW87)</f>
        <v>110</v>
      </c>
      <c r="M11" s="30">
        <f>SUM(Pendapatan!AK87,Pendapatan!AX87)</f>
        <v>110</v>
      </c>
      <c r="N11" s="30">
        <f>SUM(Pendapatan!AL87,Pendapatan!AY87)</f>
        <v>164</v>
      </c>
      <c r="O11" s="30">
        <f>SUM(Pendapatan!AM87,Pendapatan!AZ87)</f>
        <v>164</v>
      </c>
      <c r="P11" s="30">
        <f t="shared" si="0"/>
        <v>678</v>
      </c>
    </row>
    <row r="12" spans="1:17" ht="20.149999999999999" customHeight="1" x14ac:dyDescent="0.35">
      <c r="A12" s="43"/>
      <c r="B12" s="45" t="s">
        <v>161</v>
      </c>
      <c r="C12" s="27" t="s">
        <v>20</v>
      </c>
      <c r="D12" s="30">
        <f>SUM(Pendapatan!AO92:AO100)</f>
        <v>0</v>
      </c>
      <c r="E12" s="30">
        <f>SUM(Pendapatan!AP92:AP100)</f>
        <v>0</v>
      </c>
      <c r="F12" s="30">
        <f>SUM(Pendapatan!AQ92:AQ100)</f>
        <v>0</v>
      </c>
      <c r="G12" s="30">
        <f>SUM(Pendapatan!AR92:AR100)</f>
        <v>0</v>
      </c>
      <c r="H12" s="30">
        <f>SUM(Pendapatan!AS92:AS100)</f>
        <v>0</v>
      </c>
      <c r="I12" s="30">
        <f>SUM(Pendapatan!AT92:AT100)</f>
        <v>0</v>
      </c>
      <c r="J12" s="30">
        <f>SUM(Pendapatan!AU92:AU100)</f>
        <v>0</v>
      </c>
      <c r="K12" s="30">
        <f>SUM(Pendapatan!AV92:AV100)</f>
        <v>0</v>
      </c>
      <c r="L12" s="30">
        <f>SUM(Pendapatan!AW92:AW100)</f>
        <v>0</v>
      </c>
      <c r="M12" s="30">
        <f>SUM(Pendapatan!AX92:AX100)</f>
        <v>0</v>
      </c>
      <c r="N12" s="30">
        <f>SUM(Pendapatan!AY92:AY100)</f>
        <v>0</v>
      </c>
      <c r="O12" s="30">
        <f>SUM(Pendapatan!AZ92:AZ100)</f>
        <v>0</v>
      </c>
      <c r="P12" s="30">
        <f t="shared" si="0"/>
        <v>0</v>
      </c>
    </row>
    <row r="13" spans="1:17" ht="20.149999999999999" customHeight="1" x14ac:dyDescent="0.35">
      <c r="A13" s="46"/>
      <c r="B13" s="47"/>
      <c r="C13" s="47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7" ht="20.149999999999999" customHeight="1" x14ac:dyDescent="0.35">
      <c r="A14" s="46" t="s">
        <v>25</v>
      </c>
      <c r="B14" s="48" t="s">
        <v>86</v>
      </c>
      <c r="C14" s="47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7" ht="20.149999999999999" customHeight="1" x14ac:dyDescent="0.35">
      <c r="A15" s="46"/>
      <c r="B15" s="49" t="s">
        <v>162</v>
      </c>
      <c r="C15" s="47" t="s">
        <v>20</v>
      </c>
      <c r="D15" s="30">
        <f>SUM(Pendapatan!AB107:AB122,Pendapatan!AO107:AO123)</f>
        <v>0</v>
      </c>
      <c r="E15" s="30">
        <f>SUM(Pendapatan!AC107:AC122,Pendapatan!AP107:AP123)</f>
        <v>0</v>
      </c>
      <c r="F15" s="30">
        <f>SUM(Pendapatan!AD107:AD122,Pendapatan!AQ107:AQ123)</f>
        <v>0</v>
      </c>
      <c r="G15" s="30">
        <f>SUM(Pendapatan!AE107:AE122,Pendapatan!AR107:AR123)</f>
        <v>2180</v>
      </c>
      <c r="H15" s="30">
        <f>SUM(Pendapatan!AF107:AF122,Pendapatan!AS107:AS123)</f>
        <v>2172</v>
      </c>
      <c r="I15" s="30">
        <f>SUM(Pendapatan!AG107:AG122,Pendapatan!AT107:AT123)</f>
        <v>2782</v>
      </c>
      <c r="J15" s="30">
        <f>SUM(Pendapatan!AH107:AH122,Pendapatan!AU107:AU123)</f>
        <v>2782</v>
      </c>
      <c r="K15" s="30">
        <f>SUM(Pendapatan!AI107:AI122,Pendapatan!AV107:AV123)</f>
        <v>2565</v>
      </c>
      <c r="L15" s="30">
        <f>SUM(Pendapatan!AJ107:AJ122,Pendapatan!AW107:AW123)</f>
        <v>7521</v>
      </c>
      <c r="M15" s="30">
        <f>SUM(Pendapatan!AK107:AK122,Pendapatan!AX107:AX123)</f>
        <v>7521</v>
      </c>
      <c r="N15" s="30">
        <f>SUM(Pendapatan!AL107:AL122,Pendapatan!AY107:AY123)</f>
        <v>9602</v>
      </c>
      <c r="O15" s="30">
        <f>SUM(Pendapatan!AM107:AM122,Pendapatan!AZ107:AZ123)</f>
        <v>12311</v>
      </c>
      <c r="P15" s="30">
        <f t="shared" si="0"/>
        <v>49436</v>
      </c>
      <c r="Q15" s="26"/>
    </row>
    <row r="16" spans="1:17" ht="20.149999999999999" customHeight="1" x14ac:dyDescent="0.35">
      <c r="A16" s="46"/>
      <c r="B16" s="49" t="s">
        <v>163</v>
      </c>
      <c r="C16" s="47" t="s">
        <v>20</v>
      </c>
      <c r="D16" s="30">
        <f>SUM(Pendapatan!AB129:AB139,Pendapatan!AO129:AO139)</f>
        <v>0</v>
      </c>
      <c r="E16" s="30">
        <f>SUM(Pendapatan!AC129:AC139,Pendapatan!AP129:AP139)</f>
        <v>0</v>
      </c>
      <c r="F16" s="30">
        <f>SUM(Pendapatan!AD129:AD139,Pendapatan!AQ129:AQ139)</f>
        <v>0</v>
      </c>
      <c r="G16" s="30">
        <f>SUM(Pendapatan!AE129:AE139,Pendapatan!AR129:AR139)</f>
        <v>2</v>
      </c>
      <c r="H16" s="30">
        <f>SUM(Pendapatan!AF129:AF139,Pendapatan!AS129:AS139)</f>
        <v>2</v>
      </c>
      <c r="I16" s="30">
        <f>SUM(Pendapatan!AG129:AG139,Pendapatan!AT129:AT139)</f>
        <v>4</v>
      </c>
      <c r="J16" s="30">
        <f>SUM(Pendapatan!AH129:AH139,Pendapatan!AU129:AU139)</f>
        <v>4</v>
      </c>
      <c r="K16" s="30">
        <f>SUM(Pendapatan!AI129:AI139,Pendapatan!AV129:AV139)</f>
        <v>4</v>
      </c>
      <c r="L16" s="30">
        <f>SUM(Pendapatan!AJ129:AJ139,Pendapatan!AW129:AW139)</f>
        <v>14</v>
      </c>
      <c r="M16" s="30">
        <f>SUM(Pendapatan!AK129:AK139,Pendapatan!AX129:AX139)</f>
        <v>14</v>
      </c>
      <c r="N16" s="30">
        <f>SUM(Pendapatan!AL129:AL139,Pendapatan!AY129:AY139)</f>
        <v>16</v>
      </c>
      <c r="O16" s="30">
        <f>SUM(Pendapatan!AM129:AM139,Pendapatan!AZ129:AZ139)</f>
        <v>21</v>
      </c>
      <c r="P16" s="30">
        <f t="shared" si="0"/>
        <v>81</v>
      </c>
    </row>
    <row r="17" spans="1:17" ht="20.149999999999999" customHeight="1" x14ac:dyDescent="0.35">
      <c r="A17" s="46"/>
      <c r="B17" s="49" t="s">
        <v>164</v>
      </c>
      <c r="C17" s="47" t="s">
        <v>165</v>
      </c>
      <c r="D17" s="30">
        <f>SUM(Pendapatan!AB145:AB151,Pendapatan!AO145:AO151)</f>
        <v>0</v>
      </c>
      <c r="E17" s="30">
        <f>SUM(Pendapatan!AC145:AC151,Pendapatan!AP145:AP151)</f>
        <v>0</v>
      </c>
      <c r="F17" s="30">
        <f>SUM(Pendapatan!AD145:AD151,Pendapatan!AQ145:AQ151)</f>
        <v>0</v>
      </c>
      <c r="G17" s="30">
        <f>SUM(Pendapatan!AE145:AE151,Pendapatan!AR145:AR151)</f>
        <v>364</v>
      </c>
      <c r="H17" s="30">
        <f>SUM(Pendapatan!AF145:AF151,Pendapatan!AS145:AS151)</f>
        <v>470</v>
      </c>
      <c r="I17" s="30">
        <f>SUM(Pendapatan!AG145:AG151,Pendapatan!AT145:AT151)</f>
        <v>540</v>
      </c>
      <c r="J17" s="30">
        <f>SUM(Pendapatan!AH145:AH151,Pendapatan!AU145:AU151)</f>
        <v>540</v>
      </c>
      <c r="K17" s="30">
        <f>SUM(Pendapatan!AI145:AI151,Pendapatan!AV145:AV151)</f>
        <v>508</v>
      </c>
      <c r="L17" s="30">
        <f>SUM(Pendapatan!AJ145:AJ151,Pendapatan!AW145:AW151)</f>
        <v>3214</v>
      </c>
      <c r="M17" s="30">
        <f>SUM(Pendapatan!AK145:AK151,Pendapatan!AX145:AX151)</f>
        <v>3214</v>
      </c>
      <c r="N17" s="30">
        <f>SUM(Pendapatan!AL145:AL151,Pendapatan!AY145:AY151)</f>
        <v>3834</v>
      </c>
      <c r="O17" s="30">
        <f>SUM(Pendapatan!AM145:AM151,Pendapatan!AZ145:AZ151)</f>
        <v>4672</v>
      </c>
      <c r="P17" s="30">
        <f t="shared" si="0"/>
        <v>17356</v>
      </c>
      <c r="Q17" s="26"/>
    </row>
    <row r="18" spans="1:17" ht="20.149999999999999" customHeight="1" x14ac:dyDescent="0.35">
      <c r="A18" s="46"/>
      <c r="B18" s="49" t="s">
        <v>166</v>
      </c>
      <c r="C18" s="47" t="s">
        <v>167</v>
      </c>
      <c r="D18" s="30">
        <f>SUM(Pendapatan!AB157:AB234,Pendapatan!AO157:AO234)</f>
        <v>0</v>
      </c>
      <c r="E18" s="30">
        <f>SUM(Pendapatan!AC157:AC234,Pendapatan!AP157:AP234)</f>
        <v>0</v>
      </c>
      <c r="F18" s="30">
        <f>SUM(Pendapatan!AD157:AD234,Pendapatan!AQ157:AQ234)</f>
        <v>0</v>
      </c>
      <c r="G18" s="30">
        <f>SUM(Pendapatan!AE157:AE234,Pendapatan!AR157:AR234)</f>
        <v>2522</v>
      </c>
      <c r="H18" s="30">
        <f>SUM(Pendapatan!AF157:AF234,Pendapatan!AS157:AS234)</f>
        <v>2498</v>
      </c>
      <c r="I18" s="30">
        <f>SUM(Pendapatan!AG157:AG234,Pendapatan!AT157:AT234)</f>
        <v>3189</v>
      </c>
      <c r="J18" s="30">
        <f>SUM(Pendapatan!AH157:AH234,Pendapatan!AU157:AU234)</f>
        <v>3232</v>
      </c>
      <c r="K18" s="30">
        <f>SUM(Pendapatan!AI157:AI234,Pendapatan!AV157:AV234)</f>
        <v>3082</v>
      </c>
      <c r="L18" s="30">
        <f>SUM(Pendapatan!AJ157:AJ234,Pendapatan!AW157:AW234)</f>
        <v>7844</v>
      </c>
      <c r="M18" s="30">
        <f>SUM(Pendapatan!AK157:AK234,Pendapatan!AX157:AX234)</f>
        <v>7863</v>
      </c>
      <c r="N18" s="30">
        <f>SUM(Pendapatan!AL157:AL234,Pendapatan!AY157:AY234)</f>
        <v>9988</v>
      </c>
      <c r="O18" s="30">
        <f>SUM(Pendapatan!AM157:AM234,Pendapatan!AZ157:AZ234)</f>
        <v>12870</v>
      </c>
      <c r="P18" s="30">
        <f>SUM(D18:O18)</f>
        <v>53088</v>
      </c>
    </row>
    <row r="19" spans="1:17" ht="20.149999999999999" customHeight="1" x14ac:dyDescent="0.35">
      <c r="A19" s="46"/>
      <c r="B19" s="49" t="s">
        <v>176</v>
      </c>
      <c r="C19" s="47" t="s">
        <v>20</v>
      </c>
      <c r="D19" s="30">
        <f>SUM(Pendapatan!AB239:AB249,Pendapatan!AO239:AO249)</f>
        <v>0</v>
      </c>
      <c r="E19" s="30">
        <f>SUM(Pendapatan!AC239:AC249,Pendapatan!AP239:AP249)</f>
        <v>0</v>
      </c>
      <c r="F19" s="30">
        <f>SUM(Pendapatan!AD239:AD249,Pendapatan!AQ239:AQ249)</f>
        <v>0</v>
      </c>
      <c r="G19" s="30">
        <f>SUM(Pendapatan!AE239:AE249,Pendapatan!AR239:AR249)</f>
        <v>0</v>
      </c>
      <c r="H19" s="30">
        <f>SUM(Pendapatan!AF239:AF249,Pendapatan!AS239:AS249)</f>
        <v>0</v>
      </c>
      <c r="I19" s="30">
        <f>SUM(Pendapatan!AG239:AG249,Pendapatan!AT239:AT249)</f>
        <v>0</v>
      </c>
      <c r="J19" s="30">
        <f>SUM(Pendapatan!AH239:AH249,Pendapatan!AU239:AU249)</f>
        <v>0</v>
      </c>
      <c r="K19" s="30">
        <f>SUM(Pendapatan!AI239:AI249,Pendapatan!AV239:AV249)</f>
        <v>0</v>
      </c>
      <c r="L19" s="30">
        <f>SUM(Pendapatan!AJ239:AJ249,Pendapatan!AW239:AW249)</f>
        <v>0</v>
      </c>
      <c r="M19" s="30">
        <f>SUM(Pendapatan!AK239:AK249,Pendapatan!AX239:AX249)</f>
        <v>0</v>
      </c>
      <c r="N19" s="30">
        <f>SUM(Pendapatan!AL239:AL249,Pendapatan!AY239:AY249)</f>
        <v>0</v>
      </c>
      <c r="O19" s="30">
        <f>SUM(Pendapatan!AM239:AM249,Pendapatan!AZ239:AZ249)</f>
        <v>0</v>
      </c>
      <c r="P19" s="30">
        <f t="shared" si="0"/>
        <v>0</v>
      </c>
    </row>
    <row r="20" spans="1:17" ht="20.149999999999999" customHeight="1" x14ac:dyDescent="0.35">
      <c r="A20" s="46"/>
      <c r="B20" s="47"/>
      <c r="C20" s="47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7" ht="20.149999999999999" customHeight="1" x14ac:dyDescent="0.35">
      <c r="A21" s="46" t="s">
        <v>30</v>
      </c>
      <c r="B21" s="48" t="s">
        <v>178</v>
      </c>
      <c r="C21" s="47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7" ht="20.149999999999999" customHeight="1" x14ac:dyDescent="0.35">
      <c r="A22" s="46"/>
      <c r="B22" s="49" t="s">
        <v>168</v>
      </c>
      <c r="C22" s="47" t="s">
        <v>20</v>
      </c>
      <c r="D22" s="30">
        <f>SUM(Pendapatan!AO254:AO269)</f>
        <v>0</v>
      </c>
      <c r="E22" s="30">
        <f>SUM(Pendapatan!AP254:AP269)</f>
        <v>0</v>
      </c>
      <c r="F22" s="30">
        <f>SUM(Pendapatan!AQ254:AQ269)</f>
        <v>0</v>
      </c>
      <c r="G22" s="30">
        <f>SUM(Pendapatan!AR254:AR269)</f>
        <v>0</v>
      </c>
      <c r="H22" s="30">
        <f>SUM(Pendapatan!AS254:AS269)</f>
        <v>0</v>
      </c>
      <c r="I22" s="30">
        <f>SUM(Pendapatan!AT254:AT269)</f>
        <v>0</v>
      </c>
      <c r="J22" s="30">
        <f>SUM(Pendapatan!AU254:AU269)</f>
        <v>0</v>
      </c>
      <c r="K22" s="30">
        <f>SUM(Pendapatan!AV254:AV269)</f>
        <v>0</v>
      </c>
      <c r="L22" s="30">
        <f>SUM(Pendapatan!AW254:AW269)</f>
        <v>0</v>
      </c>
      <c r="M22" s="30">
        <f>SUM(Pendapatan!AX254:AX269)</f>
        <v>0</v>
      </c>
      <c r="N22" s="30">
        <f>SUM(Pendapatan!AY254:AY269)</f>
        <v>0</v>
      </c>
      <c r="O22" s="30">
        <f>SUM(Pendapatan!AZ254:AZ269)</f>
        <v>0</v>
      </c>
      <c r="P22" s="30">
        <f t="shared" si="0"/>
        <v>0</v>
      </c>
    </row>
    <row r="23" spans="1:17" ht="20.149999999999999" customHeight="1" x14ac:dyDescent="0.35">
      <c r="A23" s="46"/>
      <c r="B23" s="49" t="s">
        <v>169</v>
      </c>
      <c r="C23" s="47" t="s">
        <v>170</v>
      </c>
      <c r="D23" s="30">
        <f>SUM(Pendapatan!AB274:AB280,Pendapatan!AO274:AO280)</f>
        <v>0</v>
      </c>
      <c r="E23" s="30">
        <f>SUM(Pendapatan!AC274:AC280,Pendapatan!AP274:AP280)</f>
        <v>0</v>
      </c>
      <c r="F23" s="30">
        <f>SUM(Pendapatan!AD274:AD280,Pendapatan!AQ274:AQ280)</f>
        <v>0</v>
      </c>
      <c r="G23" s="30">
        <f>SUM(Pendapatan!AE274:AE280,Pendapatan!AR274:AR280)</f>
        <v>2176</v>
      </c>
      <c r="H23" s="30">
        <f>SUM(Pendapatan!AF274:AF280,Pendapatan!AS274:AS280)</f>
        <v>2168</v>
      </c>
      <c r="I23" s="30">
        <f>SUM(Pendapatan!AG274:AG280,Pendapatan!AT274:AT280)</f>
        <v>2774</v>
      </c>
      <c r="J23" s="30">
        <f>SUM(Pendapatan!AH274:AH280,Pendapatan!AU274:AU280)</f>
        <v>2774</v>
      </c>
      <c r="K23" s="30">
        <f>SUM(Pendapatan!AI274:AI280,Pendapatan!AV274:AV280)</f>
        <v>2557</v>
      </c>
      <c r="L23" s="30">
        <f>SUM(Pendapatan!AJ274:AJ280,Pendapatan!AW274:AW280)</f>
        <v>7493</v>
      </c>
      <c r="M23" s="30">
        <f>SUM(Pendapatan!AK274:AK280,Pendapatan!AX274:AX280)</f>
        <v>7493</v>
      </c>
      <c r="N23" s="30">
        <f>SUM(Pendapatan!AL274:AL280,Pendapatan!AY274:AY280)</f>
        <v>9570</v>
      </c>
      <c r="O23" s="30">
        <f>SUM(Pendapatan!AM274:AM280,Pendapatan!AZ274:AZ280)</f>
        <v>12269</v>
      </c>
      <c r="P23" s="30">
        <f t="shared" si="0"/>
        <v>49274</v>
      </c>
    </row>
    <row r="24" spans="1:17" ht="20.149999999999999" customHeight="1" x14ac:dyDescent="0.35">
      <c r="A24" s="46"/>
      <c r="B24" s="48"/>
      <c r="C24" s="4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7" ht="20.149999999999999" customHeight="1" x14ac:dyDescent="0.35">
      <c r="A25" s="46"/>
      <c r="B25" s="48" t="s">
        <v>179</v>
      </c>
      <c r="C25" s="47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7" ht="20.149999999999999" customHeight="1" x14ac:dyDescent="0.35">
      <c r="A26" s="53" t="s">
        <v>18</v>
      </c>
      <c r="B26" s="44" t="s">
        <v>174</v>
      </c>
      <c r="C26" s="53"/>
      <c r="D26" s="52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7" ht="20.149999999999999" customHeight="1" x14ac:dyDescent="0.35">
      <c r="A27" s="53"/>
      <c r="B27" s="45" t="s">
        <v>155</v>
      </c>
      <c r="C27" s="27" t="s">
        <v>173</v>
      </c>
      <c r="D27" s="30">
        <f>Pendapatan!AB347*Pendapatan!AO345</f>
        <v>0</v>
      </c>
      <c r="E27" s="30">
        <f>Pendapatan!AC347*Pendapatan!AP345</f>
        <v>0</v>
      </c>
      <c r="F27" s="30">
        <f>Pendapatan!AD347*Pendapatan!AQ345</f>
        <v>0</v>
      </c>
      <c r="G27" s="30">
        <f>Pendapatan!AE347*Pendapatan!AR345</f>
        <v>47066.228668799995</v>
      </c>
      <c r="H27" s="30">
        <f>Pendapatan!AF347*Pendapatan!AS345</f>
        <v>47066.228668799995</v>
      </c>
      <c r="I27" s="30">
        <f>Pendapatan!AG347*Pendapatan!AT345</f>
        <v>47066.228668799995</v>
      </c>
      <c r="J27" s="30">
        <f>Pendapatan!AH347*Pendapatan!AU345</f>
        <v>47066.228668799995</v>
      </c>
      <c r="K27" s="30">
        <f>Pendapatan!AI347*Pendapatan!AV345</f>
        <v>47066.228668799995</v>
      </c>
      <c r="L27" s="30">
        <f>Pendapatan!AJ347*Pendapatan!AW345</f>
        <v>188264.91467519998</v>
      </c>
      <c r="M27" s="30">
        <f>Pendapatan!AK347*Pendapatan!AX345</f>
        <v>188264.91467519998</v>
      </c>
      <c r="N27" s="30">
        <f>Pendapatan!AL347*Pendapatan!AY345</f>
        <v>282397.37201280001</v>
      </c>
      <c r="O27" s="30">
        <f>Pendapatan!AM347*Pendapatan!AZ345</f>
        <v>282397.37201280001</v>
      </c>
      <c r="P27" s="30">
        <f t="shared" si="0"/>
        <v>1176655.7167200001</v>
      </c>
    </row>
    <row r="28" spans="1:17" ht="20.149999999999999" customHeight="1" x14ac:dyDescent="0.35">
      <c r="A28" s="46"/>
      <c r="B28" s="48"/>
      <c r="C28" s="47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7" ht="20.149999999999999" customHeight="1" x14ac:dyDescent="0.35">
      <c r="A29" s="46" t="s">
        <v>25</v>
      </c>
      <c r="B29" s="48" t="s">
        <v>180</v>
      </c>
      <c r="C29" s="47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7" ht="20.149999999999999" customHeight="1" x14ac:dyDescent="0.35">
      <c r="A30" s="46"/>
      <c r="B30" s="49" t="s">
        <v>205</v>
      </c>
      <c r="C30" s="47" t="s">
        <v>181</v>
      </c>
      <c r="D30" s="30">
        <f>SUM(Pendapatan!AB327:AB331)</f>
        <v>0</v>
      </c>
      <c r="E30" s="30">
        <f>SUM(Pendapatan!AC327:AC331)</f>
        <v>0</v>
      </c>
      <c r="F30" s="30">
        <f>SUM(Pendapatan!AD327:AD331)</f>
        <v>0</v>
      </c>
      <c r="G30" s="30">
        <f>SUM(Pendapatan!AE327:AE331)</f>
        <v>0</v>
      </c>
      <c r="H30" s="30">
        <f>SUM(Pendapatan!AF327:AF331)</f>
        <v>0</v>
      </c>
      <c r="I30" s="30">
        <f>SUM(Pendapatan!AG327:AG331)</f>
        <v>0</v>
      </c>
      <c r="J30" s="30">
        <f>SUM(Pendapatan!AH327:AH331)</f>
        <v>0</v>
      </c>
      <c r="K30" s="30">
        <f>SUM(Pendapatan!AI327:AI331)</f>
        <v>0</v>
      </c>
      <c r="L30" s="30">
        <f>SUM(Pendapatan!AJ327:AJ331)</f>
        <v>0</v>
      </c>
      <c r="M30" s="30">
        <f>SUM(Pendapatan!AK327:AK331)</f>
        <v>0</v>
      </c>
      <c r="N30" s="30">
        <f>SUM(Pendapatan!AL327:AL331)</f>
        <v>0</v>
      </c>
      <c r="O30" s="30">
        <f>SUM(Pendapatan!AM327:AM331)</f>
        <v>0</v>
      </c>
      <c r="P30" s="30">
        <f t="shared" si="0"/>
        <v>0</v>
      </c>
    </row>
    <row r="31" spans="1:17" ht="20.149999999999999" customHeight="1" x14ac:dyDescent="0.35">
      <c r="A31" s="46"/>
      <c r="B31" s="49" t="s">
        <v>183</v>
      </c>
      <c r="C31" s="47" t="s">
        <v>182</v>
      </c>
      <c r="D31" s="30">
        <f>SUM(Pendapatan!AB335:AB341)</f>
        <v>0</v>
      </c>
      <c r="E31" s="30">
        <f>SUM(Pendapatan!AC335:AC341)</f>
        <v>0</v>
      </c>
      <c r="F31" s="30">
        <f>SUM(Pendapatan!AD335:AD341)</f>
        <v>0</v>
      </c>
      <c r="G31" s="30">
        <f>SUM(Pendapatan!AE335:AE341)</f>
        <v>0</v>
      </c>
      <c r="H31" s="30">
        <f>SUM(Pendapatan!AF335:AF341)</f>
        <v>0</v>
      </c>
      <c r="I31" s="30">
        <f>SUM(Pendapatan!AG335:AG341)</f>
        <v>0</v>
      </c>
      <c r="J31" s="30">
        <f>SUM(Pendapatan!AH335:AH341)</f>
        <v>0</v>
      </c>
      <c r="K31" s="30">
        <f>SUM(Pendapatan!AI335:AI341)</f>
        <v>0</v>
      </c>
      <c r="L31" s="30">
        <f>SUM(Pendapatan!AJ335:AJ341)</f>
        <v>0</v>
      </c>
      <c r="M31" s="30">
        <f>SUM(Pendapatan!AK335:AK341)</f>
        <v>0</v>
      </c>
      <c r="N31" s="30">
        <f>SUM(Pendapatan!AL335:AL341)</f>
        <v>0</v>
      </c>
      <c r="O31" s="30">
        <f>SUM(Pendapatan!AM335:AM341)</f>
        <v>0</v>
      </c>
      <c r="P31" s="30">
        <f t="shared" si="0"/>
        <v>0</v>
      </c>
    </row>
    <row r="32" spans="1:17" ht="20.149999999999999" customHeight="1" x14ac:dyDescent="0.35">
      <c r="A32" s="46"/>
      <c r="B32" s="48"/>
      <c r="C32" s="47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20.149999999999999" customHeight="1" x14ac:dyDescent="0.35">
      <c r="A33" s="46" t="s">
        <v>30</v>
      </c>
      <c r="B33" s="48" t="s">
        <v>175</v>
      </c>
      <c r="C33" s="47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ht="20.149999999999999" customHeight="1" x14ac:dyDescent="0.35">
      <c r="A34" s="46"/>
      <c r="B34" s="63" t="s">
        <v>208</v>
      </c>
      <c r="C34" s="47" t="s">
        <v>20</v>
      </c>
      <c r="D34" s="30">
        <f>SUM(Pendapatan!AB297:AB307)</f>
        <v>0</v>
      </c>
      <c r="E34" s="30">
        <f>SUM(Pendapatan!AC297:AC307)</f>
        <v>0</v>
      </c>
      <c r="F34" s="30">
        <f>SUM(Pendapatan!AD297:AD307)</f>
        <v>0</v>
      </c>
      <c r="G34" s="30">
        <f>SUM(Pendapatan!AE297:AE307)</f>
        <v>156</v>
      </c>
      <c r="H34" s="30">
        <f>SUM(Pendapatan!AF297:AF307)</f>
        <v>140</v>
      </c>
      <c r="I34" s="30">
        <f>SUM(Pendapatan!AG297:AG307)</f>
        <v>205</v>
      </c>
      <c r="J34" s="30">
        <f>SUM(Pendapatan!AH297:AH307)</f>
        <v>205</v>
      </c>
      <c r="K34" s="30">
        <f>SUM(Pendapatan!AI297:AI307)</f>
        <v>205</v>
      </c>
      <c r="L34" s="30">
        <f>SUM(Pendapatan!AJ297:AJ307)</f>
        <v>448</v>
      </c>
      <c r="M34" s="30">
        <f>SUM(Pendapatan!AK297:AK307)</f>
        <v>448</v>
      </c>
      <c r="N34" s="30">
        <f>SUM(Pendapatan!AL297:AL307)</f>
        <v>574</v>
      </c>
      <c r="O34" s="30">
        <f>SUM(Pendapatan!AM297:AM307)</f>
        <v>730</v>
      </c>
      <c r="P34" s="30">
        <f t="shared" si="0"/>
        <v>3111</v>
      </c>
    </row>
  </sheetData>
  <mergeCells count="6">
    <mergeCell ref="D4:P4"/>
    <mergeCell ref="A1:P1"/>
    <mergeCell ref="A2:P2"/>
    <mergeCell ref="A4:A5"/>
    <mergeCell ref="B4:B5"/>
    <mergeCell ref="C4:C5"/>
  </mergeCells>
  <printOptions horizontalCentered="1"/>
  <pageMargins left="0" right="0" top="0.74803149606299213" bottom="0.74803149606299213" header="0.31496062992125984" footer="0.31496062992125984"/>
  <pageSetup paperSize="9"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zoomScale="78" zoomScaleNormal="78" workbookViewId="0">
      <pane xSplit="3" ySplit="5" topLeftCell="K18" activePane="bottomRight" state="frozen"/>
      <selection pane="topRight" activeCell="D1" sqref="D1"/>
      <selection pane="bottomLeft" activeCell="A6" sqref="A6"/>
      <selection pane="bottomRight" activeCell="Q27" sqref="Q27"/>
    </sheetView>
  </sheetViews>
  <sheetFormatPr defaultColWidth="9.1796875" defaultRowHeight="15.5" x14ac:dyDescent="0.35"/>
  <cols>
    <col min="1" max="1" width="5.26953125" style="95" customWidth="1"/>
    <col min="2" max="2" width="27.81640625" style="96" bestFit="1" customWidth="1"/>
    <col min="3" max="3" width="17.7265625" style="97" hidden="1" customWidth="1"/>
    <col min="4" max="12" width="20.7265625" style="98" customWidth="1"/>
    <col min="13" max="15" width="21.54296875" style="98" customWidth="1"/>
    <col min="16" max="16" width="23.54296875" style="102" bestFit="1" customWidth="1"/>
    <col min="17" max="17" width="17.81640625" style="88" bestFit="1" customWidth="1"/>
    <col min="18" max="18" width="15.6328125" style="151" bestFit="1" customWidth="1"/>
    <col min="19" max="16384" width="9.1796875" style="88"/>
  </cols>
  <sheetData>
    <row r="1" spans="1:18" x14ac:dyDescent="0.35">
      <c r="A1" s="178" t="s">
        <v>246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8" x14ac:dyDescent="0.35">
      <c r="A2" s="178" t="str">
        <f>'Trafik 2021'!A2</f>
        <v>PRIMA TERMINAL PETIKEMAS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</row>
    <row r="4" spans="1:18" s="24" customFormat="1" ht="25" customHeight="1" x14ac:dyDescent="0.35">
      <c r="A4" s="179" t="s">
        <v>56</v>
      </c>
      <c r="B4" s="179" t="s">
        <v>2</v>
      </c>
      <c r="C4" s="181" t="s">
        <v>197</v>
      </c>
      <c r="D4" s="183" t="s">
        <v>247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R4" s="152"/>
    </row>
    <row r="5" spans="1:18" s="24" customFormat="1" ht="25" customHeight="1" x14ac:dyDescent="0.35">
      <c r="A5" s="180"/>
      <c r="B5" s="180"/>
      <c r="C5" s="182"/>
      <c r="D5" s="89" t="s">
        <v>4</v>
      </c>
      <c r="E5" s="89" t="s">
        <v>5</v>
      </c>
      <c r="F5" s="89" t="s">
        <v>6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14</v>
      </c>
      <c r="O5" s="89" t="s">
        <v>15</v>
      </c>
      <c r="P5" s="99">
        <v>2022</v>
      </c>
      <c r="R5" s="152"/>
    </row>
    <row r="6" spans="1:18" ht="25" customHeight="1" x14ac:dyDescent="0.35">
      <c r="A6" s="90">
        <v>1</v>
      </c>
      <c r="B6" s="91" t="s">
        <v>155</v>
      </c>
      <c r="C6" s="92"/>
      <c r="D6" s="93">
        <f>Pendapatan!BB345</f>
        <v>0</v>
      </c>
      <c r="E6" s="93">
        <f>Pendapatan!BC345</f>
        <v>0</v>
      </c>
      <c r="F6" s="93">
        <f>Pendapatan!BD345</f>
        <v>0</v>
      </c>
      <c r="G6" s="93">
        <f>Pendapatan!BE345</f>
        <v>98133086.774447992</v>
      </c>
      <c r="H6" s="93">
        <f>Pendapatan!BF345</f>
        <v>98133086.774447992</v>
      </c>
      <c r="I6" s="93">
        <f>Pendapatan!BG345</f>
        <v>98133086.774447992</v>
      </c>
      <c r="J6" s="93">
        <f>Pendapatan!BH345</f>
        <v>98133086.774447992</v>
      </c>
      <c r="K6" s="93">
        <f>Pendapatan!BI345</f>
        <v>98133086.774447992</v>
      </c>
      <c r="L6" s="93">
        <f>Pendapatan!BJ345</f>
        <v>392532347.09779197</v>
      </c>
      <c r="M6" s="93">
        <f>Pendapatan!BK345</f>
        <v>392532347.09779197</v>
      </c>
      <c r="N6" s="93">
        <f>Pendapatan!BL345</f>
        <v>588798520.64668798</v>
      </c>
      <c r="O6" s="93">
        <f>Pendapatan!BM345</f>
        <v>588798520.64668798</v>
      </c>
      <c r="P6" s="100">
        <f>SUM(D6:O6)</f>
        <v>2453327169.3611999</v>
      </c>
    </row>
    <row r="7" spans="1:18" ht="25" customHeight="1" x14ac:dyDescent="0.35">
      <c r="A7" s="90">
        <v>2</v>
      </c>
      <c r="B7" s="91" t="s">
        <v>156</v>
      </c>
      <c r="C7" s="92"/>
      <c r="D7" s="93">
        <f>Pendapatan!BB35</f>
        <v>0</v>
      </c>
      <c r="E7" s="93">
        <f>Pendapatan!BC35</f>
        <v>0</v>
      </c>
      <c r="F7" s="93">
        <f>Pendapatan!BD35</f>
        <v>0</v>
      </c>
      <c r="G7" s="93">
        <f>Pendapatan!BE35</f>
        <v>3066484560.0000005</v>
      </c>
      <c r="H7" s="93">
        <f>Pendapatan!BF35</f>
        <v>2838694696</v>
      </c>
      <c r="I7" s="93">
        <f>Pendapatan!BG35</f>
        <v>3889073911</v>
      </c>
      <c r="J7" s="93">
        <f>Pendapatan!BH35</f>
        <v>3889073911</v>
      </c>
      <c r="K7" s="93">
        <f>Pendapatan!BI35</f>
        <v>3511237161.0000005</v>
      </c>
      <c r="L7" s="93">
        <f>Pendapatan!BJ35</f>
        <v>10356700265</v>
      </c>
      <c r="M7" s="93">
        <f>Pendapatan!BK35</f>
        <v>10356700265</v>
      </c>
      <c r="N7" s="93">
        <f>Pendapatan!BL35</f>
        <v>13280763896.000002</v>
      </c>
      <c r="O7" s="93">
        <f>Pendapatan!BM35</f>
        <v>16641907884</v>
      </c>
      <c r="P7" s="100">
        <f t="shared" ref="P7:P27" si="0">SUM(D7:O7)</f>
        <v>67830636549</v>
      </c>
    </row>
    <row r="8" spans="1:18" ht="25" customHeight="1" x14ac:dyDescent="0.35">
      <c r="A8" s="90">
        <v>3</v>
      </c>
      <c r="B8" s="91" t="s">
        <v>198</v>
      </c>
      <c r="C8" s="92"/>
      <c r="D8" s="93">
        <f>Pendapatan!BB66</f>
        <v>0</v>
      </c>
      <c r="E8" s="93">
        <f>Pendapatan!BC66</f>
        <v>0</v>
      </c>
      <c r="F8" s="93">
        <f>Pendapatan!BD66</f>
        <v>0</v>
      </c>
      <c r="G8" s="93">
        <f>Pendapatan!BE66</f>
        <v>2019113.9999999998</v>
      </c>
      <c r="H8" s="93">
        <f>Pendapatan!BF66</f>
        <v>2019113.9999999998</v>
      </c>
      <c r="I8" s="93">
        <f>Pendapatan!BG66</f>
        <v>3028671</v>
      </c>
      <c r="J8" s="93">
        <f>Pendapatan!BH66</f>
        <v>3028671</v>
      </c>
      <c r="K8" s="93">
        <f>Pendapatan!BI66</f>
        <v>3028671</v>
      </c>
      <c r="L8" s="93">
        <f>Pendapatan!BJ66</f>
        <v>9086013</v>
      </c>
      <c r="M8" s="93">
        <f>Pendapatan!BK66</f>
        <v>9086013</v>
      </c>
      <c r="N8" s="93">
        <f>Pendapatan!BL66</f>
        <v>12114684</v>
      </c>
      <c r="O8" s="93">
        <f>Pendapatan!BM66</f>
        <v>16152911.999999998</v>
      </c>
      <c r="P8" s="100">
        <f t="shared" si="0"/>
        <v>59563863</v>
      </c>
    </row>
    <row r="9" spans="1:18" ht="25" customHeight="1" x14ac:dyDescent="0.35">
      <c r="A9" s="90">
        <v>4</v>
      </c>
      <c r="B9" s="91" t="s">
        <v>199</v>
      </c>
      <c r="C9" s="92"/>
      <c r="D9" s="93">
        <f>Pendapatan!BB83</f>
        <v>0</v>
      </c>
      <c r="E9" s="93">
        <f>Pendapatan!BC83</f>
        <v>0</v>
      </c>
      <c r="F9" s="93">
        <f>Pendapatan!BD83</f>
        <v>0</v>
      </c>
      <c r="G9" s="93">
        <f>Pendapatan!BE83</f>
        <v>40610240</v>
      </c>
      <c r="H9" s="93">
        <f>Pendapatan!BF83</f>
        <v>22843259.999999996</v>
      </c>
      <c r="I9" s="93">
        <f>Pendapatan!BG83</f>
        <v>129445139.99999999</v>
      </c>
      <c r="J9" s="93">
        <f>Pendapatan!BH83</f>
        <v>129445139.99999999</v>
      </c>
      <c r="K9" s="93">
        <f>Pendapatan!BI83</f>
        <v>78682339.999999985</v>
      </c>
      <c r="L9" s="93">
        <f>Pendapatan!BJ83</f>
        <v>571081500</v>
      </c>
      <c r="M9" s="93">
        <f>Pendapatan!BK83</f>
        <v>571081500</v>
      </c>
      <c r="N9" s="93">
        <f>Pendapatan!BL83</f>
        <v>728446180</v>
      </c>
      <c r="O9" s="93">
        <f>Pendapatan!BM83</f>
        <v>639611280</v>
      </c>
      <c r="P9" s="100">
        <f t="shared" si="0"/>
        <v>2911246580</v>
      </c>
    </row>
    <row r="10" spans="1:18" ht="25" customHeight="1" x14ac:dyDescent="0.35">
      <c r="A10" s="90">
        <v>5</v>
      </c>
      <c r="B10" s="91" t="s">
        <v>200</v>
      </c>
      <c r="C10" s="92"/>
      <c r="D10" s="93">
        <f>Pendapatan!BB88</f>
        <v>0</v>
      </c>
      <c r="E10" s="93">
        <f>Pendapatan!BC88</f>
        <v>0</v>
      </c>
      <c r="F10" s="93">
        <f>Pendapatan!BD88</f>
        <v>0</v>
      </c>
      <c r="G10" s="93">
        <f>Pendapatan!BE88</f>
        <v>25872626.000000004</v>
      </c>
      <c r="H10" s="93">
        <f>Pendapatan!BF88</f>
        <v>25872626.000000004</v>
      </c>
      <c r="I10" s="93">
        <f>Pendapatan!BG88</f>
        <v>25872626.000000004</v>
      </c>
      <c r="J10" s="93">
        <f>Pendapatan!BH88</f>
        <v>25872626.000000004</v>
      </c>
      <c r="K10" s="93">
        <f>Pendapatan!BI88</f>
        <v>25872626.000000004</v>
      </c>
      <c r="L10" s="93">
        <f>Pendapatan!BJ88</f>
        <v>109461110.00000001</v>
      </c>
      <c r="M10" s="93">
        <f>Pendapatan!BK88</f>
        <v>109461110.00000001</v>
      </c>
      <c r="N10" s="93">
        <f>Pendapatan!BL88</f>
        <v>163196564</v>
      </c>
      <c r="O10" s="93">
        <f>Pendapatan!BM88</f>
        <v>163196564</v>
      </c>
      <c r="P10" s="100">
        <f t="shared" si="0"/>
        <v>674678478</v>
      </c>
    </row>
    <row r="11" spans="1:18" ht="25" customHeight="1" x14ac:dyDescent="0.35">
      <c r="A11" s="90">
        <v>6</v>
      </c>
      <c r="B11" s="91" t="s">
        <v>161</v>
      </c>
      <c r="C11" s="92"/>
      <c r="D11" s="93">
        <f>Pendapatan!BB101</f>
        <v>0</v>
      </c>
      <c r="E11" s="93">
        <f>Pendapatan!BC101</f>
        <v>0</v>
      </c>
      <c r="F11" s="93">
        <f>Pendapatan!BD101</f>
        <v>0</v>
      </c>
      <c r="G11" s="93">
        <f>Pendapatan!BE101</f>
        <v>0</v>
      </c>
      <c r="H11" s="93">
        <f>Pendapatan!BF101</f>
        <v>0</v>
      </c>
      <c r="I11" s="93">
        <f>Pendapatan!BG101</f>
        <v>0</v>
      </c>
      <c r="J11" s="93">
        <f>Pendapatan!BH101</f>
        <v>0</v>
      </c>
      <c r="K11" s="93">
        <f>Pendapatan!BI101</f>
        <v>0</v>
      </c>
      <c r="L11" s="93">
        <f>Pendapatan!BJ101</f>
        <v>0</v>
      </c>
      <c r="M11" s="93">
        <f>Pendapatan!BK101</f>
        <v>0</v>
      </c>
      <c r="N11" s="93">
        <f>Pendapatan!BL101</f>
        <v>0</v>
      </c>
      <c r="O11" s="93">
        <f>Pendapatan!BM101</f>
        <v>0</v>
      </c>
      <c r="P11" s="100">
        <f t="shared" si="0"/>
        <v>0</v>
      </c>
    </row>
    <row r="12" spans="1:18" ht="25" customHeight="1" x14ac:dyDescent="0.35">
      <c r="A12" s="90">
        <v>7</v>
      </c>
      <c r="B12" s="91" t="s">
        <v>162</v>
      </c>
      <c r="C12" s="92"/>
      <c r="D12" s="93">
        <f>Pendapatan!BB124</f>
        <v>0</v>
      </c>
      <c r="E12" s="93">
        <f>Pendapatan!BC124</f>
        <v>0</v>
      </c>
      <c r="F12" s="93">
        <f>Pendapatan!BD124</f>
        <v>0</v>
      </c>
      <c r="G12" s="93">
        <f>Pendapatan!BE124</f>
        <v>498417000</v>
      </c>
      <c r="H12" s="93">
        <f>Pendapatan!BF124</f>
        <v>463377000</v>
      </c>
      <c r="I12" s="93">
        <f>Pendapatan!BG124</f>
        <v>624591500</v>
      </c>
      <c r="J12" s="93">
        <f>Pendapatan!BH124</f>
        <v>624591500</v>
      </c>
      <c r="K12" s="93">
        <f>Pendapatan!BI124</f>
        <v>576876500</v>
      </c>
      <c r="L12" s="93">
        <f>Pendapatan!BJ124</f>
        <v>1662928000</v>
      </c>
      <c r="M12" s="93">
        <f>Pendapatan!BK124</f>
        <v>1662928000</v>
      </c>
      <c r="N12" s="93">
        <f>Pendapatan!BL124</f>
        <v>2109120000</v>
      </c>
      <c r="O12" s="93">
        <f>Pendapatan!BM124</f>
        <v>2665515000</v>
      </c>
      <c r="P12" s="100">
        <f t="shared" si="0"/>
        <v>10888344500</v>
      </c>
    </row>
    <row r="13" spans="1:18" ht="25" customHeight="1" x14ac:dyDescent="0.35">
      <c r="A13" s="90">
        <v>8</v>
      </c>
      <c r="B13" s="91" t="s">
        <v>163</v>
      </c>
      <c r="C13" s="92"/>
      <c r="D13" s="93">
        <f>Pendapatan!BB140</f>
        <v>0</v>
      </c>
      <c r="E13" s="93">
        <f>Pendapatan!BC140</f>
        <v>0</v>
      </c>
      <c r="F13" s="93">
        <f>Pendapatan!BD140</f>
        <v>0</v>
      </c>
      <c r="G13" s="93">
        <f>Pendapatan!BE140</f>
        <v>678000</v>
      </c>
      <c r="H13" s="93">
        <f>Pendapatan!BF140</f>
        <v>542000</v>
      </c>
      <c r="I13" s="93">
        <f>Pendapatan!BG140</f>
        <v>1220000</v>
      </c>
      <c r="J13" s="93">
        <f>Pendapatan!BH140</f>
        <v>1220000</v>
      </c>
      <c r="K13" s="93">
        <f>Pendapatan!BI140</f>
        <v>1220000</v>
      </c>
      <c r="L13" s="93">
        <f>Pendapatan!BJ140</f>
        <v>5692000</v>
      </c>
      <c r="M13" s="93">
        <f>Pendapatan!BK140</f>
        <v>5692000</v>
      </c>
      <c r="N13" s="93">
        <f>Pendapatan!BL140</f>
        <v>5963000</v>
      </c>
      <c r="O13" s="93">
        <f>Pendapatan!BM140</f>
        <v>7454000</v>
      </c>
      <c r="P13" s="100">
        <f t="shared" si="0"/>
        <v>29681000</v>
      </c>
    </row>
    <row r="14" spans="1:18" ht="25" customHeight="1" x14ac:dyDescent="0.35">
      <c r="A14" s="90">
        <v>9</v>
      </c>
      <c r="B14" s="91" t="s">
        <v>201</v>
      </c>
      <c r="C14" s="92"/>
      <c r="D14" s="93">
        <f>Pendapatan!BB152</f>
        <v>0</v>
      </c>
      <c r="E14" s="93">
        <f>Pendapatan!BC152</f>
        <v>0</v>
      </c>
      <c r="F14" s="93">
        <f>Pendapatan!BD152</f>
        <v>0</v>
      </c>
      <c r="G14" s="93">
        <f>Pendapatan!BE152</f>
        <v>72835200</v>
      </c>
      <c r="H14" s="93">
        <f>Pendapatan!BF152</f>
        <v>94872600</v>
      </c>
      <c r="I14" s="93">
        <f>Pendapatan!BG152</f>
        <v>108147420</v>
      </c>
      <c r="J14" s="93">
        <f>Pendapatan!BH152</f>
        <v>108147420</v>
      </c>
      <c r="K14" s="93">
        <f>Pendapatan!BI152</f>
        <v>102488760</v>
      </c>
      <c r="L14" s="93">
        <f>Pendapatan!BJ152</f>
        <v>557130960</v>
      </c>
      <c r="M14" s="93">
        <f>Pendapatan!BK152</f>
        <v>557130960</v>
      </c>
      <c r="N14" s="93">
        <f>Pendapatan!BL152</f>
        <v>660039300</v>
      </c>
      <c r="O14" s="93">
        <f>Pendapatan!BM152</f>
        <v>804151260</v>
      </c>
      <c r="P14" s="100">
        <f t="shared" si="0"/>
        <v>3064943880</v>
      </c>
    </row>
    <row r="15" spans="1:18" ht="25" customHeight="1" x14ac:dyDescent="0.35">
      <c r="A15" s="90">
        <v>10</v>
      </c>
      <c r="B15" s="91" t="s">
        <v>166</v>
      </c>
      <c r="C15" s="92"/>
      <c r="D15" s="93">
        <f>Pendapatan!BB235</f>
        <v>0</v>
      </c>
      <c r="E15" s="93">
        <f>Pendapatan!BC235</f>
        <v>0</v>
      </c>
      <c r="F15" s="93">
        <f>Pendapatan!BD235</f>
        <v>0</v>
      </c>
      <c r="G15" s="93">
        <f>Pendapatan!BE235</f>
        <v>307873150</v>
      </c>
      <c r="H15" s="93">
        <f>Pendapatan!BF235</f>
        <v>353577100</v>
      </c>
      <c r="I15" s="93">
        <f>Pendapatan!BG235</f>
        <v>404150250</v>
      </c>
      <c r="J15" s="93">
        <f>Pendapatan!BH235</f>
        <v>387950250</v>
      </c>
      <c r="K15" s="93">
        <f>Pendapatan!BI235</f>
        <v>371544750</v>
      </c>
      <c r="L15" s="93">
        <f>Pendapatan!BJ235</f>
        <v>559422550</v>
      </c>
      <c r="M15" s="93">
        <f>Pendapatan!BK235</f>
        <v>567410050</v>
      </c>
      <c r="N15" s="93">
        <f>Pendapatan!BL235</f>
        <v>687405800</v>
      </c>
      <c r="O15" s="93">
        <f>Pendapatan!BM235</f>
        <v>869071950</v>
      </c>
      <c r="P15" s="100">
        <f t="shared" si="0"/>
        <v>4508405850</v>
      </c>
    </row>
    <row r="16" spans="1:18" ht="25" customHeight="1" x14ac:dyDescent="0.35">
      <c r="A16" s="90">
        <v>11</v>
      </c>
      <c r="B16" s="91" t="s">
        <v>202</v>
      </c>
      <c r="C16" s="92"/>
      <c r="D16" s="93">
        <f>Pendapatan!BB250</f>
        <v>0</v>
      </c>
      <c r="E16" s="93">
        <f>Pendapatan!BC250</f>
        <v>0</v>
      </c>
      <c r="F16" s="93">
        <f>Pendapatan!BD250</f>
        <v>0</v>
      </c>
      <c r="G16" s="93">
        <f>Pendapatan!BE250</f>
        <v>0</v>
      </c>
      <c r="H16" s="93">
        <f>Pendapatan!BF250</f>
        <v>0</v>
      </c>
      <c r="I16" s="93">
        <f>Pendapatan!BG250</f>
        <v>0</v>
      </c>
      <c r="J16" s="93">
        <f>Pendapatan!BH250</f>
        <v>0</v>
      </c>
      <c r="K16" s="93">
        <f>Pendapatan!BI250</f>
        <v>0</v>
      </c>
      <c r="L16" s="93">
        <f>Pendapatan!BJ250</f>
        <v>0</v>
      </c>
      <c r="M16" s="93">
        <f>Pendapatan!BK250</f>
        <v>0</v>
      </c>
      <c r="N16" s="93">
        <f>Pendapatan!BL250</f>
        <v>0</v>
      </c>
      <c r="O16" s="93">
        <f>Pendapatan!BM250</f>
        <v>0</v>
      </c>
      <c r="P16" s="100">
        <f t="shared" si="0"/>
        <v>0</v>
      </c>
    </row>
    <row r="17" spans="1:18" ht="25" customHeight="1" x14ac:dyDescent="0.35">
      <c r="A17" s="90">
        <v>12</v>
      </c>
      <c r="B17" s="91" t="s">
        <v>203</v>
      </c>
      <c r="C17" s="92"/>
      <c r="D17" s="93">
        <f>Pendapatan!BB270</f>
        <v>0</v>
      </c>
      <c r="E17" s="93">
        <f>Pendapatan!BC270</f>
        <v>0</v>
      </c>
      <c r="F17" s="93">
        <f>Pendapatan!BD270</f>
        <v>0</v>
      </c>
      <c r="G17" s="93">
        <f>Pendapatan!BE270</f>
        <v>0</v>
      </c>
      <c r="H17" s="93">
        <f>Pendapatan!BF270</f>
        <v>0</v>
      </c>
      <c r="I17" s="93">
        <f>Pendapatan!BG270</f>
        <v>0</v>
      </c>
      <c r="J17" s="93">
        <f>Pendapatan!BH270</f>
        <v>0</v>
      </c>
      <c r="K17" s="93">
        <f>Pendapatan!BI270</f>
        <v>0</v>
      </c>
      <c r="L17" s="93">
        <f>Pendapatan!BJ270</f>
        <v>0</v>
      </c>
      <c r="M17" s="93">
        <f>Pendapatan!BK270</f>
        <v>0</v>
      </c>
      <c r="N17" s="93">
        <f>Pendapatan!BL270</f>
        <v>0</v>
      </c>
      <c r="O17" s="93">
        <f>Pendapatan!BM270</f>
        <v>0</v>
      </c>
      <c r="P17" s="100">
        <f t="shared" si="0"/>
        <v>0</v>
      </c>
    </row>
    <row r="18" spans="1:18" ht="25" customHeight="1" x14ac:dyDescent="0.35">
      <c r="A18" s="90">
        <v>13</v>
      </c>
      <c r="B18" s="91" t="s">
        <v>204</v>
      </c>
      <c r="C18" s="92"/>
      <c r="D18" s="93">
        <f>Pendapatan!BB281</f>
        <v>0</v>
      </c>
      <c r="E18" s="93">
        <f>Pendapatan!BC281</f>
        <v>0</v>
      </c>
      <c r="F18" s="93">
        <f>Pendapatan!BD281</f>
        <v>0</v>
      </c>
      <c r="G18" s="93">
        <f>Pendapatan!BE281</f>
        <v>19779840</v>
      </c>
      <c r="H18" s="93">
        <f>Pendapatan!BF281</f>
        <v>19707120</v>
      </c>
      <c r="I18" s="93">
        <f>Pendapatan!BG281</f>
        <v>25215660</v>
      </c>
      <c r="J18" s="93">
        <f>Pendapatan!BH281</f>
        <v>25215660</v>
      </c>
      <c r="K18" s="93">
        <f>Pendapatan!BI281</f>
        <v>23243130</v>
      </c>
      <c r="L18" s="93">
        <f>Pendapatan!BJ281</f>
        <v>68111370</v>
      </c>
      <c r="M18" s="93">
        <f>Pendapatan!BK281</f>
        <v>68111370</v>
      </c>
      <c r="N18" s="93">
        <f>Pendapatan!BL281</f>
        <v>86991300</v>
      </c>
      <c r="O18" s="93">
        <f>Pendapatan!BM281</f>
        <v>111525210</v>
      </c>
      <c r="P18" s="100">
        <f t="shared" si="0"/>
        <v>447900660</v>
      </c>
    </row>
    <row r="19" spans="1:18" ht="25" customHeight="1" x14ac:dyDescent="0.35">
      <c r="A19" s="90">
        <v>14</v>
      </c>
      <c r="B19" s="91" t="s">
        <v>104</v>
      </c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00"/>
    </row>
    <row r="20" spans="1:18" ht="25" customHeight="1" x14ac:dyDescent="0.35">
      <c r="A20" s="90"/>
      <c r="B20" s="91" t="s">
        <v>243</v>
      </c>
      <c r="C20" s="92"/>
      <c r="D20" s="93">
        <f>SUM(Pendapatan!BB285:BB287)</f>
        <v>0</v>
      </c>
      <c r="E20" s="93">
        <f>SUM(Pendapatan!BC285:BC287)</f>
        <v>0</v>
      </c>
      <c r="F20" s="93">
        <f>SUM(Pendapatan!BD285:BD287)</f>
        <v>0</v>
      </c>
      <c r="G20" s="93">
        <f>SUM(Pendapatan!BE285:BE287)</f>
        <v>0</v>
      </c>
      <c r="H20" s="93">
        <f>SUM(Pendapatan!BF285:BF287)</f>
        <v>0</v>
      </c>
      <c r="I20" s="93">
        <f>SUM(Pendapatan!BG285:BG287)</f>
        <v>0</v>
      </c>
      <c r="J20" s="93">
        <f>SUM(Pendapatan!BH285:BH287)</f>
        <v>0</v>
      </c>
      <c r="K20" s="93">
        <f>SUM(Pendapatan!BI285:BI287)</f>
        <v>0</v>
      </c>
      <c r="L20" s="93">
        <f>SUM(Pendapatan!BJ285:BJ287)</f>
        <v>0</v>
      </c>
      <c r="M20" s="93">
        <f>SUM(Pendapatan!BK285:BK287)</f>
        <v>0</v>
      </c>
      <c r="N20" s="93">
        <f>SUM(Pendapatan!BL285:BL287)</f>
        <v>0</v>
      </c>
      <c r="O20" s="93">
        <f>SUM(Pendapatan!BM285:BM287)</f>
        <v>0</v>
      </c>
      <c r="P20" s="100">
        <f t="shared" si="0"/>
        <v>0</v>
      </c>
    </row>
    <row r="21" spans="1:18" ht="25" customHeight="1" x14ac:dyDescent="0.35">
      <c r="A21" s="90"/>
      <c r="B21" s="91" t="s">
        <v>244</v>
      </c>
      <c r="C21" s="92"/>
      <c r="D21" s="93">
        <f>SUM(Pendapatan!BB289:BB291)</f>
        <v>0</v>
      </c>
      <c r="E21" s="93">
        <f>SUM(Pendapatan!BC289:BC291)</f>
        <v>0</v>
      </c>
      <c r="F21" s="93">
        <f>SUM(Pendapatan!BD289:BD291)</f>
        <v>0</v>
      </c>
      <c r="G21" s="93">
        <f>SUM(Pendapatan!BE289:BE291)</f>
        <v>0</v>
      </c>
      <c r="H21" s="93">
        <f>SUM(Pendapatan!BF289:BF291)</f>
        <v>0</v>
      </c>
      <c r="I21" s="93">
        <f>SUM(Pendapatan!BG289:BG291)</f>
        <v>0</v>
      </c>
      <c r="J21" s="93">
        <f>SUM(Pendapatan!BH289:BH291)</f>
        <v>0</v>
      </c>
      <c r="K21" s="93">
        <f>SUM(Pendapatan!BI289:BI291)</f>
        <v>0</v>
      </c>
      <c r="L21" s="93">
        <f>SUM(Pendapatan!BJ289:BJ291)</f>
        <v>0</v>
      </c>
      <c r="M21" s="93">
        <f>SUM(Pendapatan!BK289:BK291)</f>
        <v>0</v>
      </c>
      <c r="N21" s="93">
        <f>SUM(Pendapatan!BL289:BL291)</f>
        <v>0</v>
      </c>
      <c r="O21" s="93">
        <f>SUM(Pendapatan!BM289:BM291)</f>
        <v>0</v>
      </c>
      <c r="P21" s="100">
        <f t="shared" si="0"/>
        <v>0</v>
      </c>
    </row>
    <row r="22" spans="1:18" ht="25" customHeight="1" x14ac:dyDescent="0.35">
      <c r="A22" s="90">
        <v>15</v>
      </c>
      <c r="B22" s="91" t="s">
        <v>205</v>
      </c>
      <c r="C22" s="92"/>
      <c r="D22" s="93">
        <f>SUM(Pendapatan!BB327:BB331)</f>
        <v>0</v>
      </c>
      <c r="E22" s="93">
        <f>SUM(Pendapatan!BC327:BC331)</f>
        <v>0</v>
      </c>
      <c r="F22" s="93">
        <f>SUM(Pendapatan!BD327:BD331)</f>
        <v>0</v>
      </c>
      <c r="G22" s="93">
        <f>SUM(Pendapatan!BE327:BE331)</f>
        <v>0</v>
      </c>
      <c r="H22" s="93">
        <f>SUM(Pendapatan!BF327:BF331)</f>
        <v>0</v>
      </c>
      <c r="I22" s="93">
        <f>SUM(Pendapatan!BG327:BG331)</f>
        <v>0</v>
      </c>
      <c r="J22" s="93">
        <f>SUM(Pendapatan!BH327:BH331)</f>
        <v>0</v>
      </c>
      <c r="K22" s="93">
        <f>SUM(Pendapatan!BI327:BI331)</f>
        <v>0</v>
      </c>
      <c r="L22" s="93">
        <f>SUM(Pendapatan!BJ327:BJ331)</f>
        <v>0</v>
      </c>
      <c r="M22" s="93">
        <f>SUM(Pendapatan!BK327:BK331)</f>
        <v>0</v>
      </c>
      <c r="N22" s="93">
        <f>SUM(Pendapatan!BL327:BL331)</f>
        <v>0</v>
      </c>
      <c r="O22" s="93">
        <f>SUM(Pendapatan!BM327:BM331)</f>
        <v>0</v>
      </c>
      <c r="P22" s="100">
        <f>SUM(D22:O22)</f>
        <v>0</v>
      </c>
    </row>
    <row r="23" spans="1:18" ht="25" customHeight="1" x14ac:dyDescent="0.35">
      <c r="A23" s="90">
        <v>16</v>
      </c>
      <c r="B23" s="91" t="s">
        <v>183</v>
      </c>
      <c r="C23" s="92"/>
      <c r="D23" s="93">
        <f>SUM(Pendapatan!BB335:BB341)</f>
        <v>0</v>
      </c>
      <c r="E23" s="93">
        <f>SUM(Pendapatan!BC335:BC341)</f>
        <v>0</v>
      </c>
      <c r="F23" s="93">
        <f>SUM(Pendapatan!BD335:BD341)</f>
        <v>0</v>
      </c>
      <c r="G23" s="93">
        <f>SUM(Pendapatan!BE335:BE341)</f>
        <v>0</v>
      </c>
      <c r="H23" s="93">
        <f>SUM(Pendapatan!BF335:BF341)</f>
        <v>0</v>
      </c>
      <c r="I23" s="93">
        <f>SUM(Pendapatan!BG335:BG341)</f>
        <v>0</v>
      </c>
      <c r="J23" s="93">
        <f>SUM(Pendapatan!BH335:BH341)</f>
        <v>0</v>
      </c>
      <c r="K23" s="93">
        <f>SUM(Pendapatan!BI335:BI341)</f>
        <v>0</v>
      </c>
      <c r="L23" s="93">
        <f>SUM(Pendapatan!BJ335:BJ341)</f>
        <v>0</v>
      </c>
      <c r="M23" s="93">
        <f>SUM(Pendapatan!BK335:BK341)</f>
        <v>0</v>
      </c>
      <c r="N23" s="93">
        <f>SUM(Pendapatan!BL335:BL341)</f>
        <v>0</v>
      </c>
      <c r="O23" s="93">
        <f>SUM(Pendapatan!BM335:BM341)</f>
        <v>0</v>
      </c>
      <c r="P23" s="100">
        <f t="shared" si="0"/>
        <v>0</v>
      </c>
    </row>
    <row r="24" spans="1:18" ht="25" customHeight="1" x14ac:dyDescent="0.35">
      <c r="A24" s="90">
        <v>17</v>
      </c>
      <c r="B24" s="91" t="s">
        <v>206</v>
      </c>
      <c r="C24" s="92"/>
      <c r="D24" s="93">
        <f>Pendapatan!BB319</f>
        <v>0</v>
      </c>
      <c r="E24" s="93">
        <f>Pendapatan!BC319</f>
        <v>0</v>
      </c>
      <c r="F24" s="93">
        <f>Pendapatan!BD319</f>
        <v>0</v>
      </c>
      <c r="G24" s="93">
        <f>Pendapatan!BE319</f>
        <v>13250000</v>
      </c>
      <c r="H24" s="93">
        <f>Pendapatan!BF319</f>
        <v>13200000</v>
      </c>
      <c r="I24" s="93">
        <f>Pendapatan!BG319</f>
        <v>16875000</v>
      </c>
      <c r="J24" s="93">
        <f>Pendapatan!BH319</f>
        <v>16875000</v>
      </c>
      <c r="K24" s="93">
        <f>Pendapatan!BI319</f>
        <v>15550000</v>
      </c>
      <c r="L24" s="93">
        <f>Pendapatan!BJ319</f>
        <v>45625000</v>
      </c>
      <c r="M24" s="93">
        <f>Pendapatan!BK319</f>
        <v>45625000</v>
      </c>
      <c r="N24" s="93">
        <f>Pendapatan!BL319</f>
        <v>58275000</v>
      </c>
      <c r="O24" s="93">
        <f>Pendapatan!BM319</f>
        <v>74750000</v>
      </c>
      <c r="P24" s="100">
        <f t="shared" si="0"/>
        <v>300025000</v>
      </c>
    </row>
    <row r="25" spans="1:18" ht="25" customHeight="1" x14ac:dyDescent="0.35">
      <c r="A25" s="90">
        <v>18</v>
      </c>
      <c r="B25" s="91" t="s">
        <v>207</v>
      </c>
      <c r="C25" s="92"/>
      <c r="D25" s="93">
        <f>Pendapatan!BB320</f>
        <v>0</v>
      </c>
      <c r="E25" s="93">
        <f>Pendapatan!BC320</f>
        <v>0</v>
      </c>
      <c r="F25" s="93">
        <f>Pendapatan!BD320</f>
        <v>0</v>
      </c>
      <c r="G25" s="93">
        <f>Pendapatan!BE320</f>
        <v>13250000</v>
      </c>
      <c r="H25" s="93">
        <f>Pendapatan!BF320</f>
        <v>13200000</v>
      </c>
      <c r="I25" s="93">
        <f>Pendapatan!BG320</f>
        <v>16875000</v>
      </c>
      <c r="J25" s="93">
        <f>Pendapatan!BH320</f>
        <v>16875000</v>
      </c>
      <c r="K25" s="93">
        <f>Pendapatan!BI320</f>
        <v>15550000</v>
      </c>
      <c r="L25" s="93">
        <f>Pendapatan!BJ320</f>
        <v>45625000</v>
      </c>
      <c r="M25" s="93">
        <f>Pendapatan!BK320</f>
        <v>45625000</v>
      </c>
      <c r="N25" s="93">
        <f>Pendapatan!BL320</f>
        <v>58275000</v>
      </c>
      <c r="O25" s="93">
        <f>Pendapatan!BM320</f>
        <v>74750000</v>
      </c>
      <c r="P25" s="100">
        <f t="shared" si="0"/>
        <v>300025000</v>
      </c>
    </row>
    <row r="26" spans="1:18" ht="25" customHeight="1" x14ac:dyDescent="0.35">
      <c r="A26" s="90">
        <v>19</v>
      </c>
      <c r="B26" s="91" t="s">
        <v>232</v>
      </c>
      <c r="C26" s="92"/>
      <c r="D26" s="93">
        <f>Pendapatan!BB321</f>
        <v>0</v>
      </c>
      <c r="E26" s="93">
        <f>Pendapatan!BC321</f>
        <v>0</v>
      </c>
      <c r="F26" s="93">
        <f>Pendapatan!BD321</f>
        <v>0</v>
      </c>
      <c r="G26" s="93">
        <f>Pendapatan!BE321</f>
        <v>0</v>
      </c>
      <c r="H26" s="93">
        <f>Pendapatan!BF321</f>
        <v>0</v>
      </c>
      <c r="I26" s="93">
        <f>Pendapatan!BG321</f>
        <v>0</v>
      </c>
      <c r="J26" s="93">
        <f>Pendapatan!BH321</f>
        <v>0</v>
      </c>
      <c r="K26" s="93">
        <f>Pendapatan!BI321</f>
        <v>0</v>
      </c>
      <c r="L26" s="93">
        <f>Pendapatan!BJ321</f>
        <v>0</v>
      </c>
      <c r="M26" s="93">
        <f>Pendapatan!BK321</f>
        <v>0</v>
      </c>
      <c r="N26" s="93">
        <f>Pendapatan!BL321</f>
        <v>0</v>
      </c>
      <c r="O26" s="93">
        <f>Pendapatan!BM321</f>
        <v>0</v>
      </c>
      <c r="P26" s="100">
        <f t="shared" si="0"/>
        <v>0</v>
      </c>
    </row>
    <row r="27" spans="1:18" ht="25" customHeight="1" x14ac:dyDescent="0.35">
      <c r="A27" s="90">
        <v>20</v>
      </c>
      <c r="B27" s="91" t="s">
        <v>208</v>
      </c>
      <c r="C27" s="92"/>
      <c r="D27" s="93">
        <f>Pendapatan!BB316</f>
        <v>0</v>
      </c>
      <c r="E27" s="93">
        <f>Pendapatan!BC316</f>
        <v>0</v>
      </c>
      <c r="F27" s="93">
        <f>Pendapatan!BD316</f>
        <v>0</v>
      </c>
      <c r="G27" s="93">
        <f>Pendapatan!BE316</f>
        <v>66822650</v>
      </c>
      <c r="H27" s="93">
        <f>Pendapatan!BF316</f>
        <v>56189150</v>
      </c>
      <c r="I27" s="93">
        <f>Pendapatan!BG316</f>
        <v>84458450</v>
      </c>
      <c r="J27" s="93">
        <f>Pendapatan!BH316</f>
        <v>84458450</v>
      </c>
      <c r="K27" s="93">
        <f>Pendapatan!BI316</f>
        <v>84458450</v>
      </c>
      <c r="L27" s="93">
        <f>Pendapatan!BJ316</f>
        <v>176780550</v>
      </c>
      <c r="M27" s="93">
        <f>Pendapatan!BK316</f>
        <v>176780550</v>
      </c>
      <c r="N27" s="93">
        <f>Pendapatan!BL316</f>
        <v>224647750</v>
      </c>
      <c r="O27" s="93">
        <f>Pendapatan!BM316</f>
        <v>282781550</v>
      </c>
      <c r="P27" s="100">
        <f t="shared" si="0"/>
        <v>1237377550</v>
      </c>
    </row>
    <row r="28" spans="1:18" s="24" customFormat="1" ht="25" customHeight="1" x14ac:dyDescent="0.35">
      <c r="A28" s="176" t="s">
        <v>172</v>
      </c>
      <c r="B28" s="177"/>
      <c r="C28" s="94">
        <f t="shared" ref="C28:O28" si="1">SUM(C6:C27)</f>
        <v>0</v>
      </c>
      <c r="D28" s="94">
        <f t="shared" si="1"/>
        <v>0</v>
      </c>
      <c r="E28" s="94">
        <f t="shared" si="1"/>
        <v>0</v>
      </c>
      <c r="F28" s="94">
        <f t="shared" si="1"/>
        <v>0</v>
      </c>
      <c r="G28" s="94">
        <f t="shared" si="1"/>
        <v>4226025466.7744484</v>
      </c>
      <c r="H28" s="94">
        <f t="shared" si="1"/>
        <v>4002227752.7744479</v>
      </c>
      <c r="I28" s="94">
        <f t="shared" si="1"/>
        <v>5427086714.7744484</v>
      </c>
      <c r="J28" s="94">
        <f t="shared" si="1"/>
        <v>5410886714.7744484</v>
      </c>
      <c r="K28" s="94">
        <f t="shared" si="1"/>
        <v>4907885474.7744484</v>
      </c>
      <c r="L28" s="94">
        <f t="shared" si="1"/>
        <v>14560176665.097792</v>
      </c>
      <c r="M28" s="94">
        <f t="shared" si="1"/>
        <v>14568164165.097792</v>
      </c>
      <c r="N28" s="94">
        <f t="shared" si="1"/>
        <v>18664036994.64669</v>
      </c>
      <c r="O28" s="94">
        <f t="shared" si="1"/>
        <v>22939666130.646687</v>
      </c>
      <c r="P28" s="101">
        <f>SUM(P6:P27)</f>
        <v>94706156079.361206</v>
      </c>
      <c r="Q28" s="150">
        <f>SUM(P7:P27)</f>
        <v>92252828910</v>
      </c>
      <c r="R28" s="152">
        <v>92226788546</v>
      </c>
    </row>
    <row r="29" spans="1:18" x14ac:dyDescent="0.35">
      <c r="Q29" s="153">
        <f>Q28-R28</f>
        <v>26040364</v>
      </c>
    </row>
    <row r="30" spans="1:18" x14ac:dyDescent="0.35">
      <c r="D30" s="98">
        <f>SUM(D28:F28)</f>
        <v>0</v>
      </c>
      <c r="G30" s="98">
        <f>SUM(G28:I28)</f>
        <v>13655339934.323345</v>
      </c>
      <c r="J30" s="98">
        <f>SUM(J28:L28)</f>
        <v>24878948854.64669</v>
      </c>
      <c r="M30" s="98">
        <f>SUM(M28:O28)</f>
        <v>56171867290.391174</v>
      </c>
    </row>
    <row r="34" spans="10:10" x14ac:dyDescent="0.35">
      <c r="J34" s="98">
        <f>SUM(D30:M30)</f>
        <v>94706156079.361206</v>
      </c>
    </row>
  </sheetData>
  <mergeCells count="7">
    <mergeCell ref="A28:B28"/>
    <mergeCell ref="A1:P1"/>
    <mergeCell ref="A2:P2"/>
    <mergeCell ref="A4:A5"/>
    <mergeCell ref="B4:B5"/>
    <mergeCell ref="C4:C5"/>
    <mergeCell ref="D4:P4"/>
  </mergeCells>
  <printOptions horizontalCentered="1" verticalCentered="1"/>
  <pageMargins left="0" right="0" top="0" bottom="0" header="0" footer="0"/>
  <pageSetup paperSize="9"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120" zoomScaleNormal="12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8" sqref="P8"/>
    </sheetView>
  </sheetViews>
  <sheetFormatPr defaultRowHeight="15" x14ac:dyDescent="0.35"/>
  <cols>
    <col min="1" max="1" width="5.26953125" style="70" customWidth="1"/>
    <col min="2" max="2" width="28.453125" style="71" customWidth="1"/>
    <col min="3" max="3" width="17.7265625" style="71" customWidth="1"/>
    <col min="4" max="7" width="17.7265625" style="72" customWidth="1"/>
    <col min="8" max="11" width="7.7265625" style="72" customWidth="1"/>
  </cols>
  <sheetData>
    <row r="1" spans="1:11" ht="17" x14ac:dyDescent="0.35">
      <c r="A1" s="154" t="s">
        <v>215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7" x14ac:dyDescent="0.35">
      <c r="A2" s="154" t="s">
        <v>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4" spans="1:11" s="42" customFormat="1" ht="25" customHeight="1" x14ac:dyDescent="0.35">
      <c r="A4" s="189" t="s">
        <v>56</v>
      </c>
      <c r="B4" s="189" t="s">
        <v>2</v>
      </c>
      <c r="C4" s="187" t="s">
        <v>221</v>
      </c>
      <c r="D4" s="187" t="s">
        <v>226</v>
      </c>
      <c r="E4" s="187" t="s">
        <v>228</v>
      </c>
      <c r="F4" s="187" t="s">
        <v>225</v>
      </c>
      <c r="G4" s="187" t="s">
        <v>224</v>
      </c>
      <c r="H4" s="184" t="s">
        <v>227</v>
      </c>
      <c r="I4" s="184"/>
      <c r="J4" s="184"/>
      <c r="K4" s="184"/>
    </row>
    <row r="5" spans="1:11" s="42" customFormat="1" ht="25" customHeight="1" x14ac:dyDescent="0.35">
      <c r="A5" s="190"/>
      <c r="B5" s="190"/>
      <c r="C5" s="188"/>
      <c r="D5" s="188"/>
      <c r="E5" s="188"/>
      <c r="F5" s="188"/>
      <c r="G5" s="188"/>
      <c r="H5" s="52" t="s">
        <v>217</v>
      </c>
      <c r="I5" s="52" t="s">
        <v>216</v>
      </c>
      <c r="J5" s="52" t="s">
        <v>222</v>
      </c>
      <c r="K5" s="52" t="s">
        <v>218</v>
      </c>
    </row>
    <row r="6" spans="1:11" s="66" customFormat="1" ht="12.75" customHeight="1" x14ac:dyDescent="0.3">
      <c r="A6" s="67">
        <v>1</v>
      </c>
      <c r="B6" s="67">
        <v>2</v>
      </c>
      <c r="C6" s="67">
        <v>3</v>
      </c>
      <c r="D6" s="67">
        <v>4</v>
      </c>
      <c r="E6" s="67"/>
      <c r="F6" s="67">
        <v>5</v>
      </c>
      <c r="G6" s="67">
        <v>6</v>
      </c>
      <c r="H6" s="75">
        <v>7</v>
      </c>
      <c r="I6" s="75">
        <v>8</v>
      </c>
      <c r="J6" s="75">
        <v>9</v>
      </c>
      <c r="K6" s="75">
        <v>10</v>
      </c>
    </row>
    <row r="7" spans="1:11" ht="25" customHeight="1" x14ac:dyDescent="0.35">
      <c r="A7" s="27"/>
      <c r="B7" s="73" t="s">
        <v>219</v>
      </c>
      <c r="C7" s="73"/>
      <c r="D7" s="69"/>
      <c r="E7" s="69"/>
      <c r="F7" s="69"/>
      <c r="G7" s="69"/>
      <c r="H7" s="69"/>
      <c r="I7" s="69"/>
      <c r="J7" s="69"/>
      <c r="K7" s="69"/>
    </row>
    <row r="8" spans="1:11" ht="25" customHeight="1" x14ac:dyDescent="0.35">
      <c r="A8" s="27">
        <v>1</v>
      </c>
      <c r="B8" s="68" t="s">
        <v>20</v>
      </c>
      <c r="C8" s="82">
        <v>453089</v>
      </c>
      <c r="D8" s="30">
        <v>451236</v>
      </c>
      <c r="E8" s="30"/>
      <c r="F8" s="30">
        <v>448866</v>
      </c>
      <c r="G8" s="74">
        <f>'Trafik 2021'!S12</f>
        <v>49274</v>
      </c>
      <c r="H8" s="60">
        <f>F8/C8</f>
        <v>0.99067953536722364</v>
      </c>
      <c r="I8" s="60">
        <f>F8/D8</f>
        <v>0.9947477594872749</v>
      </c>
      <c r="J8" s="60">
        <f>G8/D8</f>
        <v>0.10919784768945739</v>
      </c>
      <c r="K8" s="60">
        <f>G8/F8</f>
        <v>0.10977440928918653</v>
      </c>
    </row>
    <row r="9" spans="1:11" ht="25" customHeight="1" x14ac:dyDescent="0.35">
      <c r="A9" s="27">
        <v>2</v>
      </c>
      <c r="B9" s="68" t="s">
        <v>220</v>
      </c>
      <c r="C9" s="82">
        <v>586676</v>
      </c>
      <c r="D9" s="30">
        <v>583356</v>
      </c>
      <c r="E9" s="30"/>
      <c r="F9" s="30">
        <v>583047</v>
      </c>
      <c r="G9" s="74">
        <f>'Trafik 2021'!S17</f>
        <v>62830</v>
      </c>
      <c r="H9" s="60">
        <f t="shared" ref="H9:H43" si="0">F9/C9</f>
        <v>0.9938143029542712</v>
      </c>
      <c r="I9" s="60">
        <f t="shared" ref="I9:I43" si="1">F9/D9</f>
        <v>0.99947030629666966</v>
      </c>
      <c r="J9" s="60">
        <f t="shared" ref="J9:J43" si="2">G9/D9</f>
        <v>0.10770438634384492</v>
      </c>
      <c r="K9" s="60">
        <f t="shared" ref="K9:K43" si="3">G9/F9</f>
        <v>0.1077614669143311</v>
      </c>
    </row>
    <row r="10" spans="1:11" ht="25" customHeight="1" x14ac:dyDescent="0.35">
      <c r="A10" s="27">
        <v>3</v>
      </c>
      <c r="B10" s="68" t="s">
        <v>156</v>
      </c>
      <c r="C10" s="82">
        <v>411988</v>
      </c>
      <c r="D10" s="30">
        <v>451236</v>
      </c>
      <c r="E10" s="30"/>
      <c r="F10" s="30">
        <v>448866</v>
      </c>
      <c r="G10" s="74">
        <f>Produksi!P8</f>
        <v>49274</v>
      </c>
      <c r="H10" s="60">
        <f t="shared" si="0"/>
        <v>1.0895123158926958</v>
      </c>
      <c r="I10" s="60">
        <f t="shared" si="1"/>
        <v>0.9947477594872749</v>
      </c>
      <c r="J10" s="60">
        <f t="shared" si="2"/>
        <v>0.10919784768945739</v>
      </c>
      <c r="K10" s="60">
        <f t="shared" si="3"/>
        <v>0.10977440928918653</v>
      </c>
    </row>
    <row r="11" spans="1:11" ht="25" customHeight="1" x14ac:dyDescent="0.35">
      <c r="A11" s="27">
        <v>4</v>
      </c>
      <c r="B11" s="68" t="s">
        <v>157</v>
      </c>
      <c r="C11" s="82">
        <v>535</v>
      </c>
      <c r="D11" s="30">
        <v>588</v>
      </c>
      <c r="E11" s="30"/>
      <c r="F11" s="30">
        <v>529</v>
      </c>
      <c r="G11" s="74">
        <f>Produksi!P9</f>
        <v>59</v>
      </c>
      <c r="H11" s="60">
        <f t="shared" si="0"/>
        <v>0.98878504672897194</v>
      </c>
      <c r="I11" s="60">
        <f t="shared" si="1"/>
        <v>0.89965986394557829</v>
      </c>
      <c r="J11" s="60">
        <f t="shared" si="2"/>
        <v>0.10034013605442177</v>
      </c>
      <c r="K11" s="60">
        <f t="shared" si="3"/>
        <v>0.11153119092627599</v>
      </c>
    </row>
    <row r="12" spans="1:11" ht="25" customHeight="1" x14ac:dyDescent="0.35">
      <c r="A12" s="27">
        <v>5</v>
      </c>
      <c r="B12" s="68" t="s">
        <v>158</v>
      </c>
      <c r="C12" s="82">
        <v>481</v>
      </c>
      <c r="D12" s="30">
        <v>516</v>
      </c>
      <c r="E12" s="30"/>
      <c r="F12" s="30">
        <v>0</v>
      </c>
      <c r="G12" s="74">
        <f>Produksi!P10</f>
        <v>522</v>
      </c>
      <c r="H12" s="60">
        <f t="shared" si="0"/>
        <v>0</v>
      </c>
      <c r="I12" s="60">
        <f t="shared" si="1"/>
        <v>0</v>
      </c>
      <c r="J12" s="60">
        <f t="shared" si="2"/>
        <v>1.0116279069767442</v>
      </c>
      <c r="K12" s="60" t="e">
        <f t="shared" si="3"/>
        <v>#DIV/0!</v>
      </c>
    </row>
    <row r="13" spans="1:11" ht="25" customHeight="1" x14ac:dyDescent="0.35">
      <c r="A13" s="27">
        <v>6</v>
      </c>
      <c r="B13" s="68" t="s">
        <v>159</v>
      </c>
      <c r="C13" s="82">
        <v>6758</v>
      </c>
      <c r="D13" s="30">
        <v>7800</v>
      </c>
      <c r="E13" s="30"/>
      <c r="F13" s="30">
        <v>7336</v>
      </c>
      <c r="G13" s="74">
        <f>Produksi!P11</f>
        <v>678</v>
      </c>
      <c r="H13" s="60">
        <f t="shared" si="0"/>
        <v>1.0855282627996448</v>
      </c>
      <c r="I13" s="60">
        <f t="shared" si="1"/>
        <v>0.94051282051282048</v>
      </c>
      <c r="J13" s="60">
        <f t="shared" si="2"/>
        <v>8.6923076923076922E-2</v>
      </c>
      <c r="K13" s="60">
        <f t="shared" si="3"/>
        <v>9.2420937840785172E-2</v>
      </c>
    </row>
    <row r="14" spans="1:11" ht="25" customHeight="1" x14ac:dyDescent="0.35">
      <c r="A14" s="27">
        <v>7</v>
      </c>
      <c r="B14" s="68" t="s">
        <v>161</v>
      </c>
      <c r="C14" s="82">
        <v>1386</v>
      </c>
      <c r="D14" s="30">
        <v>1032</v>
      </c>
      <c r="E14" s="30"/>
      <c r="F14" s="30">
        <v>0</v>
      </c>
      <c r="G14" s="74">
        <f>Produksi!P12</f>
        <v>0</v>
      </c>
      <c r="H14" s="60">
        <f t="shared" si="0"/>
        <v>0</v>
      </c>
      <c r="I14" s="60">
        <f t="shared" si="1"/>
        <v>0</v>
      </c>
      <c r="J14" s="60">
        <f t="shared" si="2"/>
        <v>0</v>
      </c>
      <c r="K14" s="60" t="e">
        <f t="shared" si="3"/>
        <v>#DIV/0!</v>
      </c>
    </row>
    <row r="15" spans="1:11" ht="25" customHeight="1" x14ac:dyDescent="0.35">
      <c r="A15" s="27">
        <v>8</v>
      </c>
      <c r="B15" s="68" t="s">
        <v>162</v>
      </c>
      <c r="C15" s="82">
        <v>404098</v>
      </c>
      <c r="D15" s="30">
        <v>451236</v>
      </c>
      <c r="E15" s="30"/>
      <c r="F15" s="30">
        <v>448866</v>
      </c>
      <c r="G15" s="74">
        <f>Produksi!P15</f>
        <v>49436</v>
      </c>
      <c r="H15" s="60">
        <f t="shared" si="0"/>
        <v>1.110785007597167</v>
      </c>
      <c r="I15" s="60">
        <f t="shared" si="1"/>
        <v>0.9947477594872749</v>
      </c>
      <c r="J15" s="60">
        <f t="shared" si="2"/>
        <v>0.10955686159792215</v>
      </c>
      <c r="K15" s="60">
        <f t="shared" si="3"/>
        <v>0.11013531878110616</v>
      </c>
    </row>
    <row r="16" spans="1:11" ht="25" customHeight="1" x14ac:dyDescent="0.35">
      <c r="A16" s="27">
        <v>9</v>
      </c>
      <c r="B16" s="68" t="s">
        <v>163</v>
      </c>
      <c r="C16" s="82">
        <v>2674</v>
      </c>
      <c r="D16" s="30">
        <v>2016</v>
      </c>
      <c r="E16" s="30"/>
      <c r="F16" s="30">
        <v>378</v>
      </c>
      <c r="G16" s="74">
        <f>Produksi!P16</f>
        <v>81</v>
      </c>
      <c r="H16" s="60">
        <f t="shared" si="0"/>
        <v>0.14136125654450263</v>
      </c>
      <c r="I16" s="60">
        <f t="shared" si="1"/>
        <v>0.1875</v>
      </c>
      <c r="J16" s="60">
        <f t="shared" si="2"/>
        <v>4.0178571428571432E-2</v>
      </c>
      <c r="K16" s="60">
        <f t="shared" si="3"/>
        <v>0.21428571428571427</v>
      </c>
    </row>
    <row r="17" spans="1:11" ht="25" customHeight="1" x14ac:dyDescent="0.35">
      <c r="A17" s="27">
        <v>10</v>
      </c>
      <c r="B17" s="68" t="s">
        <v>164</v>
      </c>
      <c r="C17" s="82">
        <v>93354</v>
      </c>
      <c r="D17" s="30">
        <v>106560</v>
      </c>
      <c r="E17" s="30"/>
      <c r="F17" s="30">
        <v>66246</v>
      </c>
      <c r="G17" s="74">
        <f>Produksi!P17</f>
        <v>17356</v>
      </c>
      <c r="H17" s="60">
        <f t="shared" si="0"/>
        <v>0.70962144096664315</v>
      </c>
      <c r="I17" s="60">
        <f t="shared" si="1"/>
        <v>0.62167792792792798</v>
      </c>
      <c r="J17" s="60">
        <f t="shared" si="2"/>
        <v>0.16287537537537539</v>
      </c>
      <c r="K17" s="60">
        <f t="shared" si="3"/>
        <v>0.26199317694653262</v>
      </c>
    </row>
    <row r="18" spans="1:11" ht="25" customHeight="1" x14ac:dyDescent="0.35">
      <c r="A18" s="27">
        <v>11</v>
      </c>
      <c r="B18" s="68" t="s">
        <v>166</v>
      </c>
      <c r="C18" s="82">
        <v>885934</v>
      </c>
      <c r="D18" s="30">
        <v>1394430.2122</v>
      </c>
      <c r="E18" s="30"/>
      <c r="F18" s="30">
        <v>1315099</v>
      </c>
      <c r="G18" s="74">
        <f>Produksi!P18</f>
        <v>53088</v>
      </c>
      <c r="H18" s="60">
        <f t="shared" si="0"/>
        <v>1.4844209613808703</v>
      </c>
      <c r="I18" s="60">
        <f t="shared" si="1"/>
        <v>0.94310851019583208</v>
      </c>
      <c r="J18" s="60">
        <f t="shared" si="2"/>
        <v>3.8071464269440046E-2</v>
      </c>
      <c r="K18" s="60">
        <f t="shared" si="3"/>
        <v>4.0368063545025888E-2</v>
      </c>
    </row>
    <row r="19" spans="1:11" ht="25" customHeight="1" x14ac:dyDescent="0.35">
      <c r="A19" s="27">
        <v>12</v>
      </c>
      <c r="B19" s="68" t="s">
        <v>176</v>
      </c>
      <c r="C19" s="82">
        <v>1413</v>
      </c>
      <c r="D19" s="30">
        <v>4992</v>
      </c>
      <c r="E19" s="30"/>
      <c r="F19" s="30">
        <v>2400</v>
      </c>
      <c r="G19" s="74">
        <f>Produksi!P19</f>
        <v>0</v>
      </c>
      <c r="H19" s="60">
        <f t="shared" si="0"/>
        <v>1.6985138004246285</v>
      </c>
      <c r="I19" s="60">
        <f t="shared" si="1"/>
        <v>0.48076923076923078</v>
      </c>
      <c r="J19" s="60">
        <f t="shared" si="2"/>
        <v>0</v>
      </c>
      <c r="K19" s="60">
        <f t="shared" si="3"/>
        <v>0</v>
      </c>
    </row>
    <row r="20" spans="1:11" ht="25" customHeight="1" x14ac:dyDescent="0.35">
      <c r="A20" s="27">
        <v>13</v>
      </c>
      <c r="B20" s="68" t="s">
        <v>168</v>
      </c>
      <c r="C20" s="82">
        <v>2885</v>
      </c>
      <c r="D20" s="30">
        <v>2976</v>
      </c>
      <c r="E20" s="30"/>
      <c r="F20" s="30">
        <v>2864</v>
      </c>
      <c r="G20" s="74">
        <f>Produksi!P22</f>
        <v>0</v>
      </c>
      <c r="H20" s="60">
        <f t="shared" si="0"/>
        <v>0.99272097053726172</v>
      </c>
      <c r="I20" s="60">
        <f t="shared" si="1"/>
        <v>0.9623655913978495</v>
      </c>
      <c r="J20" s="60">
        <f t="shared" si="2"/>
        <v>0</v>
      </c>
      <c r="K20" s="60">
        <f t="shared" si="3"/>
        <v>0</v>
      </c>
    </row>
    <row r="21" spans="1:11" ht="25" customHeight="1" x14ac:dyDescent="0.35">
      <c r="A21" s="27">
        <v>14</v>
      </c>
      <c r="B21" s="68" t="s">
        <v>169</v>
      </c>
      <c r="C21" s="82">
        <v>412348</v>
      </c>
      <c r="D21" s="30">
        <v>451236</v>
      </c>
      <c r="E21" s="30"/>
      <c r="F21" s="30">
        <v>448866</v>
      </c>
      <c r="G21" s="74">
        <f>Produksi!P23</f>
        <v>49274</v>
      </c>
      <c r="H21" s="60">
        <f t="shared" si="0"/>
        <v>1.0885611182787354</v>
      </c>
      <c r="I21" s="60">
        <f t="shared" si="1"/>
        <v>0.9947477594872749</v>
      </c>
      <c r="J21" s="60">
        <f t="shared" si="2"/>
        <v>0.10919784768945739</v>
      </c>
      <c r="K21" s="60">
        <f t="shared" si="3"/>
        <v>0.10977440928918653</v>
      </c>
    </row>
    <row r="22" spans="1:11" ht="25" customHeight="1" x14ac:dyDescent="0.35">
      <c r="A22" s="27"/>
      <c r="B22" s="73" t="s">
        <v>59</v>
      </c>
      <c r="C22" s="73"/>
      <c r="D22" s="76"/>
      <c r="E22" s="76"/>
      <c r="F22" s="76"/>
      <c r="G22" s="76"/>
      <c r="H22" s="60" t="e">
        <f t="shared" si="0"/>
        <v>#DIV/0!</v>
      </c>
      <c r="I22" s="60" t="e">
        <f t="shared" si="1"/>
        <v>#DIV/0!</v>
      </c>
      <c r="J22" s="60" t="e">
        <f t="shared" si="2"/>
        <v>#DIV/0!</v>
      </c>
      <c r="K22" s="60" t="e">
        <f t="shared" si="3"/>
        <v>#DIV/0!</v>
      </c>
    </row>
    <row r="23" spans="1:11" ht="25" customHeight="1" x14ac:dyDescent="0.35">
      <c r="A23" s="27">
        <v>1</v>
      </c>
      <c r="B23" s="68" t="s">
        <v>155</v>
      </c>
      <c r="C23" s="84"/>
      <c r="D23" s="85"/>
      <c r="E23" s="69">
        <v>4978014149</v>
      </c>
      <c r="F23" s="85"/>
      <c r="G23" s="69">
        <f>'Rekap Pendapatan'!P6</f>
        <v>2453327169.3611999</v>
      </c>
      <c r="H23" s="60" t="e">
        <f t="shared" si="0"/>
        <v>#DIV/0!</v>
      </c>
      <c r="I23" s="60" t="e">
        <f t="shared" si="1"/>
        <v>#DIV/0!</v>
      </c>
      <c r="J23" s="60" t="e">
        <f t="shared" si="2"/>
        <v>#DIV/0!</v>
      </c>
      <c r="K23" s="60" t="e">
        <f t="shared" si="3"/>
        <v>#DIV/0!</v>
      </c>
    </row>
    <row r="24" spans="1:11" ht="25" customHeight="1" x14ac:dyDescent="0.35">
      <c r="A24" s="27">
        <v>2</v>
      </c>
      <c r="B24" s="68" t="s">
        <v>156</v>
      </c>
      <c r="C24" s="84"/>
      <c r="D24" s="85"/>
      <c r="E24" s="69">
        <f>279588745659+5457685500</f>
        <v>285046431159</v>
      </c>
      <c r="F24" s="85"/>
      <c r="G24" s="69">
        <f>'Rekap Pendapatan'!P7</f>
        <v>67830636549</v>
      </c>
      <c r="H24" s="60" t="e">
        <f t="shared" si="0"/>
        <v>#DIV/0!</v>
      </c>
      <c r="I24" s="60" t="e">
        <f t="shared" si="1"/>
        <v>#DIV/0!</v>
      </c>
      <c r="J24" s="60" t="e">
        <f t="shared" si="2"/>
        <v>#DIV/0!</v>
      </c>
      <c r="K24" s="60" t="e">
        <f t="shared" si="3"/>
        <v>#DIV/0!</v>
      </c>
    </row>
    <row r="25" spans="1:11" ht="25" customHeight="1" x14ac:dyDescent="0.35">
      <c r="A25" s="27">
        <v>3</v>
      </c>
      <c r="B25" s="68" t="s">
        <v>198</v>
      </c>
      <c r="C25" s="84"/>
      <c r="D25" s="85"/>
      <c r="E25" s="69">
        <v>431667961</v>
      </c>
      <c r="F25" s="85"/>
      <c r="G25" s="69">
        <f>'Rekap Pendapatan'!P8</f>
        <v>59563863</v>
      </c>
      <c r="H25" s="60" t="e">
        <f t="shared" si="0"/>
        <v>#DIV/0!</v>
      </c>
      <c r="I25" s="60" t="e">
        <f t="shared" si="1"/>
        <v>#DIV/0!</v>
      </c>
      <c r="J25" s="60" t="e">
        <f t="shared" si="2"/>
        <v>#DIV/0!</v>
      </c>
      <c r="K25" s="60" t="e">
        <f t="shared" si="3"/>
        <v>#DIV/0!</v>
      </c>
    </row>
    <row r="26" spans="1:11" ht="25" customHeight="1" x14ac:dyDescent="0.35">
      <c r="A26" s="27">
        <v>4</v>
      </c>
      <c r="B26" s="68" t="s">
        <v>199</v>
      </c>
      <c r="C26" s="84"/>
      <c r="D26" s="85"/>
      <c r="E26" s="69">
        <v>1584692524</v>
      </c>
      <c r="F26" s="85"/>
      <c r="G26" s="69">
        <f>'Rekap Pendapatan'!P9</f>
        <v>2911246580</v>
      </c>
      <c r="H26" s="60" t="e">
        <f t="shared" si="0"/>
        <v>#DIV/0!</v>
      </c>
      <c r="I26" s="60" t="e">
        <f t="shared" si="1"/>
        <v>#DIV/0!</v>
      </c>
      <c r="J26" s="60" t="e">
        <f t="shared" si="2"/>
        <v>#DIV/0!</v>
      </c>
      <c r="K26" s="60" t="e">
        <f t="shared" si="3"/>
        <v>#DIV/0!</v>
      </c>
    </row>
    <row r="27" spans="1:11" ht="25" customHeight="1" x14ac:dyDescent="0.35">
      <c r="A27" s="27">
        <v>5</v>
      </c>
      <c r="B27" s="68" t="s">
        <v>200</v>
      </c>
      <c r="C27" s="84"/>
      <c r="D27" s="85"/>
      <c r="E27" s="69">
        <v>3516061097</v>
      </c>
      <c r="F27" s="85"/>
      <c r="G27" s="69">
        <f>'Rekap Pendapatan'!P10</f>
        <v>674678478</v>
      </c>
      <c r="H27" s="60" t="e">
        <f t="shared" si="0"/>
        <v>#DIV/0!</v>
      </c>
      <c r="I27" s="60" t="e">
        <f t="shared" si="1"/>
        <v>#DIV/0!</v>
      </c>
      <c r="J27" s="60" t="e">
        <f t="shared" si="2"/>
        <v>#DIV/0!</v>
      </c>
      <c r="K27" s="60" t="e">
        <f t="shared" si="3"/>
        <v>#DIV/0!</v>
      </c>
    </row>
    <row r="28" spans="1:11" ht="25" customHeight="1" x14ac:dyDescent="0.35">
      <c r="A28" s="27">
        <v>6</v>
      </c>
      <c r="B28" s="68" t="s">
        <v>161</v>
      </c>
      <c r="C28" s="84"/>
      <c r="D28" s="85"/>
      <c r="E28" s="69">
        <v>437810000</v>
      </c>
      <c r="F28" s="85"/>
      <c r="G28" s="69">
        <f>'Rekap Pendapatan'!P11</f>
        <v>0</v>
      </c>
      <c r="H28" s="60" t="e">
        <f t="shared" si="0"/>
        <v>#DIV/0!</v>
      </c>
      <c r="I28" s="60" t="e">
        <f t="shared" si="1"/>
        <v>#DIV/0!</v>
      </c>
      <c r="J28" s="60" t="e">
        <f t="shared" si="2"/>
        <v>#DIV/0!</v>
      </c>
      <c r="K28" s="60" t="e">
        <f t="shared" si="3"/>
        <v>#DIV/0!</v>
      </c>
    </row>
    <row r="29" spans="1:11" ht="25" customHeight="1" x14ac:dyDescent="0.35">
      <c r="A29" s="27">
        <v>7</v>
      </c>
      <c r="B29" s="68" t="s">
        <v>162</v>
      </c>
      <c r="C29" s="84"/>
      <c r="D29" s="85"/>
      <c r="E29" s="69">
        <v>44094794072</v>
      </c>
      <c r="F29" s="85"/>
      <c r="G29" s="69">
        <f>'Rekap Pendapatan'!P12</f>
        <v>10888344500</v>
      </c>
      <c r="H29" s="60" t="e">
        <f t="shared" si="0"/>
        <v>#DIV/0!</v>
      </c>
      <c r="I29" s="60" t="e">
        <f t="shared" si="1"/>
        <v>#DIV/0!</v>
      </c>
      <c r="J29" s="60" t="e">
        <f t="shared" si="2"/>
        <v>#DIV/0!</v>
      </c>
      <c r="K29" s="60" t="e">
        <f t="shared" si="3"/>
        <v>#DIV/0!</v>
      </c>
    </row>
    <row r="30" spans="1:11" ht="25" customHeight="1" x14ac:dyDescent="0.35">
      <c r="A30" s="27">
        <v>8</v>
      </c>
      <c r="B30" s="68" t="s">
        <v>163</v>
      </c>
      <c r="C30" s="84"/>
      <c r="D30" s="85"/>
      <c r="E30" s="69">
        <v>80629000</v>
      </c>
      <c r="F30" s="85"/>
      <c r="G30" s="69">
        <f>'Rekap Pendapatan'!P13</f>
        <v>29681000</v>
      </c>
      <c r="H30" s="60" t="e">
        <f t="shared" si="0"/>
        <v>#DIV/0!</v>
      </c>
      <c r="I30" s="60" t="e">
        <f t="shared" si="1"/>
        <v>#DIV/0!</v>
      </c>
      <c r="J30" s="60" t="e">
        <f t="shared" si="2"/>
        <v>#DIV/0!</v>
      </c>
      <c r="K30" s="60" t="e">
        <f t="shared" si="3"/>
        <v>#DIV/0!</v>
      </c>
    </row>
    <row r="31" spans="1:11" ht="25" customHeight="1" x14ac:dyDescent="0.35">
      <c r="A31" s="27">
        <v>9</v>
      </c>
      <c r="B31" s="68" t="s">
        <v>201</v>
      </c>
      <c r="C31" s="84"/>
      <c r="D31" s="85"/>
      <c r="E31" s="69">
        <v>3267913000</v>
      </c>
      <c r="F31" s="85"/>
      <c r="G31" s="69">
        <f>'Rekap Pendapatan'!P14</f>
        <v>3064943880</v>
      </c>
      <c r="H31" s="60" t="e">
        <f t="shared" si="0"/>
        <v>#DIV/0!</v>
      </c>
      <c r="I31" s="60" t="e">
        <f t="shared" si="1"/>
        <v>#DIV/0!</v>
      </c>
      <c r="J31" s="60" t="e">
        <f t="shared" si="2"/>
        <v>#DIV/0!</v>
      </c>
      <c r="K31" s="60" t="e">
        <f t="shared" si="3"/>
        <v>#DIV/0!</v>
      </c>
    </row>
    <row r="32" spans="1:11" ht="25" customHeight="1" x14ac:dyDescent="0.35">
      <c r="A32" s="27">
        <v>10</v>
      </c>
      <c r="B32" s="68" t="s">
        <v>166</v>
      </c>
      <c r="C32" s="84"/>
      <c r="D32" s="85"/>
      <c r="E32" s="69">
        <v>85229719550</v>
      </c>
      <c r="F32" s="85"/>
      <c r="G32" s="69">
        <f>'Rekap Pendapatan'!P15</f>
        <v>4508405850</v>
      </c>
      <c r="H32" s="60" t="e">
        <f t="shared" si="0"/>
        <v>#DIV/0!</v>
      </c>
      <c r="I32" s="60" t="e">
        <f t="shared" si="1"/>
        <v>#DIV/0!</v>
      </c>
      <c r="J32" s="60" t="e">
        <f t="shared" si="2"/>
        <v>#DIV/0!</v>
      </c>
      <c r="K32" s="60" t="e">
        <f t="shared" si="3"/>
        <v>#DIV/0!</v>
      </c>
    </row>
    <row r="33" spans="1:11" ht="25" customHeight="1" x14ac:dyDescent="0.35">
      <c r="A33" s="27">
        <v>11</v>
      </c>
      <c r="B33" s="68" t="s">
        <v>202</v>
      </c>
      <c r="C33" s="84"/>
      <c r="D33" s="85"/>
      <c r="E33" s="69">
        <v>11110000</v>
      </c>
      <c r="F33" s="85"/>
      <c r="G33" s="69">
        <f>'Rekap Pendapatan'!P16</f>
        <v>0</v>
      </c>
      <c r="H33" s="60" t="e">
        <f t="shared" si="0"/>
        <v>#DIV/0!</v>
      </c>
      <c r="I33" s="60" t="e">
        <f t="shared" si="1"/>
        <v>#DIV/0!</v>
      </c>
      <c r="J33" s="60" t="e">
        <f t="shared" si="2"/>
        <v>#DIV/0!</v>
      </c>
      <c r="K33" s="60" t="e">
        <f t="shared" si="3"/>
        <v>#DIV/0!</v>
      </c>
    </row>
    <row r="34" spans="1:11" ht="25" customHeight="1" x14ac:dyDescent="0.35">
      <c r="A34" s="27">
        <v>12</v>
      </c>
      <c r="B34" s="68" t="s">
        <v>203</v>
      </c>
      <c r="C34" s="84"/>
      <c r="D34" s="85"/>
      <c r="E34" s="69">
        <v>3189967375</v>
      </c>
      <c r="F34" s="85"/>
      <c r="G34" s="69">
        <f>'Rekap Pendapatan'!P17</f>
        <v>0</v>
      </c>
      <c r="H34" s="60" t="e">
        <f t="shared" si="0"/>
        <v>#DIV/0!</v>
      </c>
      <c r="I34" s="60" t="e">
        <f t="shared" si="1"/>
        <v>#DIV/0!</v>
      </c>
      <c r="J34" s="60" t="e">
        <f t="shared" si="2"/>
        <v>#DIV/0!</v>
      </c>
      <c r="K34" s="60" t="e">
        <f t="shared" si="3"/>
        <v>#DIV/0!</v>
      </c>
    </row>
    <row r="35" spans="1:11" ht="25" customHeight="1" x14ac:dyDescent="0.35">
      <c r="A35" s="27">
        <v>13</v>
      </c>
      <c r="B35" s="68" t="s">
        <v>204</v>
      </c>
      <c r="C35" s="84"/>
      <c r="D35" s="85"/>
      <c r="E35" s="69">
        <v>1820397310</v>
      </c>
      <c r="F35" s="85"/>
      <c r="G35" s="69">
        <f>'Rekap Pendapatan'!P18</f>
        <v>447900660</v>
      </c>
      <c r="H35" s="60" t="e">
        <f t="shared" si="0"/>
        <v>#DIV/0!</v>
      </c>
      <c r="I35" s="60" t="e">
        <f t="shared" si="1"/>
        <v>#DIV/0!</v>
      </c>
      <c r="J35" s="60" t="e">
        <f t="shared" si="2"/>
        <v>#DIV/0!</v>
      </c>
      <c r="K35" s="60" t="e">
        <f t="shared" si="3"/>
        <v>#DIV/0!</v>
      </c>
    </row>
    <row r="36" spans="1:11" ht="25" customHeight="1" x14ac:dyDescent="0.35">
      <c r="A36" s="27">
        <v>14</v>
      </c>
      <c r="B36" s="68" t="s">
        <v>104</v>
      </c>
      <c r="C36" s="84"/>
      <c r="D36" s="85"/>
      <c r="E36" s="69">
        <f>1609725000+1361700000</f>
        <v>2971425000</v>
      </c>
      <c r="F36" s="85"/>
      <c r="G36" s="69">
        <f>'Rekap Pendapatan'!P19</f>
        <v>0</v>
      </c>
      <c r="H36" s="60" t="e">
        <f t="shared" si="0"/>
        <v>#DIV/0!</v>
      </c>
      <c r="I36" s="60" t="e">
        <f t="shared" si="1"/>
        <v>#DIV/0!</v>
      </c>
      <c r="J36" s="60" t="e">
        <f t="shared" si="2"/>
        <v>#DIV/0!</v>
      </c>
      <c r="K36" s="60" t="e">
        <f t="shared" si="3"/>
        <v>#DIV/0!</v>
      </c>
    </row>
    <row r="37" spans="1:11" ht="25" customHeight="1" x14ac:dyDescent="0.35">
      <c r="A37" s="27">
        <v>15</v>
      </c>
      <c r="B37" s="68" t="s">
        <v>205</v>
      </c>
      <c r="C37" s="84"/>
      <c r="D37" s="85"/>
      <c r="E37" s="69">
        <v>666073714</v>
      </c>
      <c r="F37" s="85"/>
      <c r="G37" s="69">
        <f>'Rekap Pendapatan'!P22</f>
        <v>0</v>
      </c>
      <c r="H37" s="60" t="e">
        <f t="shared" si="0"/>
        <v>#DIV/0!</v>
      </c>
      <c r="I37" s="60" t="e">
        <f t="shared" si="1"/>
        <v>#DIV/0!</v>
      </c>
      <c r="J37" s="60" t="e">
        <f t="shared" si="2"/>
        <v>#DIV/0!</v>
      </c>
      <c r="K37" s="60" t="e">
        <f t="shared" si="3"/>
        <v>#DIV/0!</v>
      </c>
    </row>
    <row r="38" spans="1:11" ht="25" customHeight="1" x14ac:dyDescent="0.35">
      <c r="A38" s="27">
        <v>16</v>
      </c>
      <c r="B38" s="68" t="s">
        <v>183</v>
      </c>
      <c r="C38" s="84"/>
      <c r="D38" s="85"/>
      <c r="E38" s="69">
        <v>75915381</v>
      </c>
      <c r="F38" s="85"/>
      <c r="G38" s="69">
        <f>'Rekap Pendapatan'!P23</f>
        <v>0</v>
      </c>
      <c r="H38" s="60" t="e">
        <f t="shared" si="0"/>
        <v>#DIV/0!</v>
      </c>
      <c r="I38" s="60" t="e">
        <f t="shared" si="1"/>
        <v>#DIV/0!</v>
      </c>
      <c r="J38" s="60" t="e">
        <f t="shared" si="2"/>
        <v>#DIV/0!</v>
      </c>
      <c r="K38" s="60" t="e">
        <f t="shared" si="3"/>
        <v>#DIV/0!</v>
      </c>
    </row>
    <row r="39" spans="1:11" ht="25" customHeight="1" x14ac:dyDescent="0.35">
      <c r="A39" s="27">
        <v>17</v>
      </c>
      <c r="B39" s="68" t="s">
        <v>206</v>
      </c>
      <c r="C39" s="84"/>
      <c r="D39" s="85"/>
      <c r="E39" s="69">
        <v>1293744196</v>
      </c>
      <c r="F39" s="85"/>
      <c r="G39" s="69">
        <f>'Rekap Pendapatan'!P24</f>
        <v>300025000</v>
      </c>
      <c r="H39" s="60" t="e">
        <f t="shared" si="0"/>
        <v>#DIV/0!</v>
      </c>
      <c r="I39" s="60" t="e">
        <f t="shared" si="1"/>
        <v>#DIV/0!</v>
      </c>
      <c r="J39" s="60" t="e">
        <f t="shared" si="2"/>
        <v>#DIV/0!</v>
      </c>
      <c r="K39" s="60" t="e">
        <f t="shared" si="3"/>
        <v>#DIV/0!</v>
      </c>
    </row>
    <row r="40" spans="1:11" ht="25" customHeight="1" x14ac:dyDescent="0.35">
      <c r="A40" s="27">
        <v>18</v>
      </c>
      <c r="B40" s="68" t="s">
        <v>207</v>
      </c>
      <c r="C40" s="84"/>
      <c r="D40" s="85"/>
      <c r="E40" s="69">
        <v>1558128196</v>
      </c>
      <c r="F40" s="85"/>
      <c r="G40" s="69">
        <f>'Rekap Pendapatan'!P25</f>
        <v>300025000</v>
      </c>
      <c r="H40" s="60" t="e">
        <f t="shared" si="0"/>
        <v>#DIV/0!</v>
      </c>
      <c r="I40" s="60" t="e">
        <f t="shared" si="1"/>
        <v>#DIV/0!</v>
      </c>
      <c r="J40" s="60" t="e">
        <f t="shared" si="2"/>
        <v>#DIV/0!</v>
      </c>
      <c r="K40" s="60" t="e">
        <f t="shared" si="3"/>
        <v>#DIV/0!</v>
      </c>
    </row>
    <row r="41" spans="1:11" ht="25" customHeight="1" x14ac:dyDescent="0.35">
      <c r="A41" s="27">
        <v>19</v>
      </c>
      <c r="B41" s="68" t="s">
        <v>153</v>
      </c>
      <c r="C41" s="84"/>
      <c r="D41" s="85"/>
      <c r="E41" s="69">
        <v>128262231</v>
      </c>
      <c r="F41" s="85"/>
      <c r="G41" s="69">
        <f>'Rekap Pendapatan'!P26</f>
        <v>0</v>
      </c>
      <c r="H41" s="60" t="e">
        <f t="shared" si="0"/>
        <v>#DIV/0!</v>
      </c>
      <c r="I41" s="60" t="e">
        <f t="shared" si="1"/>
        <v>#DIV/0!</v>
      </c>
      <c r="J41" s="60" t="e">
        <f t="shared" si="2"/>
        <v>#DIV/0!</v>
      </c>
      <c r="K41" s="60" t="e">
        <f t="shared" si="3"/>
        <v>#DIV/0!</v>
      </c>
    </row>
    <row r="42" spans="1:11" ht="25" customHeight="1" x14ac:dyDescent="0.35">
      <c r="A42" s="27">
        <v>20</v>
      </c>
      <c r="B42" s="68" t="s">
        <v>208</v>
      </c>
      <c r="C42" s="84"/>
      <c r="D42" s="85"/>
      <c r="E42" s="69">
        <v>2671985329</v>
      </c>
      <c r="F42" s="85"/>
      <c r="G42" s="69">
        <f>'Rekap Pendapatan'!P27</f>
        <v>1237377550</v>
      </c>
      <c r="H42" s="60" t="e">
        <f t="shared" si="0"/>
        <v>#DIV/0!</v>
      </c>
      <c r="I42" s="60" t="e">
        <f t="shared" si="1"/>
        <v>#DIV/0!</v>
      </c>
      <c r="J42" s="60" t="e">
        <f t="shared" si="2"/>
        <v>#DIV/0!</v>
      </c>
      <c r="K42" s="60" t="e">
        <f t="shared" si="3"/>
        <v>#DIV/0!</v>
      </c>
    </row>
    <row r="43" spans="1:11" s="42" customFormat="1" ht="25" customHeight="1" x14ac:dyDescent="0.35">
      <c r="A43" s="185" t="s">
        <v>171</v>
      </c>
      <c r="B43" s="186"/>
      <c r="C43" s="86"/>
      <c r="D43" s="87">
        <v>1130117930388.27</v>
      </c>
      <c r="E43" s="83">
        <f>SUM(E23:E42)</f>
        <v>443054741244</v>
      </c>
      <c r="F43" s="87">
        <v>1018465599108</v>
      </c>
      <c r="G43" s="65">
        <f>SUM(G23:G42)</f>
        <v>94706156079.361206</v>
      </c>
      <c r="H43" s="51" t="e">
        <f t="shared" si="0"/>
        <v>#DIV/0!</v>
      </c>
      <c r="I43" s="51">
        <f t="shared" si="1"/>
        <v>0.90120293796072226</v>
      </c>
      <c r="J43" s="51">
        <f t="shared" si="2"/>
        <v>8.3802011748299043E-2</v>
      </c>
      <c r="K43" s="51">
        <f t="shared" si="3"/>
        <v>9.2989057423547197E-2</v>
      </c>
    </row>
    <row r="48" spans="1:11" x14ac:dyDescent="0.35">
      <c r="G48" s="77"/>
    </row>
  </sheetData>
  <mergeCells count="11">
    <mergeCell ref="H4:K4"/>
    <mergeCell ref="A1:K1"/>
    <mergeCell ref="A2:K2"/>
    <mergeCell ref="A43:B43"/>
    <mergeCell ref="D4:D5"/>
    <mergeCell ref="F4:F5"/>
    <mergeCell ref="G4:G5"/>
    <mergeCell ref="A4:A5"/>
    <mergeCell ref="B4:B5"/>
    <mergeCell ref="C4:C5"/>
    <mergeCell ref="E4:E5"/>
  </mergeCells>
  <printOptions horizontalCentered="1" verticalCentered="1"/>
  <pageMargins left="0" right="0" top="0" bottom="0" header="0" footer="0"/>
  <pageSetup paperSize="9" scale="5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Trafik 2021</vt:lpstr>
      <vt:lpstr>Pendapatan</vt:lpstr>
      <vt:lpstr>Produksi</vt:lpstr>
      <vt:lpstr>Rekap Pendapatan</vt:lpstr>
      <vt:lpstr>Perbandingan</vt:lpstr>
      <vt:lpstr>'Rekap Pendapatan'!Print_Area</vt:lpstr>
      <vt:lpstr>'Trafik 2021'!Print_Area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sap_122</dc:creator>
  <cp:lastModifiedBy>hp</cp:lastModifiedBy>
  <cp:lastPrinted>2021-07-28T09:57:53Z</cp:lastPrinted>
  <dcterms:created xsi:type="dcterms:W3CDTF">2017-11-06T09:24:08Z</dcterms:created>
  <dcterms:modified xsi:type="dcterms:W3CDTF">2021-11-04T10:32:09Z</dcterms:modified>
</cp:coreProperties>
</file>