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okumen PTP\"/>
    </mc:Choice>
  </mc:AlternateContent>
  <bookViews>
    <workbookView xWindow="0" yWindow="0" windowWidth="15530" windowHeight="7020"/>
  </bookViews>
  <sheets>
    <sheet name="est realisasi 2021" sheetId="2" r:id="rId1"/>
    <sheet name="Estimasi Realisasi Tahun 2020" sheetId="1" r:id="rId2"/>
    <sheet name="Est Biaya RS 2020" sheetId="4" r:id="rId3"/>
    <sheet name="Usulan biaya RS 2021" sheetId="3" r:id="rId4"/>
    <sheet name="Est Biaya TKBM 2020" sheetId="6" r:id="rId5"/>
    <sheet name="Usulan Biaya TKBM 2021" sheetId="5" r:id="rId6"/>
    <sheet name="Kegiatan Promosi" sheetId="10" r:id="rId7"/>
    <sheet name="Biaya Sling" sheetId="11" r:id="rId8"/>
    <sheet name="Simulasi Diskon Impor" sheetId="8" r:id="rId9"/>
    <sheet name="Simulasi Diskon Ekspor" sheetId="9" r:id="rId10"/>
    <sheet name="REALISASI BEBAN OPERASI 2020" sheetId="7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\A">[1]MV!$B$101</definedName>
    <definedName name="\d">[2]MA6JA!#REF!</definedName>
    <definedName name="\E">[3]Recov!#REF!</definedName>
    <definedName name="\h">[2]MA6JA!#REF!</definedName>
    <definedName name="\l">[2]MA6JA!#REF!</definedName>
    <definedName name="\n">[2]MA6JA!#REF!</definedName>
    <definedName name="\Q">[3]Recov!#REF!</definedName>
    <definedName name="\Z">#REF!</definedName>
    <definedName name="____">[4]Instructions!#REF!</definedName>
    <definedName name="_____">[4]Instructions!#REF!</definedName>
    <definedName name="______">[4]Instructions!#REF!</definedName>
    <definedName name="_______">[4]Instructions!#REF!</definedName>
    <definedName name="_____ADV2">'[5]Detail-PARENT'!$AU$650</definedName>
    <definedName name="_____agf10">#REF!</definedName>
    <definedName name="_____d11">'[6]Detail-PARENT'!#REF!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Fap785">[7]INPUTS!$I$34</definedName>
    <definedName name="_____Fap789">[7]INPUTS!$I$32</definedName>
    <definedName name="_____Fci785">[7]INPUTS!$I$35</definedName>
    <definedName name="_____Fci789">[7]INPUTS!$I$33</definedName>
    <definedName name="_____ffa1">#REF!</definedName>
    <definedName name="_____ffa10">#REF!</definedName>
    <definedName name="_____ffa11">#REF!</definedName>
    <definedName name="_____ffa12">#REF!</definedName>
    <definedName name="_____ffa13">#REF!</definedName>
    <definedName name="_____ffa14">#REF!</definedName>
    <definedName name="_____ffa15">#REF!</definedName>
    <definedName name="_____ffa16">#REF!</definedName>
    <definedName name="_____ffa17">#REF!</definedName>
    <definedName name="_____ffa18">#REF!</definedName>
    <definedName name="_____ffa19">#REF!</definedName>
    <definedName name="_____ffa2">#REF!</definedName>
    <definedName name="_____ffa21">#REF!</definedName>
    <definedName name="_____ffa22">#REF!</definedName>
    <definedName name="_____ffa23">#REF!</definedName>
    <definedName name="_____ffa3">#REF!</definedName>
    <definedName name="_____ffa4">#REF!</definedName>
    <definedName name="_____ffa6">#REF!</definedName>
    <definedName name="_____ffa7">#REF!</definedName>
    <definedName name="_____ffa8">#REF!</definedName>
    <definedName name="_____ffa9">#REF!</definedName>
    <definedName name="_____ffd1">#REF!</definedName>
    <definedName name="_____ffd10">#REF!</definedName>
    <definedName name="_____ffd11">#REF!</definedName>
    <definedName name="_____ffd12">#REF!</definedName>
    <definedName name="_____ffd13">#REF!</definedName>
    <definedName name="_____ffd14">#REF!</definedName>
    <definedName name="_____ffd15">#REF!</definedName>
    <definedName name="_____ffd16">#REF!</definedName>
    <definedName name="_____ffd17">#REF!</definedName>
    <definedName name="_____ffd18">#REF!</definedName>
    <definedName name="_____ffd19">#REF!</definedName>
    <definedName name="_____ffd2">#REF!</definedName>
    <definedName name="_____ffd20">#REF!</definedName>
    <definedName name="_____ffd22">#REF!</definedName>
    <definedName name="_____ffd23">#REF!</definedName>
    <definedName name="_____ffd24">#REF!</definedName>
    <definedName name="_____ffd25">#REF!</definedName>
    <definedName name="_____ffd3">#REF!</definedName>
    <definedName name="_____ffd4">#REF!</definedName>
    <definedName name="_____ffd5">#REF!</definedName>
    <definedName name="_____ffd6">#REF!</definedName>
    <definedName name="_____ffd7">#REF!</definedName>
    <definedName name="_____ffd8">#REF!</definedName>
    <definedName name="_____ffd9">#REF!</definedName>
    <definedName name="_____Ftl785">[7]INPUTS!$I$37</definedName>
    <definedName name="_____Ftl789">[7]INPUTS!$I$38</definedName>
    <definedName name="_____hpa1">#REF!</definedName>
    <definedName name="_____hpa10">#REF!</definedName>
    <definedName name="_____hpa2">#REF!</definedName>
    <definedName name="_____HPA3">#REF!</definedName>
    <definedName name="_____hpa4">#REF!</definedName>
    <definedName name="_____hpa5">#REF!</definedName>
    <definedName name="_____hpa6">#REF!</definedName>
    <definedName name="_____hpa7">#REF!</definedName>
    <definedName name="_____hpa8">#REF!</definedName>
    <definedName name="_____hpa9">#REF!</definedName>
    <definedName name="_____Pap785">[7]INPUTS!$H$34</definedName>
    <definedName name="_____Pap789">[7]INPUTS!$H$32</definedName>
    <definedName name="_____Pci785">[7]INPUTS!$H$35</definedName>
    <definedName name="_____Pci789">[7]INPUTS!$H$33</definedName>
    <definedName name="_____PPE2">'[5]Detail-PARENT'!$AU$781</definedName>
    <definedName name="_____Ptl785">[7]INPUTS!$H$37</definedName>
    <definedName name="_____Ptl789">[7]INPUTS!$H$38</definedName>
    <definedName name="_____Sap785">[7]GD_actuals!$E$30:$W$30</definedName>
    <definedName name="_____Sap789">[7]GD_actuals!$E$28:$W$28</definedName>
    <definedName name="_____Sch1">#REF!</definedName>
    <definedName name="_____Sci785">[7]GD_actuals!$E$31:$W$31</definedName>
    <definedName name="_____Sci789">[7]GD_actuals!$E$29:$W$29</definedName>
    <definedName name="_____SET1">#REF!</definedName>
    <definedName name="_____SET2">#REF!</definedName>
    <definedName name="_____SET3">#REF!</definedName>
    <definedName name="_____sti2">'[5]Detail-PARENT'!$AU$246</definedName>
    <definedName name="_____Stl785">[7]GD_actuals!$E$33:$W$33</definedName>
    <definedName name="_____Stl789">[7]GD_actuals!$E$34:$W$34</definedName>
    <definedName name="_____T314999">#REF!</definedName>
    <definedName name="_____Tap785">'[7]7x'!$G$24</definedName>
    <definedName name="_____Tap789">'[7]7x'!$G$4</definedName>
    <definedName name="_____Tci785">'[7]7x'!$G$34</definedName>
    <definedName name="_____Tci789">'[7]7x'!$G$14</definedName>
    <definedName name="_____td2">'[5]Detail-PARENT'!$AU$136</definedName>
    <definedName name="_____Ttl785">'[7]8x'!$G$14</definedName>
    <definedName name="_____Ttl789">'[7]8x'!$G$24</definedName>
    <definedName name="____ADV2">'[5]Detail-PARENT'!$AU$650</definedName>
    <definedName name="____agf10">#REF!</definedName>
    <definedName name="____d11">'[6]Detail-PARENT'!#REF!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Fap785">[7]INPUTS!$I$34</definedName>
    <definedName name="____Fap789">[7]INPUTS!$I$32</definedName>
    <definedName name="____Fci785">[7]INPUTS!$I$35</definedName>
    <definedName name="____Fci789">[7]INPUTS!$I$33</definedName>
    <definedName name="____ffa1">#REF!</definedName>
    <definedName name="____ffa10">#REF!</definedName>
    <definedName name="____ffa11">#REF!</definedName>
    <definedName name="____ffa12">#REF!</definedName>
    <definedName name="____ffa13">#REF!</definedName>
    <definedName name="____ffa14">#REF!</definedName>
    <definedName name="____ffa15">#REF!</definedName>
    <definedName name="____ffa16">#REF!</definedName>
    <definedName name="____ffa17">#REF!</definedName>
    <definedName name="____ffa18">#REF!</definedName>
    <definedName name="____ffa19">#REF!</definedName>
    <definedName name="____ffa2">#REF!</definedName>
    <definedName name="____ffa21">#REF!</definedName>
    <definedName name="____ffa22">#REF!</definedName>
    <definedName name="____ffa23">#REF!</definedName>
    <definedName name="____ffa3">#REF!</definedName>
    <definedName name="____ffa4">#REF!</definedName>
    <definedName name="____ffa6">#REF!</definedName>
    <definedName name="____ffa7">#REF!</definedName>
    <definedName name="____ffa8">#REF!</definedName>
    <definedName name="____ffa9">#REF!</definedName>
    <definedName name="____ffd1">#REF!</definedName>
    <definedName name="____ffd10">#REF!</definedName>
    <definedName name="____ffd11">#REF!</definedName>
    <definedName name="____ffd12">#REF!</definedName>
    <definedName name="____ffd13">#REF!</definedName>
    <definedName name="____ffd14">#REF!</definedName>
    <definedName name="____ffd15">#REF!</definedName>
    <definedName name="____ffd16">#REF!</definedName>
    <definedName name="____ffd17">#REF!</definedName>
    <definedName name="____ffd18">#REF!</definedName>
    <definedName name="____ffd19">#REF!</definedName>
    <definedName name="____ffd2">#REF!</definedName>
    <definedName name="____ffd20">#REF!</definedName>
    <definedName name="____ffd22">#REF!</definedName>
    <definedName name="____ffd23">#REF!</definedName>
    <definedName name="____ffd24">#REF!</definedName>
    <definedName name="____ffd25">#REF!</definedName>
    <definedName name="____ffd3">#REF!</definedName>
    <definedName name="____ffd4">#REF!</definedName>
    <definedName name="____ffd5">#REF!</definedName>
    <definedName name="____ffd6">#REF!</definedName>
    <definedName name="____ffd7">#REF!</definedName>
    <definedName name="____ffd8">#REF!</definedName>
    <definedName name="____ffd9">#REF!</definedName>
    <definedName name="____Ftl785">[7]INPUTS!$I$37</definedName>
    <definedName name="____Ftl789">[7]INPUTS!$I$38</definedName>
    <definedName name="____hpa1">#REF!</definedName>
    <definedName name="____hpa10">#REF!</definedName>
    <definedName name="____hpa2">#REF!</definedName>
    <definedName name="____HPA3">#REF!</definedName>
    <definedName name="____hpa4">#REF!</definedName>
    <definedName name="____hpa5">#REF!</definedName>
    <definedName name="____hpa6">#REF!</definedName>
    <definedName name="____hpa7">#REF!</definedName>
    <definedName name="____hpa8">#REF!</definedName>
    <definedName name="____hpa9">#REF!</definedName>
    <definedName name="____Pap785">[7]INPUTS!$H$34</definedName>
    <definedName name="____Pap789">[7]INPUTS!$H$32</definedName>
    <definedName name="____Pci785">[7]INPUTS!$H$35</definedName>
    <definedName name="____Pci789">[7]INPUTS!$H$33</definedName>
    <definedName name="____PPE2">'[5]Detail-PARENT'!$AU$781</definedName>
    <definedName name="____Ptl785">[7]INPUTS!$H$37</definedName>
    <definedName name="____Ptl789">[7]INPUTS!$H$38</definedName>
    <definedName name="____Sap785">[7]GD_actuals!$E$30:$W$30</definedName>
    <definedName name="____Sap789">[7]GD_actuals!$E$28:$W$28</definedName>
    <definedName name="____Sch1">#REF!</definedName>
    <definedName name="____Sci785">[7]GD_actuals!$E$31:$W$31</definedName>
    <definedName name="____Sci789">[7]GD_actuals!$E$29:$W$29</definedName>
    <definedName name="____SET1">#REF!</definedName>
    <definedName name="____SET2">#REF!</definedName>
    <definedName name="____SET3">#REF!</definedName>
    <definedName name="____sti2">'[5]Detail-PARENT'!$AU$246</definedName>
    <definedName name="____Stl785">[7]GD_actuals!$E$33:$W$33</definedName>
    <definedName name="____Stl789">[7]GD_actuals!$E$34:$W$34</definedName>
    <definedName name="____T314999">#REF!</definedName>
    <definedName name="____Tap785">'[7]7x'!$G$24</definedName>
    <definedName name="____Tap789">'[7]7x'!$G$4</definedName>
    <definedName name="____Tci785">'[7]7x'!$G$34</definedName>
    <definedName name="____Tci789">'[7]7x'!$G$14</definedName>
    <definedName name="____td2">'[5]Detail-PARENT'!$AU$136</definedName>
    <definedName name="____Ttl785">'[7]8x'!$G$14</definedName>
    <definedName name="____Ttl789">'[7]8x'!$G$24</definedName>
    <definedName name="___ADV2">'[5]Detail-PARENT'!$AU$650</definedName>
    <definedName name="___agf10">#REF!</definedName>
    <definedName name="___d11">'[6]Detail-PARENT'!#REF!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ap785">[7]INPUTS!$I$34</definedName>
    <definedName name="___Fap789">[7]INPUTS!$I$32</definedName>
    <definedName name="___Fci785">[7]INPUTS!$I$35</definedName>
    <definedName name="___Fci789">[7]INPUTS!$I$33</definedName>
    <definedName name="___ffa1">#REF!</definedName>
    <definedName name="___ffa10">#REF!</definedName>
    <definedName name="___ffa11">#REF!</definedName>
    <definedName name="___ffa12">#REF!</definedName>
    <definedName name="___ffa13">#REF!</definedName>
    <definedName name="___ffa14">#REF!</definedName>
    <definedName name="___ffa15">#REF!</definedName>
    <definedName name="___ffa16">#REF!</definedName>
    <definedName name="___ffa17">#REF!</definedName>
    <definedName name="___ffa18">#REF!</definedName>
    <definedName name="___ffa19">#REF!</definedName>
    <definedName name="___ffa2">#REF!</definedName>
    <definedName name="___ffa21">#REF!</definedName>
    <definedName name="___ffa22">#REF!</definedName>
    <definedName name="___ffa23">#REF!</definedName>
    <definedName name="___ffa3">#REF!</definedName>
    <definedName name="___ffa4">#REF!</definedName>
    <definedName name="___ffa6">#REF!</definedName>
    <definedName name="___ffa7">#REF!</definedName>
    <definedName name="___ffa8">#REF!</definedName>
    <definedName name="___ffa9">#REF!</definedName>
    <definedName name="___ffd1">#REF!</definedName>
    <definedName name="___ffd10">#REF!</definedName>
    <definedName name="___ffd11">#REF!</definedName>
    <definedName name="___ffd12">#REF!</definedName>
    <definedName name="___ffd13">#REF!</definedName>
    <definedName name="___ffd14">#REF!</definedName>
    <definedName name="___ffd15">#REF!</definedName>
    <definedName name="___ffd16">#REF!</definedName>
    <definedName name="___ffd17">#REF!</definedName>
    <definedName name="___ffd18">#REF!</definedName>
    <definedName name="___ffd19">#REF!</definedName>
    <definedName name="___ffd2">#REF!</definedName>
    <definedName name="___ffd20">#REF!</definedName>
    <definedName name="___ffd22">#REF!</definedName>
    <definedName name="___ffd23">#REF!</definedName>
    <definedName name="___ffd24">#REF!</definedName>
    <definedName name="___ffd25">#REF!</definedName>
    <definedName name="___ffd3">#REF!</definedName>
    <definedName name="___ffd4">#REF!</definedName>
    <definedName name="___ffd5">#REF!</definedName>
    <definedName name="___ffd6">#REF!</definedName>
    <definedName name="___ffd7">#REF!</definedName>
    <definedName name="___ffd8">#REF!</definedName>
    <definedName name="___ffd9">#REF!</definedName>
    <definedName name="___Ftl785">[7]INPUTS!$I$37</definedName>
    <definedName name="___Ftl789">[7]INPUTS!$I$38</definedName>
    <definedName name="___hpa1">#REF!</definedName>
    <definedName name="___hpa10">#REF!</definedName>
    <definedName name="___hpa2">#REF!</definedName>
    <definedName name="___HPA3">#REF!</definedName>
    <definedName name="___hpa4">#REF!</definedName>
    <definedName name="___hpa5">#REF!</definedName>
    <definedName name="___hpa6">#REF!</definedName>
    <definedName name="___hpa7">#REF!</definedName>
    <definedName name="___hpa8">#REF!</definedName>
    <definedName name="___hpa9">#REF!</definedName>
    <definedName name="___Pap785">[7]INPUTS!$H$34</definedName>
    <definedName name="___Pap789">[7]INPUTS!$H$32</definedName>
    <definedName name="___Pci785">[7]INPUTS!$H$35</definedName>
    <definedName name="___Pci789">[7]INPUTS!$H$33</definedName>
    <definedName name="___PPE2">'[5]Detail-PARENT'!$AU$781</definedName>
    <definedName name="___Ptl785">[7]INPUTS!$H$37</definedName>
    <definedName name="___Ptl789">[7]INPUTS!$H$38</definedName>
    <definedName name="___Sap785">[7]GD_actuals!$E$30:$W$30</definedName>
    <definedName name="___Sap789">[7]GD_actuals!$E$28:$W$28</definedName>
    <definedName name="___Sch1">#REF!</definedName>
    <definedName name="___Sci785">[7]GD_actuals!$E$31:$W$31</definedName>
    <definedName name="___Sci789">[7]GD_actuals!$E$29:$W$29</definedName>
    <definedName name="___SET1">#REF!</definedName>
    <definedName name="___SET2">#REF!</definedName>
    <definedName name="___SET3">#REF!</definedName>
    <definedName name="___sti2">'[5]Detail-PARENT'!$AU$246</definedName>
    <definedName name="___Stl785">[7]GD_actuals!$E$33:$W$33</definedName>
    <definedName name="___Stl789">[7]GD_actuals!$E$34:$W$34</definedName>
    <definedName name="___T314999">#REF!</definedName>
    <definedName name="___Tap785">'[7]7x'!$G$24</definedName>
    <definedName name="___Tap789">'[7]7x'!$G$4</definedName>
    <definedName name="___Tci785">'[7]7x'!$G$34</definedName>
    <definedName name="___Tci789">'[7]7x'!$G$14</definedName>
    <definedName name="___td2">'[5]Detail-PARENT'!$AU$136</definedName>
    <definedName name="___Ttl785">'[7]8x'!$G$14</definedName>
    <definedName name="___Ttl789">'[7]8x'!$G$24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X" hidden="1">'[1]Mach &amp; equip'!$D$531:$D$582</definedName>
    <definedName name="__ADV2">'[5]Detail-PARENT'!$AU$650</definedName>
    <definedName name="__agf10">#REF!</definedName>
    <definedName name="__d11">'[6]Detail-PARENT'!#REF!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ap785">[7]INPUTS!$I$34</definedName>
    <definedName name="__Fap789">[7]INPUTS!$I$32</definedName>
    <definedName name="__Fci785">[7]INPUTS!$I$35</definedName>
    <definedName name="__Fci789">[7]INPUTS!$I$33</definedName>
    <definedName name="__ffa1">#REF!</definedName>
    <definedName name="__ffa10">#REF!</definedName>
    <definedName name="__ffa11">#REF!</definedName>
    <definedName name="__ffa12">#REF!</definedName>
    <definedName name="__ffa13">#REF!</definedName>
    <definedName name="__ffa14">#REF!</definedName>
    <definedName name="__ffa15">#REF!</definedName>
    <definedName name="__ffa16">#REF!</definedName>
    <definedName name="__ffa17">#REF!</definedName>
    <definedName name="__ffa18">#REF!</definedName>
    <definedName name="__ffa19">#REF!</definedName>
    <definedName name="__ffa2">#REF!</definedName>
    <definedName name="__ffa21">#REF!</definedName>
    <definedName name="__ffa22">#REF!</definedName>
    <definedName name="__ffa23">#REF!</definedName>
    <definedName name="__ffa3">#REF!</definedName>
    <definedName name="__ffa4">#REF!</definedName>
    <definedName name="__ffa6">#REF!</definedName>
    <definedName name="__ffa7">#REF!</definedName>
    <definedName name="__ffa8">#REF!</definedName>
    <definedName name="__ffa9">#REF!</definedName>
    <definedName name="__ffd1">#REF!</definedName>
    <definedName name="__ffd10">#REF!</definedName>
    <definedName name="__ffd11">#REF!</definedName>
    <definedName name="__ffd12">#REF!</definedName>
    <definedName name="__ffd13">#REF!</definedName>
    <definedName name="__ffd14">#REF!</definedName>
    <definedName name="__ffd15">#REF!</definedName>
    <definedName name="__ffd16">#REF!</definedName>
    <definedName name="__ffd17">#REF!</definedName>
    <definedName name="__ffd18">#REF!</definedName>
    <definedName name="__ffd19">#REF!</definedName>
    <definedName name="__ffd2">#REF!</definedName>
    <definedName name="__ffd20">#REF!</definedName>
    <definedName name="__ffd22">#REF!</definedName>
    <definedName name="__ffd23">#REF!</definedName>
    <definedName name="__ffd24">#REF!</definedName>
    <definedName name="__ffd25">#REF!</definedName>
    <definedName name="__ffd3">#REF!</definedName>
    <definedName name="__ffd4">#REF!</definedName>
    <definedName name="__ffd5">#REF!</definedName>
    <definedName name="__ffd6">#REF!</definedName>
    <definedName name="__ffd7">#REF!</definedName>
    <definedName name="__ffd8">#REF!</definedName>
    <definedName name="__ffd9">#REF!</definedName>
    <definedName name="__Ftl789">[7]INPUTS!$I$38</definedName>
    <definedName name="__hpa1">#REF!</definedName>
    <definedName name="__hpa10">#REF!</definedName>
    <definedName name="__hpa2">#REF!</definedName>
    <definedName name="__HPA3">#REF!</definedName>
    <definedName name="__hpa4">#REF!</definedName>
    <definedName name="__hpa5">#REF!</definedName>
    <definedName name="__hpa6">#REF!</definedName>
    <definedName name="__hpa7">#REF!</definedName>
    <definedName name="__hpa8">#REF!</definedName>
    <definedName name="__hpa9">#REF!</definedName>
    <definedName name="__Pap785">[7]INPUTS!$H$34</definedName>
    <definedName name="__Pap789">[7]INPUTS!$H$32</definedName>
    <definedName name="__Pci785">[7]INPUTS!$H$35</definedName>
    <definedName name="__Pci789">[7]INPUTS!$H$33</definedName>
    <definedName name="__PPE2">'[5]Detail-PARENT'!$AU$781</definedName>
    <definedName name="__Ptl785">[7]INPUTS!$H$37</definedName>
    <definedName name="__Ptl789">[7]INPUTS!$H$38</definedName>
    <definedName name="__Sap785">[7]GD_actuals!$E$30:$W$30</definedName>
    <definedName name="__Sap789">[7]GD_actuals!$E$28:$W$28</definedName>
    <definedName name="__Sch1">#REF!</definedName>
    <definedName name="__Sci785">[7]GD_actuals!$E$31:$W$31</definedName>
    <definedName name="__Sci789">[7]GD_actuals!$E$29:$W$29</definedName>
    <definedName name="__SET1">#REF!</definedName>
    <definedName name="__SET2">#REF!</definedName>
    <definedName name="__SET3">#REF!</definedName>
    <definedName name="__sti2">'[5]Detail-PARENT'!$AU$246</definedName>
    <definedName name="__Stl785">[7]GD_actuals!$E$33:$W$33</definedName>
    <definedName name="__Stl789">[7]GD_actuals!$E$34:$W$34</definedName>
    <definedName name="__T314999">#REF!</definedName>
    <definedName name="__Tap785">'[7]7x'!$G$24</definedName>
    <definedName name="__Tap789">'[7]7x'!$G$4</definedName>
    <definedName name="__Tci785">'[7]7x'!$G$34</definedName>
    <definedName name="__Tci789">'[7]7x'!$G$14</definedName>
    <definedName name="__td2">'[5]Detail-PARENT'!$AU$136</definedName>
    <definedName name="__Ttl785">'[7]8x'!$G$14</definedName>
    <definedName name="__Ttl789">'[7]8x'!$G$24</definedName>
    <definedName name="_001">[8]report!#REF!</definedName>
    <definedName name="_01.PREOP">'[9]Annual-Plan-1998-A-US$-Rupiah-F'!#REF!</definedName>
    <definedName name="_01.PROD_LATI">[10]assets!#REF!</definedName>
    <definedName name="_02.PROD_BIN">[10]assets!#REF!</definedName>
    <definedName name="_03.SHIPPING">[10]assets!#REF!</definedName>
    <definedName name="_04.OPT_EXP">[10]assets!#REF!</definedName>
    <definedName name="_1">#REF!</definedName>
    <definedName name="_10__U_NEGOCIO">#REF!</definedName>
    <definedName name="_12_0_0OC">[4]Instructions!#REF!</definedName>
    <definedName name="_14____OC">[4]Instructions!#REF!</definedName>
    <definedName name="_15_U_NEGOCIO">#REF!</definedName>
    <definedName name="_17_0_0OC">[4]Instructions!#REF!</definedName>
    <definedName name="_19OC">[4]Instructions!#REF!</definedName>
    <definedName name="_1AS">#REF!</definedName>
    <definedName name="_2___0_0OC">[4]Instructions!#REF!</definedName>
    <definedName name="_20U_NEGOCIO">#REF!</definedName>
    <definedName name="_2AS">#REF!</definedName>
    <definedName name="_3D">#REF!</definedName>
    <definedName name="_4">#REF!</definedName>
    <definedName name="_4______OC">[4]Instructions!#REF!</definedName>
    <definedName name="_5___U_NEGOCIO">#REF!</definedName>
    <definedName name="_7__0_0OC">[4]Instructions!#REF!</definedName>
    <definedName name="_9_____OC">[4]Instructions!#REF!</definedName>
    <definedName name="_ADV2">'[5]Detail-PARENT'!$AU$650</definedName>
    <definedName name="_agf10">#REF!</definedName>
    <definedName name="_CA110">#REF!</definedName>
    <definedName name="_d11">'[6]Detail-PARENT'!#REF!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ap785">[7]INPUTS!$I$34</definedName>
    <definedName name="_Fap789">[7]INPUTS!$I$32</definedName>
    <definedName name="_Fci785">[7]INPUTS!$I$35</definedName>
    <definedName name="_Fci789">[7]INPUTS!$I$33</definedName>
    <definedName name="_ffa1">#REF!</definedName>
    <definedName name="_ffa10">#REF!</definedName>
    <definedName name="_ffa11">#REF!</definedName>
    <definedName name="_ffa12">#REF!</definedName>
    <definedName name="_ffa13">#REF!</definedName>
    <definedName name="_ffa14">#REF!</definedName>
    <definedName name="_ffa15">#REF!</definedName>
    <definedName name="_ffa16">#REF!</definedName>
    <definedName name="_ffa17">#REF!</definedName>
    <definedName name="_ffa18">#REF!</definedName>
    <definedName name="_ffa19">#REF!</definedName>
    <definedName name="_ffa2">#REF!</definedName>
    <definedName name="_ffa21">#REF!</definedName>
    <definedName name="_ffa22">#REF!</definedName>
    <definedName name="_ffa23">#REF!</definedName>
    <definedName name="_ffa3">#REF!</definedName>
    <definedName name="_ffa4">#REF!</definedName>
    <definedName name="_ffa6">#REF!</definedName>
    <definedName name="_ffa7">#REF!</definedName>
    <definedName name="_ffa8">#REF!</definedName>
    <definedName name="_ffa9">#REF!</definedName>
    <definedName name="_ffd1">#REF!</definedName>
    <definedName name="_ffd10">#REF!</definedName>
    <definedName name="_ffd11">#REF!</definedName>
    <definedName name="_ffd12">#REF!</definedName>
    <definedName name="_ffd13">#REF!</definedName>
    <definedName name="_ffd14">#REF!</definedName>
    <definedName name="_ffd15">#REF!</definedName>
    <definedName name="_ffd16">#REF!</definedName>
    <definedName name="_ffd17">#REF!</definedName>
    <definedName name="_ffd18">#REF!</definedName>
    <definedName name="_ffd19">#REF!</definedName>
    <definedName name="_ffd2">#REF!</definedName>
    <definedName name="_ffd20">#REF!</definedName>
    <definedName name="_ffd22">#REF!</definedName>
    <definedName name="_ffd23">#REF!</definedName>
    <definedName name="_ffd24">#REF!</definedName>
    <definedName name="_ffd25">#REF!</definedName>
    <definedName name="_ffd3">#REF!</definedName>
    <definedName name="_ffd4">#REF!</definedName>
    <definedName name="_ffd5">#REF!</definedName>
    <definedName name="_ffd6">#REF!</definedName>
    <definedName name="_ffd7">#REF!</definedName>
    <definedName name="_ffd8">#REF!</definedName>
    <definedName name="_ffd9">#REF!</definedName>
    <definedName name="_Fill" hidden="1">#REF!</definedName>
    <definedName name="_xlnm._FilterDatabase" hidden="1">#REF!</definedName>
    <definedName name="_Ftl785">[7]INPUTS!$I$37</definedName>
    <definedName name="_Ftl789">[7]INPUTS!$I$38</definedName>
    <definedName name="_hpa1">#REF!</definedName>
    <definedName name="_hpa10">#REF!</definedName>
    <definedName name="_hpa2">#REF!</definedName>
    <definedName name="_HPA3">#REF!</definedName>
    <definedName name="_hpa4">#REF!</definedName>
    <definedName name="_hpa5">#REF!</definedName>
    <definedName name="_hpa6">#REF!</definedName>
    <definedName name="_hpa7">#REF!</definedName>
    <definedName name="_hpa8">#REF!</definedName>
    <definedName name="_hpa9">#REF!</definedName>
    <definedName name="_Key1" hidden="1">[1]Freezers!#REF!</definedName>
    <definedName name="_Key2" hidden="1">[1]Building!$B$15</definedName>
    <definedName name="_L">[11]Data!$M$2</definedName>
    <definedName name="_Order1" hidden="1">0</definedName>
    <definedName name="_Order2" hidden="1">255</definedName>
    <definedName name="_Pap785">[7]INPUTS!$H$34</definedName>
    <definedName name="_Pap789">[7]INPUTS!$H$32</definedName>
    <definedName name="_Pci785">[7]INPUTS!$H$35</definedName>
    <definedName name="_Pci789">[7]INPUTS!$H$33</definedName>
    <definedName name="_PPE2">'[5]Detail-PARENT'!$AU$781</definedName>
    <definedName name="_Ptl785">[7]INPUTS!$H$37</definedName>
    <definedName name="_Ptl789">[7]INPUTS!$H$38</definedName>
    <definedName name="_R1A">#REF!</definedName>
    <definedName name="_Regression_Int">1</definedName>
    <definedName name="_Sap785">[7]GD_actuals!$E$30:$W$30</definedName>
    <definedName name="_Sap789">[7]GD_actuals!$E$28:$W$28</definedName>
    <definedName name="_Sch1">#REF!</definedName>
    <definedName name="_Sci785">[7]GD_actuals!$E$31:$W$31</definedName>
    <definedName name="_Sci789">[7]GD_actuals!$E$29:$W$29</definedName>
    <definedName name="_SET1">#REF!</definedName>
    <definedName name="_SET2">#REF!</definedName>
    <definedName name="_SET3">#REF!</definedName>
    <definedName name="_Sort" hidden="1">[1]Freezers!#REF!</definedName>
    <definedName name="_sti2">'[5]Detail-PARENT'!$AU$246</definedName>
    <definedName name="_Stl785">[7]GD_actuals!$E$33:$W$33</definedName>
    <definedName name="_Stl789">[7]GD_actuals!$E$34:$W$34</definedName>
    <definedName name="_T314999">#REF!</definedName>
    <definedName name="_Table1_In1" hidden="1">#REF!</definedName>
    <definedName name="_Table1_Out" hidden="1">#REF!</definedName>
    <definedName name="_Tap785">'[7]7x'!$G$24</definedName>
    <definedName name="_Tap789">'[7]7x'!$G$4</definedName>
    <definedName name="_Tci785">'[7]7x'!$G$34</definedName>
    <definedName name="_Tci789">'[7]7x'!$G$14</definedName>
    <definedName name="_td2">'[5]Detail-PARENT'!$AU$136</definedName>
    <definedName name="_Ttl785">'[7]8x'!$G$14</definedName>
    <definedName name="_Ttl789">'[7]8x'!$G$24</definedName>
    <definedName name="a">#REF!</definedName>
    <definedName name="aa">[12]Packing!$A$5</definedName>
    <definedName name="aaa">[12]Cek2Rek!$A$1</definedName>
    <definedName name="aaaa" hidden="1">{"mult96",#N/A,FALSE,"PETCOMP";"est96",#N/A,FALSE,"PETCOMP";"mult95",#N/A,FALSE,"PETCOMP";"est95",#N/A,FALSE,"PETCOMP";"multltm",#N/A,FALSE,"PETCOMP";"resultltm",#N/A,FALSE,"PETCOMP"}</definedName>
    <definedName name="acc">#REF!</definedName>
    <definedName name="Acc_dep">'[13]DEPN 2001'!#REF!</definedName>
    <definedName name="ACCRDEXP">'[6]Detail-PARENT'!#REF!</definedName>
    <definedName name="accrdexp2">'[5]Detail-PARENT'!$AU$1124</definedName>
    <definedName name="ACCRUEDEXPENSE">#REF!</definedName>
    <definedName name="accumdeprbegbalBuildingsandimprovements">#REF!</definedName>
    <definedName name="accumdeprbegbalCIP">#REF!</definedName>
    <definedName name="accumdeprbegbalfurniture_Fixture">#REF!</definedName>
    <definedName name="accumdeprbegbalLandandlandrights">#REF!</definedName>
    <definedName name="accumdeprbegbalLandimprovements">#REF!</definedName>
    <definedName name="accumdeprbegbalLease">#REF!</definedName>
    <definedName name="accumdeprbegbalMachineryandequipment">#REF!</definedName>
    <definedName name="accumdeprbegbalMatureplantations">#REF!</definedName>
    <definedName name="accumdeprbegbalOfficeequipment">#REF!</definedName>
    <definedName name="accumdeprbegbalTelecommunicationsequipment">#REF!</definedName>
    <definedName name="accumdeprbegbalTransportationequipment">#REF!</definedName>
    <definedName name="ACTIVA">#REF!</definedName>
    <definedName name="ACTIVA1">#REF!</definedName>
    <definedName name="ADDPAININCAPITAL">#REF!</definedName>
    <definedName name="adjprof">#REF!</definedName>
    <definedName name="ADV">'[6]Detail-PARENT'!#REF!</definedName>
    <definedName name="ADVANCEFORSALE">#REF!</definedName>
    <definedName name="ADVANCES">#REF!</definedName>
    <definedName name="ADVFORACQUISITIONOFINVESTMENT">#REF!</definedName>
    <definedName name="AFES">#REF!</definedName>
    <definedName name="agag" hidden="1">{"adj95mult",#N/A,FALSE,"COMPCO";"adj95est",#N/A,FALSE,"COMPCO"}</definedName>
    <definedName name="ALL">#REF!</definedName>
    <definedName name="alldata">#REF!</definedName>
    <definedName name="amort">'[6]Detail-PARENT'!#REF!</definedName>
    <definedName name="amortdeffcharges">'[6]Detail-PARENT'!#REF!</definedName>
    <definedName name="amortgoodwill">'[6]Detail-PARENT'!#REF!</definedName>
    <definedName name="ANLYS">#REF!</definedName>
    <definedName name="APAFF">'[6]Detail-PARENT'!#REF!</definedName>
    <definedName name="APAFF2">'[5]Detail-PARENT'!$AU$1291</definedName>
    <definedName name="APAFFBB">'[14]BS-RTI'!#REF!</definedName>
    <definedName name="APAFFCON">#REF!</definedName>
    <definedName name="APDEFERREDTAX">#REF!</definedName>
    <definedName name="APINTERCOMPANYACCOUNT">#REF!</definedName>
    <definedName name="APMINORITYINTEREST">#REF!</definedName>
    <definedName name="APOTHRELATED">#REF!</definedName>
    <definedName name="apothrs">'[6]Detail-PARENT'!#REF!</definedName>
    <definedName name="apothrs2">'[5]Detail-PARENT'!$AU$1088</definedName>
    <definedName name="APOTHTHIRD">#REF!</definedName>
    <definedName name="apr_prima">#REF!</definedName>
    <definedName name="APSUBSBB">'[14]BS-RTI'!#REF!</definedName>
    <definedName name="APSUBSCON">#REF!</definedName>
    <definedName name="APTRADRELATED">#REF!</definedName>
    <definedName name="APTRADTHIRD">#REF!</definedName>
    <definedName name="APTRD">'[6]Detail-PARENT'!#REF!</definedName>
    <definedName name="APTRD2">'[5]Detail-PARENT'!$AU$953</definedName>
    <definedName name="AR">#REF!</definedName>
    <definedName name="ARA_Threshold">#REF!</definedName>
    <definedName name="ARAFFBB">'[14]BS-RTI'!#REF!</definedName>
    <definedName name="ARAFFCON">#REF!</definedName>
    <definedName name="areal">#REF!</definedName>
    <definedName name="AROTHR">'[6]Detail-PARENT'!#REF!</definedName>
    <definedName name="ARothr2">'[5]Detail-PARENT'!$AU$517</definedName>
    <definedName name="AROTHRELATED">#REF!</definedName>
    <definedName name="AROTHTHIRD">#REF!</definedName>
    <definedName name="ARP_Threshold">#REF!</definedName>
    <definedName name="ARrelated">'[6]Detail-PARENT'!#REF!</definedName>
    <definedName name="ARrelated2">'[5]Detail-PARENT'!$AU$460</definedName>
    <definedName name="ARSUBSBB">'[14]BS-RTI'!#REF!</definedName>
    <definedName name="ARSUBSCON">'[14]BS-RTI'!#REF!</definedName>
    <definedName name="ARthird">'[6]Detail-PARENT'!#REF!</definedName>
    <definedName name="ARthird2">'[5]Detail-PARENT'!$AU$324</definedName>
    <definedName name="ARTRADRELATED">#REF!</definedName>
    <definedName name="ARTRADTHIRD">#REF!</definedName>
    <definedName name="ARWRITEOFF">'[6]Detail-PARENT'!#REF!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SETUNDERCAPITALLEASE">#REF!</definedName>
    <definedName name="Attach_t0_6A_of_6">'[15]R-16.1'!#REF!</definedName>
    <definedName name="Attach_to_1_of__6">#REF!</definedName>
    <definedName name="Attach_to_6_of_6">'[16]R-16.1'!#REF!</definedName>
    <definedName name="Attachment_16.2">#REF!</definedName>
    <definedName name="aug_prima">#REF!</definedName>
    <definedName name="AVSC">#REF!</definedName>
    <definedName name="b">'[17]Account Payable:Revenue (10)'!$F$13:$H$47</definedName>
    <definedName name="BANK">#REF!</definedName>
    <definedName name="bank2">'[5]Detail-PARENT'!$AU$26</definedName>
    <definedName name="BANKCHARGES">'[6]Detail-PARENT'!#REF!</definedName>
    <definedName name="Beg_Bal_Ton">#REF!</definedName>
    <definedName name="Beg_Bal_USD">#REF!</definedName>
    <definedName name="BLANK">#REF!</definedName>
    <definedName name="bme">[18]Input!$I$16</definedName>
    <definedName name="bond">'[6]Detail-PARENT'!#REF!</definedName>
    <definedName name="BOND2">'[5]Detail-PARENT'!$AU$1315</definedName>
    <definedName name="BONDPAYABLE">#REF!</definedName>
    <definedName name="Box_Defn">#REF!</definedName>
    <definedName name="brec0396">[19]jun94!#REF!</definedName>
    <definedName name="bu">[20]Info!$C$6</definedName>
    <definedName name="BUD_MONTH">#REF!</definedName>
    <definedName name="BUD_YTD">#REF!</definedName>
    <definedName name="budg">[20]Info!$C$6</definedName>
    <definedName name="BULAN">'[21]HOLDING-TB'!$B$1960:$B$1971</definedName>
    <definedName name="BZZB_7ST">[22]DBase!#REF!</definedName>
    <definedName name="C_D">#REF!</definedName>
    <definedName name="C_Format_Main1">#REF!</definedName>
    <definedName name="C_Format_Main2">#REF!</definedName>
    <definedName name="C_Format_Main3">#REF!</definedName>
    <definedName name="C_Format_Print1">#REF!</definedName>
    <definedName name="C_Format_Print2">#REF!</definedName>
    <definedName name="C_Format_Print3">#REF!</definedName>
    <definedName name="C_Format_View1">#REF!</definedName>
    <definedName name="C_Format_View2">#REF!</definedName>
    <definedName name="C_Format_View3">#REF!</definedName>
    <definedName name="CAJE">#REF!</definedName>
    <definedName name="calculation">#REF!</definedName>
    <definedName name="CAPITAL">#REF!</definedName>
    <definedName name="CAPPAIDINEXCESSOFPARVALUE">#REF!</definedName>
    <definedName name="CASE">[23]MAIN!$U$15</definedName>
    <definedName name="CASH">#REF!</definedName>
    <definedName name="cash2">'[5]Detail-PARENT'!$AU$19</definedName>
    <definedName name="CASHTIMEDEPOSIT">#REF!</definedName>
    <definedName name="CATORCE">#REF!</definedName>
    <definedName name="CBIS_120">#REF!</definedName>
    <definedName name="cc">[24]Kas_bnk!$A$1</definedName>
    <definedName name="ccc">[25]KAs_bank!$A$1</definedName>
    <definedName name="CENTRAL">#REF!</definedName>
    <definedName name="CF">#REF!</definedName>
    <definedName name="Chart_No">[7]INPUTS!$A$64</definedName>
    <definedName name="CIC_USD">#REF!</definedName>
    <definedName name="CINTA">#REF!</definedName>
    <definedName name="closerebate">#REF!</definedName>
    <definedName name="cmr_co">#REF!</definedName>
    <definedName name="coa">[18]Input!#REF!</definedName>
    <definedName name="COA_TB">'[21]HOLDING-TB'!$N$3:$N$802</definedName>
    <definedName name="COA_WS">'[21]HOLDING-TB'!$B$1402:$B$1955</definedName>
    <definedName name="Coal_Sold_Ton">#REF!</definedName>
    <definedName name="Coal_Sold_USD">#REF!</definedName>
    <definedName name="Coaltruck_opt1">#REF!</definedName>
    <definedName name="Coaltruck_opt2">#REF!</definedName>
    <definedName name="cod">[18]Input!#REF!</definedName>
    <definedName name="code">[26]Rate!$A$2:$E$40</definedName>
    <definedName name="COGS">#REF!</definedName>
    <definedName name="COMM">#REF!</definedName>
    <definedName name="COMMSTOCKSUBSCRIPTIONRECEIVABLE">#REF!</definedName>
    <definedName name="Compaq">#REF!</definedName>
    <definedName name="COMPARATIVO">#REF!</definedName>
    <definedName name="Computer">[27]sumdepn01!$C$11</definedName>
    <definedName name="CONS">#REF!</definedName>
    <definedName name="CONSEJO">#REF!</definedName>
    <definedName name="CONVERTIBLENOTES">#REF!</definedName>
    <definedName name="copy">#REF!</definedName>
    <definedName name="coq">[18]Input!#REF!</definedName>
    <definedName name="costbegbalBuildingsandimprovements">#REF!</definedName>
    <definedName name="costbegbalCIP">#REF!</definedName>
    <definedName name="costbegbalfurniture_Fixture">#REF!</definedName>
    <definedName name="costbegbalLandandlandrights">#REF!</definedName>
    <definedName name="costbegbalLandimprovements">#REF!</definedName>
    <definedName name="costbegbalLease">#REF!</definedName>
    <definedName name="costbegbalMachineryandequipment">#REF!</definedName>
    <definedName name="costbegbalMatureplantations">#REF!</definedName>
    <definedName name="costbegbalOfficeequipment">#REF!</definedName>
    <definedName name="costbegbalTelecommunicationsequipment">#REF!</definedName>
    <definedName name="costbegbalTransportationequipment">#REF!</definedName>
    <definedName name="COVER">#REF!</definedName>
    <definedName name="COVER2">#REF!</definedName>
    <definedName name="cpp">'[28]cpp-unit'!$A$11:$W$380</definedName>
    <definedName name="_xlnm.Criteria">#REF!</definedName>
    <definedName name="ctr">[18]Input!$D$9</definedName>
    <definedName name="CUADRO3">#REF!</definedName>
    <definedName name="Cur_Mnth_Source">[7]INPUTS!$G$6:$G$63</definedName>
    <definedName name="cur_yr">[29]Instructions!$P$3</definedName>
    <definedName name="currebate">#REF!</definedName>
    <definedName name="currenttax">'[6]Detail-PARENT'!#REF!</definedName>
    <definedName name="CURRLTDDEBTS">#REF!</definedName>
    <definedName name="CURRLTDDIFFPAYMONFAACQ">#REF!</definedName>
    <definedName name="CURRLTDLOAN">#REF!</definedName>
    <definedName name="CURRLTDOBLIGATION">#REF!</definedName>
    <definedName name="CURRLTDOTHER">#REF!</definedName>
    <definedName name="CURRLTDRELATED">#REF!</definedName>
    <definedName name="CURRMATURITIESOFDUEFROMSTOCKHOLDER">#REF!</definedName>
    <definedName name="CUS">'[30]Workshop Tools'!#REF!</definedName>
    <definedName name="CUSTOMERDEPOSIT">#REF!</definedName>
    <definedName name="cvvvvvvvvvv">#REF!</definedName>
    <definedName name="cy_net_income">#REF!</definedName>
    <definedName name="cy_ret_earn_beg">#REF!</definedName>
    <definedName name="cy_retained_earnings">#REF!</definedName>
    <definedName name="cy_share_equity">#REF!</definedName>
    <definedName name="CYCLES">[31]JobDetails!$A$56:$A$90</definedName>
    <definedName name="d">#REF!</definedName>
    <definedName name="D1A">#REF!</definedName>
    <definedName name="D1B">#REF!</definedName>
    <definedName name="DA">#REF!</definedName>
    <definedName name="dat">[20]Info!$C$5</definedName>
    <definedName name="DATA1">#REF!</definedName>
    <definedName name="DATA2">#REF!</definedName>
    <definedName name="_xlnm.Database">#REF!</definedName>
    <definedName name="datas">#REF!</definedName>
    <definedName name="date">[18]Input!#REF!</definedName>
    <definedName name="DAYS">#REF!</definedName>
    <definedName name="ddd">[32]Fitting!$A$1</definedName>
    <definedName name="Ddiagf">#REF!</definedName>
    <definedName name="dec_prima">#REF!</definedName>
    <definedName name="DEFERREDGAINONSALE">#REF!</definedName>
    <definedName name="DEFERREDTAX">#REF!</definedName>
    <definedName name="deffcharges">'[6]Detail-PARENT'!#REF!</definedName>
    <definedName name="deffcharges2">'[5]Detail-PARENT'!$AU$802</definedName>
    <definedName name="deffchargeswo">'[6]Detail-PARENT'!#REF!</definedName>
    <definedName name="deffproject">'[6]Detail-PARENT'!#REF!</definedName>
    <definedName name="deffproject2">'[5]Detail-PARENT'!$AU$813</definedName>
    <definedName name="defftax">'[6]Detail-PARENT'!#REF!</definedName>
    <definedName name="deftax">'[6]Detail-PARENT'!#REF!</definedName>
    <definedName name="deftax2">'[5]Detail-PARENT'!$AU$789</definedName>
    <definedName name="dem">[33]Summary!$O$83</definedName>
    <definedName name="deprexp">'[6]Detail-PARENT'!#REF!</definedName>
    <definedName name="Dept">[34]Dept!$B$2:$I$82</definedName>
    <definedName name="detail">'[35]Receivable (C)'!$A$1:$H$58</definedName>
    <definedName name="DETAILS">#REF!</definedName>
    <definedName name="df">[3]Recov!#REF!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>#REF!</definedName>
    <definedName name="diff">#REF!</definedName>
    <definedName name="DIFFINVALUEOFTRANSACTIONWITHUCC">#REF!</definedName>
    <definedName name="DIFFRESULTFROMEQUITYTRANSACTIONOFSUBS">#REF!</definedName>
    <definedName name="DIFFRESULTFROMFOREXTRANSLATION">#REF!</definedName>
    <definedName name="Digital">#REF!</definedName>
    <definedName name="DIV">'[36]Income S'!#REF!</definedName>
    <definedName name="dividend">#REF!</definedName>
    <definedName name="dividendexp">#REF!</definedName>
    <definedName name="dividendnet">#REF!</definedName>
    <definedName name="DIVIDENPAYABLE">#REF!</definedName>
    <definedName name="dldata">#REF!</definedName>
    <definedName name="Doc">#REF!</definedName>
    <definedName name="donation">#REF!</definedName>
    <definedName name="DUEFROMAFFBB">'[14]BS-RTI'!#REF!</definedName>
    <definedName name="DUEFROMAFFCO">#REF!</definedName>
    <definedName name="DUEFROMAFFCON">#REF!</definedName>
    <definedName name="DUEFROMCOUNTERPART">#REF!</definedName>
    <definedName name="DUEFROMOTHSTOCKHOLDER">#REF!</definedName>
    <definedName name="DUEFROMSTOCKHOLDER">#REF!</definedName>
    <definedName name="DUEFROMSUBSCO">#REF!</definedName>
    <definedName name="DUETOAFFBB">'[14]BS-RTI'!#REF!</definedName>
    <definedName name="DUETOAFFCO">#REF!</definedName>
    <definedName name="DUETOAFFCON">#REF!</definedName>
    <definedName name="DUETOCOUNTERPART">#REF!</definedName>
    <definedName name="DUETOPLASMAPROJECT">#REF!</definedName>
    <definedName name="DUETOSTOCKHOLDER">#REF!</definedName>
    <definedName name="DUETOSTOCKSUBSBB">'[14]BS-RTI'!#REF!</definedName>
    <definedName name="DUETOSTOCKSUBSCON">#REF!</definedName>
    <definedName name="E">#REF!</definedName>
    <definedName name="E1A">#REF!</definedName>
    <definedName name="eben">'[37]SE-C'!#REF!</definedName>
    <definedName name="EE">[38]JobDetails!$A$56:$A$90</definedName>
    <definedName name="eee" hidden="1">{"Graphic",#N/A,TRUE,"Graphic"}</definedName>
    <definedName name="EJ_5">[22]DBase!#REF!</definedName>
    <definedName name="End_Bal_Ton">#REF!</definedName>
    <definedName name="End_Bal_USD">#REF!</definedName>
    <definedName name="Entities">'[39]SetUp Data'!#REF!</definedName>
    <definedName name="EPMWorkbookOptions_1" hidden="1">"KD0AAB+LCAAAAAAABADtm21vokoUgL9vsv/B+F0BBbUNdUMRt+QiEF62d9NsCMpYySJwB1rbf38H8AWQdm3XGqF8aErOnDlz5plzzmQmDv3taek0HgEMbM+9ahJtvNkA7syzbPf+qvkQzltEr/lt+PULfevB31PP+y35IVINGqifG1w+BdZVcxGG/iWGrVar9qrb9uA91sFxAvt3IqizBViaza2y/Wfllu0GoenOQBON2mjQrOe6YBaNqXns"</definedName>
    <definedName name="EPMWorkbookOptions_2" hidden="1">"A4TADX/YYBU3ZppHZmiupUgumkuQDLsdMgRL/wHa8Zh6AKAMwRwgezPQRtNoDo2xPDGuZVa8JXDjbt0peITW1Ecetn3g2K7lEe2Z17atywGO41hg+tjUn2G/jDuZE3hxJBHoE/kUeI5tmZFbhhyJ5qYTgO1/Govc2znL+L5jz8wU2IOd3tjIWkmJ1yyGeadyPiQwd3wb2ItNN7ZlAXdkL4EbxB6/rLrzNsjoIC114a22NljP8eAwhA+Axgoa"</definedName>
    <definedName name="EPMWorkbookOptions_3" hidden="1">"Xusaz6Kg597s1h0RhxA8hWPz0YN2iPyKlyTpvNeW639j3y8c9BeqwEFBB6wbG0ATzhb2zs6rOgf4M7ZhEKYmVNyeM7Sd9cvAD9VK6+mu/d8DiEkyLCvpokZjRY2v2UhWEJURCie6AyJloGht474StAAc4jSWfBRaD3zHfJah5wMYPg8JqkfNwXTeonoW2SI784vWgAKghZugQ1rTPtmfdqORs70KDAtmsF24CVhOUWEsUMsGeaECUkn6pzDd"</definedName>
    <definedName name="EPMWorkbookOptions_4" hidden="1">"rSH+at/JjMKJ2g2BPglUSFBF2NN+weomnJ53qg1UWC9d27lqRmHTzOXj6wt7WF8a+9N8jwhEkTWcIpmyM6GxQ4IplQ8fl7v6iNc0heGF96cvjpNoxzs8e4kKZu8WYzZeNWPEaIwq6QrLlT1oj80mkUsaI9RksmR4Uda1skM5nxp3rau8yKkqIqyJnPLuQtftUhRJkocXuk71Cl2OZa7aRcls5FVKHscfQkqUtpiMinA6n3xnGY37Lik/353o"</definedName>
    <definedName name="EPMWorkbookOptions_5" hidden="1">"vT6BDwb9wxO9W71E30BEwRrt1f9o+ufdp3Ms2CqwOJ90RTWR196frOj40et1u284f5DVy9aEYX158DoPquaR4UHWPHL5YrCSqErCpz2rF3FJZAYj1HtesZvv2PPGgnR7wvtyqno7XkQwG6fji4uyB+jxYFwzAiOW/87xfDKWFzVOYaUTJm2vekm7hpi7BxYEY9NQ8nA9KhdRqgqW88liWZHGvMZyEdcTpnK/eqmcJpmNW5k1REks/dbzIWDQ"</definedName>
    <definedName name="EPMWorkbookOptions_6" hidden="1">"GYPAiRpNHk20ByStxrq55IjOp+QpssbqCiLN/sUd25sr3qB6FS8FMrkIFtiyR+nRUPCj0mfs0ViMjJpGmganl57G+VRzlZVk7oR1/KJ6dTxGuHfUSqQlj9MjIolvw2soWShqJU4251PNNH5yymJGVPB34xHCbJB2cKLXJjplj9KjAum3P++p+wUgdYSkgXTIGkg2QqgKADmfnW7CMaqucOopd7sKvrPYYEzOlj+1UR2hb1HKeFOsRGNFb0Uz"</definedName>
    <definedName name="EPMWorkbookOptions_7" hidden="1">"0o06srb/wjYt3H+VSytgDkGwkFzJB+76KWNWFquxDjBhZFNyVfMRbB5Q5sWx7ub1MYrKMKa40d5vyOqvrPWi0Xzww4S2OXXABMD7nYU9+dcvO7Pr187D/wHSu1SJKD0AAA=="</definedName>
    <definedName name="eqinsubs">'[6]Detail-PARENT'!#REF!</definedName>
    <definedName name="est" hidden="1">{"EVA",#N/A,FALSE,"EVA";"WACC",#N/A,FALSE,"WACC"}</definedName>
    <definedName name="ETB">#REF!</definedName>
    <definedName name="Excel_BuiltIn_Print_Titles_1">[40]KAS_BNK!#REF!</definedName>
    <definedName name="Excel_BuiltIn_Print_Titles_10">'[40]ARUS KAS'!#REF!</definedName>
    <definedName name="EXCESSOFBOOKVALUEOVERCOST">#REF!</definedName>
    <definedName name="EXCESSOFCONSTRUCTIONOVERCLAIM">#REF!</definedName>
    <definedName name="F">{"EVA",#N/A,FALSE,"EVA";"WACC",#N/A,FALSE,"WACC"}</definedName>
    <definedName name="F1A">#REF!</definedName>
    <definedName name="F1B">#REF!</definedName>
    <definedName name="fa">#REF!</definedName>
    <definedName name="FA1ACCUMDEPR">#REF!</definedName>
    <definedName name="FA1CARRYINGVALUE">#REF!</definedName>
    <definedName name="FA2ACCUMDEPR">#REF!</definedName>
    <definedName name="FA2CARRYINGVALUE">#REF!</definedName>
    <definedName name="Fabcm">[7]INPUTS!$I$58</definedName>
    <definedName name="Fabob">[7]INPUTS!$I$57</definedName>
    <definedName name="FARIDA">#REF!</definedName>
    <definedName name="Favgprice">[7]INPUTS!$I$28</definedName>
    <definedName name="Fbincm">[7]INPUTS!$I$20</definedName>
    <definedName name="Fbinob">[7]INPUTS!$I$17</definedName>
    <definedName name="Fcapex">[7]INPUTS!$I$14</definedName>
    <definedName name="Fcconv">[7]INPUTS!$I$8</definedName>
    <definedName name="Fcf">[7]INPUTS!$I$13</definedName>
    <definedName name="Fcostpertonne">[7]INPUTS!$I$11</definedName>
    <definedName name="Fdifr">[7]INPUTS!$I$6</definedName>
    <definedName name="feb_prima">#REF!</definedName>
    <definedName name="Fempl100">[7]INPUTS!$I$40</definedName>
    <definedName name="Fempl200">[7]INPUTS!$I$41</definedName>
    <definedName name="Fempl300">[7]INPUTS!$I$42</definedName>
    <definedName name="Fempl400">[7]INPUTS!$I$43</definedName>
    <definedName name="Fempl500">[7]INPUTS!$I$44</definedName>
    <definedName name="Fempl600">[7]INPUTS!$I$45</definedName>
    <definedName name="Fempl900">[7]INPUTS!$I$46</definedName>
    <definedName name="Fempl910">[7]INPUTS!$I$48</definedName>
    <definedName name="Fempl920">[7]INPUTS!$I$47</definedName>
    <definedName name="ff" hidden="1">{"adj95mult",#N/A,FALSE,"COMPCO";"adj95est",#N/A,FALSE,"COMPCO"}</definedName>
    <definedName name="FF_RECONCILIATION">#REF!</definedName>
    <definedName name="ffadj">#REF!</definedName>
    <definedName name="ffddiv">#REF!</definedName>
    <definedName name="ffddon">#REF!</definedName>
    <definedName name="ffdint">#REF!</definedName>
    <definedName name="ffefe" hidden="1">{"adj95mult",#N/A,FALSE,"COMPCO";"adj95est",#N/A,FALSE,"COMPCO"}</definedName>
    <definedName name="fff">[32]SP!$A$1</definedName>
    <definedName name="Fhatcm">[7]INPUTS!$I$18</definedName>
    <definedName name="Fhatob">[7]INPUTS!$I$15</definedName>
    <definedName name="FISCAL">'[36]balance sheet'!#REF!</definedName>
    <definedName name="Fkpccm">[7]INPUTS!$I$21</definedName>
    <definedName name="Fkpccons">[7]INPUTS!$I$51</definedName>
    <definedName name="Fkpccont">[7]INPUTS!$I$54</definedName>
    <definedName name="Fkpcexpemp">[7]INPUTS!$I$50</definedName>
    <definedName name="Fkpcft">[7]INPUTS!$I$52</definedName>
    <definedName name="Fkpcindemp">[7]INPUTS!$I$49</definedName>
    <definedName name="Fkpcinv">[7]INPUTS!$I$25</definedName>
    <definedName name="Fkpcls">[7]INPUTS!$I$53</definedName>
    <definedName name="Fkpcob">[7]INPUTS!$I$7</definedName>
    <definedName name="Fkpcsales">[7]INPUTS!$I$10</definedName>
    <definedName name="Fnetback">[7]INPUTS!$I$27</definedName>
    <definedName name="Fnpat">[7]INPUTS!$I$12</definedName>
    <definedName name="FOREX">'[30]Workshop Tools'!#REF!</definedName>
    <definedName name="Format">#REF!</definedName>
    <definedName name="format_3">[33]SALES_SUMMARY!$L$6:$N$67,[33]SALES_SUMMARY!$D$6:$F$67</definedName>
    <definedName name="format_4">[33]SALES_SUMMARY!$L$68,[33]SALES_SUMMARY!$L$54</definedName>
    <definedName name="format_ke2">[33]SALES_SUMMARY!$D$68:$J$68,[33]SALES_SUMMARY!$D$54:$J$54,[33]SALES_SUMMARY!$L$32:$R$32,[33]SALES_SUMMARY!$L$54:$R$54,[33]SALES_SUMMARY!$L$68:$R$68</definedName>
    <definedName name="FormC_Area1">#REF!</definedName>
    <definedName name="FormC_Area2">#REF!</definedName>
    <definedName name="FormC_Area3">#REF!</definedName>
    <definedName name="FormC_Area4">#REF!</definedName>
    <definedName name="four_months_1">#REF!</definedName>
    <definedName name="four_months_2">#REF!</definedName>
    <definedName name="four_months_3">#REF!</definedName>
    <definedName name="Fpf">[7]INPUTS!$I$36</definedName>
    <definedName name="Fpitinv">[7]INPUTS!$I$22</definedName>
    <definedName name="Fportinv">[7]INPUTS!$I$24</definedName>
    <definedName name="Fqual">[7]INPUTS!$I$26</definedName>
    <definedName name="Frain">[7]INPUTS!$I$39</definedName>
    <definedName name="Frecov">[7]INPUTS!$I$29</definedName>
    <definedName name="Frehab">[7]INPUTS!$I$9</definedName>
    <definedName name="Frominv">[7]INPUTS!$I$23</definedName>
    <definedName name="Fspex3500">[7]INPUTS!$I$31</definedName>
    <definedName name="Fspr996">[7]INPUTS!$I$30</definedName>
    <definedName name="Fsurcm">[7]INPUTS!$I$19</definedName>
    <definedName name="Fsurob">[7]INPUTS!$I$16</definedName>
    <definedName name="FTC">#REF!</definedName>
    <definedName name="FYB">[27]sumdepn01!$AC$1</definedName>
    <definedName name="FYE">[27]sumdepn01!$AC$2</definedName>
    <definedName name="G_Page_1">#REF!</definedName>
    <definedName name="G_Page_2">#REF!</definedName>
    <definedName name="G1A">#REF!</definedName>
    <definedName name="GAAP_REP">#REF!</definedName>
    <definedName name="GAEXP">'[6]Detail-PARENT'!#REF!</definedName>
    <definedName name="General">[38]JobDetails!$A$56:$A$90</definedName>
    <definedName name="ghju">[41]Worksheet!$M$13</definedName>
    <definedName name="GITA">#REF!</definedName>
    <definedName name="GOODWILL">#REF!</definedName>
    <definedName name="GovtLifting">#REF!</definedName>
    <definedName name="grosstax_payable">#REF!</definedName>
    <definedName name="GRUP">'[42]A-GL-SUMMARY'!#REF!</definedName>
    <definedName name="guarantee">'[6]Detail-PARENT'!#REF!</definedName>
    <definedName name="guarantee2">'[5]Detail-PARENT'!$AU$854</definedName>
    <definedName name="H1A">#REF!</definedName>
    <definedName name="Header">#REF!</definedName>
    <definedName name="Heru">[43]rate!$A$1:$IV$65536</definedName>
    <definedName name="HFA" hidden="1">{"Graphic",#N/A,TRUE,"Graphic"}</definedName>
    <definedName name="hh">#REF!</definedName>
    <definedName name="HL">[44]LABA!#REF!</definedName>
    <definedName name="HOJA_1">#REF!</definedName>
    <definedName name="HOJA_2">#REF!</definedName>
    <definedName name="hp">#REF!</definedName>
    <definedName name="HP_3yr_Area">#REF!</definedName>
    <definedName name="HP_3yr_Area1">#REF!</definedName>
    <definedName name="HP_MV_Area">#REF!</definedName>
    <definedName name="HP_MV_AREA_1">#REF!</definedName>
    <definedName name="HP_s19A_1yr_Area">#REF!</definedName>
    <definedName name="hp1a1">#REF!</definedName>
    <definedName name="hp1a2">#REF!</definedName>
    <definedName name="hp1a3">#REF!</definedName>
    <definedName name="hp1a4">#REF!</definedName>
    <definedName name="hp1a5">#REF!</definedName>
    <definedName name="hp1a6">#REF!</definedName>
    <definedName name="hp1atot">#REF!</definedName>
    <definedName name="HP1TOT">#REF!</definedName>
    <definedName name="HP3TOT">#REF!</definedName>
    <definedName name="HPAMT1">#REF!</definedName>
    <definedName name="hpamt10">#REF!</definedName>
    <definedName name="HPAMT2">#REF!</definedName>
    <definedName name="HPAMT3">#REF!</definedName>
    <definedName name="HPAMT4">#REF!</definedName>
    <definedName name="HPAMT5">#REF!</definedName>
    <definedName name="hpamt6">#REF!</definedName>
    <definedName name="hpamt7">#REF!</definedName>
    <definedName name="hpamt8">#REF!</definedName>
    <definedName name="hpamt9">#REF!</definedName>
    <definedName name="HPAMTA1">#REF!</definedName>
    <definedName name="HPAMTA10">#REF!</definedName>
    <definedName name="HPAMTA2">#REF!</definedName>
    <definedName name="HPAMTA3">#REF!</definedName>
    <definedName name="HPAMTA4">#REF!</definedName>
    <definedName name="HPAMTA5">#REF!</definedName>
    <definedName name="HPAMTA6">#REF!</definedName>
    <definedName name="HPAMTA7">#REF!</definedName>
    <definedName name="HPAMTA8">#REF!</definedName>
    <definedName name="HPAMTA9">#REF!</definedName>
    <definedName name="HPAMY1">#REF!</definedName>
    <definedName name="HPATOT">#REF!</definedName>
    <definedName name="HPBAL1">#REF!</definedName>
    <definedName name="HPBAL10">#REF!</definedName>
    <definedName name="HPBAL2">#REF!</definedName>
    <definedName name="HPBAL3">#REF!</definedName>
    <definedName name="HPBAL4">#REF!</definedName>
    <definedName name="HPBAL5">#REF!</definedName>
    <definedName name="HPBAL6">#REF!</definedName>
    <definedName name="HPBAL7">#REF!</definedName>
    <definedName name="HPBAL8">#REF!</definedName>
    <definedName name="HPBAL9">#REF!</definedName>
    <definedName name="HPBALA1">#REF!</definedName>
    <definedName name="HPBALA10">#REF!</definedName>
    <definedName name="HPBALA2">#REF!</definedName>
    <definedName name="HPBALA3">#REF!</definedName>
    <definedName name="HPBALA4">#REF!</definedName>
    <definedName name="HPBALA5">#REF!</definedName>
    <definedName name="HPBALA6">#REF!</definedName>
    <definedName name="HPBALA7">#REF!</definedName>
    <definedName name="HPBALA8">#REF!</definedName>
    <definedName name="HPBALA9">#REF!</definedName>
    <definedName name="hpcost1">#REF!</definedName>
    <definedName name="hpcost10">#REF!</definedName>
    <definedName name="hpcost2">#REF!</definedName>
    <definedName name="hpcost3">#REF!</definedName>
    <definedName name="hpcost4">#REF!</definedName>
    <definedName name="hpcost5">#REF!</definedName>
    <definedName name="hpcost6">#REF!</definedName>
    <definedName name="hpcost7">#REF!</definedName>
    <definedName name="hpcost8">#REF!</definedName>
    <definedName name="hpcost9">#REF!</definedName>
    <definedName name="HPCOSTA1">#REF!</definedName>
    <definedName name="HPCOSTA10">#REF!</definedName>
    <definedName name="HPCOSTA2">#REF!</definedName>
    <definedName name="HPCOSTA3">#REF!</definedName>
    <definedName name="HPCOSTA4">#REF!</definedName>
    <definedName name="HPCOSTA5">#REF!</definedName>
    <definedName name="HPCOSTA6">#REF!</definedName>
    <definedName name="HPCOSTA7">#REF!</definedName>
    <definedName name="HPCOSTA8">#REF!</definedName>
    <definedName name="HPCOSTA9">#REF!</definedName>
    <definedName name="HPID1">#REF!</definedName>
    <definedName name="hpid10">#REF!</definedName>
    <definedName name="HPID2">#REF!</definedName>
    <definedName name="HPID3">#REF!</definedName>
    <definedName name="HPID4">#REF!</definedName>
    <definedName name="HPID5">#REF!</definedName>
    <definedName name="hpid6">#REF!</definedName>
    <definedName name="hpid7">#REF!</definedName>
    <definedName name="hpid8">#REF!</definedName>
    <definedName name="hpid9">#REF!</definedName>
    <definedName name="HPIDA1">#REF!</definedName>
    <definedName name="HPIDA10">#REF!</definedName>
    <definedName name="HPIDA2">#REF!</definedName>
    <definedName name="HPIDA3">#REF!</definedName>
    <definedName name="HPIDA4">#REF!</definedName>
    <definedName name="HPIDA5">#REF!</definedName>
    <definedName name="HPIDA6">#REF!</definedName>
    <definedName name="HPIDA7">#REF!</definedName>
    <definedName name="HPIDA8">#REF!</definedName>
    <definedName name="HPIDA9">#REF!</definedName>
    <definedName name="HPINSTAL1">#REF!</definedName>
    <definedName name="hpinstal10">#REF!</definedName>
    <definedName name="HPINSTAL2">#REF!</definedName>
    <definedName name="HPINSTAL3">#REF!</definedName>
    <definedName name="HPINSTAL4">#REF!</definedName>
    <definedName name="HPINSTAL5">#REF!</definedName>
    <definedName name="hpinstal6">#REF!</definedName>
    <definedName name="hpinstal7">#REF!</definedName>
    <definedName name="hpinstal8">#REF!</definedName>
    <definedName name="hpinstal9">#REF!</definedName>
    <definedName name="HPINSTALA1">#REF!</definedName>
    <definedName name="HPINSTALA10">#REF!</definedName>
    <definedName name="HPINSTALA2">#REF!</definedName>
    <definedName name="HPINSTALA3">#REF!</definedName>
    <definedName name="HPINSTALA4">#REF!</definedName>
    <definedName name="HPINSTALA5">#REF!</definedName>
    <definedName name="HPINSTALA6">#REF!</definedName>
    <definedName name="HPINSTALA7">#REF!</definedName>
    <definedName name="HPINSTALA8">#REF!</definedName>
    <definedName name="HPINSTALA9">#REF!</definedName>
    <definedName name="HPINSTALOS1">#REF!</definedName>
    <definedName name="hpinstalos10">#REF!</definedName>
    <definedName name="HPINSTALOS2">#REF!</definedName>
    <definedName name="HPINSTALOS3">#REF!</definedName>
    <definedName name="HPINSTALOS4">#REF!</definedName>
    <definedName name="HPINSTALOS5">#REF!</definedName>
    <definedName name="hpinstalos6">#REF!</definedName>
    <definedName name="hpinstalos7">#REF!</definedName>
    <definedName name="hpinstalos8">#REF!</definedName>
    <definedName name="hpinstalos9">#REF!</definedName>
    <definedName name="HPINSTALOSA1">#REF!</definedName>
    <definedName name="HPINSTALOSA10">#REF!</definedName>
    <definedName name="HPINSTALOSA2">#REF!</definedName>
    <definedName name="HPINSTALOSA3">#REF!</definedName>
    <definedName name="HPINSTALOSA4">#REF!</definedName>
    <definedName name="HPINSTALOSA5">#REF!</definedName>
    <definedName name="HPINSTALOSA6">#REF!</definedName>
    <definedName name="HPINSTALOSA7">#REF!</definedName>
    <definedName name="HPINSTALOSA8">#REF!</definedName>
    <definedName name="HPINSTALOSA9">#REF!</definedName>
    <definedName name="HPINSTALP10">#REF!</definedName>
    <definedName name="HPINSTALPAID1">#REF!</definedName>
    <definedName name="HPINSTALPAID10">#REF!</definedName>
    <definedName name="HPINSTALPAID2">#REF!</definedName>
    <definedName name="HPINSTALPAID3">#REF!</definedName>
    <definedName name="HPINSTALPAID4">#REF!</definedName>
    <definedName name="HPINSTALPAID5">#REF!</definedName>
    <definedName name="HPINSTALPAID6">#REF!</definedName>
    <definedName name="HPINSTALPAID7">#REF!</definedName>
    <definedName name="HPINSTALPAID8">#REF!</definedName>
    <definedName name="HPINSTALPAID9">#REF!</definedName>
    <definedName name="HPINSTALPY1">#REF!</definedName>
    <definedName name="HPINSTALPY10">#REF!</definedName>
    <definedName name="HPINSTALPY2">#REF!</definedName>
    <definedName name="HPINSTALPY3">#REF!</definedName>
    <definedName name="HPINSTALPY4">#REF!</definedName>
    <definedName name="HPINSTALPY5">#REF!</definedName>
    <definedName name="HPINSTALPY6">#REF!</definedName>
    <definedName name="HPINSTALPY7">#REF!</definedName>
    <definedName name="HPINSTALPY8">#REF!</definedName>
    <definedName name="HPINSTALPY9">#REF!</definedName>
    <definedName name="HPINSTALPYA1">#REF!</definedName>
    <definedName name="HPINSTALPYA10">#REF!</definedName>
    <definedName name="HPINSTALPYA2">#REF!</definedName>
    <definedName name="HPINSTALPYA3">#REF!</definedName>
    <definedName name="HPINSTALPYA4">#REF!</definedName>
    <definedName name="HPINSTALPYA5">#REF!</definedName>
    <definedName name="HPINSTALPYA6">#REF!</definedName>
    <definedName name="HPINSTALPYA7">#REF!</definedName>
    <definedName name="HPINSTALPYA8">#REF!</definedName>
    <definedName name="HPINSTALPYA9">#REF!</definedName>
    <definedName name="HPP">'[6]Detail-PARENT'!#REF!</definedName>
    <definedName name="HPPRIN1">#REF!</definedName>
    <definedName name="HPPRIN2">#REF!</definedName>
    <definedName name="HPPRIN3">#REF!</definedName>
    <definedName name="HPPRIN4">#REF!</definedName>
    <definedName name="HPPRIN5">#REF!</definedName>
    <definedName name="HPPRINA1">#REF!</definedName>
    <definedName name="HPPRINA10">#REF!</definedName>
    <definedName name="HPPRINA2">#REF!</definedName>
    <definedName name="HPPRINA3">#REF!</definedName>
    <definedName name="HPPRINA4">#REF!</definedName>
    <definedName name="HPPRINA5">#REF!</definedName>
    <definedName name="HPPRINA6">#REF!</definedName>
    <definedName name="HPPRINA7">#REF!</definedName>
    <definedName name="HPPRINA8">#REF!</definedName>
    <definedName name="HPPRINA9">#REF!</definedName>
    <definedName name="HPPRINP2">#REF!</definedName>
    <definedName name="hptax1">#REF!</definedName>
    <definedName name="hptax10">#REF!</definedName>
    <definedName name="hptax2">#REF!</definedName>
    <definedName name="hptax3">#REF!</definedName>
    <definedName name="hptax4">#REF!</definedName>
    <definedName name="hptax5">#REF!</definedName>
    <definedName name="hptax6">#REF!</definedName>
    <definedName name="hptax7">#REF!</definedName>
    <definedName name="hptax8">#REF!</definedName>
    <definedName name="hptax9">#REF!</definedName>
    <definedName name="HPTTL1">#REF!</definedName>
    <definedName name="hpttl10">#REF!</definedName>
    <definedName name="HPTTL2">#REF!</definedName>
    <definedName name="HPTTL3">#REF!</definedName>
    <definedName name="HPTTL4">#REF!</definedName>
    <definedName name="HPTTL5">#REF!</definedName>
    <definedName name="hpttl6">#REF!</definedName>
    <definedName name="hpttl7">#REF!</definedName>
    <definedName name="hpttl8">#REF!</definedName>
    <definedName name="hpttl9">#REF!</definedName>
    <definedName name="HPTTLA1">#REF!</definedName>
    <definedName name="HPTTLA10">#REF!</definedName>
    <definedName name="HPTTLA2">#REF!</definedName>
    <definedName name="HPTTLA3">#REF!</definedName>
    <definedName name="HPTTLA4">#REF!</definedName>
    <definedName name="HPTTLA5">#REF!</definedName>
    <definedName name="HPTTLA6">#REF!</definedName>
    <definedName name="HPTTLA7">#REF!</definedName>
    <definedName name="HPTTLA8">#REF!</definedName>
    <definedName name="HPTTLA9">#REF!</definedName>
    <definedName name="HPTWDV1">#REF!</definedName>
    <definedName name="HPTWDV10">#REF!</definedName>
    <definedName name="HPTWDV101">#REF!</definedName>
    <definedName name="HPTWDV101_8B">'[18]IBA&amp;HP'!#REF!</definedName>
    <definedName name="HPTWDV101A">#REF!</definedName>
    <definedName name="HPTWDV101ACF">'[18]IBA&amp;HP'!#REF!</definedName>
    <definedName name="HPTWDV102">#REF!</definedName>
    <definedName name="HPTWDV102A">#REF!</definedName>
    <definedName name="HPTWDV103">#REF!</definedName>
    <definedName name="HPTWDV103A">#REF!</definedName>
    <definedName name="HPTWDV104A">#REF!</definedName>
    <definedName name="HPTWDV105A">#REF!</definedName>
    <definedName name="HPTWDV106A">#REF!</definedName>
    <definedName name="HPTWDV107A">#REF!</definedName>
    <definedName name="HPTWDV108A">#REF!</definedName>
    <definedName name="HPTWDV10A">#REF!</definedName>
    <definedName name="HPTWDV10ACF">'[18]IBA&amp;HP'!#REF!</definedName>
    <definedName name="HPTWDV10BA">'[18]IBA&amp;HP'!#REF!</definedName>
    <definedName name="HPTWDV10BB">'[18]IBA&amp;HP'!#REF!</definedName>
    <definedName name="HPTWDV10BC">'[18]IBA&amp;HP'!#REF!</definedName>
    <definedName name="HPTWDV10BD">'[18]IBA&amp;HP'!#REF!</definedName>
    <definedName name="HPTWDV10BE">'[18]IBA&amp;HP'!#REF!</definedName>
    <definedName name="HPTWDV10BF">'[18]IBA&amp;HP'!#REF!</definedName>
    <definedName name="HPTWDV11">#REF!</definedName>
    <definedName name="HPTWDV11_8B">'[18]IBA&amp;HP'!#REF!</definedName>
    <definedName name="HPTWDV11A">#REF!</definedName>
    <definedName name="HPTWDV11ACF">'[18]IBA&amp;HP'!#REF!</definedName>
    <definedName name="HPTWDV12">#REF!</definedName>
    <definedName name="HPTWDV12A">#REF!</definedName>
    <definedName name="HPTWDV13">#REF!</definedName>
    <definedName name="HPTWDV13A">#REF!</definedName>
    <definedName name="hptwdv14a">#REF!</definedName>
    <definedName name="hptwdv15a">#REF!</definedName>
    <definedName name="hptwdv16a">#REF!</definedName>
    <definedName name="hptwdv17a">#REF!</definedName>
    <definedName name="hptwdv18a">#REF!</definedName>
    <definedName name="HPTWDV1A">#REF!</definedName>
    <definedName name="HPTWDV1ACF">'[18]IBA&amp;HP'!#REF!</definedName>
    <definedName name="HPTWDV1BA">'[18]IBA&amp;HP'!#REF!</definedName>
    <definedName name="HPTWDV1BA_F">'[18]IBA&amp;HP'!#REF!</definedName>
    <definedName name="HPTWDV1BB">'[18]IBA&amp;HP'!#REF!</definedName>
    <definedName name="HPTWDV1BC">'[18]IBA&amp;HP'!#REF!</definedName>
    <definedName name="HPTWDV1BD">'[18]IBA&amp;HP'!#REF!</definedName>
    <definedName name="HPTWDV1BE">'[18]IBA&amp;HP'!#REF!</definedName>
    <definedName name="HPTWDV1BF">'[18]IBA&amp;HP'!#REF!</definedName>
    <definedName name="HPTWDV2">#REF!</definedName>
    <definedName name="HPTWDV21">#REF!</definedName>
    <definedName name="HPTWDV21_8B">'[18]IBA&amp;HP'!#REF!</definedName>
    <definedName name="HPTWDV21A">#REF!</definedName>
    <definedName name="HPTWDV21ACF">'[18]IBA&amp;HP'!#REF!</definedName>
    <definedName name="HPTWDV22">#REF!</definedName>
    <definedName name="HPTWDV22A">#REF!</definedName>
    <definedName name="HPTWDV23">#REF!</definedName>
    <definedName name="HPTWDV23A">#REF!</definedName>
    <definedName name="HPTWDV24A">#REF!</definedName>
    <definedName name="HPTWDV25A">#REF!</definedName>
    <definedName name="HPTWDV26A">#REF!</definedName>
    <definedName name="HPTWDV27A">#REF!</definedName>
    <definedName name="HPTWDV28A">#REF!</definedName>
    <definedName name="HPTWDV2A">#REF!</definedName>
    <definedName name="HPTWDV2ACF">'[18]IBA&amp;HP'!#REF!</definedName>
    <definedName name="HPTWDV2AG">'[18]IBA&amp;HP'!#REF!</definedName>
    <definedName name="HPTWDV2BA">'[18]IBA&amp;HP'!#REF!</definedName>
    <definedName name="HPTWDV2BB">'[18]IBA&amp;HP'!#REF!</definedName>
    <definedName name="HPTWDV2BC">'[18]IBA&amp;HP'!#REF!</definedName>
    <definedName name="HPTWDV2BD">'[18]IBA&amp;HP'!#REF!</definedName>
    <definedName name="HPTWDV2BE">'[18]IBA&amp;HP'!#REF!</definedName>
    <definedName name="HPTWDV2BF">'[18]IBA&amp;HP'!#REF!</definedName>
    <definedName name="HPTWDV3">#REF!</definedName>
    <definedName name="HPTWDV31">#REF!</definedName>
    <definedName name="HPTWDV31_8B">'[18]IBA&amp;HP'!#REF!</definedName>
    <definedName name="HPTWDV31A">#REF!</definedName>
    <definedName name="HPTWDV31ACF">'[18]IBA&amp;HP'!#REF!</definedName>
    <definedName name="HPTWDV32">#REF!</definedName>
    <definedName name="HPTWDV32A">#REF!</definedName>
    <definedName name="HPTWDV33">#REF!</definedName>
    <definedName name="HPTWDV33A">#REF!</definedName>
    <definedName name="HPTWDV34A">#REF!</definedName>
    <definedName name="HPTWDV35A">#REF!</definedName>
    <definedName name="HPTWDV36A">#REF!</definedName>
    <definedName name="HPTWDV37A">#REF!</definedName>
    <definedName name="HPTWDV38A">#REF!</definedName>
    <definedName name="HPTWDV3A">#REF!</definedName>
    <definedName name="HPTWDV3ACF">'[18]IBA&amp;HP'!#REF!</definedName>
    <definedName name="HPTWDV3BA">'[18]IBA&amp;HP'!#REF!</definedName>
    <definedName name="HPTWDV3BB">'[18]IBA&amp;HP'!#REF!</definedName>
    <definedName name="HPTWDV3BC">'[18]IBA&amp;HP'!#REF!</definedName>
    <definedName name="HPTWDV3BD">'[18]IBA&amp;HP'!#REF!</definedName>
    <definedName name="HPTWDV3BE">'[18]IBA&amp;HP'!#REF!</definedName>
    <definedName name="HPTWDV3BF">'[18]IBA&amp;HP'!#REF!</definedName>
    <definedName name="HPTWDV4">#REF!</definedName>
    <definedName name="HPTWDV41">#REF!</definedName>
    <definedName name="HPTWDV41_8B">'[18]IBA&amp;HP'!#REF!</definedName>
    <definedName name="HPTWDV41A">#REF!</definedName>
    <definedName name="HPTWDV41ACF">'[18]IBA&amp;HP'!#REF!</definedName>
    <definedName name="HPTWDV42">#REF!</definedName>
    <definedName name="HPTWDV42A">#REF!</definedName>
    <definedName name="HPTWDV43">#REF!</definedName>
    <definedName name="HPTWDV43A">#REF!</definedName>
    <definedName name="HPTWDV44A">#REF!</definedName>
    <definedName name="HPTWDV45A">#REF!</definedName>
    <definedName name="HPTWDV46A">#REF!</definedName>
    <definedName name="HPTWDV47A">#REF!</definedName>
    <definedName name="HPTWDV48A">#REF!</definedName>
    <definedName name="HPTWDV4A">#REF!</definedName>
    <definedName name="HPTWDV4ACF">'[18]IBA&amp;HP'!#REF!</definedName>
    <definedName name="HPTWDV4BA">'[18]IBA&amp;HP'!#REF!</definedName>
    <definedName name="HPTWDV4BB">'[18]IBA&amp;HP'!#REF!</definedName>
    <definedName name="HPTWDV4BC">'[18]IBA&amp;HP'!#REF!</definedName>
    <definedName name="HPTWDV4BD">'[18]IBA&amp;HP'!#REF!</definedName>
    <definedName name="HPTWDV4BE">'[18]IBA&amp;HP'!#REF!</definedName>
    <definedName name="HPTWDV4BF">'[18]IBA&amp;HP'!#REF!</definedName>
    <definedName name="HPTWDV5">#REF!</definedName>
    <definedName name="HPTWDV51">#REF!</definedName>
    <definedName name="HPTWDV51_8B">'[18]IBA&amp;HP'!#REF!</definedName>
    <definedName name="HPTWDV51A">#REF!</definedName>
    <definedName name="HPTWDV51ACF">'[18]IBA&amp;HP'!#REF!</definedName>
    <definedName name="HPTWDV52">#REF!</definedName>
    <definedName name="HPTWDV52A">#REF!</definedName>
    <definedName name="HPTWDV53">#REF!</definedName>
    <definedName name="HPTWDV53A">#REF!</definedName>
    <definedName name="HPTWDV54A">#REF!</definedName>
    <definedName name="HPTWDV55A">#REF!</definedName>
    <definedName name="HPTWDV56A">#REF!</definedName>
    <definedName name="HPTWDV57A">#REF!</definedName>
    <definedName name="HPTWDV58A">#REF!</definedName>
    <definedName name="HPTWDV5A">#REF!</definedName>
    <definedName name="HPTWDV5ACF">'[18]IBA&amp;HP'!#REF!</definedName>
    <definedName name="HPTWDV5BA">'[18]IBA&amp;HP'!#REF!</definedName>
    <definedName name="HPTWDV5BB">'[18]IBA&amp;HP'!#REF!</definedName>
    <definedName name="HPTWDV5BC">'[18]IBA&amp;HP'!#REF!</definedName>
    <definedName name="HPTWDV5BD">'[18]IBA&amp;HP'!#REF!</definedName>
    <definedName name="HPTWDV5BE">'[18]IBA&amp;HP'!#REF!</definedName>
    <definedName name="HPTWDV5BF">'[18]IBA&amp;HP'!#REF!</definedName>
    <definedName name="HPTWDV6">#REF!</definedName>
    <definedName name="HPTWDV61">#REF!</definedName>
    <definedName name="HPTWDV61_8B">'[18]IBA&amp;HP'!#REF!</definedName>
    <definedName name="HPTWDV61A">#REF!</definedName>
    <definedName name="HPTWDV61ACF">'[18]IBA&amp;HP'!#REF!</definedName>
    <definedName name="HPTWDV62">#REF!</definedName>
    <definedName name="HPTWDV62A">#REF!</definedName>
    <definedName name="HPTWDV63">#REF!</definedName>
    <definedName name="HPTWDV63A">#REF!</definedName>
    <definedName name="HPTWDV64A">#REF!</definedName>
    <definedName name="HPTWDV65A">#REF!</definedName>
    <definedName name="HPTWDV66A">#REF!</definedName>
    <definedName name="HPTWDV67A">#REF!</definedName>
    <definedName name="HPTWDV68A">#REF!</definedName>
    <definedName name="HPTWDV6A">#REF!</definedName>
    <definedName name="HPTWDV6ACF">'[18]IBA&amp;HP'!#REF!</definedName>
    <definedName name="HPTWDV6BA">'[18]IBA&amp;HP'!#REF!</definedName>
    <definedName name="HPTWDV6BB">'[18]IBA&amp;HP'!#REF!</definedName>
    <definedName name="HPTWDV6BC">'[18]IBA&amp;HP'!#REF!</definedName>
    <definedName name="HPTWDV6BD">'[18]IBA&amp;HP'!#REF!</definedName>
    <definedName name="HPTWDV6BE">'[18]IBA&amp;HP'!#REF!</definedName>
    <definedName name="HPTWDV6BF">'[18]IBA&amp;HP'!#REF!</definedName>
    <definedName name="HPTWDV7">#REF!</definedName>
    <definedName name="HPTWDV71">#REF!</definedName>
    <definedName name="HPTWDV71_8B">'[18]IBA&amp;HP'!#REF!</definedName>
    <definedName name="HPTWDV71A">#REF!</definedName>
    <definedName name="HPTWDV71ACF">'[18]IBA&amp;HP'!#REF!</definedName>
    <definedName name="HPTWDV72">#REF!</definedName>
    <definedName name="HPTWDV72A">#REF!</definedName>
    <definedName name="HPTWDV73">#REF!</definedName>
    <definedName name="HPTWDV73A">#REF!</definedName>
    <definedName name="HPTWDV74A">#REF!</definedName>
    <definedName name="HPTWDV75A">#REF!</definedName>
    <definedName name="HPTWDV76A">#REF!</definedName>
    <definedName name="HPTWDV77A">#REF!</definedName>
    <definedName name="HPTWDV78A">#REF!</definedName>
    <definedName name="HPTWDV7A">#REF!</definedName>
    <definedName name="HPTWDV7ACF">'[18]IBA&amp;HP'!#REF!</definedName>
    <definedName name="HPTWDV7BA">'[18]IBA&amp;HP'!#REF!</definedName>
    <definedName name="HPTWDV7BB">'[18]IBA&amp;HP'!#REF!</definedName>
    <definedName name="HPTWDV7BC">'[18]IBA&amp;HP'!#REF!</definedName>
    <definedName name="HPTWDV7BD">'[18]IBA&amp;HP'!#REF!</definedName>
    <definedName name="HPTWDV7BE">'[18]IBA&amp;HP'!#REF!</definedName>
    <definedName name="HPTWDV7BF">'[18]IBA&amp;HP'!#REF!</definedName>
    <definedName name="HPTWDV8">#REF!</definedName>
    <definedName name="HPTWDV81">#REF!</definedName>
    <definedName name="HPTWDV81_8B">'[18]IBA&amp;HP'!#REF!</definedName>
    <definedName name="HPTWDV81A">#REF!</definedName>
    <definedName name="HPTWDV81ACF">'[18]IBA&amp;HP'!#REF!</definedName>
    <definedName name="HPTWDV82">#REF!</definedName>
    <definedName name="HPTWDV82A">#REF!</definedName>
    <definedName name="HPTWDV83">#REF!</definedName>
    <definedName name="HPTWDV83A">#REF!</definedName>
    <definedName name="HPTWDV84A">#REF!</definedName>
    <definedName name="HPTWDV85A">#REF!</definedName>
    <definedName name="HPTWDV86A">#REF!</definedName>
    <definedName name="HPTWDV87A">#REF!</definedName>
    <definedName name="HPTWDV88A">#REF!</definedName>
    <definedName name="HPTWDV8A">#REF!</definedName>
    <definedName name="HPTWDV8ACF">'[18]IBA&amp;HP'!#REF!</definedName>
    <definedName name="HPTWDV8BA">'[18]IBA&amp;HP'!#REF!</definedName>
    <definedName name="HPTWDV8BB">'[18]IBA&amp;HP'!#REF!</definedName>
    <definedName name="HPTWDV8BC">'[18]IBA&amp;HP'!#REF!</definedName>
    <definedName name="HPTWDV8BD">'[18]IBA&amp;HP'!#REF!</definedName>
    <definedName name="HPTWDV8BE">'[18]IBA&amp;HP'!#REF!</definedName>
    <definedName name="HPTWDV8BF">'[18]IBA&amp;HP'!#REF!</definedName>
    <definedName name="HPTWDV9">#REF!</definedName>
    <definedName name="HPTWDV91">#REF!</definedName>
    <definedName name="HPTWDV91_8B">'[18]IBA&amp;HP'!#REF!</definedName>
    <definedName name="HPTWDV91A">#REF!</definedName>
    <definedName name="HPTWDV91ACF">'[18]IBA&amp;HP'!#REF!</definedName>
    <definedName name="HPTWDV92">#REF!</definedName>
    <definedName name="HPTWDV92A">#REF!</definedName>
    <definedName name="HPTWDV93">#REF!</definedName>
    <definedName name="HPTWDV93A">#REF!</definedName>
    <definedName name="HPTWDV94A">#REF!</definedName>
    <definedName name="HPTWDV95A">#REF!</definedName>
    <definedName name="HPTWDV96A">#REF!</definedName>
    <definedName name="HPTWDV97A">#REF!</definedName>
    <definedName name="HPTWDV98A">#REF!</definedName>
    <definedName name="HPTWDV9A">#REF!</definedName>
    <definedName name="HPTWDV9ACF">'[18]IBA&amp;HP'!#REF!</definedName>
    <definedName name="HPTWDV9BA">'[18]IBA&amp;HP'!#REF!</definedName>
    <definedName name="HPTWDV9BB">'[18]IBA&amp;HP'!#REF!</definedName>
    <definedName name="HPTWDV9BC">'[18]IBA&amp;HP'!#REF!</definedName>
    <definedName name="HPTWDV9BD">'[18]IBA&amp;HP'!#REF!</definedName>
    <definedName name="HPTWDV9BE">'[18]IBA&amp;HP'!#REF!</definedName>
    <definedName name="HPTWDV9BF">'[18]IBA&amp;HP'!#REF!</definedName>
    <definedName name="HPWT1YR">#REF!</definedName>
    <definedName name="HPWT3YR">#REF!</definedName>
    <definedName name="hpya1">#REF!</definedName>
    <definedName name="hpya10">#REF!</definedName>
    <definedName name="hpya2">#REF!</definedName>
    <definedName name="hpya3">#REF!</definedName>
    <definedName name="hpya4">#REF!</definedName>
    <definedName name="hpya5">#REF!</definedName>
    <definedName name="hpya6">#REF!</definedName>
    <definedName name="hpya7">#REF!</definedName>
    <definedName name="hpya8">#REF!</definedName>
    <definedName name="hpya9">#REF!</definedName>
    <definedName name="I1A">#REF!</definedName>
    <definedName name="IBA_Area">#REF!</definedName>
    <definedName name="IMMATUREPLANTATION">#REF!</definedName>
    <definedName name="ina">#REF!</definedName>
    <definedName name="Increm">[7]INPUTS!$A$65</definedName>
    <definedName name="INDEXES">[31]JobDetails!$A$56:$C$90</definedName>
    <definedName name="INDICE">#REF!</definedName>
    <definedName name="INSTAL1">#REF!</definedName>
    <definedName name="INSTAL11">#REF!</definedName>
    <definedName name="INSTAL12">#REF!</definedName>
    <definedName name="INSTAL13">#REF!</definedName>
    <definedName name="INSTAL2">#REF!</definedName>
    <definedName name="INSTAL21">#REF!</definedName>
    <definedName name="INSTAL22">#REF!</definedName>
    <definedName name="INSTAL23">#REF!</definedName>
    <definedName name="INSTAL3">#REF!</definedName>
    <definedName name="INSTAL31">#REF!</definedName>
    <definedName name="INSTAL32">#REF!</definedName>
    <definedName name="INSTAL33">#REF!</definedName>
    <definedName name="INSTAL4">#REF!</definedName>
    <definedName name="INSTAL41">#REF!</definedName>
    <definedName name="INSTAL42">#REF!</definedName>
    <definedName name="INSTAL43">#REF!</definedName>
    <definedName name="INSTAL5">#REF!</definedName>
    <definedName name="INSTAL51">#REF!</definedName>
    <definedName name="INSTAL52">#REF!</definedName>
    <definedName name="INSTAL53">#REF!</definedName>
    <definedName name="InterDivision_Accounts">'[39]Input Areas'!$E$318:$E$341,'[39]Input Areas'!$E$310:$E$316</definedName>
    <definedName name="INTEREST">#REF!</definedName>
    <definedName name="intexp">'[6]Detail-PARENT'!#REF!</definedName>
    <definedName name="intincome">'[6]Detail-PARENT'!#REF!</definedName>
    <definedName name="INVENT">'[6]Detail-PARENT'!#REF!</definedName>
    <definedName name="invent2">'[5]Detail-PARENT'!$AU$632</definedName>
    <definedName name="INVENTORIES">#REF!</definedName>
    <definedName name="INVESTMENTINSHAREOFSTOCKS">#REF!</definedName>
    <definedName name="INVOICE">#REF!</definedName>
    <definedName name="item42a">'[18]Inc&amp;Exp'!#REF!</definedName>
    <definedName name="item43">'[18]Inc&amp;Exp'!#REF!</definedName>
    <definedName name="item45">'[18]Inc&amp;Exp'!#REF!</definedName>
    <definedName name="item46">'[18]Inc&amp;Exp'!#REF!</definedName>
    <definedName name="item47">#REF!</definedName>
    <definedName name="item49">'[18]Inc&amp;Exp'!#REF!</definedName>
    <definedName name="item51">'[18]Inc&amp;Exp'!$K$32</definedName>
    <definedName name="item51d">#REF!</definedName>
    <definedName name="iva">#REF!</definedName>
    <definedName name="j">#REF!</definedName>
    <definedName name="J1A">#REF!</definedName>
    <definedName name="J1B">#REF!</definedName>
    <definedName name="jan_prima">#REF!</definedName>
    <definedName name="jh" hidden="1">{"EVA",#N/A,FALSE,"EVA";"WACC",#N/A,FALSE,"WACC"}</definedName>
    <definedName name="jhcjd">#REF!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ul_prima">#REF!</definedName>
    <definedName name="jun_prima">#REF!</definedName>
    <definedName name="K1A">#REF!</definedName>
    <definedName name="KARMILA">#REF!</definedName>
    <definedName name="kff">'[45]SE-C'!#REF!</definedName>
    <definedName name="KITTY">#REF!</definedName>
    <definedName name="kkl" hidden="1">{"Graphic",#N/A,TRUE,"Graphic"}</definedName>
    <definedName name="klk" hidden="1">{"Graphic",#N/A,TRUE,"Graphic"}</definedName>
    <definedName name="KODE_ACC">'[42]A-GL-SUMMARY'!#REF!</definedName>
    <definedName name="KODE_LK">'[42]A-GL-SUMMARY'!#REF!</definedName>
    <definedName name="KODE_LP">'[42]A-GL-SUMMARY'!#REF!</definedName>
    <definedName name="kodeakun">'[46]LAP_KEGIATAN BULANAN'!$A$11:$A$1163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p">'[47]Biaya Departemen'!$A$1:$E$4</definedName>
    <definedName name="kopRIN">#REF!</definedName>
    <definedName name="KPSA">[48]Main!$A$5</definedName>
    <definedName name="KRISNA">#REF!</definedName>
    <definedName name="kustomer">#REF!</definedName>
    <definedName name="L_Adjust">[49]Links!$H$1:$H$65536</definedName>
    <definedName name="L_AJE_Tot">[49]Links!$G$1:$G$65536</definedName>
    <definedName name="L_CY_Beg">[49]Links!$F$1:$F$65536</definedName>
    <definedName name="L_CY_End">[49]Links!$J$1:$J$65536</definedName>
    <definedName name="L_PY_End">[49]Links!$K$1:$K$65536</definedName>
    <definedName name="L_RJE_Tot">[49]Links!$I$1:$I$65536</definedName>
    <definedName name="L1A">#REF!</definedName>
    <definedName name="LAPORAN">[50]Cek2Rek!$A$1</definedName>
    <definedName name="LB_10">[22]DBase!#REF!</definedName>
    <definedName name="LD_6">[22]DBase!#REF!</definedName>
    <definedName name="LE_1A">[22]DBase!#REF!</definedName>
    <definedName name="LE_6">[22]DBase!#REF!</definedName>
    <definedName name="Lead_Sheets">#REF!</definedName>
    <definedName name="LIABFORRETIREMENTBENEFIT">#REF!</definedName>
    <definedName name="liftingsum">#REF!</definedName>
    <definedName name="LINE">'[42]A-GL-SUMMARY'!#REF!</definedName>
    <definedName name="LLB_2ST">[22]DBase!#REF!</definedName>
    <definedName name="LLB_7">[22]DBase!#REF!</definedName>
    <definedName name="loanoffemp">'[6]Detail-PARENT'!#REF!</definedName>
    <definedName name="loanoffemp2">'[5]Detail-PARENT'!$AU$822</definedName>
    <definedName name="LONGTERMRECEIVABLE">#REF!</definedName>
    <definedName name="look_assets">'[39]Input Areas'!$D$6:$E$164</definedName>
    <definedName name="Look_Expenses">'[39]Input Areas'!$D$399:$AT$496</definedName>
    <definedName name="Look_Liabilities">'[39]Input Areas'!$D$186:$E$308</definedName>
    <definedName name="Look_opbal">'[39]Input Areas'!$D$166:$E$184</definedName>
    <definedName name="Look_Revenue">'[39]Input Areas'!$D$351:$AT$397</definedName>
    <definedName name="Look_UKGAAPA">'[39]UK GAAP Adjustments'!$E$8:$F$167</definedName>
    <definedName name="Look_UKGAAPPP">'[39]UK GAAP Purchase Price'!$D$7:$E$20</definedName>
    <definedName name="Look_Volume">'[39]Input Areas'!$D$512:$AT$567</definedName>
    <definedName name="loss_bf">#REF!</definedName>
    <definedName name="loss_cf">#REF!</definedName>
    <definedName name="LTDDIFFPAYMONFAACQ">#REF!</definedName>
    <definedName name="LTDFOREXTRANSLATION">#REF!</definedName>
    <definedName name="LTDLOAN">#REF!</definedName>
    <definedName name="LTDOBLIGATION">#REF!</definedName>
    <definedName name="LTDOTHER">#REF!</definedName>
    <definedName name="LTDRELATED">#REF!</definedName>
    <definedName name="lx">'[51]Account Payable:Revenue (10)'!$J$13:$J$47</definedName>
    <definedName name="LY">#REF!</definedName>
    <definedName name="M1A">#REF!</definedName>
    <definedName name="M1B">#REF!</definedName>
    <definedName name="mar_prima">#REF!</definedName>
    <definedName name="Marzo">#REF!</definedName>
    <definedName name="material">'[52]SE-C'!#REF!</definedName>
    <definedName name="may_prima">#REF!</definedName>
    <definedName name="Mayo">#REF!</definedName>
    <definedName name="melapr">#REF!</definedName>
    <definedName name="melaug">#REF!</definedName>
    <definedName name="meldec">#REF!</definedName>
    <definedName name="melfeb">#REF!</definedName>
    <definedName name="melgar">[33]Summary!$F$91</definedName>
    <definedName name="meljan">#REF!</definedName>
    <definedName name="meljul">#REF!</definedName>
    <definedName name="meljun">#REF!</definedName>
    <definedName name="melmar">#REF!</definedName>
    <definedName name="melmay">#REF!</definedName>
    <definedName name="melnar">[33]Summary!$F$95</definedName>
    <definedName name="melnov">#REF!</definedName>
    <definedName name="meloct">#REF!</definedName>
    <definedName name="melsep">#REF!</definedName>
    <definedName name="MM">[38]JobDetails!$A$56:$A$90</definedName>
    <definedName name="month">[18]Input!$N$72:$N$83</definedName>
    <definedName name="monthno">[18]Input!$M$72:$M$83</definedName>
    <definedName name="Monthof2004">#REF!</definedName>
    <definedName name="MOvement">'[53]11-12'!$A$7:$V$105</definedName>
    <definedName name="mydata">#REF!</definedName>
    <definedName name="N1A">#REF!</definedName>
    <definedName name="N1B">#REF!</definedName>
    <definedName name="N1C">#REF!</definedName>
    <definedName name="NAMA_ACC">'[42]A-GL-SUMMARY'!#REF!</definedName>
    <definedName name="National_Employee_Permanent">#REF!</definedName>
    <definedName name="nbp_melawan">#REF!</definedName>
    <definedName name="nbp_pinang">#REF!</definedName>
    <definedName name="nbp_prima">#REF!</definedName>
    <definedName name="new" hidden="1">{"Graphic",#N/A,TRUE,"Graphic"}</definedName>
    <definedName name="NEWAIS">[54]Sheet3!#REF!</definedName>
    <definedName name="nm" hidden="1">{"DCF","UPSIDE CASE",FALSE,"Sheet1";"DCF","BASE CASE",FALSE,"Sheet1";"DCF","DOWNSIDE CASE",FALSE,"Sheet1"}</definedName>
    <definedName name="nnn" hidden="1">{"Graphic",#N/A,TRUE,"Graphic"}</definedName>
    <definedName name="No_of_charts">[7]INPUTS!$A$3</definedName>
    <definedName name="NORA">#REF!</definedName>
    <definedName name="NOTESPAYABLE">#REF!</definedName>
    <definedName name="nov_prima">#REF!</definedName>
    <definedName name="np">'[6]Detail-PARENT'!#REF!</definedName>
    <definedName name="O1A">#REF!</definedName>
    <definedName name="OAMEA">[55]Instructions!#REF!</definedName>
    <definedName name="OBtruck_opt1">#REF!</definedName>
    <definedName name="OBtruck_opt2">#REF!</definedName>
    <definedName name="OCFSA">[55]Instructions!#REF!</definedName>
    <definedName name="oct_prima">#REF!</definedName>
    <definedName name="OFFICE">#REF!</definedName>
    <definedName name="OH">#REF!</definedName>
    <definedName name="OLE_LINK1">#REF!</definedName>
    <definedName name="one" hidden="1">{"adj95mult",#N/A,FALSE,"COMPCO";"adj95est",#N/A,FALSE,"COMPCO"}</definedName>
    <definedName name="ooo" hidden="1">{"Graphic",#N/A,TRUE,"Graphic"}</definedName>
    <definedName name="Op_Rep_Mnth">[7]Dates!$B$2</definedName>
    <definedName name="Op_Rep_Title_date">[56]Dates!$B$5</definedName>
    <definedName name="openrebate">#REF!</definedName>
    <definedName name="opera10">#REF!</definedName>
    <definedName name="Operativo">#REF!</definedName>
    <definedName name="Ops_DBSwitch">#REF!</definedName>
    <definedName name="Orient">#REF!</definedName>
    <definedName name="OTHADVANCEFORINVESTMENT">#REF!</definedName>
    <definedName name="OTHADVANCEFORPURCHASE">#REF!</definedName>
    <definedName name="OTHASSETNOTUSED">#REF!</definedName>
    <definedName name="OTHBANKGUARANTEE">#REF!</definedName>
    <definedName name="OTHBONDSINGKINGFUND">#REF!</definedName>
    <definedName name="OTHBUSINESSDEVELPMENTPROJECT">#REF!</definedName>
    <definedName name="OTHDEFCHARGE">#REF!</definedName>
    <definedName name="OTHDEFERREDPROJECT">#REF!</definedName>
    <definedName name="OTHDEPOSITRECEIVABLE">#REF!</definedName>
    <definedName name="OTHDUEFROMPLASMAPROJECT">#REF!</definedName>
    <definedName name="otherexp">'[6]Detail-PARENT'!#REF!</definedName>
    <definedName name="OTHGUARANTEELC">#REF!</definedName>
    <definedName name="OTHLOANTOEMPLOYEE">#REF!</definedName>
    <definedName name="OTHOTHER">#REF!</definedName>
    <definedName name="OTHPREOPERATINGEXPENSE">#REF!</definedName>
    <definedName name="othrasst">'[6]Detail-PARENT'!#REF!</definedName>
    <definedName name="othrasst2">'[5]Detail-PARENT'!$AU$852</definedName>
    <definedName name="OTHRESTRICTEDFUND">#REF!</definedName>
    <definedName name="OTHRLTD">'[6]Detail-PARENT'!#REF!</definedName>
    <definedName name="othrltd2">'[5]Detail-PARENT'!$AU$712</definedName>
    <definedName name="OTHSECURITYDEPOSIT">#REF!</definedName>
    <definedName name="OTHSEEDLING">#REF!</definedName>
    <definedName name="OTHTAXREFUND">#REF!</definedName>
    <definedName name="P1A">#REF!</definedName>
    <definedName name="Page_1_of_6">#REF!</definedName>
    <definedName name="Page_2_of_3">'[16]R-16.2'!#REF!</definedName>
    <definedName name="Page_3_of_3">'[16]R-16.2'!#REF!</definedName>
    <definedName name="Page_6_of_6">'[16]R-16.1'!#REF!</definedName>
    <definedName name="PAGEALL">#REF!</definedName>
    <definedName name="PAGEBS">#REF!</definedName>
    <definedName name="PAGEIS">#REF!</definedName>
    <definedName name="PAIDUPCAPITAL">#REF!</definedName>
    <definedName name="PAJE">#REF!</definedName>
    <definedName name="Pavgprice">[7]INPUTS!$H$28</definedName>
    <definedName name="paymentdate">#REF!</definedName>
    <definedName name="payroll">#REF!</definedName>
    <definedName name="Pbincm">[7]INPUTS!$H$20</definedName>
    <definedName name="Pbinob">[7]INPUTS!$H$17</definedName>
    <definedName name="Pcapex">[7]INPUTS!$H$14</definedName>
    <definedName name="Pcconv">[7]INPUTS!$H$8</definedName>
    <definedName name="Pcf">[7]INPUTS!$H$13</definedName>
    <definedName name="Pcostpertonne">[7]INPUTS!$H$11</definedName>
    <definedName name="Pdifr">[7]INPUTS!$H$6</definedName>
    <definedName name="Pempl100">[7]INPUTS!$H$40</definedName>
    <definedName name="Pempl200">[7]INPUTS!$H$41</definedName>
    <definedName name="Pempl300">[7]INPUTS!$H$42</definedName>
    <definedName name="Pempl400">[7]INPUTS!$H$43</definedName>
    <definedName name="Pempl500">[7]INPUTS!$H$44</definedName>
    <definedName name="Pempl600">[7]INPUTS!$H$45</definedName>
    <definedName name="Pempl900">[7]INPUTS!$H$46</definedName>
    <definedName name="Pempl910">[7]INPUTS!$H$48</definedName>
    <definedName name="Pempl920">[7]INPUTS!$H$47</definedName>
    <definedName name="penalty">[33]Summary!$O$89</definedName>
    <definedName name="Period">[57]Period!$A$1:$B$39</definedName>
    <definedName name="persexp">'[6]Detail-PARENT'!#REF!</definedName>
    <definedName name="Pg_Setup_Land_Draft">#REF!</definedName>
    <definedName name="Pg_Setup_Land_Fin">#REF!</definedName>
    <definedName name="Pg_Setup_Port_Draft">#REF!</definedName>
    <definedName name="Pg_Setup_Port_Fin">#REF!</definedName>
    <definedName name="Phatcm">[7]INPUTS!$H$18</definedName>
    <definedName name="Phatob">[7]INPUTS!$H$15</definedName>
    <definedName name="pinapr">#REF!</definedName>
    <definedName name="pinaug">#REF!</definedName>
    <definedName name="pinbtu">[33]Summary!$E$96</definedName>
    <definedName name="pindec">#REF!</definedName>
    <definedName name="pinfeb">#REF!</definedName>
    <definedName name="pingad">[33]Summary!$E$93</definedName>
    <definedName name="pingar">[33]Summary!$E$91</definedName>
    <definedName name="pingj">[33]Summary!$E$97</definedName>
    <definedName name="pinjan">#REF!</definedName>
    <definedName name="pinjul">#REF!</definedName>
    <definedName name="pinjun">#REF!</definedName>
    <definedName name="pinmar">#REF!</definedName>
    <definedName name="pinmay">#REF!</definedName>
    <definedName name="pinnar">[33]Summary!$E$95</definedName>
    <definedName name="pinnov">#REF!</definedName>
    <definedName name="pinoct">#REF!</definedName>
    <definedName name="pinsep">#REF!</definedName>
    <definedName name="Pivot_Area_1">#REF!</definedName>
    <definedName name="Pkpccm">[7]INPUTS!$H$21</definedName>
    <definedName name="Pkpccons">[7]INPUTS!$H$51</definedName>
    <definedName name="Pkpccont">[7]INPUTS!$H$54</definedName>
    <definedName name="Pkpcexpemp">[7]INPUTS!$H$50</definedName>
    <definedName name="Pkpcft">[7]INPUTS!$H$52</definedName>
    <definedName name="Pkpcindemp">[7]INPUTS!$H$49</definedName>
    <definedName name="Pkpcinv">[7]INPUTS!$H$25</definedName>
    <definedName name="Pkpcls">[7]INPUTS!$H$53</definedName>
    <definedName name="Pkpcob">[7]INPUTS!$H$7</definedName>
    <definedName name="Pkpcsales">[7]INPUTS!$H$10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tback">[7]INPUTS!$H$27</definedName>
    <definedName name="Pnpat">[7]INPUTS!$H$12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sting_Period___9708">#REF!</definedName>
    <definedName name="pp" hidden="1">{"DCF","UPSIDE CASE",FALSE,"Sheet1";"DCF","BASE CASE",FALSE,"Sheet1";"DCF","DOWNSIDE CASE",FALSE,"Sheet1"}</definedName>
    <definedName name="PPE">'[6]Detail-PARENT'!#REF!</definedName>
    <definedName name="Ppf">[7]INPUTS!$H$36</definedName>
    <definedName name="Ppitinv">[7]INPUTS!$H$22</definedName>
    <definedName name="Pportinv">[7]INPUTS!$H$24</definedName>
    <definedName name="ppp">[58]s5!#REF!</definedName>
    <definedName name="Pqual">[7]INPUTS!$H$26</definedName>
    <definedName name="Prain">[7]INPUTS!$H$39</definedName>
    <definedName name="Prd_CopyAll">#REF!</definedName>
    <definedName name="Prd_DBSwitch">#REF!</definedName>
    <definedName name="Precov">[7]INPUTS!$H$29</definedName>
    <definedName name="Prehab">[7]INPUTS!$H$9</definedName>
    <definedName name="PREPAIDEXPENSES">#REF!</definedName>
    <definedName name="PREPAIDTAX">#REF!</definedName>
    <definedName name="PREPEXP">'[6]Detail-PARENT'!#REF!</definedName>
    <definedName name="prepexp2">'[5]Detail-PARENT'!$AU$674</definedName>
    <definedName name="PREPTAX">'[6]Detail-PARENT'!#REF!</definedName>
    <definedName name="preptax2">'[5]Detail-PARENT'!$AU$662</definedName>
    <definedName name="Preview">#REF!</definedName>
    <definedName name="priapr">#REF!</definedName>
    <definedName name="priaug">#REF!</definedName>
    <definedName name="pridb">[33]Summary!$D$92</definedName>
    <definedName name="pridec">#REF!</definedName>
    <definedName name="prifeb">#REF!</definedName>
    <definedName name="prigad">[33]Summary!$D$93</definedName>
    <definedName name="prigar">[33]Summary!$D$91</definedName>
    <definedName name="prijan">#REF!</definedName>
    <definedName name="prijul">#REF!</definedName>
    <definedName name="prijun">#REF!</definedName>
    <definedName name="primar">#REF!</definedName>
    <definedName name="primay">#REF!</definedName>
    <definedName name="prinov">#REF!</definedName>
    <definedName name="_xlnm.Print_Area" localSheetId="1">'Estimasi Realisasi Tahun 2020'!$A$1:$I$13</definedName>
    <definedName name="_xlnm.Print_Area" localSheetId="6">'Kegiatan Promosi'!$A$1:$H$12</definedName>
    <definedName name="_xlnm.Print_Area" localSheetId="10">'REALISASI BEBAN OPERASI 2020'!$A$1:$I$81</definedName>
    <definedName name="_xlnm.Print_Area" localSheetId="9">'Simulasi Diskon Ekspor'!$A$1:$E$49</definedName>
    <definedName name="_xlnm.Print_Area" localSheetId="8">'Simulasi Diskon Impor'!$A$1:$E$50</definedName>
    <definedName name="_xlnm.Print_Area">#REF!</definedName>
    <definedName name="Print_Area_MI">#REF!</definedName>
    <definedName name="_xlnm.Print_Titles" localSheetId="9">'Simulasi Diskon Ekspor'!$11:$12</definedName>
    <definedName name="_xlnm.Print_Titles" localSheetId="8">'Simulasi Diskon Impor'!$11:$12</definedName>
    <definedName name="_xlnm.Print_Titles">#REF!</definedName>
    <definedName name="PrintArea">#REF!</definedName>
    <definedName name="prioct">#REF!</definedName>
    <definedName name="prior_yr">[29]Instructions!$P$4</definedName>
    <definedName name="prisep">#REF!</definedName>
    <definedName name="Prod_Ton">#REF!</definedName>
    <definedName name="Prod_USD">#REF!</definedName>
    <definedName name="PROJECTINPROGRESS">#REF!</definedName>
    <definedName name="projwriteoff">'[6]Detail-PARENT'!#REF!</definedName>
    <definedName name="Prominv">[7]INPUTS!$H$23</definedName>
    <definedName name="provforinvest">'[6]Detail-PARENT'!#REF!</definedName>
    <definedName name="Pspex3500">[7]INPUTS!$H$31</definedName>
    <definedName name="Pspr996">[7]INPUTS!$H$30</definedName>
    <definedName name="Psurcm">[7]INPUTS!$H$19</definedName>
    <definedName name="Psurob">[7]INPUTS!$H$16</definedName>
    <definedName name="py_net_income">#REF!</definedName>
    <definedName name="py_ret_earn_beg">#REF!</definedName>
    <definedName name="py_retained_earnings">#REF!</definedName>
    <definedName name="py_share_equity">#REF!</definedName>
    <definedName name="pyex">#REF!</definedName>
    <definedName name="Qtr_result">#REF!</definedName>
    <definedName name="QTY_7">'[42]A-GL-SUMMARY'!#REF!</definedName>
    <definedName name="Query1">#REF!</definedName>
    <definedName name="QUINCE">#REF!</definedName>
    <definedName name="RAMA">#REF!</definedName>
    <definedName name="RawData">#REF!</definedName>
    <definedName name="RawHeader">#REF!</definedName>
    <definedName name="READJDUETOASSETSREVALUATION">#REF!</definedName>
    <definedName name="READJDUETOSHIFTOFDEFTAX">#REF!</definedName>
    <definedName name="READJDUETOTRANSLATIONOFBEGYEAR">#REF!</definedName>
    <definedName name="READJUSTMENT">#REF!</definedName>
    <definedName name="REBATE">[18]Input!$D$11</definedName>
    <definedName name="reccharges">'[6]Detail-PARENT'!#REF!</definedName>
    <definedName name="_xlnm.Recorder">#REF!</definedName>
    <definedName name="ref_insurance">#REF!</definedName>
    <definedName name="ref_maintenance">#REF!</definedName>
    <definedName name="ref_material_services">#REF!</definedName>
    <definedName name="ref_materialwo">#REF!</definedName>
    <definedName name="Ref_No">[7]INPUTS!$B$64</definedName>
    <definedName name="ref_office_Misc">#REF!</definedName>
    <definedName name="ref_other_direct_prod_exp">#REF!,#REF!,#REF!,#REF!</definedName>
    <definedName name="ref_personnel_expense">#REF!</definedName>
    <definedName name="ref_SBLC">#REF!</definedName>
    <definedName name="ref_supervision">#REF!</definedName>
    <definedName name="ref_technical_spt_svc">#REF!</definedName>
    <definedName name="ref_transportation_cost">#REF!</definedName>
    <definedName name="relatedother">'[6]Detail-PARENT'!#REF!</definedName>
    <definedName name="relatedother2">'[5]Detail-PARENT'!$AU$542</definedName>
    <definedName name="relatedothers">'[6]Detail-PARENT'!#REF!</definedName>
    <definedName name="relatedothers2">'[5]Detail-PARENT'!$AU$725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texp">'[6]Detail-PARENT'!#REF!</definedName>
    <definedName name="restrfund">'[6]Detail-PARENT'!#REF!</definedName>
    <definedName name="restrfund2">'[5]Detail-PARENT'!$AU$842</definedName>
    <definedName name="RETAINEDEARNINGS">#REF!</definedName>
    <definedName name="Retrieval_erase_2">'[39]Input Areas'!$E$186:$E$341,'[39]Input Areas'!$E$344:$E$349,'[39]Input Areas'!$E$351:$AS$526,'[39]Input Areas'!$E$531:$AS$567,'[39]Input Areas'!$E$569:$E$757</definedName>
    <definedName name="rev">'[6]Detail-PARENT'!#REF!</definedName>
    <definedName name="rev_a">'[6]Detail-PARENT'!#REF!</definedName>
    <definedName name="RMCOptions">"*010000000000000"</definedName>
    <definedName name="rollforward">'[51]Account Payable:Revenue (10)'!$F$13:$H$47</definedName>
    <definedName name="rollloss00">#REF!</definedName>
    <definedName name="rollloss00a">#REF!</definedName>
    <definedName name="rollloss00b">#REF!</definedName>
    <definedName name="rollloss00c">#REF!</definedName>
    <definedName name="rollloss01">#REF!</definedName>
    <definedName name="rollloss01a">#REF!</definedName>
    <definedName name="rollloss01b">#REF!</definedName>
    <definedName name="rollloss01c">#REF!</definedName>
    <definedName name="rollloss02">#REF!</definedName>
    <definedName name="rollloss02a">#REF!</definedName>
    <definedName name="rollloss02b">#REF!</definedName>
    <definedName name="rollloss02c">#REF!</definedName>
    <definedName name="rollloss03">#REF!</definedName>
    <definedName name="rollloss03a">#REF!</definedName>
    <definedName name="rollloss03b">#REF!</definedName>
    <definedName name="rollloss03c">#REF!</definedName>
    <definedName name="rollloss04">#REF!</definedName>
    <definedName name="rollloss04a">#REF!</definedName>
    <definedName name="rollloss04b">#REF!</definedName>
    <definedName name="rollloss04c">#REF!</definedName>
    <definedName name="rollloss05">#REF!</definedName>
    <definedName name="rollloss05a">#REF!</definedName>
    <definedName name="rollloss05b">#REF!</definedName>
    <definedName name="rollloss05c">#REF!</definedName>
    <definedName name="rollloss06a">#REF!</definedName>
    <definedName name="rollloss06b">#REF!</definedName>
    <definedName name="rollloss06c">#REF!</definedName>
    <definedName name="rollloss92">#REF!</definedName>
    <definedName name="rollloss93">#REF!</definedName>
    <definedName name="rollloss93a">#REF!</definedName>
    <definedName name="rollloss93b">#REF!</definedName>
    <definedName name="rollloss93c">#REF!</definedName>
    <definedName name="rollloss94">#REF!</definedName>
    <definedName name="rollloss94a">#REF!</definedName>
    <definedName name="rollloss94b">#REF!</definedName>
    <definedName name="rollloss94c">#REF!</definedName>
    <definedName name="rollloss95">#REF!</definedName>
    <definedName name="rollloss95a">#REF!</definedName>
    <definedName name="rollloss95b">#REF!</definedName>
    <definedName name="rollloss95c">#REF!</definedName>
    <definedName name="rollloss96">#REF!</definedName>
    <definedName name="rollloss96a">#REF!</definedName>
    <definedName name="rollloss96b">#REF!</definedName>
    <definedName name="rollloss96c">#REF!</definedName>
    <definedName name="rollloss97">#REF!</definedName>
    <definedName name="rollloss97a">#REF!</definedName>
    <definedName name="rollloss97b">#REF!</definedName>
    <definedName name="rollloss97c">#REF!</definedName>
    <definedName name="rollloss98">#REF!</definedName>
    <definedName name="rollloss98a">#REF!</definedName>
    <definedName name="rollloss98b">#REF!</definedName>
    <definedName name="rollloss98c">#REF!</definedName>
    <definedName name="rollloss99">#REF!</definedName>
    <definedName name="rollloss99a">#REF!</definedName>
    <definedName name="rollloss99b">#REF!</definedName>
    <definedName name="rollloss99c">#REF!</definedName>
    <definedName name="rolllosscurrent">#REF!</definedName>
    <definedName name="rollsch05a">#REF!</definedName>
    <definedName name="rollsch81">#REF!</definedName>
    <definedName name="rollwt00">#REF!</definedName>
    <definedName name="rollwt00a">#REF!</definedName>
    <definedName name="rollwt00b">#REF!</definedName>
    <definedName name="rollwt00c">#REF!</definedName>
    <definedName name="rollwt01">#REF!</definedName>
    <definedName name="rollwt01a">#REF!</definedName>
    <definedName name="rollwt01b">#REF!</definedName>
    <definedName name="rollwt01c">#REF!</definedName>
    <definedName name="rollwt02">#REF!</definedName>
    <definedName name="rollwt02a">#REF!</definedName>
    <definedName name="rollwt02b">#REF!</definedName>
    <definedName name="rollwt02c">#REF!</definedName>
    <definedName name="rollwt03">#REF!</definedName>
    <definedName name="rollwt03a">#REF!</definedName>
    <definedName name="rollwt03b">#REF!</definedName>
    <definedName name="rollwt03c">#REF!</definedName>
    <definedName name="rollwt04">#REF!</definedName>
    <definedName name="rollwt04a">#REF!</definedName>
    <definedName name="rollwt04b">#REF!</definedName>
    <definedName name="rollwt04c">#REF!</definedName>
    <definedName name="rollwt05">#REF!</definedName>
    <definedName name="rollwt05a">#REF!</definedName>
    <definedName name="rollwt05b">#REF!</definedName>
    <definedName name="rollwt05c">#REF!</definedName>
    <definedName name="rollwt93">#REF!</definedName>
    <definedName name="rollwt93a">#REF!</definedName>
    <definedName name="rollwt93b">#REF!</definedName>
    <definedName name="rollwt93c">#REF!</definedName>
    <definedName name="rollwt94">#REF!</definedName>
    <definedName name="rollwt94a">#REF!</definedName>
    <definedName name="rollwt94b">#REF!</definedName>
    <definedName name="rollwt94c">#REF!</definedName>
    <definedName name="rollwt95">#REF!</definedName>
    <definedName name="rollwt95a">#REF!</definedName>
    <definedName name="rollwt95b">#REF!</definedName>
    <definedName name="rollwt95c">#REF!</definedName>
    <definedName name="rollwt96">#REF!</definedName>
    <definedName name="rollwt96a">#REF!</definedName>
    <definedName name="rollwt96b">#REF!</definedName>
    <definedName name="rollwt96c">#REF!</definedName>
    <definedName name="rollwt97">#REF!</definedName>
    <definedName name="rollwt97a">#REF!</definedName>
    <definedName name="rollwt97b">#REF!</definedName>
    <definedName name="rollwt97c">#REF!</definedName>
    <definedName name="rollwt98">#REF!</definedName>
    <definedName name="rollwt98a">#REF!</definedName>
    <definedName name="rollwt98b">#REF!</definedName>
    <definedName name="rollwt98c">#REF!</definedName>
    <definedName name="rollwt99">#REF!</definedName>
    <definedName name="rollwt99a">#REF!</definedName>
    <definedName name="rollwt99b">#REF!</definedName>
    <definedName name="rollwt99c">#REF!</definedName>
    <definedName name="rollwtcurrent">#REF!</definedName>
    <definedName name="s">#REF!</definedName>
    <definedName name="S_Adjust_Data">[49]Lead!$I$1:$I$327</definedName>
    <definedName name="S_AJE_Tot_Data">[49]Lead!$H$1:$H$327</definedName>
    <definedName name="S_CY_Beg_Data">[49]Lead!$F$1:$F$327</definedName>
    <definedName name="S_CY_End_Data">[49]Lead!$K$1:$K$327</definedName>
    <definedName name="S_PY_End_Data">[49]Lead!$M$1:$M$327</definedName>
    <definedName name="S_Ref">[7]INPUTS!$A$1</definedName>
    <definedName name="S_RJE_Tot_Data">[49]Lead!$J$1:$J$327</definedName>
    <definedName name="s19A1tv">[18]FA!#REF!</definedName>
    <definedName name="s19Atv">[18]FA!#REF!</definedName>
    <definedName name="s19tv">[18]FA!#REF!</definedName>
    <definedName name="saldo">#REF!</definedName>
    <definedName name="saleofstock">'[6]Detail-PARENT'!#REF!</definedName>
    <definedName name="Savgprice">[7]GD_actuals!$E$24:$W$24</definedName>
    <definedName name="SBA_4ST">[22]DBase!#REF!</definedName>
    <definedName name="Sbincm">[7]GD_actuals!$E$16:$W$16</definedName>
    <definedName name="Sbinob">[7]GD_actuals!$E$13:$W$13</definedName>
    <definedName name="Scapex">[7]GD_actuals!$E$10:$W$10</definedName>
    <definedName name="Scconv">[7]GD_actuals!$E$4:$W$4</definedName>
    <definedName name="SCENARIO">'[36]balance sheet'!#REF!</definedName>
    <definedName name="Scf">[7]GD_actuals!$E$9:$W$9</definedName>
    <definedName name="sch10_bal">#REF!</definedName>
    <definedName name="sch10_open">#REF!</definedName>
    <definedName name="sch8_qcost">#REF!</definedName>
    <definedName name="sch8_qcost1">#REF!</definedName>
    <definedName name="sch8_qcost1a">#REF!</definedName>
    <definedName name="sch8_qcost1b">#REF!</definedName>
    <definedName name="sch8_qcosta">#REF!</definedName>
    <definedName name="sch8_qcostb">#REF!</definedName>
    <definedName name="sch8_twdv">#REF!</definedName>
    <definedName name="sch8_twdv1">#REF!</definedName>
    <definedName name="sch8_twdva">#REF!</definedName>
    <definedName name="sch8_twdvb">#REF!</definedName>
    <definedName name="sch9_bal">#REF!</definedName>
    <definedName name="sch9_bal1">#REF!</definedName>
    <definedName name="sch9_bal2">#REF!</definedName>
    <definedName name="sch9_bal3">#REF!</definedName>
    <definedName name="sch9_bal4">#REF!</definedName>
    <definedName name="sch9_bal5">#REF!</definedName>
    <definedName name="sch9_bal6">#REF!</definedName>
    <definedName name="sch9_clear">#REF!</definedName>
    <definedName name="sch9_clear1">#REF!</definedName>
    <definedName name="SCH9_HP1">#REF!</definedName>
    <definedName name="SCH9_HP10">#REF!</definedName>
    <definedName name="SCH9_HP10A">#REF!</definedName>
    <definedName name="SCH9_HP10B">#REF!</definedName>
    <definedName name="SCH9_HP1A">#REF!</definedName>
    <definedName name="SCH9_HP1B">#REF!</definedName>
    <definedName name="SCH9_HP2">#REF!</definedName>
    <definedName name="SCH9_HP2A">#REF!</definedName>
    <definedName name="SCH9_HP2B">#REF!</definedName>
    <definedName name="SCH9_HP3">#REF!</definedName>
    <definedName name="SCH9_HP3A">#REF!</definedName>
    <definedName name="SCH9_HP3B">#REF!</definedName>
    <definedName name="SCH9_HP4">#REF!</definedName>
    <definedName name="SCH9_HP4A">#REF!</definedName>
    <definedName name="SCH9_HP4B">#REF!</definedName>
    <definedName name="SCH9_HP5">#REF!</definedName>
    <definedName name="SCH9_HP5A">#REF!</definedName>
    <definedName name="SCH9_HP5B">#REF!</definedName>
    <definedName name="SCH9_HP6">#REF!</definedName>
    <definedName name="SCH9_HP6A">#REF!</definedName>
    <definedName name="SCH9_HP6B">#REF!</definedName>
    <definedName name="SCH9_HP7">#REF!</definedName>
    <definedName name="SCH9_HP7A">#REF!</definedName>
    <definedName name="SCH9_HP7B">#REF!</definedName>
    <definedName name="SCH9_HP8">#REF!</definedName>
    <definedName name="SCH9_HP8A">#REF!</definedName>
    <definedName name="SCH9_HP8B">#REF!</definedName>
    <definedName name="SCH9_HP9">#REF!</definedName>
    <definedName name="SCH9_HP9A">#REF!</definedName>
    <definedName name="SCH9_HP9B">#REF!</definedName>
    <definedName name="sch9_open">#REF!</definedName>
    <definedName name="schadj">#REF!</definedName>
    <definedName name="Scostpertonne">[7]GD_actuals!$E$7:$W$7</definedName>
    <definedName name="Sdifr">[7]GD_actuals!$E$2:$W$2</definedName>
    <definedName name="se">'[59]BS-RTI'!#REF!</definedName>
    <definedName name="secdep">'[6]Detail-PARENT'!#REF!</definedName>
    <definedName name="secdep2">'[5]Detail-PARENT'!$AU$823</definedName>
    <definedName name="SECURITIESPAYABLE">#REF!</definedName>
    <definedName name="SELATAN">#REF!</definedName>
    <definedName name="sellexp">'[6]Detail-PARENT'!#REF!</definedName>
    <definedName name="semester_1">#REF!</definedName>
    <definedName name="semester_2">#REF!</definedName>
    <definedName name="Sempl100">[7]GD_actuals!$E$36:$W$36</definedName>
    <definedName name="Sempl200">[7]GD_actuals!$E$37:$W$37</definedName>
    <definedName name="Sempl300">[7]GD_actuals!$E$38:$W$38</definedName>
    <definedName name="Sempl400">[7]GD_actuals!$E$39:$W$39</definedName>
    <definedName name="Sempl500">[7]GD_actuals!$E$40:$W$40</definedName>
    <definedName name="Sempl600">[7]GD_actuals!$E$41:$W$41</definedName>
    <definedName name="Sempl900">[7]GD_actuals!$E$42:$W$42</definedName>
    <definedName name="Sempl910">[7]GD_actuals!$E$44:$W$44</definedName>
    <definedName name="Sempl920">[7]GD_actuals!$E$43:$W$43</definedName>
    <definedName name="sep_prima">#REF!</definedName>
    <definedName name="Service_year_table">#REF!</definedName>
    <definedName name="Shatcm">[7]GD_actuals!$E$14:$W$14</definedName>
    <definedName name="Shatob">[7]GD_actuals!$E$11:$W$11</definedName>
    <definedName name="SHORTERMINVESTMENT">#REF!</definedName>
    <definedName name="SHORTERMLOAN">#REF!</definedName>
    <definedName name="SISA7">'[42]A-GL-SUMMARY'!#REF!</definedName>
    <definedName name="Skpccm">[7]GD_actuals!$E$17:$W$17</definedName>
    <definedName name="Skpccons">[7]GD_actuals!$E$47:$W$47</definedName>
    <definedName name="Skpccont">[7]GD_actuals!$E$50:$W$50</definedName>
    <definedName name="Skpcexpemp">[7]GD_actuals!$E$46:$W$46</definedName>
    <definedName name="Skpcft">[7]GD_actuals!$E$48:$W$48</definedName>
    <definedName name="Skpcindemp">[7]GD_actuals!$E$45:$W$45</definedName>
    <definedName name="Skpcls">[7]GD_actuals!$E$49:$W$49</definedName>
    <definedName name="Skpcob">[7]GD_actuals!$E$3:$W$3</definedName>
    <definedName name="Skpcsales">[7]GD_actuals!$E$6:$W$6</definedName>
    <definedName name="Snetback">[7]GD_actuals!$E$23:$W$23</definedName>
    <definedName name="Snpat">[7]GD_actuals!$E$8:$W$8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">#REF!</definedName>
    <definedName name="Specific">[38]JobDetails!$A$56:$A$90</definedName>
    <definedName name="Spf">[7]GD_actuals!$E$32:$W$32</definedName>
    <definedName name="Spitinv">[7]GD_actuals!$E$18:$W$18</definedName>
    <definedName name="Sportinv">[7]GD_actuals!$E$20:$W$20</definedName>
    <definedName name="Squal">[7]GD_actuals!$E$22:$W$22</definedName>
    <definedName name="Srain">[7]GD_actuals!$E$35:$W$35</definedName>
    <definedName name="Srecov">[7]GD_actuals!$E$25:$W$25</definedName>
    <definedName name="Srehab">[7]GD_actuals!$E$5:$W$5</definedName>
    <definedName name="SRM">#REF!</definedName>
    <definedName name="Srominv">[7]GD_actuals!$E$19:$W$19</definedName>
    <definedName name="ss">#REF!</definedName>
    <definedName name="Sspex3500">[7]GD_actuals!$E$27:$W$27</definedName>
    <definedName name="Sspr996">[7]GD_actuals!$E$26:$W$26</definedName>
    <definedName name="Ssurcm">[7]GD_actuals!$E$15:$W$15</definedName>
    <definedName name="Ssurob">[7]GD_actuals!$E$12:$W$12</definedName>
    <definedName name="STI">'[6]Detail-PARENT'!#REF!</definedName>
    <definedName name="stl">'[6]Detail-PARENT'!#REF!</definedName>
    <definedName name="STOCK">[60]STOCK!$B$1:$IV$65536</definedName>
    <definedName name="Stock_listing">#REF!</definedName>
    <definedName name="Stotalinv">[7]GD_actuals!$E$21:$W$21</definedName>
    <definedName name="Summary_opt1">#REF!</definedName>
    <definedName name="Summary_opt2">#REF!</definedName>
    <definedName name="SUNDARI">#REF!</definedName>
    <definedName name="SWEEP">'[36]balance sheet'!#REF!</definedName>
    <definedName name="Syear">#REF!</definedName>
    <definedName name="T_Ref">[7]INPUTS!$A$2</definedName>
    <definedName name="TAHUN">'[21]HOLDING-TB'!$C$1960:$C$1998</definedName>
    <definedName name="tatcol">#REF!</definedName>
    <definedName name="tatpl">#REF!</definedName>
    <definedName name="tatrow">#REF!</definedName>
    <definedName name="Tavgprice">'[7]5'!$G$14</definedName>
    <definedName name="tax_discharged">#REF!</definedName>
    <definedName name="tax_payable">#REF!</definedName>
    <definedName name="Taxcomp_Area">#REF!</definedName>
    <definedName name="TAXESPAYABLE">#REF!</definedName>
    <definedName name="taxpay">'[6]Detail-PARENT'!#REF!</definedName>
    <definedName name="taxpay2">'[5]Detail-PARENT'!$AU$1161</definedName>
    <definedName name="taxpenalties">'[6]Detail-PARENT'!#REF!</definedName>
    <definedName name="TBDETFEB99">#REF!</definedName>
    <definedName name="tbdetken">#REF!</definedName>
    <definedName name="Tbincm">'[7]3x'!$G$22</definedName>
    <definedName name="Tbinob">'[7]2x'!$G$22</definedName>
    <definedName name="TBSRTBOkForBL">#REF!</definedName>
    <definedName name="Tcapex">'[7]1'!$G$24</definedName>
    <definedName name="Tcconv">'[7]3'!$G$31</definedName>
    <definedName name="Tcf">'[7]1'!$G$15</definedName>
    <definedName name="Tcostpertonne">'[7]4'!$G$13</definedName>
    <definedName name="TD">'[6]Detail-PARENT'!#REF!</definedName>
    <definedName name="team">[61]Dept!$B$3:$K$51</definedName>
    <definedName name="termin">#REF!</definedName>
    <definedName name="test" hidden="1">{"DCF","UPSIDE CASE",FALSE,"Sheet1";"DCF","BASE CASE",FALSE,"Sheet1";"DCF","DOWNSIDE CASE",FALSE,"Sheet1"}</definedName>
    <definedName name="TEST0">#REF!</definedName>
    <definedName name="test1" hidden="1">{"DCF","UPSIDE CASE",FALSE,"Sheet1";"DCF","BASE CASE",FALSE,"Sheet1";"DCF","DOWNSIDE CASE",FALSE,"Sheet1"}</definedName>
    <definedName name="TESTHKEY">#REF!</definedName>
    <definedName name="TESTKEYS">#REF!</definedName>
    <definedName name="TESTVKEY">#REF!</definedName>
    <definedName name="TextRefCopy1">#REF!</definedName>
    <definedName name="TextRefCopyRangeCount" hidden="1">1</definedName>
    <definedName name="TGL">'[21]HOLDING-TB'!$B$1960:$B$1998</definedName>
    <definedName name="Thatcm">'[7]3x'!$G$4</definedName>
    <definedName name="Thatob">'[7]2x'!$G$4</definedName>
    <definedName name="TIME">[62]选择报表!$A$2</definedName>
    <definedName name="TITULO">#REF!</definedName>
    <definedName name="Tkpccm">'[7]3x'!$G$33</definedName>
    <definedName name="Tkpccons">'[7]9x'!$I$35</definedName>
    <definedName name="Tkpccont">'[7]9x'!$I$5</definedName>
    <definedName name="Tkpcexpemp">'[7]9x'!$I$25</definedName>
    <definedName name="Tkpcft">'[7]9x'!$I$45</definedName>
    <definedName name="Tkpcindemp">'[7]9x'!$I$15</definedName>
    <definedName name="Tkpcls">'[7]9x'!$I$55</definedName>
    <definedName name="Tkpcob">'[7]3'!$G$13</definedName>
    <definedName name="Tkpcsales">'[7]5'!$G$4</definedName>
    <definedName name="Tnetback">'[7]5'!$G$24</definedName>
    <definedName name="Tnpat">'[7]1'!$G$5</definedName>
    <definedName name="Todo">#REF!</definedName>
    <definedName name="todo10">#REF!</definedName>
    <definedName name="tonase_melawan">#REF!</definedName>
    <definedName name="tonase_pinang">#REF!</definedName>
    <definedName name="tonase_prima">#REF!</definedName>
    <definedName name="totaldividend">#REF!</definedName>
    <definedName name="Tpf">'[7]8x'!$G$4</definedName>
    <definedName name="Tpitinv">'[7]4x'!$G$4</definedName>
    <definedName name="Tportinv">'[7]4x'!$G$24</definedName>
    <definedName name="Tqual">'[7]4x'!$G$34</definedName>
    <definedName name="tr">[18]Input!$D$7</definedName>
    <definedName name="trade_aft">#REF!</definedName>
    <definedName name="trade_b4">#REF!</definedName>
    <definedName name="Train">'[7]8x'!$G$34</definedName>
    <definedName name="Transferred_Ton">#REF!</definedName>
    <definedName name="Transferred_USD">#REF!</definedName>
    <definedName name="TRAVEL">#REF!</definedName>
    <definedName name="TRECE">#REF!</definedName>
    <definedName name="Trecov">'[7]6x'!$G$4</definedName>
    <definedName name="Trehab">'[7]4'!$G$4</definedName>
    <definedName name="Trominv">'[7]4x'!$G$14</definedName>
    <definedName name="Tspex3500">'[7]6x'!$G$25</definedName>
    <definedName name="Tspr996">'[7]6x'!$G$14</definedName>
    <definedName name="Tsurcm">'[7]3x'!$G$13</definedName>
    <definedName name="Tsurob">'[7]2x'!$G$13</definedName>
    <definedName name="Ttotalinv">'[7]3'!$G$22</definedName>
    <definedName name="tx">'[51]Account Payable:Revenue (10)'!$I$13:$I$47</definedName>
    <definedName name="TY">#REF!</definedName>
    <definedName name="UNEARNEDINCOME">#REF!</definedName>
    <definedName name="UNREALIZEDPROFIT">#REF!</definedName>
    <definedName name="UYA_5">[22]DBase!#REF!</definedName>
    <definedName name="Vers">[7]Dates!$B$9</definedName>
    <definedName name="vvv" hidden="1">{"DCF","UPSIDE CASE",FALSE,"Sheet1";"DCF","BASE CASE",FALSE,"Sheet1";"DCF","DOWNSIDE CASE",FALSE,"Sheet1"}</definedName>
    <definedName name="W">#REF!</definedName>
    <definedName name="WANDA">#REF!</definedName>
    <definedName name="wi_ita">[48]Input!$E$7</definedName>
    <definedName name="wi_kpsa">[48]Input!$D$7</definedName>
    <definedName name="working_bl">#REF!</definedName>
    <definedName name="wrn.Acquisition_matrix." hidden="1">{"Acq_matrix",#N/A,FALSE,"Acquisition Matrix"}</definedName>
    <definedName name="wrn.adj95." hidden="1">{"adj95mult",#N/A,FALSE,"COMPCO";"adj95est",#N/A,FALSE,"COMPCO"}</definedName>
    <definedName name="wrn.AQUIROR._.DCF." hidden="1">{"AQUIRORDCF",#N/A,FALSE,"Merger consequences";"Acquirorassns",#N/A,FALSE,"Merger consequences"}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DCF_Terminal_Value_qchm." hidden="1">{"qchm_dcf",#N/A,FALSE,"QCHMDCF2";"qchm_terminal",#N/A,FALSE,"QCHMDCF2"}</definedName>
    <definedName name="wrn.Economic._.Value._.Added._.Analysis." hidden="1">{"EVA",#N/A,FALSE,"EVA";"WACC",#N/A,FALSE,"WACC"}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OUTPUT." hidden="1">{"DCF","UPSIDE CASE",FALSE,"Sheet1";"DCF","BASE CASE",FALSE,"Sheet1";"DCF","DOWNSIDE CASE",FALSE,"Sheet1"}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WC1." hidden="1">{"Graphic",#N/A,TRUE,"Graphic"}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RTS." hidden="1">{"rts",#N/A,TRUE,"TITLE";#N/A,#N/A,TRUE,"P&amp;L - RTS";#N/A,#N/A,TRUE,"RTS biz";#N/A,#N/A,TRUE,"Cost - RTS";"RTS",#N/A,TRUE,"Capex "}</definedName>
    <definedName name="wrn.Summary." hidden="1">{"Section 1",#N/A,TRUE,"Summary";"Section 2",#N/A,TRUE,"Summary";"Section 3",#N/A,TRUE,"Summary";"Section 4",#N/A,TRUE,"Summary"}</definedName>
    <definedName name="wrn.TARGET._.DCF." hidden="1">{"targetdcf",#N/A,FALSE,"Merger consequences";"TARGETASSU",#N/A,FALSE,"Merger consequences";"TERMINAL VALUE",#N/A,FALSE,"Merger consequences"}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t_bf">#REF!</definedName>
    <definedName name="wt_cf">#REF!</definedName>
    <definedName name="wtlocf">#REF!</definedName>
    <definedName name="www" hidden="1">{"DCF","UPSIDE CASE",FALSE,"Sheet1";"DCF","BASE CASE",FALSE,"Sheet1";"DCF","DOWNSIDE CASE",FALSE,"Sheet1"}</definedName>
    <definedName name="X1A">#REF!</definedName>
    <definedName name="xdfghdd">[63]Log!$A$1</definedName>
    <definedName name="xsx">#REF!</definedName>
    <definedName name="xx">'[64]BS-RTI'!#REF!</definedName>
    <definedName name="ya">[18]Input!$D$13</definedName>
    <definedName name="ydf">[63]Fitting!$A$1</definedName>
    <definedName name="YEAR">[23]MAIN!$I$17</definedName>
    <definedName name="编制单位">[62]选择报表!$A$1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E7" i="2"/>
  <c r="I15" i="2" l="1"/>
  <c r="G15" i="2"/>
  <c r="F15" i="2"/>
  <c r="E24" i="11"/>
  <c r="E20" i="11"/>
  <c r="E19" i="11"/>
  <c r="H15" i="2" l="1"/>
  <c r="H7" i="11" l="1"/>
  <c r="D18" i="11" s="1"/>
  <c r="E18" i="11" s="1"/>
  <c r="E7" i="11"/>
  <c r="H6" i="11"/>
  <c r="D17" i="11" s="1"/>
  <c r="E17" i="11" s="1"/>
  <c r="E6" i="11"/>
  <c r="H5" i="11"/>
  <c r="D16" i="11" s="1"/>
  <c r="E16" i="11" s="1"/>
  <c r="E5" i="11"/>
  <c r="H4" i="11"/>
  <c r="D15" i="11" s="1"/>
  <c r="E15" i="11" s="1"/>
  <c r="E4" i="11"/>
  <c r="G15" i="1"/>
  <c r="H15" i="1" s="1"/>
  <c r="E8" i="11" l="1"/>
  <c r="E21" i="11"/>
  <c r="E22" i="11" s="1"/>
  <c r="E26" i="11" l="1"/>
  <c r="E25" i="11"/>
  <c r="E27" i="11"/>
  <c r="G12" i="10" l="1"/>
  <c r="G11" i="10"/>
  <c r="G10" i="10"/>
  <c r="G9" i="10"/>
  <c r="G8" i="10"/>
  <c r="G7" i="10"/>
  <c r="G6" i="10"/>
  <c r="E31" i="5" l="1"/>
  <c r="E30" i="5"/>
  <c r="E29" i="5"/>
  <c r="E28" i="5"/>
  <c r="F35" i="3"/>
  <c r="F34" i="3"/>
  <c r="F33" i="3"/>
  <c r="F32" i="3"/>
  <c r="D24" i="3"/>
  <c r="D23" i="3"/>
  <c r="D22" i="3"/>
  <c r="D21" i="3"/>
  <c r="D17" i="3"/>
  <c r="D16" i="3"/>
  <c r="E50" i="9" l="1"/>
  <c r="H9" i="2" l="1"/>
  <c r="G13" i="1"/>
  <c r="H13" i="1" s="1"/>
  <c r="G10" i="1"/>
  <c r="H10" i="1" s="1"/>
  <c r="H11" i="2" l="1"/>
  <c r="I9" i="2" l="1"/>
  <c r="D11" i="2" l="1"/>
  <c r="I11" i="2" s="1"/>
  <c r="H13" i="2"/>
  <c r="I13" i="2"/>
  <c r="E43" i="9"/>
  <c r="E44" i="9" s="1"/>
  <c r="E45" i="9" s="1"/>
  <c r="E46" i="9" s="1"/>
  <c r="E47" i="9" s="1"/>
  <c r="D41" i="9"/>
  <c r="E40" i="9"/>
  <c r="E39" i="9"/>
  <c r="E41" i="9" s="1"/>
  <c r="E38" i="9"/>
  <c r="E37" i="9"/>
  <c r="D35" i="9"/>
  <c r="E34" i="9"/>
  <c r="E35" i="9" s="1"/>
  <c r="D32" i="9"/>
  <c r="E31" i="9"/>
  <c r="E30" i="9"/>
  <c r="E29" i="9"/>
  <c r="E28" i="9"/>
  <c r="E32" i="9" s="1"/>
  <c r="D26" i="9"/>
  <c r="E25" i="9"/>
  <c r="E24" i="9"/>
  <c r="E23" i="9"/>
  <c r="E26" i="9" s="1"/>
  <c r="E22" i="9"/>
  <c r="D18" i="9"/>
  <c r="E17" i="9"/>
  <c r="E16" i="9"/>
  <c r="E15" i="9"/>
  <c r="E18" i="9" s="1"/>
  <c r="E19" i="9" s="1"/>
  <c r="E20" i="9" s="1"/>
  <c r="E14" i="9"/>
  <c r="E44" i="8"/>
  <c r="E45" i="8" s="1"/>
  <c r="E46" i="8" s="1"/>
  <c r="E47" i="8" s="1"/>
  <c r="E48" i="8" s="1"/>
  <c r="D42" i="8"/>
  <c r="E41" i="8"/>
  <c r="E40" i="8"/>
  <c r="E39" i="8"/>
  <c r="E42" i="8" s="1"/>
  <c r="E38" i="8"/>
  <c r="D36" i="8"/>
  <c r="E35" i="8"/>
  <c r="E34" i="8"/>
  <c r="E36" i="8" s="1"/>
  <c r="D32" i="8"/>
  <c r="E31" i="8"/>
  <c r="E32" i="8" s="1"/>
  <c r="E30" i="8"/>
  <c r="E29" i="8"/>
  <c r="E28" i="8"/>
  <c r="D26" i="8"/>
  <c r="E25" i="8"/>
  <c r="E24" i="8"/>
  <c r="E23" i="8"/>
  <c r="E26" i="8" s="1"/>
  <c r="E22" i="8"/>
  <c r="D18" i="8"/>
  <c r="E17" i="8"/>
  <c r="E16" i="8"/>
  <c r="E15" i="8"/>
  <c r="E18" i="8" s="1"/>
  <c r="E19" i="8" s="1"/>
  <c r="E20" i="8" s="1"/>
  <c r="E14" i="8"/>
  <c r="E80" i="7" l="1"/>
  <c r="H80" i="7" s="1"/>
  <c r="D80" i="7"/>
  <c r="C80" i="7"/>
  <c r="H79" i="7"/>
  <c r="G79" i="7"/>
  <c r="F79" i="7"/>
  <c r="H78" i="7"/>
  <c r="G78" i="7"/>
  <c r="F78" i="7"/>
  <c r="H77" i="7"/>
  <c r="G77" i="7"/>
  <c r="F77" i="7"/>
  <c r="H76" i="7"/>
  <c r="G76" i="7"/>
  <c r="F76" i="7"/>
  <c r="F75" i="7"/>
  <c r="H74" i="7"/>
  <c r="G74" i="7"/>
  <c r="F74" i="7"/>
  <c r="H73" i="7"/>
  <c r="G73" i="7"/>
  <c r="F73" i="7"/>
  <c r="F72" i="7"/>
  <c r="H71" i="7"/>
  <c r="G71" i="7"/>
  <c r="F71" i="7"/>
  <c r="F70" i="7"/>
  <c r="F69" i="7"/>
  <c r="H68" i="7"/>
  <c r="G68" i="7"/>
  <c r="F68" i="7"/>
  <c r="H67" i="7"/>
  <c r="G67" i="7"/>
  <c r="F67" i="7"/>
  <c r="E66" i="7"/>
  <c r="H66" i="7" s="1"/>
  <c r="D66" i="7"/>
  <c r="C66" i="7"/>
  <c r="H65" i="7"/>
  <c r="G65" i="7"/>
  <c r="F65" i="7"/>
  <c r="H64" i="7"/>
  <c r="G64" i="7"/>
  <c r="F64" i="7"/>
  <c r="F63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D57" i="7"/>
  <c r="C57" i="7"/>
  <c r="E56" i="7"/>
  <c r="E57" i="7" s="1"/>
  <c r="F57" i="7" s="1"/>
  <c r="E55" i="7"/>
  <c r="H55" i="7" s="1"/>
  <c r="D55" i="7"/>
  <c r="C55" i="7"/>
  <c r="F54" i="7"/>
  <c r="H53" i="7"/>
  <c r="G53" i="7"/>
  <c r="F53" i="7"/>
  <c r="H52" i="7"/>
  <c r="G52" i="7"/>
  <c r="F52" i="7"/>
  <c r="H51" i="7"/>
  <c r="G51" i="7"/>
  <c r="F51" i="7"/>
  <c r="E50" i="7"/>
  <c r="H50" i="7" s="1"/>
  <c r="D50" i="7"/>
  <c r="C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F42" i="7"/>
  <c r="E42" i="7"/>
  <c r="D42" i="7"/>
  <c r="C42" i="7"/>
  <c r="F41" i="7"/>
  <c r="F40" i="7"/>
  <c r="F39" i="7"/>
  <c r="F38" i="7"/>
  <c r="F37" i="7"/>
  <c r="G36" i="7"/>
  <c r="F36" i="7"/>
  <c r="E36" i="7"/>
  <c r="H36" i="7" s="1"/>
  <c r="D36" i="7"/>
  <c r="C36" i="7"/>
  <c r="H35" i="7"/>
  <c r="G35" i="7"/>
  <c r="F35" i="7"/>
  <c r="F34" i="7"/>
  <c r="H33" i="7"/>
  <c r="G33" i="7"/>
  <c r="F33" i="7"/>
  <c r="F32" i="7"/>
  <c r="F31" i="7"/>
  <c r="F30" i="7"/>
  <c r="F29" i="7"/>
  <c r="G28" i="7"/>
  <c r="E28" i="7"/>
  <c r="F28" i="7" s="1"/>
  <c r="D28" i="7"/>
  <c r="C28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F20" i="7"/>
  <c r="H19" i="7"/>
  <c r="G19" i="7"/>
  <c r="F19" i="7"/>
  <c r="F18" i="7"/>
  <c r="E16" i="7"/>
  <c r="D16" i="7"/>
  <c r="D81" i="7" s="1"/>
  <c r="C16" i="7"/>
  <c r="C81" i="7" s="1"/>
  <c r="G15" i="7"/>
  <c r="F15" i="7"/>
  <c r="E15" i="7"/>
  <c r="H15" i="7" s="1"/>
  <c r="G14" i="7"/>
  <c r="E14" i="7"/>
  <c r="F14" i="7" s="1"/>
  <c r="G13" i="7"/>
  <c r="F13" i="7"/>
  <c r="E13" i="7"/>
  <c r="H13" i="7" s="1"/>
  <c r="H12" i="7"/>
  <c r="G12" i="7"/>
  <c r="F12" i="7"/>
  <c r="H11" i="7"/>
  <c r="G11" i="7"/>
  <c r="F11" i="7"/>
  <c r="H10" i="7"/>
  <c r="G10" i="7"/>
  <c r="F10" i="7"/>
  <c r="F9" i="7"/>
  <c r="H8" i="7"/>
  <c r="G8" i="7"/>
  <c r="F8" i="7"/>
  <c r="H7" i="7"/>
  <c r="G7" i="7"/>
  <c r="F7" i="7"/>
  <c r="A3" i="7"/>
  <c r="E21" i="6"/>
  <c r="E16" i="6"/>
  <c r="E17" i="6" s="1"/>
  <c r="E15" i="6"/>
  <c r="D10" i="6"/>
  <c r="E10" i="6" s="1"/>
  <c r="D9" i="6"/>
  <c r="E9" i="6" s="1"/>
  <c r="D8" i="6"/>
  <c r="E8" i="6" s="1"/>
  <c r="D7" i="6"/>
  <c r="E7" i="6" s="1"/>
  <c r="E5" i="6"/>
  <c r="E11" i="6" s="1"/>
  <c r="E22" i="6" s="1"/>
  <c r="F56" i="7" l="1"/>
  <c r="E81" i="7"/>
  <c r="F81" i="7" s="1"/>
  <c r="H14" i="7"/>
  <c r="F16" i="7"/>
  <c r="H28" i="7"/>
  <c r="F80" i="7"/>
  <c r="G16" i="7"/>
  <c r="G80" i="7"/>
  <c r="F50" i="7"/>
  <c r="F55" i="7"/>
  <c r="F66" i="7"/>
  <c r="G50" i="7"/>
  <c r="G55" i="7"/>
  <c r="G66" i="7"/>
  <c r="H16" i="7"/>
  <c r="E23" i="6"/>
  <c r="E24" i="6" s="1"/>
  <c r="H81" i="7" l="1"/>
  <c r="G81" i="7"/>
  <c r="E25" i="6"/>
  <c r="E26" i="6" s="1"/>
  <c r="E21" i="5" l="1"/>
  <c r="E16" i="5"/>
  <c r="E15" i="5"/>
  <c r="E17" i="5" s="1"/>
  <c r="D10" i="5"/>
  <c r="E10" i="5" s="1"/>
  <c r="D9" i="5"/>
  <c r="E9" i="5" s="1"/>
  <c r="D8" i="5"/>
  <c r="E8" i="5" s="1"/>
  <c r="D7" i="5"/>
  <c r="E7" i="5" s="1"/>
  <c r="E5" i="5"/>
  <c r="D24" i="4"/>
  <c r="F24" i="4" s="1"/>
  <c r="D23" i="4"/>
  <c r="F23" i="4" s="1"/>
  <c r="D22" i="4"/>
  <c r="F22" i="4" s="1"/>
  <c r="D21" i="4"/>
  <c r="F21" i="4" s="1"/>
  <c r="F25" i="4" s="1"/>
  <c r="D17" i="4"/>
  <c r="D16" i="4"/>
  <c r="F24" i="3"/>
  <c r="F23" i="3"/>
  <c r="F22" i="3"/>
  <c r="F21" i="3"/>
  <c r="E11" i="5" l="1"/>
  <c r="E22" i="5" s="1"/>
  <c r="F27" i="4"/>
  <c r="F26" i="4"/>
  <c r="F25" i="3"/>
  <c r="E23" i="5" l="1"/>
  <c r="E24" i="5" s="1"/>
  <c r="F28" i="4"/>
  <c r="F29" i="4" s="1"/>
  <c r="F26" i="3"/>
  <c r="F27" i="3" s="1"/>
  <c r="E25" i="5" l="1"/>
  <c r="E26" i="5" s="1"/>
  <c r="F28" i="3"/>
  <c r="F29" i="3" s="1"/>
  <c r="G11" i="1" l="1"/>
  <c r="H11" i="1" s="1"/>
  <c r="G8" i="1" l="1"/>
  <c r="F8" i="1"/>
  <c r="E8" i="1"/>
  <c r="H8" i="1" l="1"/>
  <c r="G7" i="1"/>
  <c r="H7" i="1" l="1"/>
  <c r="I7" i="2"/>
</calcChain>
</file>

<file path=xl/sharedStrings.xml><?xml version="1.0" encoding="utf-8"?>
<sst xmlns="http://schemas.openxmlformats.org/spreadsheetml/2006/main" count="492" uniqueCount="281">
  <si>
    <t>ESTIMASI REALISASI RKAP TAHUN 2020</t>
  </si>
  <si>
    <t>DIVISI OPERASI</t>
  </si>
  <si>
    <t>No</t>
  </si>
  <si>
    <t>Uraian</t>
  </si>
  <si>
    <t>RKAP 2020</t>
  </si>
  <si>
    <t>Estimasi Realisasi</t>
  </si>
  <si>
    <t>Trw. III</t>
  </si>
  <si>
    <t>Trw. IV</t>
  </si>
  <si>
    <t>Tahun 2020</t>
  </si>
  <si>
    <t>(%Ach)
(7/3)</t>
  </si>
  <si>
    <t>Realisasi s.d 
Trw. II</t>
  </si>
  <si>
    <t>Pendapatan Operasi</t>
  </si>
  <si>
    <t>Keterangan</t>
  </si>
  <si>
    <t>Biaya Bahan</t>
  </si>
  <si>
    <t>Biaya Sewa</t>
  </si>
  <si>
    <t>Biaya KSMU</t>
  </si>
  <si>
    <t>Tahun 2021</t>
  </si>
  <si>
    <t>Ratio</t>
  </si>
  <si>
    <t>RKAP 2021</t>
  </si>
  <si>
    <t>Berdasarkan proyeksi revenue dari Divisi Pengembangan</t>
  </si>
  <si>
    <t>Berdasarkan stress test pendapatan Divisi Pengembangan</t>
  </si>
  <si>
    <t xml:space="preserve">Realisasi berdasarkan Laporan keuangan sd bulan Juni 2020. </t>
  </si>
  <si>
    <t>a</t>
  </si>
  <si>
    <t>b</t>
  </si>
  <si>
    <t>Kerjasama Pengoperasian 1 Unit Reach Stacker</t>
  </si>
  <si>
    <t>ESTIMASI PERHITUNGAN BIAYA SEWA ON CALL REACH STACKER</t>
  </si>
  <si>
    <t>PT PRIMA TERMINAL PETIKEMAS</t>
  </si>
  <si>
    <t>Tarif Sewa On Call PT Lemo Tatagraha Mas</t>
  </si>
  <si>
    <t>Jumlah (Unit)</t>
  </si>
  <si>
    <t>Tarif/Box (Rp)</t>
  </si>
  <si>
    <t>20"</t>
  </si>
  <si>
    <t>40"</t>
  </si>
  <si>
    <t>Reach Stacker 45 TON</t>
  </si>
  <si>
    <t>Kegiatan LOLO</t>
  </si>
  <si>
    <t xml:space="preserve">    1) Petikemas Full</t>
  </si>
  <si>
    <t xml:space="preserve">    2) Petikemas Empty</t>
  </si>
  <si>
    <t>Persentase :</t>
  </si>
  <si>
    <r>
      <rPr>
        <b/>
        <i/>
        <sz val="11"/>
        <color theme="1"/>
        <rFont val="Calibri"/>
        <family val="2"/>
        <scheme val="minor"/>
      </rPr>
      <t>20"</t>
    </r>
    <r>
      <rPr>
        <i/>
        <sz val="11"/>
        <color theme="1"/>
        <rFont val="Calibri"/>
        <family val="2"/>
        <scheme val="minor"/>
      </rPr>
      <t xml:space="preserve"> adalah 70% dari 19.540 BOX =</t>
    </r>
  </si>
  <si>
    <t>BOX</t>
  </si>
  <si>
    <r>
      <rPr>
        <b/>
        <i/>
        <sz val="11"/>
        <color theme="1"/>
        <rFont val="Calibri"/>
        <family val="2"/>
        <scheme val="minor"/>
      </rPr>
      <t xml:space="preserve">40" </t>
    </r>
    <r>
      <rPr>
        <i/>
        <sz val="11"/>
        <color theme="1"/>
        <rFont val="Calibri"/>
        <family val="2"/>
        <scheme val="minor"/>
      </rPr>
      <t>adalah 30% dari 19.540 BOX =</t>
    </r>
  </si>
  <si>
    <t>Tarif</t>
  </si>
  <si>
    <t>Jumlah</t>
  </si>
  <si>
    <t>LOLO Import &amp; Ekspor, Receiving, Delivery &amp; DG Container</t>
  </si>
  <si>
    <t>20" empty</t>
  </si>
  <si>
    <t>20" full</t>
  </si>
  <si>
    <t>c</t>
  </si>
  <si>
    <t>40" empty</t>
  </si>
  <si>
    <t>d</t>
  </si>
  <si>
    <t>40" full</t>
  </si>
  <si>
    <t>Biaya Overhead 10%</t>
  </si>
  <si>
    <t>Total</t>
  </si>
  <si>
    <t>PPN</t>
  </si>
  <si>
    <t>Grand Total</t>
  </si>
  <si>
    <t>Est Trhoughput : 14.698 BOX (Apabila Launching November 2020)</t>
  </si>
  <si>
    <r>
      <t xml:space="preserve">Est Jumlah BOX yang akan menggunakan Reach Stacker adalah 20% dari total BOX : </t>
    </r>
    <r>
      <rPr>
        <i/>
        <sz val="11"/>
        <color rgb="FFFF0000"/>
        <rFont val="Calibri"/>
        <family val="2"/>
        <scheme val="minor"/>
      </rPr>
      <t>2.940 BOX</t>
    </r>
  </si>
  <si>
    <r>
      <rPr>
        <b/>
        <i/>
        <sz val="11"/>
        <color theme="1"/>
        <rFont val="Calibri"/>
        <family val="2"/>
        <scheme val="minor"/>
      </rPr>
      <t>20"</t>
    </r>
    <r>
      <rPr>
        <i/>
        <sz val="11"/>
        <color theme="1"/>
        <rFont val="Calibri"/>
        <family val="2"/>
        <scheme val="minor"/>
      </rPr>
      <t xml:space="preserve"> adalah 70% dari 2.940 BOX =</t>
    </r>
  </si>
  <si>
    <r>
      <rPr>
        <b/>
        <i/>
        <sz val="11"/>
        <color theme="1"/>
        <rFont val="Calibri"/>
        <family val="2"/>
        <scheme val="minor"/>
      </rPr>
      <t xml:space="preserve">40" </t>
    </r>
    <r>
      <rPr>
        <i/>
        <sz val="11"/>
        <color theme="1"/>
        <rFont val="Calibri"/>
        <family val="2"/>
        <scheme val="minor"/>
      </rPr>
      <t>adalah 30% dari 2.940 BOX =</t>
    </r>
  </si>
  <si>
    <t>ESTIMASI BIAYA TKBM TAHUN 2021</t>
  </si>
  <si>
    <t>A. Tarif B/M</t>
  </si>
  <si>
    <t xml:space="preserve">Uraian </t>
  </si>
  <si>
    <t>Tarif per Box</t>
  </si>
  <si>
    <t>Total B/M (Box)</t>
  </si>
  <si>
    <t>Total Tarif</t>
  </si>
  <si>
    <t>TKBM &amp; Lashing/Unlashing</t>
  </si>
  <si>
    <t>Petikemas 20", 40" &amp; 45"</t>
  </si>
  <si>
    <t>TKBM wire sling petikemas OH/OW/OL</t>
  </si>
  <si>
    <t>a. OH/Wiresling 20" Full</t>
  </si>
  <si>
    <t>3% dari total B/M</t>
  </si>
  <si>
    <t>b. OH/Wiresling 20" Empty</t>
  </si>
  <si>
    <t>c. OH/Wiresling 40" Full</t>
  </si>
  <si>
    <t>2,5% dari total B/M</t>
  </si>
  <si>
    <t>d. OH/Wiresling 40" Empty</t>
  </si>
  <si>
    <t>TOTAL</t>
  </si>
  <si>
    <t>B. Tarif Upah Lainnya</t>
  </si>
  <si>
    <t>Jumlah Hari</t>
  </si>
  <si>
    <t>Uang Premi</t>
  </si>
  <si>
    <t>Uang Extra Fooding</t>
  </si>
  <si>
    <t>Jumlah B</t>
  </si>
  <si>
    <t>C. Tarif Tunggu</t>
  </si>
  <si>
    <t>Tarif per jam</t>
  </si>
  <si>
    <t>Estimasi Jam Tunggu</t>
  </si>
  <si>
    <t>Uang Tunggu</t>
  </si>
  <si>
    <t>Est Kunjungan Kapal Tahun 2021 ada 152 call. Diperkirakan dalam 1 minggu ada 3 call kapal dengan kemungkinan 1 call kapal yang mengalami waktu tunggu selama 2 jam. Maka dalam 1 bulan ada 8 jam waktu tunggu dan dalam 1 tahun ada 96 jam.</t>
  </si>
  <si>
    <t>Jumlah A,B dan C</t>
  </si>
  <si>
    <t>Biaya Overdue 10%</t>
  </si>
  <si>
    <t>GRAND TOTAL</t>
  </si>
  <si>
    <t>ESTIMASI BIAYA TKBM BULAN NOPEMBER DAN DESEMBER 2020</t>
  </si>
  <si>
    <t>PT PRIMA TERMINAL PETI KEMAS</t>
  </si>
  <si>
    <t>BEBAN OPERASI</t>
  </si>
  <si>
    <t>COA</t>
  </si>
  <si>
    <t>URAIAN</t>
  </si>
  <si>
    <t>RKAP SD BULAN INI</t>
  </si>
  <si>
    <t>REALISASI SD BULAN JUNI 2020</t>
  </si>
  <si>
    <t>SISA  ANGGARAN S.D BULAN JUNI                          (4-5)</t>
  </si>
  <si>
    <t>RATIO</t>
  </si>
  <si>
    <t>% (5/3)</t>
  </si>
  <si>
    <t>% (5/4)</t>
  </si>
  <si>
    <t>Beban Pegawai</t>
  </si>
  <si>
    <t>Beban Pokok-Imbalan Kerja Penghasilan Pegawai</t>
  </si>
  <si>
    <t>Beban Pokok-Imbalan Kerja Tunjangan Pegawai</t>
  </si>
  <si>
    <t>Beban Pokok-Imbalan Kerja Lembur (Utpk&amp;Pemanduan)</t>
  </si>
  <si>
    <t>Beban Pokok-Imbalan Kerja Bonus/Jasa Produksi</t>
  </si>
  <si>
    <t>Beban Pokok-Imbalan Kerja Penghasilan Lainnya</t>
  </si>
  <si>
    <t>Beban Pokok-Tunjangan PPh Pasal 21</t>
  </si>
  <si>
    <t>Beban Usaha-Penghasilan Direksi</t>
  </si>
  <si>
    <t>Beban Usaha-Tunjangan Direksi</t>
  </si>
  <si>
    <t>Beban Usaha-Tunjangan Pph Pasal 21 - Direksi</t>
  </si>
  <si>
    <t>Total Beban Pegawai</t>
  </si>
  <si>
    <t>Beban Bahan</t>
  </si>
  <si>
    <t>Beban Pokok-Bahan Bakar Minyak (BBM)-Fasar Kepelab</t>
  </si>
  <si>
    <t>Beban Pokok Bahan Bakar Minyak (BBM) Kendaraan</t>
  </si>
  <si>
    <t>Beban Pokok Bahan Pelumas</t>
  </si>
  <si>
    <t>Beban Pokok Bahan Makanan</t>
  </si>
  <si>
    <t>Beban Pokok Air</t>
  </si>
  <si>
    <t>Beban Pokok Listrik-Operasional</t>
  </si>
  <si>
    <t>Beban Pokok Telepon dan Ijin-Operasional</t>
  </si>
  <si>
    <t>Beban Pokok Perlengkapan (Kapal Dan Kepelabuhanan)</t>
  </si>
  <si>
    <t>Beban Bahan Lainnya</t>
  </si>
  <si>
    <t>Beban Pokok -Peralatan Kantor</t>
  </si>
  <si>
    <t>Total Beban Bahan</t>
  </si>
  <si>
    <t>Beban Pemeliharaan</t>
  </si>
  <si>
    <t>Beban Pokok - Beban Pemeliharaan &amp; Perbaikan Bangu</t>
  </si>
  <si>
    <t>Beban Pokok - Beban Pemeliharaan &amp; Perbaikan Alat</t>
  </si>
  <si>
    <t>Beban Pokok - Beban Pemeliharaan &amp; Perbaikan Insta</t>
  </si>
  <si>
    <t>Beban Pokok - Bbn Pmeliharaan &amp; Prbaikn Jln&amp;Bangun</t>
  </si>
  <si>
    <t>Beban Pokok - Bbn Pmeliharaan &amp; Perbaikan Peralata</t>
  </si>
  <si>
    <t>Beban Pokok - Bbn Pmeliharaan &amp; Perbaikn Kendaraan</t>
  </si>
  <si>
    <t>Beban Pokok - Bbn Pmeliharaan&amp;Prbaikn Emplasmn (Tr</t>
  </si>
  <si>
    <t>Total Beban Pemeliharaan</t>
  </si>
  <si>
    <t>Beban Penyusutan dan Amortisasi</t>
  </si>
  <si>
    <t>Beban Pokok Peny-AsetTetap-Bangunan Faspel (Fasar)</t>
  </si>
  <si>
    <t>Beban Pokok Peny-Aset Tetap-Alat Faspel (Fasar)</t>
  </si>
  <si>
    <t>Beban Pokok Peny-AsetTetap-Instlasi Faspel (Fasar)</t>
  </si>
  <si>
    <t>Beban Pokok Peny-AsetTetap-Jalan&amp;Bangunan (Fasar)</t>
  </si>
  <si>
    <t>Beban Pokok Peny-Aset Tetap-Emplasmen  (Fasar)</t>
  </si>
  <si>
    <t>Total Beban Penyusutaan dan Amortisasi</t>
  </si>
  <si>
    <t>Beban Asuransi</t>
  </si>
  <si>
    <t>B.Pokok Asuransi (Kpl&amp;FasarKplabuhann)Bangunn Fspl</t>
  </si>
  <si>
    <t>B.Pokok Asuransi (Kpl&amp;FasarKplabuhann) Alat Faspel</t>
  </si>
  <si>
    <t>B.Pokok Asuransi (Kpl&amp;FsrKplabhn) Instalasi Faspel</t>
  </si>
  <si>
    <t>B.Pokok Asuransi(Kpl&amp;FsrKplabhn)Jalan&amp;Bangunan</t>
  </si>
  <si>
    <t>B.Pokok Asuransi (Kpl&amp;FasarKplabuhann) Peralatan</t>
  </si>
  <si>
    <t>B.PkokAsurnsi(Kapal&amp;FK)E.-Trminal/Bangunan Plabuhn</t>
  </si>
  <si>
    <t>B.Pokok Asuransi (Kapal&amp;FasarKeplabuhann)- Lainnya</t>
  </si>
  <si>
    <t>Total Beban Asuransi</t>
  </si>
  <si>
    <t>Beban Sewa</t>
  </si>
  <si>
    <t>Beban Pokok Sewa Jalan &amp; Bangunan (Kepelabuhan)</t>
  </si>
  <si>
    <t>Beban Pokok Sewa Kendaraan (Dinas Lapangan)</t>
  </si>
  <si>
    <t>Beban Pokok Sewa Tenaga Kerja</t>
  </si>
  <si>
    <t>Beban Pokok Sewa - Lainnya</t>
  </si>
  <si>
    <t>Total Beban Sewa</t>
  </si>
  <si>
    <t>Beban KSMU</t>
  </si>
  <si>
    <t>Beban Pokok Persewaan T.B.A.L</t>
  </si>
  <si>
    <t>Total Beban KSMU</t>
  </si>
  <si>
    <t>Beban Administrasi Kantor</t>
  </si>
  <si>
    <t>Beban Pokok-Administrasi Kantor Cetak Dan Fotocopy</t>
  </si>
  <si>
    <t>Beban Pokok-Administrasi Kantor Kertas &amp;Alat Tulis</t>
  </si>
  <si>
    <t>Beban Pokok-Administrasi Kantor Pengiriman Surat</t>
  </si>
  <si>
    <t>Beban Pokok-AdmKantor SrtKbar,Majalah,Buletin&amp;Buku</t>
  </si>
  <si>
    <t>Beban Pokok-Adm Kantor Ruangan Dan Peralatan Rapat</t>
  </si>
  <si>
    <t>Beban Pokok-Administrasi Perkantoran - Lainnya</t>
  </si>
  <si>
    <t>Beban Pokok Administrasi Lainnya-Jamuan Rapat</t>
  </si>
  <si>
    <t xml:space="preserve"> Beban Pokok Administrasi Lainnya-Rumah Tangga</t>
  </si>
  <si>
    <t>Total Beban Administrasi Kantor</t>
  </si>
  <si>
    <t>Beban Umum</t>
  </si>
  <si>
    <t>Bban Pkok Bbn Prjalann Dinas (Oprasionl Pely Jasa)</t>
  </si>
  <si>
    <t>Beban Promosi Dan Periklanan</t>
  </si>
  <si>
    <t>Beban Pokok Pajak Bumi Dan Bangunan (Pelabuhan)</t>
  </si>
  <si>
    <t>Beban Usaha-Pemeriksaan/Audit Eksternal</t>
  </si>
  <si>
    <t>Beban Usaha-Konsultan</t>
  </si>
  <si>
    <t>Beban Usaha-Penanganan Perkara</t>
  </si>
  <si>
    <t>Beban Pokok Pakaian Dinas (SDMTeknik&amp;Operasional)</t>
  </si>
  <si>
    <t>BbnPokokP'didikan&amp;P'latihan(SDMTeknik&amp;Operasional)</t>
  </si>
  <si>
    <t>Beban Pokok - Bantuan Sosial</t>
  </si>
  <si>
    <t>Beban PokokPrawatnKsehatnPgwi Aktif-SDMOperasional</t>
  </si>
  <si>
    <t>Beban Pokok Imbalan Pasca Kerja (Sdm Operasional)</t>
  </si>
  <si>
    <t>Beban Pokok Administrasi Lainnya-OlahRaga&amp;Kesenian</t>
  </si>
  <si>
    <t>Beban Pokok Administrasi Lainnya</t>
  </si>
  <si>
    <t>Total Beban Umum</t>
  </si>
  <si>
    <t>TOTAL BEBAN OPERASI</t>
  </si>
  <si>
    <t xml:space="preserve">Promosi / Pemasaran </t>
  </si>
  <si>
    <t>ESTIMASI PENDAPATAN PELAYANAN JASA PETIKEMAS IMPORT</t>
  </si>
  <si>
    <t>PADA TERMINAL TEST PTP NOVEMBER 2020</t>
  </si>
  <si>
    <t>Vessel :</t>
  </si>
  <si>
    <t>MV. SINAR BALI</t>
  </si>
  <si>
    <t>Estimasi B/M :</t>
  </si>
  <si>
    <t>750 BOX</t>
  </si>
  <si>
    <t>Estimasi Import :</t>
  </si>
  <si>
    <t>255 BOX</t>
  </si>
  <si>
    <t>Estimasi Ekspor :</t>
  </si>
  <si>
    <t>495 BOX</t>
  </si>
  <si>
    <t>A. Import</t>
  </si>
  <si>
    <t xml:space="preserve">No. </t>
  </si>
  <si>
    <t>Jasa Pelayanan</t>
  </si>
  <si>
    <t>Pendapatan</t>
  </si>
  <si>
    <t>Tariff</t>
  </si>
  <si>
    <t>Stevedoring</t>
  </si>
  <si>
    <t>Jumlah Stevedoring sebelum diskon 35%</t>
  </si>
  <si>
    <t>Jumlah Stevedoring setelah diskon 35%</t>
  </si>
  <si>
    <t>LOLO</t>
  </si>
  <si>
    <t>Jumlah LOLO</t>
  </si>
  <si>
    <t>Penumpukan</t>
  </si>
  <si>
    <t>Jumlah Penumpukan</t>
  </si>
  <si>
    <t>Reefer</t>
  </si>
  <si>
    <t>20" full reefer</t>
  </si>
  <si>
    <t>40" full reefer</t>
  </si>
  <si>
    <t>Jumlah Reefer</t>
  </si>
  <si>
    <t>Pass Pelabuhan</t>
  </si>
  <si>
    <t>Jumlah Pass Pelabuhan</t>
  </si>
  <si>
    <t>Buka Tutup Palka</t>
  </si>
  <si>
    <t>Buka dan Tutup</t>
  </si>
  <si>
    <t>4 Palka</t>
  </si>
  <si>
    <t>Jumlah Buka Tutup Palka sebelum Diskon 35%</t>
  </si>
  <si>
    <t>Jumlah Buka Tutup Palka setelah Diskon 35%</t>
  </si>
  <si>
    <t>TOTAL PENDAPATAN</t>
  </si>
  <si>
    <t>Kurs 1 USD = Rp.14.500</t>
  </si>
  <si>
    <t>Diskon Pada Kegiatan Impor</t>
  </si>
  <si>
    <t>ESTIMASI PENDAPATAN PELAYANAN JASA PETIKEMAS EKSPOR</t>
  </si>
  <si>
    <t>Estimasi Muatan :</t>
  </si>
  <si>
    <t>B. Ekspor</t>
  </si>
  <si>
    <t>Diskon Pada Kegiatan Ekspor</t>
  </si>
  <si>
    <t>Est Kunjungan Kapal Tahun 2020 ada 23 call. Diperkirakan dalam 1 minggu ada 3 call kapal dengan kemungkinan 1 call kapal yang mengalami waktu tunggu selama 2 jam. Maka dalam 1 bulan ada 8 jam waktu tunggu.</t>
  </si>
  <si>
    <t>-</t>
  </si>
  <si>
    <t>Sewa Tenaga Kerja B/M</t>
  </si>
  <si>
    <t>Promosi, Iklan, Video Company Profile, Berita Media Cetak dan Elektronik</t>
  </si>
  <si>
    <t>- Beban Pokok Sewa Tenaga Kerja</t>
  </si>
  <si>
    <t>Estimasi realisasi tahun 2020 untuk sewa Tenaga Kerja B/M jika beroperasi bulan Nov 2020</t>
  </si>
  <si>
    <t>Estimasi realisasi biaya KSMU  untuk kerjasama pengoperasian 1 unit reach stacker apabila beroperasi mulai bulan Nov 2020</t>
  </si>
  <si>
    <t>Biaya Umum</t>
  </si>
  <si>
    <t>- Beban Promosi Dan Periklanan</t>
  </si>
  <si>
    <t xml:space="preserve">Realisasi biaya promosi dan periklanan berdasarkan Laporan Keuangan sd Juni 2020. Est Reliasasi sd Desember 2020 Rp. 663.577.577 karena adanya pemberian diskon 35% sebagai sarana promosi saat Terminal Test. </t>
  </si>
  <si>
    <t>Total Diskon Ekspor dan Impor</t>
  </si>
  <si>
    <t xml:space="preserve">Est Trhoughput : 140.860 BOX </t>
  </si>
  <si>
    <r>
      <t xml:space="preserve">Est Jumlah BOX yang akan menggunakan Reach Stacker adalah 20% dari total BOX : </t>
    </r>
    <r>
      <rPr>
        <i/>
        <sz val="11"/>
        <color rgb="FFFF0000"/>
        <rFont val="Calibri"/>
        <family val="2"/>
        <scheme val="minor"/>
      </rPr>
      <t>28.172 BOX</t>
    </r>
  </si>
  <si>
    <t>RENCANA PELAKSANAAN KEGIATAN PROMOSI</t>
  </si>
  <si>
    <t>Sasaran</t>
  </si>
  <si>
    <t>Rincian Pelaksanaan</t>
  </si>
  <si>
    <t>Target</t>
  </si>
  <si>
    <t xml:space="preserve">Memberikan informasi kepada publik, menumbuhkan citra perusahaan serta upaya dalam membujuk pelanggan </t>
  </si>
  <si>
    <t>Terminal Testing</t>
  </si>
  <si>
    <t>Full Operasional</t>
  </si>
  <si>
    <t>Coffee Morning</t>
  </si>
  <si>
    <t xml:space="preserve">Upaya meningkatkan hubungan dengan customer dan membangun komunikasi yang baik dan intens dengan customer  </t>
  </si>
  <si>
    <t>Coffe Morning setiap bulan</t>
  </si>
  <si>
    <t xml:space="preserve">Customer Gathering </t>
  </si>
  <si>
    <t xml:space="preserve">Upaya meningkatkan hubungan dengan customer  </t>
  </si>
  <si>
    <t>Memberikan apresiasi kepada customer yang paling berkontribusi</t>
  </si>
  <si>
    <t>Estimasi Biaya</t>
  </si>
  <si>
    <t>Iklan Media Massa</t>
  </si>
  <si>
    <t>RKAP</t>
  </si>
  <si>
    <t>Jan sd Des 2021</t>
  </si>
  <si>
    <t>Kunjungan ke Perusahaan Pelayanan</t>
  </si>
  <si>
    <t>Kegiatan</t>
  </si>
  <si>
    <t>%</t>
  </si>
  <si>
    <t>rkap 2021</t>
  </si>
  <si>
    <t>Promosi, Pemasaran dan IkLan</t>
  </si>
  <si>
    <t>Memperkenalkan PT Prima Terminal Petikemas kepada Mahasiswa, Stakeholder dan Perusahaan Pelayaran</t>
  </si>
  <si>
    <t>Program Site Visit bagi Mahasiswa, Stakeholder dan Perusahaan Pelayaran</t>
  </si>
  <si>
    <t>Menerima kunjungan dari Perguruan Tinggi Stakeholder dan Perusahaan Pelayaran sebagai upaya mengedukasi dan mempromosikan PTP dan mendapatkan pasar baru</t>
  </si>
  <si>
    <t>Realisasi biaya pokok perlengkapan berdasarkan Laporan Keuangan sd Juni 2020.</t>
  </si>
  <si>
    <t>Rencana Anggaran Pengadaan Sling untuk kebutuhan kegiatan operasional</t>
  </si>
  <si>
    <t>Jenis Barang</t>
  </si>
  <si>
    <t>Est. Harga (Rp)</t>
  </si>
  <si>
    <t>Total (Rp)</t>
  </si>
  <si>
    <t>Sling ukuran panjang 3m diameter 2,6cm</t>
  </si>
  <si>
    <t>Sling ukuran panjang 6m diameter 2,6cm</t>
  </si>
  <si>
    <t xml:space="preserve">Shackle (tapak gajah) </t>
  </si>
  <si>
    <t>Hook / Gancu WLL 7 ton</t>
  </si>
  <si>
    <t>PPN 10%</t>
  </si>
  <si>
    <t>Trw I</t>
  </si>
  <si>
    <t>Trw II</t>
  </si>
  <si>
    <t>Trw III</t>
  </si>
  <si>
    <t>Trw IV</t>
  </si>
  <si>
    <t xml:space="preserve">Bahan Perlengkapan
- Operasional
</t>
  </si>
  <si>
    <t>- Bahan Perlengkapan
   - Operasional</t>
  </si>
  <si>
    <t>Pengadaan Handytalky</t>
  </si>
  <si>
    <t>Untuk biaya Pengadaan Sling dan Handy Talky untuk kebutuhan kegiatan operasional tahun 2022</t>
  </si>
  <si>
    <t>Realisasi sd TRw II</t>
  </si>
  <si>
    <t>7/3
(Ach)</t>
  </si>
  <si>
    <t>estimasi 2021</t>
  </si>
  <si>
    <t>ESTIMASI REALISASI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</si>
</sst>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Rp&quot;#,##0;\-&quot;Rp&quot;#,##0"/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.0_-;\-* #,##0.0_-;_-* &quot;-&quot;_-;_-@_-"/>
    <numFmt numFmtId="166" formatCode="[$USD]\ #,##0.00"/>
    <numFmt numFmtId="167" formatCode="_-[$USD]\ * #,##0.00_-;\-[$USD]\ * #,##0.00_-;_-[$USD]\ * &quot;-&quot;_-;_-@_-"/>
    <numFmt numFmtId="168" formatCode="&quot;Rp&quot;#,##0.00"/>
    <numFmt numFmtId="169" formatCode="_-[$USD]\ * #,##0_-;\-[$USD]\ * #,##0_-;_-[$USD]\ * &quot;-&quot;_-;_-@_-"/>
    <numFmt numFmtId="170" formatCode="_(* #,##0.00_);_(* \(#,##0.00\);_(* &quot;-&quot;??_);_(@_)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170" fontId="1" fillId="0" borderId="0" applyFont="0" applyFill="0" applyBorder="0" applyAlignment="0" applyProtection="0"/>
  </cellStyleXfs>
  <cellXfs count="3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top"/>
    </xf>
    <xf numFmtId="41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41" fontId="0" fillId="0" borderId="1" xfId="1" applyFont="1" applyBorder="1" applyAlignment="1">
      <alignment vertical="top"/>
    </xf>
    <xf numFmtId="10" fontId="0" fillId="0" borderId="1" xfId="2" applyNumberFormat="1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41" fontId="0" fillId="0" borderId="1" xfId="0" applyNumberFormat="1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0" fillId="0" borderId="0" xfId="0" applyAlignment="1"/>
    <xf numFmtId="41" fontId="0" fillId="0" borderId="0" xfId="1" applyFont="1"/>
    <xf numFmtId="0" fontId="0" fillId="0" borderId="1" xfId="0" applyBorder="1"/>
    <xf numFmtId="41" fontId="0" fillId="0" borderId="1" xfId="0" applyNumberFormat="1" applyBorder="1"/>
    <xf numFmtId="41" fontId="0" fillId="0" borderId="1" xfId="1" applyFont="1" applyBorder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2" fillId="0" borderId="0" xfId="0" quotePrefix="1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4" fillId="0" borderId="0" xfId="0" applyFont="1" applyFill="1" applyAlignment="1">
      <alignment horizontal="left"/>
    </xf>
    <xf numFmtId="41" fontId="4" fillId="0" borderId="0" xfId="1" applyFont="1" applyFill="1" applyAlignment="1"/>
    <xf numFmtId="1" fontId="4" fillId="0" borderId="0" xfId="0" applyNumberFormat="1" applyFont="1" applyFill="1" applyAlignment="1"/>
    <xf numFmtId="1" fontId="3" fillId="0" borderId="0" xfId="0" applyNumberFormat="1" applyFont="1" applyFill="1" applyAlignment="1"/>
    <xf numFmtId="1" fontId="4" fillId="0" borderId="0" xfId="0" applyNumberFormat="1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165" fontId="0" fillId="0" borderId="2" xfId="0" applyNumberForma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 vertical="center" wrapText="1"/>
    </xf>
    <xf numFmtId="41" fontId="2" fillId="0" borderId="1" xfId="0" applyNumberFormat="1" applyFont="1" applyBorder="1"/>
    <xf numFmtId="41" fontId="2" fillId="3" borderId="1" xfId="0" applyNumberFormat="1" applyFont="1" applyFill="1" applyBorder="1"/>
    <xf numFmtId="0" fontId="2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" fontId="0" fillId="0" borderId="1" xfId="1" applyNumberFormat="1" applyFont="1" applyBorder="1"/>
    <xf numFmtId="5" fontId="0" fillId="0" borderId="1" xfId="0" applyNumberFormat="1" applyBorder="1"/>
    <xf numFmtId="5" fontId="0" fillId="0" borderId="1" xfId="1" applyNumberFormat="1" applyFont="1" applyBorder="1" applyAlignment="1">
      <alignment vertical="top"/>
    </xf>
    <xf numFmtId="5" fontId="0" fillId="0" borderId="1" xfId="0" applyNumberFormat="1" applyBorder="1" applyAlignment="1">
      <alignment vertical="top"/>
    </xf>
    <xf numFmtId="7" fontId="0" fillId="0" borderId="1" xfId="1" applyNumberFormat="1" applyFont="1" applyBorder="1" applyAlignment="1">
      <alignment vertical="top"/>
    </xf>
    <xf numFmtId="5" fontId="2" fillId="0" borderId="1" xfId="0" applyNumberFormat="1" applyFont="1" applyBorder="1"/>
    <xf numFmtId="0" fontId="2" fillId="0" borderId="0" xfId="0" applyFont="1" applyBorder="1" applyAlignment="1">
      <alignment horizontal="center" vertical="center"/>
    </xf>
    <xf numFmtId="5" fontId="2" fillId="0" borderId="0" xfId="0" applyNumberFormat="1" applyFont="1" applyBorder="1"/>
    <xf numFmtId="0" fontId="0" fillId="0" borderId="0" xfId="0" applyBorder="1"/>
    <xf numFmtId="0" fontId="0" fillId="0" borderId="1" xfId="0" applyFill="1" applyBorder="1"/>
    <xf numFmtId="5" fontId="0" fillId="0" borderId="1" xfId="1" applyNumberFormat="1" applyFont="1" applyFill="1" applyBorder="1" applyAlignment="1">
      <alignment horizontal="right"/>
    </xf>
    <xf numFmtId="5" fontId="0" fillId="0" borderId="1" xfId="0" applyNumberFormat="1" applyFont="1" applyBorder="1" applyAlignment="1"/>
    <xf numFmtId="5" fontId="2" fillId="0" borderId="1" xfId="0" applyNumberFormat="1" applyFont="1" applyBorder="1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" fontId="2" fillId="0" borderId="1" xfId="0" applyNumberFormat="1" applyFont="1" applyBorder="1" applyAlignment="1">
      <alignment vertical="top"/>
    </xf>
    <xf numFmtId="5" fontId="0" fillId="0" borderId="1" xfId="0" applyNumberFormat="1" applyFont="1" applyBorder="1" applyAlignment="1">
      <alignment vertical="top" wrapText="1"/>
    </xf>
    <xf numFmtId="0" fontId="2" fillId="0" borderId="1" xfId="0" applyFont="1" applyBorder="1" applyAlignment="1"/>
    <xf numFmtId="5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8" fillId="2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41" fontId="9" fillId="0" borderId="8" xfId="0" applyNumberFormat="1" applyFont="1" applyFill="1" applyBorder="1"/>
    <xf numFmtId="41" fontId="9" fillId="0" borderId="14" xfId="0" applyNumberFormat="1" applyFont="1" applyBorder="1"/>
    <xf numFmtId="41" fontId="9" fillId="0" borderId="7" xfId="4" applyNumberFormat="1" applyFont="1" applyBorder="1"/>
    <xf numFmtId="10" fontId="9" fillId="0" borderId="7" xfId="4" applyNumberFormat="1" applyFont="1" applyBorder="1"/>
    <xf numFmtId="10" fontId="9" fillId="0" borderId="5" xfId="4" applyNumberFormat="1" applyFont="1" applyBorder="1"/>
    <xf numFmtId="0" fontId="9" fillId="0" borderId="0" xfId="0" applyFont="1"/>
    <xf numFmtId="0" fontId="9" fillId="0" borderId="11" xfId="0" applyFont="1" applyBorder="1" applyAlignment="1">
      <alignment horizontal="left"/>
    </xf>
    <xf numFmtId="41" fontId="9" fillId="0" borderId="14" xfId="0" applyNumberFormat="1" applyFont="1" applyFill="1" applyBorder="1"/>
    <xf numFmtId="41" fontId="9" fillId="0" borderId="11" xfId="0" applyNumberFormat="1" applyFont="1" applyBorder="1"/>
    <xf numFmtId="41" fontId="9" fillId="0" borderId="15" xfId="4" applyNumberFormat="1" applyFont="1" applyBorder="1"/>
    <xf numFmtId="10" fontId="9" fillId="0" borderId="15" xfId="4" applyNumberFormat="1" applyFont="1" applyBorder="1"/>
    <xf numFmtId="10" fontId="9" fillId="0" borderId="11" xfId="4" applyNumberFormat="1" applyFont="1" applyBorder="1"/>
    <xf numFmtId="41" fontId="8" fillId="5" borderId="1" xfId="0" applyNumberFormat="1" applyFont="1" applyFill="1" applyBorder="1"/>
    <xf numFmtId="41" fontId="8" fillId="5" borderId="1" xfId="4" applyNumberFormat="1" applyFont="1" applyFill="1" applyBorder="1"/>
    <xf numFmtId="10" fontId="8" fillId="5" borderId="1" xfId="4" applyNumberFormat="1" applyFont="1" applyFill="1" applyBorder="1"/>
    <xf numFmtId="0" fontId="9" fillId="0" borderId="14" xfId="0" applyFont="1" applyBorder="1"/>
    <xf numFmtId="0" fontId="9" fillId="0" borderId="11" xfId="0" applyFont="1" applyBorder="1"/>
    <xf numFmtId="41" fontId="9" fillId="0" borderId="0" xfId="1" applyFont="1"/>
    <xf numFmtId="41" fontId="9" fillId="0" borderId="5" xfId="1" applyFont="1" applyBorder="1"/>
    <xf numFmtId="41" fontId="9" fillId="0" borderId="0" xfId="0" applyNumberFormat="1" applyFont="1"/>
    <xf numFmtId="43" fontId="9" fillId="0" borderId="0" xfId="3" applyFont="1"/>
    <xf numFmtId="0" fontId="9" fillId="0" borderId="9" xfId="0" applyFont="1" applyBorder="1" applyAlignment="1">
      <alignment horizontal="left"/>
    </xf>
    <xf numFmtId="41" fontId="9" fillId="0" borderId="10" xfId="0" applyNumberFormat="1" applyFont="1" applyFill="1" applyBorder="1"/>
    <xf numFmtId="41" fontId="9" fillId="0" borderId="10" xfId="0" applyNumberFormat="1" applyFont="1" applyBorder="1"/>
    <xf numFmtId="41" fontId="8" fillId="2" borderId="11" xfId="0" applyNumberFormat="1" applyFont="1" applyFill="1" applyBorder="1"/>
    <xf numFmtId="0" fontId="9" fillId="0" borderId="12" xfId="0" applyFont="1" applyBorder="1" applyAlignment="1">
      <alignment horizontal="left"/>
    </xf>
    <xf numFmtId="41" fontId="9" fillId="0" borderId="5" xfId="0" applyNumberFormat="1" applyFont="1" applyBorder="1"/>
    <xf numFmtId="0" fontId="9" fillId="0" borderId="0" xfId="0" applyFont="1" applyBorder="1" applyAlignment="1">
      <alignment horizontal="left"/>
    </xf>
    <xf numFmtId="41" fontId="9" fillId="0" borderId="11" xfId="0" applyNumberFormat="1" applyFont="1" applyFill="1" applyBorder="1"/>
    <xf numFmtId="0" fontId="9" fillId="0" borderId="13" xfId="0" applyFont="1" applyBorder="1" applyAlignment="1">
      <alignment horizontal="left"/>
    </xf>
    <xf numFmtId="41" fontId="9" fillId="0" borderId="6" xfId="0" applyNumberFormat="1" applyFont="1" applyFill="1" applyBorder="1"/>
    <xf numFmtId="41" fontId="9" fillId="0" borderId="6" xfId="0" applyNumberFormat="1" applyFont="1" applyBorder="1"/>
    <xf numFmtId="41" fontId="2" fillId="2" borderId="1" xfId="0" applyNumberFormat="1" applyFont="1" applyFill="1" applyBorder="1"/>
    <xf numFmtId="0" fontId="1" fillId="0" borderId="15" xfId="0" applyNumberFormat="1" applyFont="1" applyBorder="1" applyAlignment="1">
      <alignment horizontal="left"/>
    </xf>
    <xf numFmtId="41" fontId="1" fillId="0" borderId="5" xfId="0" applyNumberFormat="1" applyFont="1" applyBorder="1"/>
    <xf numFmtId="41" fontId="1" fillId="0" borderId="8" xfId="0" applyNumberFormat="1" applyFont="1" applyBorder="1"/>
    <xf numFmtId="41" fontId="1" fillId="0" borderId="11" xfId="0" applyNumberFormat="1" applyFont="1" applyBorder="1"/>
    <xf numFmtId="41" fontId="1" fillId="0" borderId="14" xfId="0" applyNumberFormat="1" applyFont="1" applyBorder="1"/>
    <xf numFmtId="41" fontId="1" fillId="0" borderId="6" xfId="0" applyNumberFormat="1" applyFont="1" applyBorder="1"/>
    <xf numFmtId="41" fontId="1" fillId="0" borderId="10" xfId="0" applyNumberFormat="1" applyFont="1" applyBorder="1"/>
    <xf numFmtId="41" fontId="1" fillId="0" borderId="5" xfId="0" applyNumberFormat="1" applyFont="1" applyBorder="1" applyAlignment="1">
      <alignment horizontal="left"/>
    </xf>
    <xf numFmtId="41" fontId="1" fillId="0" borderId="11" xfId="0" applyNumberFormat="1" applyFont="1" applyBorder="1" applyAlignment="1">
      <alignment horizontal="left"/>
    </xf>
    <xf numFmtId="41" fontId="1" fillId="0" borderId="6" xfId="0" applyNumberFormat="1" applyFont="1" applyBorder="1" applyAlignment="1">
      <alignment horizontal="left"/>
    </xf>
    <xf numFmtId="41" fontId="2" fillId="2" borderId="6" xfId="0" applyNumberFormat="1" applyFont="1" applyFill="1" applyBorder="1"/>
    <xf numFmtId="0" fontId="1" fillId="0" borderId="1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41" fontId="2" fillId="2" borderId="4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41" fontId="1" fillId="0" borderId="1" xfId="0" applyNumberFormat="1" applyFont="1" applyBorder="1"/>
    <xf numFmtId="41" fontId="1" fillId="0" borderId="4" xfId="0" applyNumberFormat="1" applyFont="1" applyBorder="1"/>
    <xf numFmtId="0" fontId="1" fillId="0" borderId="7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41" fontId="2" fillId="6" borderId="1" xfId="0" applyNumberFormat="1" applyFont="1" applyFill="1" applyBorder="1" applyAlignment="1">
      <alignment horizontal="left"/>
    </xf>
    <xf numFmtId="10" fontId="2" fillId="6" borderId="1" xfId="4" applyNumberFormat="1" applyFont="1" applyFill="1" applyBorder="1"/>
    <xf numFmtId="41" fontId="1" fillId="0" borderId="0" xfId="0" applyNumberFormat="1" applyFont="1"/>
    <xf numFmtId="0" fontId="7" fillId="0" borderId="0" xfId="0" applyFont="1" applyAlignment="1"/>
    <xf numFmtId="0" fontId="4" fillId="7" borderId="0" xfId="0" applyFont="1" applyFill="1" applyAlignment="1">
      <alignment horizontal="right"/>
    </xf>
    <xf numFmtId="0" fontId="2" fillId="7" borderId="0" xfId="0" quotePrefix="1" applyFont="1" applyFill="1"/>
    <xf numFmtId="0" fontId="4" fillId="0" borderId="0" xfId="0" applyFont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66" fontId="0" fillId="0" borderId="1" xfId="0" applyNumberFormat="1" applyBorder="1"/>
    <xf numFmtId="166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/>
    <xf numFmtId="5" fontId="2" fillId="0" borderId="1" xfId="0" applyNumberFormat="1" applyFont="1" applyFill="1" applyBorder="1"/>
    <xf numFmtId="7" fontId="2" fillId="0" borderId="1" xfId="0" applyNumberFormat="1" applyFont="1" applyFill="1" applyBorder="1"/>
    <xf numFmtId="168" fontId="0" fillId="0" borderId="1" xfId="0" applyNumberFormat="1" applyFill="1" applyBorder="1"/>
    <xf numFmtId="168" fontId="6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5" fontId="2" fillId="0" borderId="1" xfId="1" applyNumberFormat="1" applyFont="1" applyFill="1" applyBorder="1" applyAlignment="1">
      <alignment horizontal="right" vertical="center"/>
    </xf>
    <xf numFmtId="169" fontId="0" fillId="0" borderId="1" xfId="0" applyNumberFormat="1" applyBorder="1"/>
    <xf numFmtId="169" fontId="2" fillId="0" borderId="1" xfId="0" applyNumberFormat="1" applyFont="1" applyFill="1" applyBorder="1"/>
    <xf numFmtId="0" fontId="3" fillId="0" borderId="0" xfId="0" applyFont="1"/>
    <xf numFmtId="7" fontId="0" fillId="0" borderId="0" xfId="0" applyNumberFormat="1"/>
    <xf numFmtId="41" fontId="2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41" fontId="0" fillId="0" borderId="0" xfId="2" applyNumberFormat="1" applyFont="1"/>
    <xf numFmtId="0" fontId="0" fillId="0" borderId="2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/>
    </xf>
    <xf numFmtId="0" fontId="0" fillId="0" borderId="4" xfId="0" applyBorder="1" applyAlignment="1">
      <alignment vertical="top"/>
    </xf>
    <xf numFmtId="10" fontId="0" fillId="0" borderId="1" xfId="2" applyNumberFormat="1" applyFont="1" applyBorder="1" applyAlignment="1">
      <alignment vertical="top" wrapText="1"/>
    </xf>
    <xf numFmtId="0" fontId="0" fillId="0" borderId="5" xfId="0" applyBorder="1" applyAlignment="1">
      <alignment vertical="top"/>
    </xf>
    <xf numFmtId="41" fontId="0" fillId="0" borderId="5" xfId="1" applyFont="1" applyBorder="1" applyAlignment="1">
      <alignment vertical="top"/>
    </xf>
    <xf numFmtId="10" fontId="0" fillId="0" borderId="5" xfId="2" applyNumberFormat="1" applyFont="1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quotePrefix="1" applyBorder="1" applyAlignment="1">
      <alignment vertical="top"/>
    </xf>
    <xf numFmtId="41" fontId="0" fillId="0" borderId="6" xfId="1" applyFont="1" applyBorder="1" applyAlignment="1">
      <alignment vertical="top"/>
    </xf>
    <xf numFmtId="10" fontId="0" fillId="0" borderId="6" xfId="2" applyNumberFormat="1" applyFont="1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0" fillId="0" borderId="0" xfId="5"/>
    <xf numFmtId="0" fontId="11" fillId="9" borderId="1" xfId="5" applyFont="1" applyFill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10" fillId="0" borderId="0" xfId="5" applyAlignment="1">
      <alignment vertical="top"/>
    </xf>
    <xf numFmtId="0" fontId="10" fillId="0" borderId="16" xfId="5" applyBorder="1" applyAlignment="1">
      <alignment horizontal="center" vertical="top"/>
    </xf>
    <xf numFmtId="0" fontId="10" fillId="0" borderId="18" xfId="5" applyBorder="1" applyAlignment="1">
      <alignment horizontal="center" vertical="top"/>
    </xf>
    <xf numFmtId="0" fontId="10" fillId="0" borderId="17" xfId="5" applyBorder="1"/>
    <xf numFmtId="0" fontId="10" fillId="0" borderId="18" xfId="5" applyBorder="1" applyAlignment="1">
      <alignment horizontal="center"/>
    </xf>
    <xf numFmtId="0" fontId="10" fillId="0" borderId="17" xfId="5" applyBorder="1" applyAlignment="1">
      <alignment wrapText="1"/>
    </xf>
    <xf numFmtId="17" fontId="10" fillId="0" borderId="18" xfId="5" applyNumberFormat="1" applyBorder="1" applyAlignment="1">
      <alignment horizontal="center"/>
    </xf>
    <xf numFmtId="0" fontId="10" fillId="0" borderId="19" xfId="5" applyBorder="1" applyAlignment="1">
      <alignment horizontal="center" vertical="top"/>
    </xf>
    <xf numFmtId="0" fontId="10" fillId="0" borderId="1" xfId="5" applyBorder="1" applyAlignment="1">
      <alignment horizontal="center" vertical="top"/>
    </xf>
    <xf numFmtId="0" fontId="10" fillId="0" borderId="1" xfId="5" applyBorder="1" applyAlignment="1">
      <alignment vertical="top" wrapText="1"/>
    </xf>
    <xf numFmtId="0" fontId="10" fillId="0" borderId="1" xfId="5" applyBorder="1" applyAlignment="1">
      <alignment vertical="top"/>
    </xf>
    <xf numFmtId="17" fontId="10" fillId="0" borderId="1" xfId="5" applyNumberFormat="1" applyBorder="1" applyAlignment="1">
      <alignment horizontal="center" vertical="top"/>
    </xf>
    <xf numFmtId="0" fontId="10" fillId="0" borderId="0" xfId="5" applyAlignment="1">
      <alignment horizontal="center"/>
    </xf>
    <xf numFmtId="0" fontId="10" fillId="0" borderId="0" xfId="5" applyAlignment="1">
      <alignment horizontal="center" vertical="top"/>
    </xf>
    <xf numFmtId="41" fontId="10" fillId="0" borderId="18" xfId="5" applyNumberFormat="1" applyBorder="1"/>
    <xf numFmtId="0" fontId="10" fillId="0" borderId="1" xfId="5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0" xfId="5" applyFont="1"/>
    <xf numFmtId="41" fontId="10" fillId="0" borderId="1" xfId="5" applyNumberFormat="1" applyBorder="1" applyAlignment="1">
      <alignment vertical="top"/>
    </xf>
    <xf numFmtId="41" fontId="2" fillId="0" borderId="1" xfId="5" applyNumberFormat="1" applyFont="1" applyBorder="1"/>
    <xf numFmtId="0" fontId="10" fillId="0" borderId="20" xfId="5" applyBorder="1" applyAlignment="1">
      <alignment horizontal="center"/>
    </xf>
    <xf numFmtId="41" fontId="0" fillId="0" borderId="0" xfId="1" applyFont="1" applyBorder="1" applyAlignment="1">
      <alignment vertical="top"/>
    </xf>
    <xf numFmtId="0" fontId="2" fillId="0" borderId="0" xfId="5" applyFont="1" applyAlignment="1">
      <alignment horizontal="right" vertical="center"/>
    </xf>
    <xf numFmtId="0" fontId="10" fillId="0" borderId="17" xfId="5" applyBorder="1" applyAlignment="1">
      <alignment vertical="top"/>
    </xf>
    <xf numFmtId="17" fontId="10" fillId="0" borderId="18" xfId="5" applyNumberFormat="1" applyBorder="1" applyAlignment="1">
      <alignment horizontal="center" vertical="top"/>
    </xf>
    <xf numFmtId="41" fontId="10" fillId="0" borderId="18" xfId="5" applyNumberFormat="1" applyBorder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0" fillId="0" borderId="6" xfId="0" quotePrefix="1" applyBorder="1" applyAlignment="1">
      <alignment vertical="top" wrapText="1"/>
    </xf>
    <xf numFmtId="171" fontId="0" fillId="0" borderId="1" xfId="6" applyNumberFormat="1" applyFont="1" applyBorder="1"/>
    <xf numFmtId="171" fontId="0" fillId="0" borderId="0" xfId="0" applyNumberFormat="1"/>
    <xf numFmtId="171" fontId="2" fillId="0" borderId="1" xfId="6" applyNumberFormat="1" applyFont="1" applyBorder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0" fillId="0" borderId="1" xfId="5" applyBorder="1" applyAlignment="1">
      <alignment horizontal="left" vertical="top" wrapText="1"/>
    </xf>
    <xf numFmtId="0" fontId="2" fillId="0" borderId="1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11" fillId="9" borderId="2" xfId="5" applyFont="1" applyFill="1" applyBorder="1" applyAlignment="1">
      <alignment horizontal="center" vertical="center"/>
    </xf>
    <xf numFmtId="0" fontId="11" fillId="9" borderId="4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2" fillId="0" borderId="6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1" fontId="0" fillId="10" borderId="6" xfId="1" applyFont="1" applyFill="1" applyBorder="1" applyAlignment="1">
      <alignment vertical="top"/>
    </xf>
    <xf numFmtId="41" fontId="0" fillId="10" borderId="1" xfId="1" applyFont="1" applyFill="1" applyBorder="1" applyAlignment="1">
      <alignment vertical="top"/>
    </xf>
    <xf numFmtId="41" fontId="0" fillId="10" borderId="1" xfId="0" applyNumberFormat="1" applyFill="1" applyBorder="1" applyAlignment="1">
      <alignment vertical="top"/>
    </xf>
    <xf numFmtId="0" fontId="0" fillId="10" borderId="1" xfId="0" applyFill="1" applyBorder="1"/>
  </cellXfs>
  <cellStyles count="7">
    <cellStyle name="Comma" xfId="3" builtinId="3"/>
    <cellStyle name="Comma [0]" xfId="1" builtinId="6"/>
    <cellStyle name="Comma 2" xfId="6"/>
    <cellStyle name="Normal" xfId="0" builtinId="0"/>
    <cellStyle name="Normal 2" xfId="5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08.03-%20Elmar/FY2003/Final/EFE-JM/My%20Documents/Audit/Previous%20Jobs/State%20Street%20Bank%20&amp;%20Trust%20Co%20Spore%20Br%20YE31122002/K%20Section/Sgp_fassgm%20Final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KANGEAN/P%20Q%20R/2004/l.Dec-04/FQR_Q4_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Asphalt%20Bangun%20Sarana/ABS%202005/AB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TP200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-T-H-E-R-S/Audit%20Tools/Training%20Materials/Standard%20working%20papers%20per%20account/TITO/Audit%20LBI%202006/WS%20HOLDING%20KE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udid/Desktop/OPERATIO/BUDGET/BUDGET/BPPKA/ONWJD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08.03-%20Elmar/FY2003/Final/EFE-JM/windows/TEMP/Fixed%20Assets%20List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Variances%20proform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/Adj%20sheet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Forecasts/2003/Oct_FC/Shipping%20Program%20-%202003%20Forecast%2016%20Octobe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Finance/E&amp;Ocod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BSU_2000_GTI_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ott/DATA/Clients/E&amp;Y/Nalco/FY2003/Finals/AWP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MADINA%2006%20201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-T-H-E-R-S/Audit%20Tools/Training%20Materials/Standard%20working%20papers%20per%20account/Joyce/EMP_Lapindo/Worksheet%20LBI%20Corp%20Dec%2006_vSatria_v190107_FI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S/Desktop/EMP/EMP%20MUnic%20Sep/%23KPSA%20Sept%202005/%23KPSA%20-%20Sept%202005/Working%20Paper/%23%23%20K_O_N_D_U_R/KPSA/Worksheets/Bank%20mayapada%202002/TJ&amp;AR%202003/,,BALIKPAPAN%202002/P&amp;L%20Convert%20to%20ID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Jb/wp/BSU_2000_GTI_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MADINA%202012/LAP%20KEU%202012/LK.%20MARET%2010/LK%20MADINA%2009%20OK/Laporan%20Kegiatan%20Bulanan%20Kebun%20Madina%20Juli%20200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udid/Desktop/Documents%20and%20Settings/Lindawak/My%20Documents/EMP/LRPModel/3rd%20pass/EMP/EMP%20Tbk%20LRP%20v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ga9_Aug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CMonth/1OPREPv5_9oct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%23%23IJV%20LAPINDO%20BRANTAS%20Sept%202005/Audit%20Files/Grant%20Thornton%20Indonesia_BNY_Year%202001/Report%20Audit%202001/BSU_2000_GTI_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akrie&amp;Brothers/WP%202003/WP%20BB%20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aq/AppData/Local/Temp/Rar$DI00.992/02.%20Lap.%20Stock%20Gudang%20Bulan%20Februari%2016%20(No.%20Baru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Vivendi/FY%202001/Statutory%20Audit/ASIA%20WIP%20-%202001/WIP%20ACTIVE%20DEC%20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udid/LOCALS~1/Temp/Temporary%20Directory%201%20for%20WP%20Excel%20IJV%20LBI%20March-2006.zip/Audit%20Files/Grant%20Thornton%20Indonesia_BNY_Year%202001/Report%20Audit%202001/BSU_2000_GTI_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T%20PRIMA%20TPK\LAPORAN%20KEUANGAN%20TAHUN%202020\06%20Juni%202020\Laporan%20Keuangan%20PT%20Prima%20Terminal%20Petikemas%20Juni%20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PREPORT/CMonth/1OPREPv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>
            <v>0</v>
          </cell>
        </row>
        <row r="41">
          <cell r="C41">
            <v>0</v>
          </cell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>
            <v>0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>
        <row r="15">
          <cell r="B15" t="str">
            <v>Airpassage for Mr Chow &amp; Tony Tan to N.Z</v>
          </cell>
        </row>
      </sheetData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>
            <v>0</v>
          </cell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M2" t="str">
            <v>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>
            <v>0</v>
          </cell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>
            <v>0</v>
          </cell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>
            <v>0</v>
          </cell>
          <cell r="M6">
            <v>0</v>
          </cell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>
            <v>0</v>
          </cell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>
            <v>0</v>
          </cell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>
            <v>0</v>
          </cell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>
            <v>0</v>
          </cell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>
            <v>0</v>
          </cell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>
            <v>0</v>
          </cell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>
            <v>0</v>
          </cell>
        </row>
        <row r="32">
          <cell r="E32">
            <v>0</v>
          </cell>
          <cell r="M32">
            <v>0</v>
          </cell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>
            <v>0</v>
          </cell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>
            <v>0</v>
          </cell>
          <cell r="E36">
            <v>0</v>
          </cell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>
            <v>0</v>
          </cell>
          <cell r="E37">
            <v>0</v>
          </cell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>
            <v>0</v>
          </cell>
          <cell r="E38">
            <v>0</v>
          </cell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>
            <v>0</v>
          </cell>
          <cell r="E39">
            <v>0</v>
          </cell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>
            <v>0</v>
          </cell>
          <cell r="E40">
            <v>0</v>
          </cell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>
            <v>0</v>
          </cell>
          <cell r="E41">
            <v>0</v>
          </cell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>
            <v>0</v>
          </cell>
          <cell r="E42">
            <v>0</v>
          </cell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>
            <v>0</v>
          </cell>
          <cell r="E43">
            <v>0</v>
          </cell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>
            <v>0</v>
          </cell>
          <cell r="E44">
            <v>0</v>
          </cell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>
            <v>0</v>
          </cell>
          <cell r="E45">
            <v>0</v>
          </cell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>
            <v>0</v>
          </cell>
          <cell r="E46">
            <v>0</v>
          </cell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>
            <v>0</v>
          </cell>
          <cell r="E47">
            <v>0</v>
          </cell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>
            <v>0</v>
          </cell>
          <cell r="E48">
            <v>0</v>
          </cell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>
            <v>0</v>
          </cell>
          <cell r="E49">
            <v>0</v>
          </cell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>
            <v>0</v>
          </cell>
          <cell r="E50">
            <v>0</v>
          </cell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>
            <v>0</v>
          </cell>
          <cell r="E51">
            <v>0</v>
          </cell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>
            <v>0</v>
          </cell>
          <cell r="E52">
            <v>0</v>
          </cell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>
            <v>0</v>
          </cell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>
            <v>0</v>
          </cell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>
            <v>0</v>
          </cell>
          <cell r="M55">
            <v>0</v>
          </cell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>
            <v>0</v>
          </cell>
          <cell r="E58">
            <v>0</v>
          </cell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>
            <v>0</v>
          </cell>
          <cell r="E59">
            <v>0</v>
          </cell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>
            <v>0</v>
          </cell>
          <cell r="E60">
            <v>0</v>
          </cell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>
            <v>0</v>
          </cell>
          <cell r="E61">
            <v>0</v>
          </cell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>
            <v>0</v>
          </cell>
          <cell r="E62">
            <v>0</v>
          </cell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>
            <v>0</v>
          </cell>
          <cell r="E63">
            <v>0</v>
          </cell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>
            <v>0</v>
          </cell>
          <cell r="E64">
            <v>0</v>
          </cell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>
            <v>0</v>
          </cell>
          <cell r="E65">
            <v>0</v>
          </cell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>
            <v>0</v>
          </cell>
          <cell r="E66">
            <v>0</v>
          </cell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0</v>
          </cell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</row>
        <row r="528">
          <cell r="D528" t="str">
            <v>Q0160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</row>
        <row r="529">
          <cell r="D529" t="str">
            <v>Q0170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</row>
        <row r="530">
          <cell r="D530" t="str">
            <v>Q0180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</sheetNames>
    <sheetDataSet>
      <sheetData sheetId="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ASSUMPTIONS"/>
      <sheetName val="P&amp;L98"/>
      <sheetName val="TERM OF PAYMENT"/>
      <sheetName val="DEPK2003"/>
      <sheetName val="A"/>
      <sheetName val="SE-C"/>
      <sheetName val="DATA"/>
      <sheetName val="0"/>
      <sheetName val="Irregular Income"/>
      <sheetName val="FE-1770.P1"/>
      <sheetName val="kardus"/>
      <sheetName val="Links"/>
      <sheetName val="Type"/>
      <sheetName val="Marshal"/>
      <sheetName val="Sheet2 (2)"/>
      <sheetName val="JAN 2001"/>
      <sheetName val="Biaya_Departemen"/>
      <sheetName val="TERM_OF_PAYMENT"/>
      <sheetName val="Sheet2_(2)"/>
      <sheetName val="Irregular_Income"/>
      <sheetName val="FE-1770_P1"/>
      <sheetName val="JAN_2001"/>
      <sheetName val="Asumsi"/>
      <sheetName val="I.4.1 (2)"/>
      <sheetName val="Kartu"/>
      <sheetName val="KAEF"/>
      <sheetName val="."/>
      <sheetName val="kriteria"/>
      <sheetName val="WP-SP-03"/>
      <sheetName val="OLDMAP"/>
      <sheetName val="Account"/>
      <sheetName val="Credit-22"/>
      <sheetName val="WHT-21"/>
      <sheetName val="KODE"/>
      <sheetName val="BREAKDOWN"/>
      <sheetName val="Sheet1"/>
      <sheetName val="C O A"/>
      <sheetName val="Wil"/>
      <sheetName val="Harga"/>
      <sheetName val="RUGILABA"/>
      <sheetName val="GeneralInfo"/>
      <sheetName val="Master"/>
      <sheetName val="RAP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PT  MULTI  NITROTAMA  KIMIA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3">
          <cell r="I13">
            <v>0</v>
          </cell>
        </row>
        <row r="14">
          <cell r="H14">
            <v>7703079714</v>
          </cell>
          <cell r="I14">
            <v>4648751509.6000004</v>
          </cell>
        </row>
        <row r="15">
          <cell r="H15">
            <v>2631633</v>
          </cell>
          <cell r="J15">
            <v>3218466</v>
          </cell>
        </row>
        <row r="16">
          <cell r="H16">
            <v>34395323</v>
          </cell>
          <cell r="I16">
            <v>22973483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49"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G15">
            <v>854046.32</v>
          </cell>
          <cell r="H15" t="str">
            <v>to AA-2</v>
          </cell>
          <cell r="I15">
            <v>7703079714</v>
          </cell>
        </row>
        <row r="17">
          <cell r="I17" t="str">
            <v>To AA</v>
          </cell>
        </row>
      </sheetData>
      <sheetData sheetId="51">
        <row r="14"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</sheetData>
      <sheetData sheetId="52">
        <row r="13">
          <cell r="J13">
            <v>0</v>
          </cell>
        </row>
        <row r="14">
          <cell r="F14" t="str">
            <v>ü</v>
          </cell>
          <cell r="I14">
            <v>5410800000</v>
          </cell>
          <cell r="J14">
            <v>2298650000</v>
          </cell>
        </row>
        <row r="15">
          <cell r="J15">
            <v>0</v>
          </cell>
        </row>
        <row r="16">
          <cell r="F16">
            <v>0</v>
          </cell>
          <cell r="H16">
            <v>0</v>
          </cell>
          <cell r="I16">
            <v>5410800000</v>
          </cell>
          <cell r="J16">
            <v>2298650000</v>
          </cell>
        </row>
        <row r="33">
          <cell r="F33" t="str">
            <v>Ë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53">
        <row r="14">
          <cell r="G14">
            <v>265000</v>
          </cell>
          <cell r="J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4"/>
      <sheetData sheetId="55">
        <row r="13">
          <cell r="J13">
            <v>0</v>
          </cell>
        </row>
        <row r="14">
          <cell r="G14">
            <v>4828360</v>
          </cell>
          <cell r="J14">
            <v>2856045</v>
          </cell>
        </row>
        <row r="15"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56"/>
      <sheetData sheetId="57">
        <row r="13">
          <cell r="F13">
            <v>1582629</v>
          </cell>
          <cell r="H13">
            <v>38026</v>
          </cell>
          <cell r="I13">
            <v>38027</v>
          </cell>
        </row>
        <row r="14">
          <cell r="F14">
            <v>5051013</v>
          </cell>
        </row>
        <row r="15">
          <cell r="F15">
            <v>6633642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4">
          <cell r="F14">
            <v>3500000</v>
          </cell>
          <cell r="H14">
            <v>10</v>
          </cell>
          <cell r="I14">
            <v>350000</v>
          </cell>
        </row>
        <row r="15">
          <cell r="F15">
            <v>3500000</v>
          </cell>
          <cell r="I15">
            <v>350000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7"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</sheetData>
      <sheetData sheetId="61">
        <row r="13">
          <cell r="F13">
            <v>33343597</v>
          </cell>
        </row>
        <row r="14">
          <cell r="F14">
            <v>1787500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14">
          <cell r="H14">
            <v>1134011616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3"/>
      <sheetData sheetId="64">
        <row r="13">
          <cell r="J13">
            <v>0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14">
          <cell r="H14">
            <v>5224663</v>
          </cell>
          <cell r="I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67">
        <row r="14">
          <cell r="F14">
            <v>6757620.5976090599</v>
          </cell>
          <cell r="G14">
            <v>24215376.597609058</v>
          </cell>
          <cell r="J14">
            <v>24215376.597609058</v>
          </cell>
        </row>
        <row r="16">
          <cell r="G16">
            <v>24215376.597609058</v>
          </cell>
          <cell r="J16">
            <v>24215376.597609058</v>
          </cell>
        </row>
        <row r="17">
          <cell r="G17" t="str">
            <v>^</v>
          </cell>
          <cell r="J17" t="str">
            <v>^</v>
          </cell>
        </row>
      </sheetData>
      <sheetData sheetId="68">
        <row r="13">
          <cell r="F13">
            <v>13215600.902390938</v>
          </cell>
        </row>
        <row r="15">
          <cell r="F15">
            <v>13215600.902390938</v>
          </cell>
          <cell r="G15">
            <v>37430977.5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69">
        <row r="14">
          <cell r="H14">
            <v>27937440000</v>
          </cell>
          <cell r="I14">
            <v>27937440000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 t="str">
            <v>û</v>
          </cell>
        </row>
        <row r="16"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</row>
      </sheetData>
      <sheetData sheetId="70">
        <row r="13">
          <cell r="H13">
            <v>0</v>
          </cell>
          <cell r="I13">
            <v>0</v>
          </cell>
        </row>
        <row r="14">
          <cell r="H14">
            <v>66452582451</v>
          </cell>
          <cell r="I14">
            <v>73341143938</v>
          </cell>
          <cell r="J14">
            <v>6888561487</v>
          </cell>
        </row>
        <row r="15">
          <cell r="H15">
            <v>0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30">
          <cell r="G30" t="str">
            <v>10-1</v>
          </cell>
        </row>
        <row r="31">
          <cell r="G31" t="str">
            <v>10-1-1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>
            <v>0</v>
          </cell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>
            <v>0</v>
          </cell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>
            <v>0</v>
          </cell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 Rugi"/>
      <sheetName val="Arus Kas Metode Langsung"/>
      <sheetName val="Arus Metode Tidak Langsung"/>
      <sheetName val="Laba Rugi Per Jenis"/>
      <sheetName val="Kin. Keu. (RKAP RUPS)"/>
      <sheetName val="Kin. Keu. (RKAP Revisi)"/>
    </sheetNames>
    <sheetDataSet>
      <sheetData sheetId="0">
        <row r="20">
          <cell r="C20">
            <v>17962500</v>
          </cell>
        </row>
      </sheetData>
      <sheetData sheetId="1">
        <row r="143">
          <cell r="J143">
            <v>0</v>
          </cell>
        </row>
      </sheetData>
      <sheetData sheetId="2">
        <row r="4">
          <cell r="A4" t="str">
            <v>PER 30 JUNI 2020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abSelected="1" zoomScale="74" zoomScaleNormal="74" zoomScaleSheetLayoutView="98" workbookViewId="0">
      <pane ySplit="6" topLeftCell="A7" activePane="bottomLeft" state="frozen"/>
      <selection pane="bottomLeft" activeCell="M12" sqref="M12"/>
    </sheetView>
  </sheetViews>
  <sheetFormatPr defaultRowHeight="14.5" x14ac:dyDescent="0.35"/>
  <cols>
    <col min="1" max="2" width="3.90625" style="1" customWidth="1"/>
    <col min="3" max="3" width="28.36328125" bestFit="1" customWidth="1"/>
    <col min="4" max="4" width="19.453125" bestFit="1" customWidth="1"/>
    <col min="5" max="5" width="15.81640625" bestFit="1" customWidth="1"/>
    <col min="6" max="7" width="14.81640625" bestFit="1" customWidth="1"/>
    <col min="8" max="8" width="15.81640625" bestFit="1" customWidth="1"/>
    <col min="9" max="9" width="8.7265625" style="1" bestFit="1" customWidth="1"/>
    <col min="10" max="10" width="28.1796875" customWidth="1"/>
  </cols>
  <sheetData>
    <row r="1" spans="1:10" x14ac:dyDescent="0.35">
      <c r="A1" s="217" t="s">
        <v>280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0" x14ac:dyDescent="0.35">
      <c r="A2" s="217" t="s">
        <v>1</v>
      </c>
      <c r="B2" s="217"/>
      <c r="C2" s="217"/>
      <c r="D2" s="217"/>
      <c r="E2" s="217"/>
      <c r="F2" s="217"/>
      <c r="G2" s="217"/>
      <c r="H2" s="217"/>
      <c r="I2" s="217"/>
      <c r="J2" s="217"/>
    </row>
    <row r="4" spans="1:10" ht="29" customHeight="1" x14ac:dyDescent="0.35">
      <c r="A4" s="218" t="s">
        <v>2</v>
      </c>
      <c r="B4" s="223" t="s">
        <v>3</v>
      </c>
      <c r="C4" s="224"/>
      <c r="D4" s="219" t="s">
        <v>18</v>
      </c>
      <c r="E4" s="215" t="s">
        <v>277</v>
      </c>
      <c r="F4" s="221" t="s">
        <v>279</v>
      </c>
      <c r="G4" s="221"/>
      <c r="H4" s="222"/>
      <c r="I4" s="201" t="s">
        <v>17</v>
      </c>
      <c r="J4" s="218" t="s">
        <v>12</v>
      </c>
    </row>
    <row r="5" spans="1:10" s="1" customFormat="1" ht="29" x14ac:dyDescent="0.35">
      <c r="A5" s="218"/>
      <c r="B5" s="225"/>
      <c r="C5" s="226"/>
      <c r="D5" s="219"/>
      <c r="E5" s="216"/>
      <c r="F5" s="5" t="s">
        <v>6</v>
      </c>
      <c r="G5" s="5" t="s">
        <v>7</v>
      </c>
      <c r="H5" s="5" t="s">
        <v>16</v>
      </c>
      <c r="I5" s="13" t="s">
        <v>278</v>
      </c>
      <c r="J5" s="218"/>
    </row>
    <row r="6" spans="1:10" s="2" customFormat="1" x14ac:dyDescent="0.35">
      <c r="A6" s="6">
        <v>1</v>
      </c>
      <c r="B6" s="210">
        <v>2</v>
      </c>
      <c r="C6" s="211"/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</row>
    <row r="7" spans="1:10" s="3" customFormat="1" ht="29" x14ac:dyDescent="0.35">
      <c r="A7" s="157">
        <v>1</v>
      </c>
      <c r="B7" s="212" t="s">
        <v>11</v>
      </c>
      <c r="C7" s="213"/>
      <c r="D7" s="9">
        <v>129984855000</v>
      </c>
      <c r="E7" s="309">
        <f>184000000+10800000000</f>
        <v>10984000000</v>
      </c>
      <c r="F7" s="14">
        <v>21600000000</v>
      </c>
      <c r="G7" s="9">
        <v>62401000000</v>
      </c>
      <c r="H7" s="156">
        <f>SUM(E7:G7)</f>
        <v>94985000000</v>
      </c>
      <c r="I7" s="10">
        <f>E7/D7</f>
        <v>8.450215219303818E-2</v>
      </c>
      <c r="J7" s="11" t="s">
        <v>19</v>
      </c>
    </row>
    <row r="8" spans="1:10" s="3" customFormat="1" x14ac:dyDescent="0.35">
      <c r="A8" s="157">
        <v>2</v>
      </c>
      <c r="B8" s="212" t="s">
        <v>14</v>
      </c>
      <c r="C8" s="213"/>
      <c r="D8" s="9"/>
      <c r="E8" s="309"/>
      <c r="F8" s="14"/>
      <c r="G8" s="9"/>
      <c r="H8" s="156"/>
      <c r="I8" s="10"/>
      <c r="J8" s="11"/>
    </row>
    <row r="9" spans="1:10" s="3" customFormat="1" x14ac:dyDescent="0.35">
      <c r="A9" s="157"/>
      <c r="B9" s="159" t="s">
        <v>222</v>
      </c>
      <c r="C9" s="160" t="s">
        <v>148</v>
      </c>
      <c r="D9" s="9">
        <v>3120240000</v>
      </c>
      <c r="E9" s="309">
        <v>1611186085.593096</v>
      </c>
      <c r="F9" s="14">
        <v>1483456940.5851803</v>
      </c>
      <c r="G9" s="9">
        <v>1780148328.7022164</v>
      </c>
      <c r="H9" s="156">
        <f>SUM(F9:G9)</f>
        <v>3263605269.2873964</v>
      </c>
      <c r="I9" s="10">
        <f>E9/D9</f>
        <v>0.5163660761970541</v>
      </c>
      <c r="J9" s="11" t="s">
        <v>223</v>
      </c>
    </row>
    <row r="10" spans="1:10" s="3" customFormat="1" x14ac:dyDescent="0.35">
      <c r="A10" s="214">
        <v>3</v>
      </c>
      <c r="B10" s="212" t="s">
        <v>15</v>
      </c>
      <c r="C10" s="213"/>
      <c r="E10" s="309"/>
      <c r="F10" s="7"/>
      <c r="G10" s="12"/>
      <c r="H10" s="156"/>
      <c r="I10" s="10"/>
      <c r="J10" s="11"/>
    </row>
    <row r="11" spans="1:10" s="3" customFormat="1" ht="29" x14ac:dyDescent="0.35">
      <c r="A11" s="214"/>
      <c r="B11" s="22" t="s">
        <v>222</v>
      </c>
      <c r="C11" s="23" t="s">
        <v>24</v>
      </c>
      <c r="D11" s="12">
        <f>'Estimasi Realisasi Tahun 2020'!C11</f>
        <v>341400000</v>
      </c>
      <c r="E11" s="310">
        <v>223048980</v>
      </c>
      <c r="F11" s="9">
        <v>534336000</v>
      </c>
      <c r="G11" s="9">
        <v>641203200</v>
      </c>
      <c r="H11" s="156">
        <f>SUM(F11:G11)</f>
        <v>1175539200</v>
      </c>
      <c r="I11" s="10">
        <f>E11/D11</f>
        <v>0.65333620386643232</v>
      </c>
      <c r="J11" s="11" t="s">
        <v>24</v>
      </c>
    </row>
    <row r="12" spans="1:10" x14ac:dyDescent="0.35">
      <c r="A12" s="206">
        <v>4</v>
      </c>
      <c r="B12" s="208" t="s">
        <v>164</v>
      </c>
      <c r="C12" s="209"/>
      <c r="D12" s="21"/>
      <c r="E12" s="311"/>
      <c r="F12" s="19"/>
      <c r="G12" s="19"/>
      <c r="H12" s="19"/>
      <c r="I12" s="15"/>
      <c r="J12" s="19"/>
    </row>
    <row r="13" spans="1:10" s="3" customFormat="1" ht="43.5" x14ac:dyDescent="0.35">
      <c r="A13" s="207"/>
      <c r="B13" s="22" t="s">
        <v>222</v>
      </c>
      <c r="C13" s="161" t="s">
        <v>180</v>
      </c>
      <c r="D13" s="9">
        <v>1208000000</v>
      </c>
      <c r="E13" s="310">
        <v>663577577</v>
      </c>
      <c r="F13" s="12">
        <v>302000000</v>
      </c>
      <c r="G13" s="12">
        <v>362400000</v>
      </c>
      <c r="H13" s="156">
        <f>SUM(F13:G13)</f>
        <v>664400000</v>
      </c>
      <c r="I13" s="10">
        <f>E13/D13</f>
        <v>0.54931918625827814</v>
      </c>
      <c r="J13" s="162" t="s">
        <v>224</v>
      </c>
    </row>
    <row r="14" spans="1:10" x14ac:dyDescent="0.35">
      <c r="A14" s="206">
        <v>5</v>
      </c>
      <c r="B14" s="208" t="s">
        <v>108</v>
      </c>
      <c r="C14" s="209"/>
      <c r="D14" s="21"/>
      <c r="E14" s="311"/>
      <c r="F14" s="19"/>
      <c r="G14" s="19"/>
      <c r="H14" s="19"/>
      <c r="I14" s="15"/>
      <c r="J14" s="19"/>
    </row>
    <row r="15" spans="1:10" s="3" customFormat="1" ht="58" x14ac:dyDescent="0.35">
      <c r="A15" s="207"/>
      <c r="B15" s="22" t="s">
        <v>222</v>
      </c>
      <c r="C15" s="23" t="s">
        <v>273</v>
      </c>
      <c r="D15" s="9">
        <v>39930000</v>
      </c>
      <c r="E15" s="308">
        <v>472012800</v>
      </c>
      <c r="F15" s="12">
        <f>'Biaya Sling'!E26</f>
        <v>9116250</v>
      </c>
      <c r="G15" s="12">
        <f>'Biaya Sling'!E27</f>
        <v>10939500</v>
      </c>
      <c r="H15" s="156">
        <f>SUM(F15:G15)</f>
        <v>20055750</v>
      </c>
      <c r="I15" s="10">
        <f>E15/D15</f>
        <v>11.821006761833209</v>
      </c>
      <c r="J15" s="162" t="s">
        <v>276</v>
      </c>
    </row>
  </sheetData>
  <mergeCells count="17">
    <mergeCell ref="E4:E5"/>
    <mergeCell ref="A1:J1"/>
    <mergeCell ref="A2:J2"/>
    <mergeCell ref="A4:A5"/>
    <mergeCell ref="D4:D5"/>
    <mergeCell ref="J4:J5"/>
    <mergeCell ref="F4:H4"/>
    <mergeCell ref="B4:C5"/>
    <mergeCell ref="A14:A15"/>
    <mergeCell ref="B14:C14"/>
    <mergeCell ref="B6:C6"/>
    <mergeCell ref="B7:C7"/>
    <mergeCell ref="B10:C10"/>
    <mergeCell ref="A10:A11"/>
    <mergeCell ref="B12:C12"/>
    <mergeCell ref="A12:A13"/>
    <mergeCell ref="B8:C8"/>
  </mergeCells>
  <printOptions horizontalCentered="1"/>
  <pageMargins left="0.31496062992125984" right="0.23622047244094491" top="0.51" bottom="0.74803149606299213" header="0.31496062992125984" footer="0.31496062992125984"/>
  <pageSetup paperSize="9" scale="70" orientation="landscape" r:id="rId1"/>
  <ignoredErrors>
    <ignoredError sqref="H11 H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view="pageBreakPreview" topLeftCell="A30" zoomScale="81" zoomScaleNormal="100" zoomScaleSheetLayoutView="81" workbookViewId="0">
      <selection activeCell="A50" sqref="A50:D50"/>
    </sheetView>
  </sheetViews>
  <sheetFormatPr defaultRowHeight="14.5" x14ac:dyDescent="0.35"/>
  <cols>
    <col min="1" max="1" width="3.81640625" style="1" customWidth="1"/>
    <col min="2" max="2" width="21.90625" customWidth="1"/>
    <col min="3" max="3" width="17.36328125" customWidth="1"/>
    <col min="4" max="4" width="15.6328125" customWidth="1"/>
    <col min="5" max="5" width="18.7265625" bestFit="1" customWidth="1"/>
    <col min="7" max="7" width="22" customWidth="1"/>
  </cols>
  <sheetData>
    <row r="1" spans="1:5" ht="15.5" x14ac:dyDescent="0.35">
      <c r="A1" s="248" t="s">
        <v>217</v>
      </c>
      <c r="B1" s="248"/>
      <c r="C1" s="248"/>
      <c r="D1" s="248"/>
      <c r="E1" s="248"/>
    </row>
    <row r="2" spans="1:5" ht="15.5" x14ac:dyDescent="0.35">
      <c r="A2" s="248" t="s">
        <v>182</v>
      </c>
      <c r="B2" s="248"/>
      <c r="C2" s="248"/>
      <c r="D2" s="248"/>
      <c r="E2" s="248"/>
    </row>
    <row r="4" spans="1:5" x14ac:dyDescent="0.35">
      <c r="A4" s="17"/>
      <c r="B4" s="133" t="s">
        <v>183</v>
      </c>
      <c r="C4" s="134" t="s">
        <v>184</v>
      </c>
    </row>
    <row r="5" spans="1:5" x14ac:dyDescent="0.35">
      <c r="A5" s="17"/>
      <c r="B5" s="133" t="s">
        <v>218</v>
      </c>
      <c r="C5" s="134" t="s">
        <v>186</v>
      </c>
    </row>
    <row r="6" spans="1:5" x14ac:dyDescent="0.35">
      <c r="B6" s="133"/>
      <c r="C6" s="136"/>
    </row>
    <row r="7" spans="1:5" x14ac:dyDescent="0.35">
      <c r="A7" s="17"/>
      <c r="B7" s="133" t="s">
        <v>187</v>
      </c>
      <c r="C7" s="136" t="s">
        <v>188</v>
      </c>
    </row>
    <row r="8" spans="1:5" x14ac:dyDescent="0.35">
      <c r="A8" s="17"/>
      <c r="B8" s="133" t="s">
        <v>189</v>
      </c>
      <c r="C8" s="136" t="s">
        <v>190</v>
      </c>
    </row>
    <row r="10" spans="1:5" x14ac:dyDescent="0.35">
      <c r="A10" s="244" t="s">
        <v>219</v>
      </c>
      <c r="B10" s="244"/>
      <c r="C10" s="137"/>
    </row>
    <row r="11" spans="1:5" s="60" customFormat="1" x14ac:dyDescent="0.35">
      <c r="A11" s="278" t="s">
        <v>192</v>
      </c>
      <c r="B11" s="279" t="s">
        <v>193</v>
      </c>
      <c r="C11" s="280" t="s">
        <v>3</v>
      </c>
      <c r="D11" s="281"/>
      <c r="E11" s="282" t="s">
        <v>194</v>
      </c>
    </row>
    <row r="12" spans="1:5" s="139" customFormat="1" x14ac:dyDescent="0.35">
      <c r="A12" s="278"/>
      <c r="B12" s="279"/>
      <c r="C12" s="138" t="s">
        <v>195</v>
      </c>
      <c r="D12" s="138" t="s">
        <v>38</v>
      </c>
      <c r="E12" s="283"/>
    </row>
    <row r="13" spans="1:5" x14ac:dyDescent="0.35">
      <c r="A13" s="265">
        <v>1</v>
      </c>
      <c r="B13" s="208" t="s">
        <v>196</v>
      </c>
      <c r="C13" s="263"/>
      <c r="D13" s="263"/>
      <c r="E13" s="209"/>
    </row>
    <row r="14" spans="1:5" x14ac:dyDescent="0.35">
      <c r="A14" s="266"/>
      <c r="B14" s="19" t="s">
        <v>44</v>
      </c>
      <c r="C14" s="140">
        <v>83</v>
      </c>
      <c r="D14" s="141">
        <v>345</v>
      </c>
      <c r="E14" s="142">
        <f>C14*D14</f>
        <v>28635</v>
      </c>
    </row>
    <row r="15" spans="1:5" x14ac:dyDescent="0.35">
      <c r="A15" s="266"/>
      <c r="B15" s="19" t="s">
        <v>43</v>
      </c>
      <c r="C15" s="140">
        <v>64.33</v>
      </c>
      <c r="D15" s="141">
        <v>0</v>
      </c>
      <c r="E15" s="142">
        <f t="shared" ref="E15:E17" si="0">C15*D15</f>
        <v>0</v>
      </c>
    </row>
    <row r="16" spans="1:5" x14ac:dyDescent="0.35">
      <c r="A16" s="266"/>
      <c r="B16" s="19" t="s">
        <v>48</v>
      </c>
      <c r="C16" s="143">
        <v>124.5</v>
      </c>
      <c r="D16" s="141">
        <v>150</v>
      </c>
      <c r="E16" s="142">
        <f t="shared" si="0"/>
        <v>18675</v>
      </c>
    </row>
    <row r="17" spans="1:7" x14ac:dyDescent="0.35">
      <c r="A17" s="266"/>
      <c r="B17" s="19" t="s">
        <v>46</v>
      </c>
      <c r="C17" s="143">
        <v>96.49</v>
      </c>
      <c r="D17" s="144">
        <v>0</v>
      </c>
      <c r="E17" s="142">
        <f t="shared" si="0"/>
        <v>0</v>
      </c>
    </row>
    <row r="18" spans="1:7" x14ac:dyDescent="0.35">
      <c r="A18" s="266"/>
      <c r="B18" s="284" t="s">
        <v>197</v>
      </c>
      <c r="C18" s="284"/>
      <c r="D18" s="264">
        <f>SUM(D14:D17)</f>
        <v>495</v>
      </c>
      <c r="E18" s="145">
        <f>SUM(E14:E17)</f>
        <v>47310</v>
      </c>
    </row>
    <row r="19" spans="1:7" x14ac:dyDescent="0.35">
      <c r="A19" s="266"/>
      <c r="B19" s="284"/>
      <c r="C19" s="284"/>
      <c r="D19" s="264"/>
      <c r="E19" s="147">
        <f>E18*14500</f>
        <v>685995000</v>
      </c>
    </row>
    <row r="20" spans="1:7" x14ac:dyDescent="0.35">
      <c r="A20" s="267"/>
      <c r="B20" s="275" t="s">
        <v>198</v>
      </c>
      <c r="C20" s="276"/>
      <c r="D20" s="276"/>
      <c r="E20" s="147">
        <f>E19-(E19*35%)</f>
        <v>445896750</v>
      </c>
      <c r="G20" s="155"/>
    </row>
    <row r="21" spans="1:7" x14ac:dyDescent="0.35">
      <c r="A21" s="262">
        <v>2</v>
      </c>
      <c r="B21" s="208" t="s">
        <v>199</v>
      </c>
      <c r="C21" s="263"/>
      <c r="D21" s="263"/>
      <c r="E21" s="209"/>
    </row>
    <row r="22" spans="1:7" x14ac:dyDescent="0.35">
      <c r="A22" s="262"/>
      <c r="B22" s="19" t="s">
        <v>44</v>
      </c>
      <c r="C22" s="148">
        <v>197000</v>
      </c>
      <c r="D22" s="141">
        <v>345</v>
      </c>
      <c r="E22" s="48">
        <f>C22*D22</f>
        <v>67965000</v>
      </c>
    </row>
    <row r="23" spans="1:7" x14ac:dyDescent="0.35">
      <c r="A23" s="262"/>
      <c r="B23" s="19" t="s">
        <v>43</v>
      </c>
      <c r="C23" s="148">
        <v>90000</v>
      </c>
      <c r="D23" s="141">
        <v>0</v>
      </c>
      <c r="E23" s="48">
        <f t="shared" ref="E23:E25" si="1">C23*D23</f>
        <v>0</v>
      </c>
    </row>
    <row r="24" spans="1:7" x14ac:dyDescent="0.35">
      <c r="A24" s="262"/>
      <c r="B24" s="19" t="s">
        <v>48</v>
      </c>
      <c r="C24" s="149">
        <v>295000</v>
      </c>
      <c r="D24" s="141">
        <v>150</v>
      </c>
      <c r="E24" s="48">
        <f t="shared" si="1"/>
        <v>44250000</v>
      </c>
    </row>
    <row r="25" spans="1:7" x14ac:dyDescent="0.35">
      <c r="A25" s="262"/>
      <c r="B25" s="19" t="s">
        <v>46</v>
      </c>
      <c r="C25" s="149">
        <v>135000</v>
      </c>
      <c r="D25" s="144">
        <v>0</v>
      </c>
      <c r="E25" s="48">
        <f t="shared" si="1"/>
        <v>0</v>
      </c>
    </row>
    <row r="26" spans="1:7" x14ac:dyDescent="0.35">
      <c r="A26" s="262"/>
      <c r="B26" s="264" t="s">
        <v>200</v>
      </c>
      <c r="C26" s="264"/>
      <c r="D26" s="150">
        <f>SUM(D22:D25)</f>
        <v>495</v>
      </c>
      <c r="E26" s="146">
        <f>SUM(E22:E25)</f>
        <v>112215000</v>
      </c>
    </row>
    <row r="27" spans="1:7" x14ac:dyDescent="0.35">
      <c r="A27" s="262">
        <v>3</v>
      </c>
      <c r="B27" s="208" t="s">
        <v>201</v>
      </c>
      <c r="C27" s="263"/>
      <c r="D27" s="263"/>
      <c r="E27" s="209"/>
    </row>
    <row r="28" spans="1:7" x14ac:dyDescent="0.35">
      <c r="A28" s="262"/>
      <c r="B28" s="19" t="s">
        <v>44</v>
      </c>
      <c r="C28" s="148">
        <v>37500</v>
      </c>
      <c r="D28" s="141">
        <v>345</v>
      </c>
      <c r="E28" s="48">
        <f>C28*D28</f>
        <v>12937500</v>
      </c>
    </row>
    <row r="29" spans="1:7" x14ac:dyDescent="0.35">
      <c r="A29" s="262"/>
      <c r="B29" s="19" t="s">
        <v>43</v>
      </c>
      <c r="C29" s="148">
        <v>16300</v>
      </c>
      <c r="D29" s="141">
        <v>0</v>
      </c>
      <c r="E29" s="48">
        <f t="shared" ref="E29:E31" si="2">C29*D29</f>
        <v>0</v>
      </c>
    </row>
    <row r="30" spans="1:7" x14ac:dyDescent="0.35">
      <c r="A30" s="262"/>
      <c r="B30" s="19" t="s">
        <v>48</v>
      </c>
      <c r="C30" s="149">
        <v>75000</v>
      </c>
      <c r="D30" s="141">
        <v>150</v>
      </c>
      <c r="E30" s="48">
        <f t="shared" si="2"/>
        <v>11250000</v>
      </c>
    </row>
    <row r="31" spans="1:7" x14ac:dyDescent="0.35">
      <c r="A31" s="262"/>
      <c r="B31" s="19" t="s">
        <v>46</v>
      </c>
      <c r="C31" s="149">
        <v>32600</v>
      </c>
      <c r="D31" s="144">
        <v>0</v>
      </c>
      <c r="E31" s="48">
        <f t="shared" si="2"/>
        <v>0</v>
      </c>
    </row>
    <row r="32" spans="1:7" x14ac:dyDescent="0.35">
      <c r="A32" s="262"/>
      <c r="B32" s="264" t="s">
        <v>202</v>
      </c>
      <c r="C32" s="264"/>
      <c r="D32" s="150">
        <f>SUM(D28:D31)</f>
        <v>495</v>
      </c>
      <c r="E32" s="146">
        <f>SUM(E28:E31)</f>
        <v>24187500</v>
      </c>
    </row>
    <row r="33" spans="1:7" x14ac:dyDescent="0.35">
      <c r="A33" s="262">
        <v>4</v>
      </c>
      <c r="B33" s="208" t="s">
        <v>203</v>
      </c>
      <c r="C33" s="263"/>
      <c r="D33" s="263"/>
      <c r="E33" s="209"/>
    </row>
    <row r="34" spans="1:7" x14ac:dyDescent="0.35">
      <c r="A34" s="262"/>
      <c r="B34" s="19" t="s">
        <v>205</v>
      </c>
      <c r="C34" s="149">
        <v>415800</v>
      </c>
      <c r="D34" s="144">
        <v>45</v>
      </c>
      <c r="E34" s="48">
        <f t="shared" ref="E34" si="3">C34*D34</f>
        <v>18711000</v>
      </c>
    </row>
    <row r="35" spans="1:7" x14ac:dyDescent="0.35">
      <c r="A35" s="262"/>
      <c r="B35" s="264" t="s">
        <v>206</v>
      </c>
      <c r="C35" s="264"/>
      <c r="D35" s="150">
        <f>SUM(D34:D34)</f>
        <v>45</v>
      </c>
      <c r="E35" s="146">
        <f>SUM(E34:E34)</f>
        <v>18711000</v>
      </c>
    </row>
    <row r="36" spans="1:7" x14ac:dyDescent="0.35">
      <c r="A36" s="262">
        <v>5</v>
      </c>
      <c r="B36" s="208" t="s">
        <v>207</v>
      </c>
      <c r="C36" s="263"/>
      <c r="D36" s="263"/>
      <c r="E36" s="209"/>
    </row>
    <row r="37" spans="1:7" x14ac:dyDescent="0.35">
      <c r="A37" s="262"/>
      <c r="B37" s="19" t="s">
        <v>44</v>
      </c>
      <c r="C37" s="148">
        <v>9090</v>
      </c>
      <c r="D37" s="141">
        <v>345</v>
      </c>
      <c r="E37" s="48">
        <f>C37*D37</f>
        <v>3136050</v>
      </c>
    </row>
    <row r="38" spans="1:7" x14ac:dyDescent="0.35">
      <c r="A38" s="262"/>
      <c r="B38" s="19" t="s">
        <v>43</v>
      </c>
      <c r="C38" s="148">
        <v>9090</v>
      </c>
      <c r="D38" s="141">
        <v>0</v>
      </c>
      <c r="E38" s="48">
        <f t="shared" ref="E38:E40" si="4">C38*D38</f>
        <v>0</v>
      </c>
    </row>
    <row r="39" spans="1:7" x14ac:dyDescent="0.35">
      <c r="A39" s="262"/>
      <c r="B39" s="19" t="s">
        <v>48</v>
      </c>
      <c r="C39" s="148">
        <v>9090</v>
      </c>
      <c r="D39" s="141">
        <v>150</v>
      </c>
      <c r="E39" s="48">
        <f t="shared" si="4"/>
        <v>1363500</v>
      </c>
    </row>
    <row r="40" spans="1:7" x14ac:dyDescent="0.35">
      <c r="A40" s="262"/>
      <c r="B40" s="19" t="s">
        <v>46</v>
      </c>
      <c r="C40" s="148">
        <v>9090</v>
      </c>
      <c r="D40" s="144">
        <v>0</v>
      </c>
      <c r="E40" s="48">
        <f t="shared" si="4"/>
        <v>0</v>
      </c>
    </row>
    <row r="41" spans="1:7" x14ac:dyDescent="0.35">
      <c r="A41" s="262"/>
      <c r="B41" s="264" t="s">
        <v>208</v>
      </c>
      <c r="C41" s="264"/>
      <c r="D41" s="150">
        <f>SUM(D37:D40)</f>
        <v>495</v>
      </c>
      <c r="E41" s="151">
        <f>SUM(E37:E40)</f>
        <v>4499550</v>
      </c>
    </row>
    <row r="42" spans="1:7" x14ac:dyDescent="0.35">
      <c r="A42" s="265">
        <v>6</v>
      </c>
      <c r="B42" s="268" t="s">
        <v>209</v>
      </c>
      <c r="C42" s="268"/>
      <c r="D42" s="268"/>
      <c r="E42" s="268"/>
    </row>
    <row r="43" spans="1:7" x14ac:dyDescent="0.35">
      <c r="A43" s="266"/>
      <c r="B43" s="15" t="s">
        <v>210</v>
      </c>
      <c r="C43" s="140">
        <v>71.59</v>
      </c>
      <c r="D43" s="141" t="s">
        <v>211</v>
      </c>
      <c r="E43" s="152">
        <f>C43*4</f>
        <v>286.36</v>
      </c>
    </row>
    <row r="44" spans="1:7" x14ac:dyDescent="0.35">
      <c r="A44" s="266"/>
      <c r="B44" s="284" t="s">
        <v>212</v>
      </c>
      <c r="C44" s="284"/>
      <c r="D44" s="284"/>
      <c r="E44" s="153">
        <f>SUM(E43:E43)</f>
        <v>286.36</v>
      </c>
    </row>
    <row r="45" spans="1:7" x14ac:dyDescent="0.35">
      <c r="A45" s="266"/>
      <c r="B45" s="284"/>
      <c r="C45" s="284"/>
      <c r="D45" s="284"/>
      <c r="E45" s="52">
        <f>E44*14500</f>
        <v>4152220</v>
      </c>
    </row>
    <row r="46" spans="1:7" x14ac:dyDescent="0.35">
      <c r="A46" s="267"/>
      <c r="B46" s="275" t="s">
        <v>213</v>
      </c>
      <c r="C46" s="276"/>
      <c r="D46" s="277"/>
      <c r="E46" s="52">
        <f>E45-(E45*35%)</f>
        <v>2698943</v>
      </c>
    </row>
    <row r="47" spans="1:7" x14ac:dyDescent="0.35">
      <c r="A47" s="243" t="s">
        <v>214</v>
      </c>
      <c r="B47" s="243"/>
      <c r="C47" s="243"/>
      <c r="D47" s="243"/>
      <c r="E47" s="52">
        <f>SUM(E46,E41,E35,E32,E26,E20)</f>
        <v>608208743</v>
      </c>
      <c r="G47" s="67"/>
    </row>
    <row r="48" spans="1:7" x14ac:dyDescent="0.35">
      <c r="A48" s="154" t="s">
        <v>215</v>
      </c>
    </row>
    <row r="49" spans="1:7" x14ac:dyDescent="0.35">
      <c r="A49" s="261" t="s">
        <v>220</v>
      </c>
      <c r="B49" s="261"/>
      <c r="C49" s="261"/>
      <c r="D49" s="261"/>
      <c r="E49" s="18">
        <v>241551527</v>
      </c>
      <c r="G49" s="67"/>
    </row>
    <row r="50" spans="1:7" x14ac:dyDescent="0.35">
      <c r="A50" s="285" t="s">
        <v>231</v>
      </c>
      <c r="B50" s="285"/>
      <c r="C50" s="285"/>
      <c r="D50" s="285"/>
      <c r="E50" s="4">
        <f>E49+'Simulasi Diskon Impor'!E50</f>
        <v>609502577.25</v>
      </c>
    </row>
    <row r="54" spans="1:7" x14ac:dyDescent="0.35">
      <c r="E54" s="4"/>
    </row>
  </sheetData>
  <mergeCells count="31">
    <mergeCell ref="A50:D50"/>
    <mergeCell ref="A21:A26"/>
    <mergeCell ref="B21:E21"/>
    <mergeCell ref="B26:C26"/>
    <mergeCell ref="A1:E1"/>
    <mergeCell ref="A2:E2"/>
    <mergeCell ref="A10:B10"/>
    <mergeCell ref="A11:A12"/>
    <mergeCell ref="B11:B12"/>
    <mergeCell ref="C11:D11"/>
    <mergeCell ref="E11:E12"/>
    <mergeCell ref="A13:A20"/>
    <mergeCell ref="B13:E13"/>
    <mergeCell ref="B18:C19"/>
    <mergeCell ref="D18:D19"/>
    <mergeCell ref="B20:D20"/>
    <mergeCell ref="A27:A32"/>
    <mergeCell ref="B27:E27"/>
    <mergeCell ref="B32:C32"/>
    <mergeCell ref="A33:A35"/>
    <mergeCell ref="B33:E33"/>
    <mergeCell ref="B35:C35"/>
    <mergeCell ref="A47:D47"/>
    <mergeCell ref="A49:D49"/>
    <mergeCell ref="A36:A41"/>
    <mergeCell ref="B36:E36"/>
    <mergeCell ref="B41:C41"/>
    <mergeCell ref="A42:A46"/>
    <mergeCell ref="B42:E42"/>
    <mergeCell ref="B44:D45"/>
    <mergeCell ref="B46:D46"/>
  </mergeCells>
  <printOptions horizontalCentered="1"/>
  <pageMargins left="0.70866141732283472" right="0.70866141732283472" top="0.35" bottom="0.34" header="0.31496062992125984" footer="0.31496062992125984"/>
  <pageSetup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3"/>
  <sheetViews>
    <sheetView view="pageBreakPreview" zoomScaleSheetLayoutView="100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A28" sqref="A28:B28"/>
    </sheetView>
  </sheetViews>
  <sheetFormatPr defaultRowHeight="14.5" x14ac:dyDescent="0.35"/>
  <cols>
    <col min="1" max="1" width="34.7265625" style="43" bestFit="1" customWidth="1"/>
    <col min="2" max="2" width="52.7265625" style="68" bestFit="1" customWidth="1"/>
    <col min="3" max="4" width="21.26953125" style="68" customWidth="1"/>
    <col min="5" max="5" width="20" style="69" customWidth="1"/>
    <col min="6" max="7" width="16.26953125" style="18" bestFit="1" customWidth="1"/>
    <col min="8" max="8" width="15.26953125" style="18" bestFit="1" customWidth="1"/>
    <col min="10" max="10" width="16.81640625" bestFit="1" customWidth="1"/>
  </cols>
  <sheetData>
    <row r="1" spans="1:8" x14ac:dyDescent="0.35">
      <c r="A1" s="43" t="s">
        <v>87</v>
      </c>
    </row>
    <row r="2" spans="1:8" x14ac:dyDescent="0.35">
      <c r="A2" s="43" t="s">
        <v>88</v>
      </c>
    </row>
    <row r="3" spans="1:8" x14ac:dyDescent="0.35">
      <c r="A3" s="43" t="str">
        <f>+'[65]Arus Kas Metode Langsung'!A4:L4</f>
        <v>PER 30 JUNI 2020</v>
      </c>
    </row>
    <row r="4" spans="1:8" x14ac:dyDescent="0.35">
      <c r="A4" s="303" t="s">
        <v>89</v>
      </c>
      <c r="B4" s="295" t="s">
        <v>90</v>
      </c>
      <c r="C4" s="295" t="s">
        <v>4</v>
      </c>
      <c r="D4" s="295" t="s">
        <v>91</v>
      </c>
      <c r="E4" s="300" t="s">
        <v>92</v>
      </c>
      <c r="F4" s="302" t="s">
        <v>93</v>
      </c>
      <c r="G4" s="297" t="s">
        <v>94</v>
      </c>
      <c r="H4" s="298"/>
    </row>
    <row r="5" spans="1:8" ht="30" customHeight="1" x14ac:dyDescent="0.35">
      <c r="A5" s="304"/>
      <c r="B5" s="296"/>
      <c r="C5" s="296"/>
      <c r="D5" s="296"/>
      <c r="E5" s="301"/>
      <c r="F5" s="302"/>
      <c r="G5" s="70" t="s">
        <v>95</v>
      </c>
      <c r="H5" s="70" t="s">
        <v>96</v>
      </c>
    </row>
    <row r="6" spans="1:8" s="27" customFormat="1" x14ac:dyDescent="0.35">
      <c r="A6" s="71">
        <v>1</v>
      </c>
      <c r="B6" s="72">
        <v>2</v>
      </c>
      <c r="C6" s="73">
        <v>3</v>
      </c>
      <c r="D6" s="73">
        <v>4</v>
      </c>
      <c r="E6" s="74">
        <v>5</v>
      </c>
      <c r="F6" s="74">
        <v>6</v>
      </c>
      <c r="G6" s="74">
        <v>8</v>
      </c>
      <c r="H6" s="74">
        <v>9</v>
      </c>
    </row>
    <row r="7" spans="1:8" s="81" customFormat="1" x14ac:dyDescent="0.35">
      <c r="A7" s="292" t="s">
        <v>97</v>
      </c>
      <c r="B7" s="75" t="s">
        <v>98</v>
      </c>
      <c r="C7" s="76">
        <v>3967252000</v>
      </c>
      <c r="D7" s="76">
        <v>1983626000</v>
      </c>
      <c r="E7" s="77">
        <v>1089367800</v>
      </c>
      <c r="F7" s="78">
        <f>+D7-E7</f>
        <v>894258200</v>
      </c>
      <c r="G7" s="79">
        <f>+E7/C7</f>
        <v>0.27459001848130643</v>
      </c>
      <c r="H7" s="80">
        <f>+E7/D7</f>
        <v>0.54918003696261286</v>
      </c>
    </row>
    <row r="8" spans="1:8" s="81" customFormat="1" x14ac:dyDescent="0.35">
      <c r="A8" s="293"/>
      <c r="B8" s="82" t="s">
        <v>99</v>
      </c>
      <c r="C8" s="83">
        <v>4704178000</v>
      </c>
      <c r="D8" s="83">
        <v>2352089000</v>
      </c>
      <c r="E8" s="84">
        <v>2138660639</v>
      </c>
      <c r="F8" s="85">
        <f>+D8-E8</f>
        <v>213428361</v>
      </c>
      <c r="G8" s="86">
        <f>+E8/C8</f>
        <v>0.45463004142275226</v>
      </c>
      <c r="H8" s="87">
        <f>+E8/D8</f>
        <v>0.90926008284550452</v>
      </c>
    </row>
    <row r="9" spans="1:8" s="81" customFormat="1" x14ac:dyDescent="0.35">
      <c r="A9" s="293"/>
      <c r="B9" s="82" t="s">
        <v>100</v>
      </c>
      <c r="C9" s="83">
        <v>1300100000</v>
      </c>
      <c r="D9" s="83">
        <v>650050000</v>
      </c>
      <c r="E9" s="84">
        <v>0</v>
      </c>
      <c r="F9" s="85">
        <f t="shared" ref="F9:F15" si="0">+D9-E9</f>
        <v>650050000</v>
      </c>
      <c r="G9" s="84">
        <v>0</v>
      </c>
      <c r="H9" s="84">
        <v>0</v>
      </c>
    </row>
    <row r="10" spans="1:8" s="81" customFormat="1" x14ac:dyDescent="0.35">
      <c r="A10" s="293"/>
      <c r="B10" s="82" t="s">
        <v>101</v>
      </c>
      <c r="C10" s="83">
        <v>4039688000</v>
      </c>
      <c r="D10" s="83">
        <v>2019844000</v>
      </c>
      <c r="E10" s="84">
        <v>2019844000</v>
      </c>
      <c r="F10" s="85">
        <f t="shared" si="0"/>
        <v>0</v>
      </c>
      <c r="G10" s="86">
        <f t="shared" ref="G10:G15" si="1">+E10/C10</f>
        <v>0.5</v>
      </c>
      <c r="H10" s="87">
        <f t="shared" ref="H10:H15" si="2">+E10/D10</f>
        <v>1</v>
      </c>
    </row>
    <row r="11" spans="1:8" s="81" customFormat="1" x14ac:dyDescent="0.35">
      <c r="A11" s="293"/>
      <c r="B11" s="82" t="s">
        <v>102</v>
      </c>
      <c r="C11" s="83">
        <v>1247618000</v>
      </c>
      <c r="D11" s="83">
        <v>623809000</v>
      </c>
      <c r="E11" s="84">
        <v>337005958</v>
      </c>
      <c r="F11" s="85">
        <f t="shared" si="0"/>
        <v>286803042</v>
      </c>
      <c r="G11" s="86">
        <f t="shared" si="1"/>
        <v>0.27011950613088304</v>
      </c>
      <c r="H11" s="87">
        <f t="shared" si="2"/>
        <v>0.54023901226176607</v>
      </c>
    </row>
    <row r="12" spans="1:8" s="81" customFormat="1" x14ac:dyDescent="0.35">
      <c r="A12" s="293"/>
      <c r="B12" s="82" t="s">
        <v>103</v>
      </c>
      <c r="C12" s="83">
        <v>750000000</v>
      </c>
      <c r="D12" s="83">
        <v>375000000</v>
      </c>
      <c r="E12" s="84">
        <v>259021908</v>
      </c>
      <c r="F12" s="85">
        <f t="shared" si="0"/>
        <v>115978092</v>
      </c>
      <c r="G12" s="86">
        <f t="shared" si="1"/>
        <v>0.34536254399999999</v>
      </c>
      <c r="H12" s="87">
        <f t="shared" si="2"/>
        <v>0.69072508799999999</v>
      </c>
    </row>
    <row r="13" spans="1:8" s="81" customFormat="1" x14ac:dyDescent="0.35">
      <c r="A13" s="293"/>
      <c r="B13" s="82" t="s">
        <v>104</v>
      </c>
      <c r="C13" s="83">
        <v>3323520000</v>
      </c>
      <c r="D13" s="83">
        <v>1661760000</v>
      </c>
      <c r="E13" s="84">
        <f>936000000+498600000</f>
        <v>1434600000</v>
      </c>
      <c r="F13" s="85">
        <f t="shared" si="0"/>
        <v>227160000</v>
      </c>
      <c r="G13" s="86">
        <f t="shared" si="1"/>
        <v>0.43165077989601386</v>
      </c>
      <c r="H13" s="87">
        <f t="shared" si="2"/>
        <v>0.86330155979202772</v>
      </c>
    </row>
    <row r="14" spans="1:8" s="81" customFormat="1" x14ac:dyDescent="0.35">
      <c r="A14" s="293"/>
      <c r="B14" s="82" t="s">
        <v>105</v>
      </c>
      <c r="C14" s="83">
        <v>1330224000</v>
      </c>
      <c r="D14" s="83">
        <v>665112000</v>
      </c>
      <c r="E14" s="84">
        <f>406426459+144270000</f>
        <v>550696459</v>
      </c>
      <c r="F14" s="85">
        <f t="shared" si="0"/>
        <v>114415541</v>
      </c>
      <c r="G14" s="86">
        <f t="shared" si="1"/>
        <v>0.41398776371498336</v>
      </c>
      <c r="H14" s="87">
        <f t="shared" si="2"/>
        <v>0.82797552742996672</v>
      </c>
    </row>
    <row r="15" spans="1:8" s="81" customFormat="1" x14ac:dyDescent="0.35">
      <c r="A15" s="293"/>
      <c r="B15" s="82" t="s">
        <v>106</v>
      </c>
      <c r="C15" s="83">
        <v>1300000000</v>
      </c>
      <c r="D15" s="83">
        <v>650000000</v>
      </c>
      <c r="E15" s="84">
        <f>267747386+95151915</f>
        <v>362899301</v>
      </c>
      <c r="F15" s="85">
        <f t="shared" si="0"/>
        <v>287100699</v>
      </c>
      <c r="G15" s="86">
        <f t="shared" si="1"/>
        <v>0.27915330846153846</v>
      </c>
      <c r="H15" s="87">
        <f t="shared" si="2"/>
        <v>0.55830661692307693</v>
      </c>
    </row>
    <row r="16" spans="1:8" s="81" customFormat="1" x14ac:dyDescent="0.35">
      <c r="A16" s="299" t="s">
        <v>107</v>
      </c>
      <c r="B16" s="299"/>
      <c r="C16" s="88">
        <f>+SUM(C7:C15)</f>
        <v>21962580000</v>
      </c>
      <c r="D16" s="88">
        <f>+SUM(D7:D15)</f>
        <v>10981290000</v>
      </c>
      <c r="E16" s="88">
        <f>+SUM(E7:E15)</f>
        <v>8192096065</v>
      </c>
      <c r="F16" s="89">
        <f>+D16-E16</f>
        <v>2789193935</v>
      </c>
      <c r="G16" s="90">
        <f>+E16/C16</f>
        <v>0.37300244620622897</v>
      </c>
      <c r="H16" s="90">
        <f>+E16/D16</f>
        <v>0.74600489241245793</v>
      </c>
    </row>
    <row r="17" spans="1:10" s="81" customFormat="1" x14ac:dyDescent="0.35">
      <c r="A17" s="305" t="s">
        <v>108</v>
      </c>
      <c r="B17" s="82"/>
      <c r="C17" s="91"/>
      <c r="D17" s="91"/>
      <c r="E17" s="92"/>
      <c r="F17" s="93"/>
      <c r="G17" s="94"/>
      <c r="H17" s="94"/>
    </row>
    <row r="18" spans="1:10" s="81" customFormat="1" x14ac:dyDescent="0.35">
      <c r="A18" s="305"/>
      <c r="B18" s="82" t="s">
        <v>109</v>
      </c>
      <c r="C18" s="83">
        <v>6898078000</v>
      </c>
      <c r="D18" s="83">
        <v>2759231200</v>
      </c>
      <c r="E18" s="84">
        <v>0</v>
      </c>
      <c r="F18" s="85">
        <f t="shared" ref="F18:F27" si="3">+D18-E18</f>
        <v>2759231200</v>
      </c>
      <c r="G18" s="84">
        <v>0</v>
      </c>
      <c r="H18" s="84">
        <v>0</v>
      </c>
    </row>
    <row r="19" spans="1:10" s="81" customFormat="1" x14ac:dyDescent="0.35">
      <c r="A19" s="305"/>
      <c r="B19" s="82" t="s">
        <v>110</v>
      </c>
      <c r="C19" s="83">
        <v>210000000</v>
      </c>
      <c r="D19" s="83">
        <v>84000000</v>
      </c>
      <c r="E19" s="84">
        <v>44676134</v>
      </c>
      <c r="F19" s="85">
        <f t="shared" si="3"/>
        <v>39323866</v>
      </c>
      <c r="G19" s="87">
        <f t="shared" ref="G19:G26" si="4">+E19/C19</f>
        <v>0.21274349523809524</v>
      </c>
      <c r="H19" s="87">
        <f t="shared" ref="H19:H26" si="5">+E19/D19</f>
        <v>0.53185873809523809</v>
      </c>
      <c r="J19" s="95"/>
    </row>
    <row r="20" spans="1:10" s="81" customFormat="1" x14ac:dyDescent="0.35">
      <c r="A20" s="305"/>
      <c r="B20" s="82" t="s">
        <v>111</v>
      </c>
      <c r="C20" s="83">
        <v>0</v>
      </c>
      <c r="D20" s="83">
        <v>0</v>
      </c>
      <c r="E20" s="84">
        <v>0</v>
      </c>
      <c r="F20" s="85">
        <f t="shared" si="3"/>
        <v>0</v>
      </c>
      <c r="G20" s="84">
        <v>0</v>
      </c>
      <c r="H20" s="84">
        <v>0</v>
      </c>
      <c r="J20" s="96"/>
    </row>
    <row r="21" spans="1:10" s="81" customFormat="1" x14ac:dyDescent="0.35">
      <c r="A21" s="305"/>
      <c r="B21" s="82" t="s">
        <v>112</v>
      </c>
      <c r="C21" s="83">
        <v>780000000</v>
      </c>
      <c r="D21" s="83">
        <v>390000000</v>
      </c>
      <c r="E21" s="84">
        <v>190503325</v>
      </c>
      <c r="F21" s="85">
        <f t="shared" si="3"/>
        <v>199496675</v>
      </c>
      <c r="G21" s="87">
        <f t="shared" si="4"/>
        <v>0.24423503205128205</v>
      </c>
      <c r="H21" s="87">
        <f t="shared" si="5"/>
        <v>0.48847006410256411</v>
      </c>
      <c r="J21" s="96"/>
    </row>
    <row r="22" spans="1:10" s="81" customFormat="1" x14ac:dyDescent="0.35">
      <c r="A22" s="305"/>
      <c r="B22" s="82" t="s">
        <v>113</v>
      </c>
      <c r="C22" s="83">
        <v>620000000</v>
      </c>
      <c r="D22" s="83">
        <v>310000000</v>
      </c>
      <c r="E22" s="84">
        <v>879750</v>
      </c>
      <c r="F22" s="85">
        <f t="shared" si="3"/>
        <v>309120250</v>
      </c>
      <c r="G22" s="87">
        <f t="shared" si="4"/>
        <v>1.4189516129032259E-3</v>
      </c>
      <c r="H22" s="87">
        <f t="shared" si="5"/>
        <v>2.8379032258064518E-3</v>
      </c>
      <c r="J22" s="96"/>
    </row>
    <row r="23" spans="1:10" s="81" customFormat="1" x14ac:dyDescent="0.35">
      <c r="A23" s="305"/>
      <c r="B23" s="82" t="s">
        <v>114</v>
      </c>
      <c r="C23" s="83">
        <v>6207483000</v>
      </c>
      <c r="D23" s="83">
        <v>3103741500</v>
      </c>
      <c r="E23" s="84">
        <v>1410325347</v>
      </c>
      <c r="F23" s="85">
        <f t="shared" si="3"/>
        <v>1693416153</v>
      </c>
      <c r="G23" s="87">
        <f t="shared" si="4"/>
        <v>0.22719761729512589</v>
      </c>
      <c r="H23" s="87">
        <f t="shared" si="5"/>
        <v>0.45439523459025177</v>
      </c>
      <c r="J23" s="96"/>
    </row>
    <row r="24" spans="1:10" s="81" customFormat="1" x14ac:dyDescent="0.35">
      <c r="A24" s="305"/>
      <c r="B24" s="82" t="s">
        <v>115</v>
      </c>
      <c r="C24" s="83">
        <v>200000000</v>
      </c>
      <c r="D24" s="83">
        <v>100000000</v>
      </c>
      <c r="E24" s="84">
        <v>20097310</v>
      </c>
      <c r="F24" s="85">
        <f t="shared" si="3"/>
        <v>79902690</v>
      </c>
      <c r="G24" s="87">
        <f t="shared" si="4"/>
        <v>0.10048654999999999</v>
      </c>
      <c r="H24" s="87">
        <f t="shared" si="5"/>
        <v>0.20097309999999999</v>
      </c>
    </row>
    <row r="25" spans="1:10" s="81" customFormat="1" x14ac:dyDescent="0.35">
      <c r="A25" s="305"/>
      <c r="B25" s="82" t="s">
        <v>116</v>
      </c>
      <c r="C25" s="83">
        <v>450000000</v>
      </c>
      <c r="D25" s="83">
        <v>225000000</v>
      </c>
      <c r="E25" s="84">
        <v>236006400</v>
      </c>
      <c r="F25" s="85">
        <f t="shared" si="3"/>
        <v>-11006400</v>
      </c>
      <c r="G25" s="87">
        <f t="shared" si="4"/>
        <v>0.52445866666666663</v>
      </c>
      <c r="H25" s="87">
        <f t="shared" si="5"/>
        <v>1.0489173333333333</v>
      </c>
    </row>
    <row r="26" spans="1:10" s="81" customFormat="1" x14ac:dyDescent="0.35">
      <c r="A26" s="305"/>
      <c r="B26" s="82" t="s">
        <v>117</v>
      </c>
      <c r="C26" s="83">
        <v>100000000</v>
      </c>
      <c r="D26" s="83">
        <v>50000000</v>
      </c>
      <c r="E26" s="84">
        <v>82500</v>
      </c>
      <c r="F26" s="85">
        <f t="shared" si="3"/>
        <v>49917500</v>
      </c>
      <c r="G26" s="87">
        <f t="shared" si="4"/>
        <v>8.25E-4</v>
      </c>
      <c r="H26" s="87">
        <f t="shared" si="5"/>
        <v>1.65E-3</v>
      </c>
    </row>
    <row r="27" spans="1:10" s="81" customFormat="1" x14ac:dyDescent="0.35">
      <c r="A27" s="306"/>
      <c r="B27" s="97" t="s">
        <v>118</v>
      </c>
      <c r="C27" s="98">
        <v>400000000</v>
      </c>
      <c r="D27" s="98">
        <v>200000000</v>
      </c>
      <c r="E27" s="99">
        <v>0</v>
      </c>
      <c r="F27" s="85">
        <f t="shared" si="3"/>
        <v>200000000</v>
      </c>
      <c r="G27" s="84">
        <v>0</v>
      </c>
      <c r="H27" s="84">
        <v>0</v>
      </c>
    </row>
    <row r="28" spans="1:10" s="81" customFormat="1" x14ac:dyDescent="0.35">
      <c r="A28" s="304" t="s">
        <v>119</v>
      </c>
      <c r="B28" s="307"/>
      <c r="C28" s="100">
        <f>+SUM(C17:C27)</f>
        <v>15865561000</v>
      </c>
      <c r="D28" s="100">
        <f>+SUM(D17:D27)</f>
        <v>7221972700</v>
      </c>
      <c r="E28" s="100">
        <f>+SUM(E17:E27)</f>
        <v>1902570766</v>
      </c>
      <c r="F28" s="89">
        <f>+D28-E28</f>
        <v>5319401934</v>
      </c>
      <c r="G28" s="90">
        <f>+E28/C28</f>
        <v>0.1199182787170274</v>
      </c>
      <c r="H28" s="90">
        <f>+E28/D28</f>
        <v>0.26344197700996569</v>
      </c>
    </row>
    <row r="29" spans="1:10" s="81" customFormat="1" x14ac:dyDescent="0.35">
      <c r="A29" s="292" t="s">
        <v>120</v>
      </c>
      <c r="B29" s="101" t="s">
        <v>121</v>
      </c>
      <c r="C29" s="102">
        <v>1035000000</v>
      </c>
      <c r="D29" s="102">
        <v>517500000</v>
      </c>
      <c r="E29" s="102">
        <v>0</v>
      </c>
      <c r="F29" s="85">
        <f t="shared" ref="F29:F35" si="6">+D29-E29</f>
        <v>517500000</v>
      </c>
      <c r="G29" s="84">
        <v>0</v>
      </c>
      <c r="H29" s="84">
        <v>0</v>
      </c>
    </row>
    <row r="30" spans="1:10" s="81" customFormat="1" x14ac:dyDescent="0.35">
      <c r="A30" s="293"/>
      <c r="B30" s="103" t="s">
        <v>122</v>
      </c>
      <c r="C30" s="84">
        <v>16728977000</v>
      </c>
      <c r="D30" s="84">
        <v>6691590800</v>
      </c>
      <c r="E30" s="84">
        <v>0</v>
      </c>
      <c r="F30" s="85">
        <f t="shared" si="6"/>
        <v>6691590800</v>
      </c>
      <c r="G30" s="84">
        <v>0</v>
      </c>
      <c r="H30" s="84">
        <v>0</v>
      </c>
    </row>
    <row r="31" spans="1:10" s="81" customFormat="1" x14ac:dyDescent="0.35">
      <c r="A31" s="293"/>
      <c r="B31" s="103" t="s">
        <v>123</v>
      </c>
      <c r="C31" s="104">
        <v>1056828000</v>
      </c>
      <c r="D31" s="104">
        <v>528414000</v>
      </c>
      <c r="E31" s="84">
        <v>0</v>
      </c>
      <c r="F31" s="85">
        <f t="shared" si="6"/>
        <v>528414000</v>
      </c>
      <c r="G31" s="84">
        <v>0</v>
      </c>
      <c r="H31" s="84">
        <v>0</v>
      </c>
    </row>
    <row r="32" spans="1:10" s="81" customFormat="1" x14ac:dyDescent="0.35">
      <c r="A32" s="293"/>
      <c r="B32" s="103" t="s">
        <v>124</v>
      </c>
      <c r="C32" s="104">
        <v>735000000</v>
      </c>
      <c r="D32" s="104">
        <v>367500000</v>
      </c>
      <c r="E32" s="84">
        <v>0</v>
      </c>
      <c r="F32" s="85">
        <f t="shared" si="6"/>
        <v>367500000</v>
      </c>
      <c r="G32" s="84">
        <v>0</v>
      </c>
      <c r="H32" s="84">
        <v>0</v>
      </c>
    </row>
    <row r="33" spans="1:8" s="81" customFormat="1" x14ac:dyDescent="0.35">
      <c r="A33" s="293"/>
      <c r="B33" s="103" t="s">
        <v>125</v>
      </c>
      <c r="C33" s="104">
        <v>30000000</v>
      </c>
      <c r="D33" s="104">
        <v>15000000</v>
      </c>
      <c r="E33" s="84">
        <v>4875000</v>
      </c>
      <c r="F33" s="85">
        <f t="shared" si="6"/>
        <v>10125000</v>
      </c>
      <c r="G33" s="86">
        <f t="shared" ref="G33:G35" si="7">+E33/C33</f>
        <v>0.16250000000000001</v>
      </c>
      <c r="H33" s="87">
        <f t="shared" ref="H33:H35" si="8">+E33/D33</f>
        <v>0.32500000000000001</v>
      </c>
    </row>
    <row r="34" spans="1:8" s="81" customFormat="1" x14ac:dyDescent="0.35">
      <c r="A34" s="293"/>
      <c r="B34" s="103" t="s">
        <v>126</v>
      </c>
      <c r="C34" s="104">
        <v>0</v>
      </c>
      <c r="D34" s="104">
        <v>0</v>
      </c>
      <c r="E34" s="84">
        <v>0</v>
      </c>
      <c r="F34" s="85">
        <f t="shared" si="6"/>
        <v>0</v>
      </c>
      <c r="G34" s="84">
        <v>0</v>
      </c>
      <c r="H34" s="84">
        <v>0</v>
      </c>
    </row>
    <row r="35" spans="1:8" s="81" customFormat="1" x14ac:dyDescent="0.35">
      <c r="A35" s="294"/>
      <c r="B35" s="105" t="s">
        <v>127</v>
      </c>
      <c r="C35" s="106">
        <v>222000000</v>
      </c>
      <c r="D35" s="106">
        <v>111000000</v>
      </c>
      <c r="E35" s="107">
        <v>825250</v>
      </c>
      <c r="F35" s="85">
        <f t="shared" si="6"/>
        <v>110174750</v>
      </c>
      <c r="G35" s="86">
        <f t="shared" si="7"/>
        <v>3.7173423423423422E-3</v>
      </c>
      <c r="H35" s="87">
        <f t="shared" si="8"/>
        <v>7.4346846846846844E-3</v>
      </c>
    </row>
    <row r="36" spans="1:8" x14ac:dyDescent="0.35">
      <c r="A36" s="220" t="s">
        <v>128</v>
      </c>
      <c r="B36" s="221"/>
      <c r="C36" s="108">
        <f>+SUM(C29:C35)</f>
        <v>19807805000</v>
      </c>
      <c r="D36" s="108">
        <f t="shared" ref="D36:E36" si="9">+SUM(D29:D35)</f>
        <v>8231004800</v>
      </c>
      <c r="E36" s="108">
        <f t="shared" si="9"/>
        <v>5700250</v>
      </c>
      <c r="F36" s="89">
        <f>+D36-E36</f>
        <v>8225304550</v>
      </c>
      <c r="G36" s="90">
        <f>+E36/C36</f>
        <v>2.8777797438938842E-4</v>
      </c>
      <c r="H36" s="90">
        <f>+E36/D36</f>
        <v>6.9253391760869829E-4</v>
      </c>
    </row>
    <row r="37" spans="1:8" x14ac:dyDescent="0.35">
      <c r="A37" s="245" t="s">
        <v>129</v>
      </c>
      <c r="B37" s="109" t="s">
        <v>130</v>
      </c>
      <c r="C37" s="110">
        <v>8543407151.4045324</v>
      </c>
      <c r="D37" s="110">
        <v>4271703575.2733331</v>
      </c>
      <c r="E37" s="111">
        <v>0</v>
      </c>
      <c r="F37" s="85">
        <f t="shared" ref="F37:F41" si="10">+D37-E37</f>
        <v>4271703575.2733331</v>
      </c>
      <c r="G37" s="84">
        <v>0</v>
      </c>
      <c r="H37" s="84">
        <v>0</v>
      </c>
    </row>
    <row r="38" spans="1:8" x14ac:dyDescent="0.35">
      <c r="A38" s="291"/>
      <c r="B38" s="109" t="s">
        <v>131</v>
      </c>
      <c r="C38" s="112">
        <v>59251350000</v>
      </c>
      <c r="D38" s="112">
        <v>29625675000</v>
      </c>
      <c r="E38" s="113">
        <v>0</v>
      </c>
      <c r="F38" s="85">
        <f t="shared" si="10"/>
        <v>29625675000</v>
      </c>
      <c r="G38" s="84">
        <v>0</v>
      </c>
      <c r="H38" s="84">
        <v>0</v>
      </c>
    </row>
    <row r="39" spans="1:8" x14ac:dyDescent="0.35">
      <c r="A39" s="291"/>
      <c r="B39" s="109" t="s">
        <v>132</v>
      </c>
      <c r="C39" s="112">
        <v>4093785000</v>
      </c>
      <c r="D39" s="112">
        <v>2046892500</v>
      </c>
      <c r="E39" s="113">
        <v>0</v>
      </c>
      <c r="F39" s="85">
        <f t="shared" si="10"/>
        <v>2046892500</v>
      </c>
      <c r="G39" s="84">
        <v>0</v>
      </c>
      <c r="H39" s="84">
        <v>0</v>
      </c>
    </row>
    <row r="40" spans="1:8" x14ac:dyDescent="0.35">
      <c r="A40" s="291"/>
      <c r="B40" s="109" t="s">
        <v>133</v>
      </c>
      <c r="C40" s="112">
        <v>814001596.97683334</v>
      </c>
      <c r="D40" s="112">
        <v>407000798.9708333</v>
      </c>
      <c r="E40" s="113">
        <v>0</v>
      </c>
      <c r="F40" s="85">
        <f t="shared" si="10"/>
        <v>407000798.9708333</v>
      </c>
      <c r="G40" s="84">
        <v>0</v>
      </c>
      <c r="H40" s="84">
        <v>0</v>
      </c>
    </row>
    <row r="41" spans="1:8" x14ac:dyDescent="0.35">
      <c r="A41" s="246"/>
      <c r="B41" s="109" t="s">
        <v>134</v>
      </c>
      <c r="C41" s="114">
        <v>805706082.77199996</v>
      </c>
      <c r="D41" s="114">
        <v>402853041.39999998</v>
      </c>
      <c r="E41" s="115">
        <v>0</v>
      </c>
      <c r="F41" s="85">
        <f t="shared" si="10"/>
        <v>402853041.39999998</v>
      </c>
      <c r="G41" s="84">
        <v>0</v>
      </c>
      <c r="H41" s="84">
        <v>0</v>
      </c>
    </row>
    <row r="42" spans="1:8" x14ac:dyDescent="0.35">
      <c r="A42" s="220" t="s">
        <v>135</v>
      </c>
      <c r="B42" s="221"/>
      <c r="C42" s="108">
        <f>+SUM(C37:C41)</f>
        <v>73508249831.153381</v>
      </c>
      <c r="D42" s="108">
        <f>+SUM(D37:D41)</f>
        <v>36754124915.644165</v>
      </c>
      <c r="E42" s="108">
        <f>+SUM(E37:E41)</f>
        <v>0</v>
      </c>
      <c r="F42" s="89">
        <f>+D42-E42</f>
        <v>36754124915.644165</v>
      </c>
      <c r="G42" s="108">
        <v>0</v>
      </c>
      <c r="H42" s="108">
        <v>0</v>
      </c>
    </row>
    <row r="43" spans="1:8" x14ac:dyDescent="0.35">
      <c r="A43" s="286" t="s">
        <v>136</v>
      </c>
      <c r="B43" s="116" t="s">
        <v>137</v>
      </c>
      <c r="C43" s="110">
        <v>5600000000</v>
      </c>
      <c r="D43" s="110">
        <v>2800000000</v>
      </c>
      <c r="E43" s="110">
        <v>595911837</v>
      </c>
      <c r="F43" s="85">
        <f t="shared" ref="F43:F49" si="11">+D43-E43</f>
        <v>2204088163</v>
      </c>
      <c r="G43" s="86">
        <f t="shared" ref="G43:G49" si="12">+E43/C43</f>
        <v>0.10641282803571428</v>
      </c>
      <c r="H43" s="87">
        <f t="shared" ref="H43:H49" si="13">+E43/D43</f>
        <v>0.21282565607142856</v>
      </c>
    </row>
    <row r="44" spans="1:8" x14ac:dyDescent="0.35">
      <c r="A44" s="286"/>
      <c r="B44" s="117" t="s">
        <v>138</v>
      </c>
      <c r="C44" s="112">
        <v>9000000000</v>
      </c>
      <c r="D44" s="112">
        <v>4500000000</v>
      </c>
      <c r="E44" s="112">
        <v>2433966686</v>
      </c>
      <c r="F44" s="85">
        <f t="shared" si="11"/>
        <v>2066033314</v>
      </c>
      <c r="G44" s="86">
        <f t="shared" si="12"/>
        <v>0.27044074288888886</v>
      </c>
      <c r="H44" s="87">
        <f t="shared" si="13"/>
        <v>0.54088148577777773</v>
      </c>
    </row>
    <row r="45" spans="1:8" x14ac:dyDescent="0.35">
      <c r="A45" s="286"/>
      <c r="B45" s="117" t="s">
        <v>139</v>
      </c>
      <c r="C45" s="112">
        <v>1000000000</v>
      </c>
      <c r="D45" s="112">
        <v>500000000</v>
      </c>
      <c r="E45" s="112">
        <v>9259324</v>
      </c>
      <c r="F45" s="85">
        <f t="shared" si="11"/>
        <v>490740676</v>
      </c>
      <c r="G45" s="86">
        <f t="shared" si="12"/>
        <v>9.2593239999999993E-3</v>
      </c>
      <c r="H45" s="87">
        <f t="shared" si="13"/>
        <v>1.8518647999999999E-2</v>
      </c>
    </row>
    <row r="46" spans="1:8" x14ac:dyDescent="0.35">
      <c r="A46" s="286"/>
      <c r="B46" s="117" t="s">
        <v>140</v>
      </c>
      <c r="C46" s="112">
        <v>1000000000</v>
      </c>
      <c r="D46" s="112">
        <v>500000000</v>
      </c>
      <c r="E46" s="112">
        <v>142370620</v>
      </c>
      <c r="F46" s="85">
        <f t="shared" si="11"/>
        <v>357629380</v>
      </c>
      <c r="G46" s="86">
        <f t="shared" si="12"/>
        <v>0.14237062</v>
      </c>
      <c r="H46" s="87">
        <f t="shared" si="13"/>
        <v>0.28474124000000001</v>
      </c>
    </row>
    <row r="47" spans="1:8" x14ac:dyDescent="0.35">
      <c r="A47" s="286"/>
      <c r="B47" s="117" t="s">
        <v>141</v>
      </c>
      <c r="C47" s="112">
        <v>600000000</v>
      </c>
      <c r="D47" s="112">
        <v>300000000</v>
      </c>
      <c r="E47" s="112">
        <v>55800076</v>
      </c>
      <c r="F47" s="85">
        <f t="shared" si="11"/>
        <v>244199924</v>
      </c>
      <c r="G47" s="86">
        <f t="shared" si="12"/>
        <v>9.3000126666666669E-2</v>
      </c>
      <c r="H47" s="87">
        <f t="shared" si="13"/>
        <v>0.18600025333333334</v>
      </c>
    </row>
    <row r="48" spans="1:8" x14ac:dyDescent="0.35">
      <c r="A48" s="286"/>
      <c r="B48" s="117" t="s">
        <v>142</v>
      </c>
      <c r="C48" s="112">
        <v>600000000</v>
      </c>
      <c r="D48" s="112">
        <v>300000000</v>
      </c>
      <c r="E48" s="112">
        <v>16827309</v>
      </c>
      <c r="F48" s="85">
        <f t="shared" si="11"/>
        <v>283172691</v>
      </c>
      <c r="G48" s="86">
        <f t="shared" si="12"/>
        <v>2.8045515E-2</v>
      </c>
      <c r="H48" s="87">
        <f t="shared" si="13"/>
        <v>5.609103E-2</v>
      </c>
    </row>
    <row r="49" spans="1:11" x14ac:dyDescent="0.35">
      <c r="A49" s="287"/>
      <c r="B49" s="118" t="s">
        <v>143</v>
      </c>
      <c r="C49" s="114">
        <v>445000000</v>
      </c>
      <c r="D49" s="114">
        <v>222500000</v>
      </c>
      <c r="E49" s="114">
        <v>119657381</v>
      </c>
      <c r="F49" s="85">
        <f t="shared" si="11"/>
        <v>102842619</v>
      </c>
      <c r="G49" s="86">
        <f t="shared" si="12"/>
        <v>0.26889299101123598</v>
      </c>
      <c r="H49" s="87">
        <f t="shared" si="13"/>
        <v>0.53778598202247196</v>
      </c>
    </row>
    <row r="50" spans="1:11" x14ac:dyDescent="0.35">
      <c r="A50" s="220" t="s">
        <v>144</v>
      </c>
      <c r="B50" s="288"/>
      <c r="C50" s="119">
        <f>+SUM(C43:C49)</f>
        <v>18245000000</v>
      </c>
      <c r="D50" s="119">
        <f>+SUM(D43:D49)</f>
        <v>9122500000</v>
      </c>
      <c r="E50" s="119">
        <f>+SUM(E43:E49)</f>
        <v>3373793233</v>
      </c>
      <c r="F50" s="89">
        <f>+D50-E50</f>
        <v>5748706767</v>
      </c>
      <c r="G50" s="90">
        <f>+E50/C50</f>
        <v>0.18491604456015345</v>
      </c>
      <c r="H50" s="90">
        <f>+E50/D50</f>
        <v>0.36983208912030691</v>
      </c>
    </row>
    <row r="51" spans="1:11" s="18" customFormat="1" x14ac:dyDescent="0.35">
      <c r="A51" s="291" t="s">
        <v>145</v>
      </c>
      <c r="B51" s="120" t="s">
        <v>146</v>
      </c>
      <c r="C51" s="112">
        <v>240000000</v>
      </c>
      <c r="D51" s="112">
        <v>120000000</v>
      </c>
      <c r="E51" s="112">
        <v>33300000</v>
      </c>
      <c r="F51" s="85">
        <f t="shared" ref="F51:F54" si="14">+D51-E51</f>
        <v>86700000</v>
      </c>
      <c r="G51" s="86">
        <f t="shared" ref="G51:G53" si="15">+E51/C51</f>
        <v>0.13875000000000001</v>
      </c>
      <c r="H51" s="87">
        <f t="shared" ref="H51:H53" si="16">+E51/D51</f>
        <v>0.27750000000000002</v>
      </c>
      <c r="I51"/>
      <c r="J51"/>
      <c r="K51"/>
    </row>
    <row r="52" spans="1:11" s="18" customFormat="1" x14ac:dyDescent="0.35">
      <c r="A52" s="291"/>
      <c r="B52" s="120" t="s">
        <v>147</v>
      </c>
      <c r="C52" s="112">
        <v>1080000000</v>
      </c>
      <c r="D52" s="112">
        <v>540000000</v>
      </c>
      <c r="E52" s="112">
        <v>319530000</v>
      </c>
      <c r="F52" s="85">
        <f t="shared" si="14"/>
        <v>220470000</v>
      </c>
      <c r="G52" s="86">
        <f t="shared" si="15"/>
        <v>0.29586111111111113</v>
      </c>
      <c r="H52" s="87">
        <f t="shared" si="16"/>
        <v>0.59172222222222226</v>
      </c>
      <c r="I52"/>
      <c r="J52"/>
      <c r="K52"/>
    </row>
    <row r="53" spans="1:11" s="18" customFormat="1" x14ac:dyDescent="0.35">
      <c r="A53" s="291"/>
      <c r="B53" s="120" t="s">
        <v>148</v>
      </c>
      <c r="C53" s="112">
        <v>3120240000</v>
      </c>
      <c r="D53" s="112">
        <v>1560120000</v>
      </c>
      <c r="E53" s="112">
        <v>962279000</v>
      </c>
      <c r="F53" s="85">
        <f t="shared" si="14"/>
        <v>597841000</v>
      </c>
      <c r="G53" s="86">
        <f t="shared" si="15"/>
        <v>0.3083990334076866</v>
      </c>
      <c r="H53" s="87">
        <f t="shared" si="16"/>
        <v>0.61679806681537319</v>
      </c>
      <c r="I53"/>
      <c r="J53"/>
      <c r="K53"/>
    </row>
    <row r="54" spans="1:11" s="18" customFormat="1" x14ac:dyDescent="0.35">
      <c r="A54" s="246"/>
      <c r="B54" s="121" t="s">
        <v>149</v>
      </c>
      <c r="C54" s="114">
        <v>96000000</v>
      </c>
      <c r="D54" s="114">
        <v>48000000</v>
      </c>
      <c r="E54" s="114">
        <v>0</v>
      </c>
      <c r="F54" s="85">
        <f t="shared" si="14"/>
        <v>48000000</v>
      </c>
      <c r="G54" s="84">
        <v>0</v>
      </c>
      <c r="H54" s="84">
        <v>0</v>
      </c>
      <c r="I54"/>
      <c r="J54"/>
      <c r="K54"/>
    </row>
    <row r="55" spans="1:11" s="18" customFormat="1" x14ac:dyDescent="0.35">
      <c r="A55" s="220" t="s">
        <v>150</v>
      </c>
      <c r="B55" s="221"/>
      <c r="C55" s="108">
        <f>+SUM(C51:C54)</f>
        <v>4536240000</v>
      </c>
      <c r="D55" s="108">
        <f>+SUM(D51:D54)</f>
        <v>2268120000</v>
      </c>
      <c r="E55" s="122">
        <f>+SUM(E51:E54)</f>
        <v>1315109000</v>
      </c>
      <c r="F55" s="89">
        <f>+D55-E55</f>
        <v>953011000</v>
      </c>
      <c r="G55" s="90">
        <f>+E55/C55</f>
        <v>0.28991168897589192</v>
      </c>
      <c r="H55" s="90">
        <f>+E55/D55</f>
        <v>0.57982337795178385</v>
      </c>
      <c r="I55"/>
      <c r="J55"/>
      <c r="K55"/>
    </row>
    <row r="56" spans="1:11" s="18" customFormat="1" x14ac:dyDescent="0.35">
      <c r="A56" s="123" t="s">
        <v>151</v>
      </c>
      <c r="B56" s="124" t="s">
        <v>152</v>
      </c>
      <c r="C56" s="125">
        <v>341400000</v>
      </c>
      <c r="D56" s="125">
        <v>170700000</v>
      </c>
      <c r="E56" s="126">
        <f>+'[65]Laba Rugi'!J143</f>
        <v>0</v>
      </c>
      <c r="F56" s="85">
        <f t="shared" ref="F56" si="17">+D56-E56</f>
        <v>170700000</v>
      </c>
      <c r="G56" s="84">
        <v>0</v>
      </c>
      <c r="H56" s="84">
        <v>0</v>
      </c>
      <c r="I56"/>
      <c r="J56"/>
      <c r="K56"/>
    </row>
    <row r="57" spans="1:11" s="18" customFormat="1" x14ac:dyDescent="0.35">
      <c r="A57" s="220" t="s">
        <v>153</v>
      </c>
      <c r="B57" s="221"/>
      <c r="C57" s="108">
        <f>+SUM(C56)</f>
        <v>341400000</v>
      </c>
      <c r="D57" s="108">
        <f>+SUM(D56)</f>
        <v>170700000</v>
      </c>
      <c r="E57" s="122">
        <f>+SUM(E56)</f>
        <v>0</v>
      </c>
      <c r="F57" s="89">
        <f>+D57-E57</f>
        <v>170700000</v>
      </c>
      <c r="G57" s="108">
        <v>0</v>
      </c>
      <c r="H57" s="108">
        <v>0</v>
      </c>
      <c r="I57"/>
      <c r="J57"/>
      <c r="K57"/>
    </row>
    <row r="58" spans="1:11" s="18" customFormat="1" x14ac:dyDescent="0.35">
      <c r="A58" s="245" t="s">
        <v>154</v>
      </c>
      <c r="B58" s="127" t="s">
        <v>155</v>
      </c>
      <c r="C58" s="110">
        <v>60000000</v>
      </c>
      <c r="D58" s="110">
        <v>30000000</v>
      </c>
      <c r="E58" s="110">
        <v>24451650</v>
      </c>
      <c r="F58" s="85">
        <f t="shared" ref="F58:F65" si="18">+D58-E58</f>
        <v>5548350</v>
      </c>
      <c r="G58" s="86">
        <f t="shared" ref="G58:G65" si="19">+E58/C58</f>
        <v>0.40752749999999999</v>
      </c>
      <c r="H58" s="87">
        <f t="shared" ref="H58:H65" si="20">+E58/D58</f>
        <v>0.81505499999999997</v>
      </c>
      <c r="I58"/>
      <c r="J58"/>
      <c r="K58"/>
    </row>
    <row r="59" spans="1:11" s="18" customFormat="1" x14ac:dyDescent="0.35">
      <c r="A59" s="291"/>
      <c r="B59" s="120" t="s">
        <v>156</v>
      </c>
      <c r="C59" s="112">
        <v>62000000</v>
      </c>
      <c r="D59" s="112">
        <v>31000000</v>
      </c>
      <c r="E59" s="112">
        <v>23108000</v>
      </c>
      <c r="F59" s="85">
        <f t="shared" si="18"/>
        <v>7892000</v>
      </c>
      <c r="G59" s="86">
        <f t="shared" si="19"/>
        <v>0.37270967741935485</v>
      </c>
      <c r="H59" s="87">
        <f t="shared" si="20"/>
        <v>0.74541935483870969</v>
      </c>
      <c r="I59"/>
      <c r="J59"/>
      <c r="K59"/>
    </row>
    <row r="60" spans="1:11" s="18" customFormat="1" x14ac:dyDescent="0.35">
      <c r="A60" s="291"/>
      <c r="B60" s="120" t="s">
        <v>157</v>
      </c>
      <c r="C60" s="112">
        <v>12800000</v>
      </c>
      <c r="D60" s="112">
        <v>6400000</v>
      </c>
      <c r="E60" s="112">
        <v>2453584</v>
      </c>
      <c r="F60" s="85">
        <f t="shared" si="18"/>
        <v>3946416</v>
      </c>
      <c r="G60" s="86">
        <f t="shared" si="19"/>
        <v>0.19168625</v>
      </c>
      <c r="H60" s="87">
        <f t="shared" si="20"/>
        <v>0.3833725</v>
      </c>
      <c r="I60"/>
      <c r="J60"/>
      <c r="K60"/>
    </row>
    <row r="61" spans="1:11" s="18" customFormat="1" x14ac:dyDescent="0.35">
      <c r="A61" s="291"/>
      <c r="B61" s="120" t="s">
        <v>158</v>
      </c>
      <c r="C61" s="112">
        <v>3400000</v>
      </c>
      <c r="D61" s="112">
        <v>1700000</v>
      </c>
      <c r="E61" s="112">
        <v>639000</v>
      </c>
      <c r="F61" s="85">
        <f t="shared" si="18"/>
        <v>1061000</v>
      </c>
      <c r="G61" s="86">
        <f t="shared" si="19"/>
        <v>0.18794117647058822</v>
      </c>
      <c r="H61" s="87">
        <f t="shared" si="20"/>
        <v>0.37588235294117645</v>
      </c>
      <c r="I61"/>
      <c r="J61"/>
      <c r="K61"/>
    </row>
    <row r="62" spans="1:11" s="18" customFormat="1" x14ac:dyDescent="0.35">
      <c r="A62" s="291"/>
      <c r="B62" s="120" t="s">
        <v>159</v>
      </c>
      <c r="C62" s="112">
        <v>34000000</v>
      </c>
      <c r="D62" s="112">
        <v>17000000</v>
      </c>
      <c r="E62" s="112">
        <v>0</v>
      </c>
      <c r="F62" s="85">
        <f t="shared" si="18"/>
        <v>17000000</v>
      </c>
      <c r="G62" s="84">
        <v>0</v>
      </c>
      <c r="H62" s="84">
        <v>0</v>
      </c>
      <c r="I62"/>
      <c r="J62"/>
      <c r="K62"/>
    </row>
    <row r="63" spans="1:11" s="18" customFormat="1" x14ac:dyDescent="0.35">
      <c r="A63" s="291"/>
      <c r="B63" s="120" t="s">
        <v>160</v>
      </c>
      <c r="C63" s="112">
        <v>340000000</v>
      </c>
      <c r="D63" s="112">
        <v>170000000</v>
      </c>
      <c r="E63" s="112">
        <v>0</v>
      </c>
      <c r="F63" s="85">
        <f t="shared" si="18"/>
        <v>170000000</v>
      </c>
      <c r="G63" s="84">
        <v>0</v>
      </c>
      <c r="H63" s="84">
        <v>0</v>
      </c>
      <c r="I63"/>
      <c r="J63"/>
      <c r="K63"/>
    </row>
    <row r="64" spans="1:11" s="18" customFormat="1" x14ac:dyDescent="0.35">
      <c r="A64" s="291"/>
      <c r="B64" s="120" t="s">
        <v>161</v>
      </c>
      <c r="C64" s="112">
        <v>700000000</v>
      </c>
      <c r="D64" s="112">
        <v>350000000</v>
      </c>
      <c r="E64" s="112">
        <v>202676507</v>
      </c>
      <c r="F64" s="85">
        <f t="shared" si="18"/>
        <v>147323493</v>
      </c>
      <c r="G64" s="86">
        <f t="shared" si="19"/>
        <v>0.28953786714285712</v>
      </c>
      <c r="H64" s="87">
        <f t="shared" si="20"/>
        <v>0.57907573428571424</v>
      </c>
      <c r="I64"/>
      <c r="J64"/>
      <c r="K64"/>
    </row>
    <row r="65" spans="1:11" s="18" customFormat="1" x14ac:dyDescent="0.35">
      <c r="A65" s="291"/>
      <c r="B65" s="120" t="s">
        <v>162</v>
      </c>
      <c r="C65" s="112">
        <v>200000000</v>
      </c>
      <c r="D65" s="112">
        <v>100000000</v>
      </c>
      <c r="E65" s="112">
        <v>35624953</v>
      </c>
      <c r="F65" s="85">
        <f t="shared" si="18"/>
        <v>64375047</v>
      </c>
      <c r="G65" s="86">
        <f t="shared" si="19"/>
        <v>0.17812476499999999</v>
      </c>
      <c r="H65" s="87">
        <f t="shared" si="20"/>
        <v>0.35624952999999998</v>
      </c>
      <c r="I65"/>
      <c r="J65"/>
      <c r="K65"/>
    </row>
    <row r="66" spans="1:11" s="18" customFormat="1" x14ac:dyDescent="0.35">
      <c r="A66" s="220" t="s">
        <v>163</v>
      </c>
      <c r="B66" s="221"/>
      <c r="C66" s="108">
        <f>+SUM(C58:C65)</f>
        <v>1412200000</v>
      </c>
      <c r="D66" s="108">
        <f>+SUM(D58:D65)</f>
        <v>706100000</v>
      </c>
      <c r="E66" s="108">
        <f>+SUM(E58:E65)</f>
        <v>288953694</v>
      </c>
      <c r="F66" s="89">
        <f>+D66-E66</f>
        <v>417146306</v>
      </c>
      <c r="G66" s="90">
        <f>+E66/C66</f>
        <v>0.20461244441297266</v>
      </c>
      <c r="H66" s="90">
        <f>+E66/D66</f>
        <v>0.40922488882594532</v>
      </c>
      <c r="I66"/>
      <c r="J66"/>
      <c r="K66"/>
    </row>
    <row r="67" spans="1:11" s="81" customFormat="1" x14ac:dyDescent="0.35">
      <c r="A67" s="292" t="s">
        <v>164</v>
      </c>
      <c r="B67" s="128" t="s">
        <v>165</v>
      </c>
      <c r="C67" s="102">
        <v>2000000000</v>
      </c>
      <c r="D67" s="102">
        <v>1000000000</v>
      </c>
      <c r="E67" s="102">
        <v>506554228</v>
      </c>
      <c r="F67" s="85">
        <f t="shared" ref="F67:F79" si="21">+D67-E67</f>
        <v>493445772</v>
      </c>
      <c r="G67" s="86">
        <f t="shared" ref="G67:G79" si="22">+E67/C67</f>
        <v>0.25327711400000003</v>
      </c>
      <c r="H67" s="87">
        <f t="shared" ref="H67:H79" si="23">+E67/D67</f>
        <v>0.50655422800000005</v>
      </c>
    </row>
    <row r="68" spans="1:11" s="81" customFormat="1" x14ac:dyDescent="0.35">
      <c r="A68" s="293"/>
      <c r="B68" s="128" t="s">
        <v>166</v>
      </c>
      <c r="C68" s="84">
        <v>1208000000</v>
      </c>
      <c r="D68" s="84">
        <v>604000000</v>
      </c>
      <c r="E68" s="84">
        <v>54075000</v>
      </c>
      <c r="F68" s="85">
        <f t="shared" si="21"/>
        <v>549925000</v>
      </c>
      <c r="G68" s="86">
        <f t="shared" si="22"/>
        <v>4.4764072847682121E-2</v>
      </c>
      <c r="H68" s="87">
        <f t="shared" si="23"/>
        <v>8.9528145695364242E-2</v>
      </c>
    </row>
    <row r="69" spans="1:11" s="81" customFormat="1" x14ac:dyDescent="0.35">
      <c r="A69" s="293"/>
      <c r="B69" s="128" t="s">
        <v>167</v>
      </c>
      <c r="C69" s="84">
        <v>300000000</v>
      </c>
      <c r="D69" s="84">
        <v>150000000</v>
      </c>
      <c r="E69" s="84">
        <v>0</v>
      </c>
      <c r="F69" s="85">
        <f t="shared" si="21"/>
        <v>150000000</v>
      </c>
      <c r="G69" s="84">
        <v>0</v>
      </c>
      <c r="H69" s="84">
        <v>0</v>
      </c>
    </row>
    <row r="70" spans="1:11" s="81" customFormat="1" x14ac:dyDescent="0.35">
      <c r="A70" s="293"/>
      <c r="B70" s="128" t="s">
        <v>168</v>
      </c>
      <c r="C70" s="84">
        <v>100000000</v>
      </c>
      <c r="D70" s="84">
        <v>50000000</v>
      </c>
      <c r="E70" s="84">
        <v>0</v>
      </c>
      <c r="F70" s="85">
        <f t="shared" si="21"/>
        <v>50000000</v>
      </c>
      <c r="G70" s="84">
        <v>0</v>
      </c>
      <c r="H70" s="84">
        <v>0</v>
      </c>
    </row>
    <row r="71" spans="1:11" s="81" customFormat="1" x14ac:dyDescent="0.35">
      <c r="A71" s="293"/>
      <c r="B71" s="128" t="s">
        <v>169</v>
      </c>
      <c r="C71" s="84">
        <v>580000000</v>
      </c>
      <c r="D71" s="84">
        <v>290000000</v>
      </c>
      <c r="E71" s="84">
        <v>16050000</v>
      </c>
      <c r="F71" s="85">
        <f t="shared" si="21"/>
        <v>273950000</v>
      </c>
      <c r="G71" s="86">
        <f t="shared" si="22"/>
        <v>2.7672413793103447E-2</v>
      </c>
      <c r="H71" s="87">
        <f t="shared" si="23"/>
        <v>5.5344827586206895E-2</v>
      </c>
    </row>
    <row r="72" spans="1:11" s="81" customFormat="1" x14ac:dyDescent="0.35">
      <c r="A72" s="293"/>
      <c r="B72" s="128" t="s">
        <v>170</v>
      </c>
      <c r="C72" s="84">
        <v>140000000</v>
      </c>
      <c r="D72" s="84">
        <v>70000000</v>
      </c>
      <c r="E72" s="84">
        <v>0</v>
      </c>
      <c r="F72" s="85">
        <f t="shared" si="21"/>
        <v>70000000</v>
      </c>
      <c r="G72" s="84">
        <v>0</v>
      </c>
      <c r="H72" s="84">
        <v>0</v>
      </c>
    </row>
    <row r="73" spans="1:11" s="81" customFormat="1" x14ac:dyDescent="0.35">
      <c r="A73" s="293"/>
      <c r="B73" s="128" t="s">
        <v>171</v>
      </c>
      <c r="C73" s="84">
        <v>370000000</v>
      </c>
      <c r="D73" s="84">
        <v>185000000</v>
      </c>
      <c r="E73" s="84">
        <v>29000000</v>
      </c>
      <c r="F73" s="85">
        <f t="shared" si="21"/>
        <v>156000000</v>
      </c>
      <c r="G73" s="86">
        <f t="shared" si="22"/>
        <v>7.8378378378378383E-2</v>
      </c>
      <c r="H73" s="87">
        <f t="shared" si="23"/>
        <v>0.15675675675675677</v>
      </c>
    </row>
    <row r="74" spans="1:11" s="81" customFormat="1" x14ac:dyDescent="0.35">
      <c r="A74" s="293"/>
      <c r="B74" s="128" t="s">
        <v>172</v>
      </c>
      <c r="C74" s="84">
        <v>600000000</v>
      </c>
      <c r="D74" s="84">
        <v>300000000</v>
      </c>
      <c r="E74" s="84">
        <v>187500000</v>
      </c>
      <c r="F74" s="85">
        <f t="shared" si="21"/>
        <v>112500000</v>
      </c>
      <c r="G74" s="86">
        <f t="shared" si="22"/>
        <v>0.3125</v>
      </c>
      <c r="H74" s="87">
        <f t="shared" si="23"/>
        <v>0.625</v>
      </c>
    </row>
    <row r="75" spans="1:11" s="81" customFormat="1" x14ac:dyDescent="0.35">
      <c r="A75" s="293"/>
      <c r="B75" s="128" t="s">
        <v>173</v>
      </c>
      <c r="C75" s="84">
        <v>150000000</v>
      </c>
      <c r="D75" s="84">
        <v>75000000</v>
      </c>
      <c r="E75" s="84">
        <v>0</v>
      </c>
      <c r="F75" s="85">
        <f t="shared" si="21"/>
        <v>75000000</v>
      </c>
      <c r="G75" s="84">
        <v>0</v>
      </c>
      <c r="H75" s="84">
        <v>0</v>
      </c>
    </row>
    <row r="76" spans="1:11" s="81" customFormat="1" x14ac:dyDescent="0.35">
      <c r="A76" s="293"/>
      <c r="B76" s="128" t="s">
        <v>174</v>
      </c>
      <c r="C76" s="84">
        <v>1012000000</v>
      </c>
      <c r="D76" s="84">
        <v>506000000</v>
      </c>
      <c r="E76" s="84">
        <v>59704795</v>
      </c>
      <c r="F76" s="85">
        <f t="shared" si="21"/>
        <v>446295205</v>
      </c>
      <c r="G76" s="86">
        <f t="shared" si="22"/>
        <v>5.8996833003952566E-2</v>
      </c>
      <c r="H76" s="87">
        <f t="shared" si="23"/>
        <v>0.11799366600790513</v>
      </c>
    </row>
    <row r="77" spans="1:11" s="81" customFormat="1" x14ac:dyDescent="0.35">
      <c r="A77" s="293"/>
      <c r="B77" s="128" t="s">
        <v>175</v>
      </c>
      <c r="C77" s="84">
        <v>1109592792.0799999</v>
      </c>
      <c r="D77" s="84">
        <v>554796396</v>
      </c>
      <c r="E77" s="84">
        <v>382979940</v>
      </c>
      <c r="F77" s="85">
        <f t="shared" si="21"/>
        <v>171816456</v>
      </c>
      <c r="G77" s="86">
        <f t="shared" si="22"/>
        <v>0.34515359394330647</v>
      </c>
      <c r="H77" s="87">
        <f t="shared" si="23"/>
        <v>0.69030718793638302</v>
      </c>
    </row>
    <row r="78" spans="1:11" s="81" customFormat="1" x14ac:dyDescent="0.35">
      <c r="A78" s="293"/>
      <c r="B78" s="128" t="s">
        <v>176</v>
      </c>
      <c r="C78" s="84">
        <v>410000000</v>
      </c>
      <c r="D78" s="84">
        <v>205000000</v>
      </c>
      <c r="E78" s="84">
        <v>5124000</v>
      </c>
      <c r="F78" s="85">
        <f t="shared" si="21"/>
        <v>199876000</v>
      </c>
      <c r="G78" s="86">
        <f t="shared" si="22"/>
        <v>1.2497560975609756E-2</v>
      </c>
      <c r="H78" s="87">
        <f t="shared" si="23"/>
        <v>2.4995121951219511E-2</v>
      </c>
    </row>
    <row r="79" spans="1:11" s="81" customFormat="1" x14ac:dyDescent="0.35">
      <c r="A79" s="294"/>
      <c r="B79" s="97" t="s">
        <v>177</v>
      </c>
      <c r="C79" s="107">
        <v>2350000000</v>
      </c>
      <c r="D79" s="107">
        <v>1175000000</v>
      </c>
      <c r="E79" s="107">
        <v>279159934</v>
      </c>
      <c r="F79" s="85">
        <f t="shared" si="21"/>
        <v>895840066</v>
      </c>
      <c r="G79" s="86">
        <f t="shared" si="22"/>
        <v>0.11879146127659575</v>
      </c>
      <c r="H79" s="87">
        <f t="shared" si="23"/>
        <v>0.23758292255319149</v>
      </c>
    </row>
    <row r="80" spans="1:11" x14ac:dyDescent="0.35">
      <c r="A80" s="220" t="s">
        <v>178</v>
      </c>
      <c r="B80" s="221"/>
      <c r="C80" s="108">
        <f>+SUM(C67:C79)</f>
        <v>10329592792.08</v>
      </c>
      <c r="D80" s="108">
        <f>+SUM(D67:D79)</f>
        <v>5164796396</v>
      </c>
      <c r="E80" s="108">
        <f>+SUM(E67:E79)</f>
        <v>1520147897</v>
      </c>
      <c r="F80" s="89">
        <f>+D80-E80</f>
        <v>3644648499</v>
      </c>
      <c r="G80" s="90">
        <f>+E80/C80</f>
        <v>0.14716435851813459</v>
      </c>
      <c r="H80" s="90">
        <f>+E80/D80</f>
        <v>0.29432871703854868</v>
      </c>
    </row>
    <row r="81" spans="1:8" x14ac:dyDescent="0.35">
      <c r="A81" s="289" t="s">
        <v>179</v>
      </c>
      <c r="B81" s="290"/>
      <c r="C81" s="129">
        <f>+C16+C28+C36+C42+C50+C55+C57+C66+C80</f>
        <v>166008628623.23337</v>
      </c>
      <c r="D81" s="129">
        <f t="shared" ref="D81:E81" si="24">+D16+D28+D36+D42+D50+D55+D57+D66+D80</f>
        <v>80620608811.644165</v>
      </c>
      <c r="E81" s="129">
        <f t="shared" si="24"/>
        <v>16598370905</v>
      </c>
      <c r="F81" s="129">
        <f>+D81-E81</f>
        <v>64022237906.644165</v>
      </c>
      <c r="G81" s="130">
        <f>+E81/C81</f>
        <v>9.9984988989162776E-2</v>
      </c>
      <c r="H81" s="130">
        <f>+E81/D81</f>
        <v>0.20588248029457537</v>
      </c>
    </row>
    <row r="83" spans="1:8" x14ac:dyDescent="0.35">
      <c r="E83" s="131"/>
    </row>
  </sheetData>
  <mergeCells count="25">
    <mergeCell ref="A36:B36"/>
    <mergeCell ref="A37:A41"/>
    <mergeCell ref="A42:B42"/>
    <mergeCell ref="A29:A35"/>
    <mergeCell ref="A4:A5"/>
    <mergeCell ref="B4:B5"/>
    <mergeCell ref="A17:A27"/>
    <mergeCell ref="A28:B28"/>
    <mergeCell ref="C4:C5"/>
    <mergeCell ref="D4:D5"/>
    <mergeCell ref="G4:H4"/>
    <mergeCell ref="A7:A15"/>
    <mergeCell ref="A16:B16"/>
    <mergeCell ref="E4:E5"/>
    <mergeCell ref="F4:F5"/>
    <mergeCell ref="A43:A49"/>
    <mergeCell ref="A50:B50"/>
    <mergeCell ref="A81:B81"/>
    <mergeCell ref="A55:B55"/>
    <mergeCell ref="A57:B57"/>
    <mergeCell ref="A58:A65"/>
    <mergeCell ref="A66:B66"/>
    <mergeCell ref="A67:A79"/>
    <mergeCell ref="A80:B80"/>
    <mergeCell ref="A51:A54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="71" zoomScaleNormal="71" zoomScaleSheetLayoutView="72" workbookViewId="0">
      <pane ySplit="6" topLeftCell="A7" activePane="bottomLeft" state="frozen"/>
      <selection pane="bottomLeft" activeCell="H15" sqref="H15"/>
    </sheetView>
  </sheetViews>
  <sheetFormatPr defaultRowHeight="14.5" x14ac:dyDescent="0.35"/>
  <cols>
    <col min="1" max="1" width="3.90625" style="1" customWidth="1"/>
    <col min="2" max="2" width="29.453125" bestFit="1" customWidth="1"/>
    <col min="3" max="3" width="15.81640625" bestFit="1" customWidth="1"/>
    <col min="4" max="5" width="14.08984375" bestFit="1" customWidth="1"/>
    <col min="6" max="7" width="15.08984375" bestFit="1" customWidth="1"/>
    <col min="8" max="8" width="7.81640625" style="1" bestFit="1" customWidth="1"/>
    <col min="9" max="9" width="28.1796875" customWidth="1"/>
  </cols>
  <sheetData>
    <row r="1" spans="1:9" x14ac:dyDescent="0.35">
      <c r="A1" s="217" t="s">
        <v>0</v>
      </c>
      <c r="B1" s="217"/>
      <c r="C1" s="217"/>
      <c r="D1" s="217"/>
      <c r="E1" s="217"/>
      <c r="F1" s="217"/>
      <c r="G1" s="217"/>
      <c r="H1" s="217"/>
      <c r="I1" s="217"/>
    </row>
    <row r="2" spans="1:9" x14ac:dyDescent="0.35">
      <c r="A2" s="217" t="s">
        <v>1</v>
      </c>
      <c r="B2" s="217"/>
      <c r="C2" s="217"/>
      <c r="D2" s="217"/>
      <c r="E2" s="217"/>
      <c r="F2" s="217"/>
      <c r="G2" s="217"/>
      <c r="H2" s="217"/>
      <c r="I2" s="217"/>
    </row>
    <row r="3" spans="1:9" x14ac:dyDescent="0.35">
      <c r="I3" s="158"/>
    </row>
    <row r="4" spans="1:9" ht="29" customHeight="1" x14ac:dyDescent="0.35">
      <c r="A4" s="218" t="s">
        <v>2</v>
      </c>
      <c r="B4" s="218" t="s">
        <v>3</v>
      </c>
      <c r="C4" s="218" t="s">
        <v>4</v>
      </c>
      <c r="D4" s="229" t="s">
        <v>10</v>
      </c>
      <c r="E4" s="218" t="s">
        <v>5</v>
      </c>
      <c r="F4" s="218"/>
      <c r="G4" s="218"/>
      <c r="H4" s="219" t="s">
        <v>9</v>
      </c>
      <c r="I4" s="218" t="s">
        <v>12</v>
      </c>
    </row>
    <row r="5" spans="1:9" s="1" customFormat="1" x14ac:dyDescent="0.35">
      <c r="A5" s="218"/>
      <c r="B5" s="218"/>
      <c r="C5" s="218"/>
      <c r="D5" s="229"/>
      <c r="E5" s="5" t="s">
        <v>6</v>
      </c>
      <c r="F5" s="5" t="s">
        <v>7</v>
      </c>
      <c r="G5" s="5" t="s">
        <v>8</v>
      </c>
      <c r="H5" s="219"/>
      <c r="I5" s="218"/>
    </row>
    <row r="6" spans="1:9" s="2" customFormat="1" x14ac:dyDescent="0.35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/>
    </row>
    <row r="7" spans="1:9" s="3" customFormat="1" ht="43.5" x14ac:dyDescent="0.35">
      <c r="A7" s="7">
        <v>1</v>
      </c>
      <c r="B7" s="8" t="s">
        <v>11</v>
      </c>
      <c r="C7" s="9">
        <v>375688034000</v>
      </c>
      <c r="D7" s="9">
        <v>0</v>
      </c>
      <c r="E7" s="9">
        <v>0</v>
      </c>
      <c r="F7" s="9">
        <v>31442687000</v>
      </c>
      <c r="G7" s="9">
        <f>SUM(D7:F7)</f>
        <v>31442687000</v>
      </c>
      <c r="H7" s="10">
        <f>G7/C7</f>
        <v>8.3693607872536074E-2</v>
      </c>
      <c r="I7" s="11" t="s">
        <v>20</v>
      </c>
    </row>
    <row r="8" spans="1:9" s="3" customFormat="1" ht="29" x14ac:dyDescent="0.35">
      <c r="A8" s="7">
        <v>2</v>
      </c>
      <c r="B8" s="8" t="s">
        <v>13</v>
      </c>
      <c r="C8" s="9">
        <v>15865561000</v>
      </c>
      <c r="D8" s="9">
        <v>1902570766</v>
      </c>
      <c r="E8" s="12">
        <f>6%*C8</f>
        <v>951933660</v>
      </c>
      <c r="F8" s="12">
        <f>6%*C8</f>
        <v>951933660</v>
      </c>
      <c r="G8" s="9">
        <f>SUM(D8:F8)</f>
        <v>3806438086</v>
      </c>
      <c r="H8" s="10">
        <f>G8/C8</f>
        <v>0.23991827871702739</v>
      </c>
      <c r="I8" s="11" t="s">
        <v>21</v>
      </c>
    </row>
    <row r="9" spans="1:9" s="3" customFormat="1" x14ac:dyDescent="0.35">
      <c r="A9" s="227">
        <v>3</v>
      </c>
      <c r="B9" s="163" t="s">
        <v>14</v>
      </c>
      <c r="C9" s="164"/>
      <c r="D9" s="164"/>
      <c r="E9" s="164"/>
      <c r="F9" s="164"/>
      <c r="G9" s="164"/>
      <c r="H9" s="165"/>
      <c r="I9" s="166"/>
    </row>
    <row r="10" spans="1:9" s="3" customFormat="1" ht="43.5" x14ac:dyDescent="0.35">
      <c r="A10" s="228"/>
      <c r="B10" s="167" t="s">
        <v>225</v>
      </c>
      <c r="C10" s="168">
        <v>3120240000</v>
      </c>
      <c r="D10" s="168">
        <v>962279000</v>
      </c>
      <c r="E10" s="168">
        <v>0</v>
      </c>
      <c r="F10" s="168">
        <v>648907085.59309602</v>
      </c>
      <c r="G10" s="168">
        <f>SUM(D10:F10)</f>
        <v>1611186085.593096</v>
      </c>
      <c r="H10" s="169">
        <f>G10/C10</f>
        <v>0.5163660761970541</v>
      </c>
      <c r="I10" s="170" t="s">
        <v>226</v>
      </c>
    </row>
    <row r="11" spans="1:9" s="3" customFormat="1" ht="60" customHeight="1" x14ac:dyDescent="0.35">
      <c r="A11" s="7">
        <v>4</v>
      </c>
      <c r="B11" s="8" t="s">
        <v>15</v>
      </c>
      <c r="C11" s="9">
        <v>341400000</v>
      </c>
      <c r="D11" s="9">
        <v>0</v>
      </c>
      <c r="E11" s="9">
        <v>0</v>
      </c>
      <c r="F11" s="12">
        <v>223048980</v>
      </c>
      <c r="G11" s="9">
        <f>SUM(D11:F11)</f>
        <v>223048980</v>
      </c>
      <c r="H11" s="10">
        <f>G11/C11</f>
        <v>0.65333620386643232</v>
      </c>
      <c r="I11" s="11" t="s">
        <v>227</v>
      </c>
    </row>
    <row r="12" spans="1:9" x14ac:dyDescent="0.35">
      <c r="A12" s="227">
        <v>5</v>
      </c>
      <c r="B12" s="166" t="s">
        <v>228</v>
      </c>
      <c r="C12" s="164"/>
      <c r="D12" s="164"/>
      <c r="E12" s="164"/>
      <c r="F12" s="164"/>
      <c r="G12" s="164"/>
      <c r="H12" s="165"/>
      <c r="I12" s="166"/>
    </row>
    <row r="13" spans="1:9" s="3" customFormat="1" ht="119.5" customHeight="1" x14ac:dyDescent="0.35">
      <c r="A13" s="228"/>
      <c r="B13" s="167" t="s">
        <v>229</v>
      </c>
      <c r="C13" s="168">
        <v>1208000000</v>
      </c>
      <c r="D13" s="168">
        <v>54075000</v>
      </c>
      <c r="E13" s="168">
        <v>0</v>
      </c>
      <c r="F13" s="168">
        <v>609502577</v>
      </c>
      <c r="G13" s="168">
        <f>SUM(D13:F13)</f>
        <v>663577577</v>
      </c>
      <c r="H13" s="169">
        <f>G13/C13</f>
        <v>0.54931918625827814</v>
      </c>
      <c r="I13" s="170" t="s">
        <v>230</v>
      </c>
    </row>
    <row r="14" spans="1:9" x14ac:dyDescent="0.35">
      <c r="A14" s="227">
        <v>6</v>
      </c>
      <c r="B14" s="166" t="s">
        <v>13</v>
      </c>
      <c r="C14" s="164"/>
      <c r="D14" s="164"/>
      <c r="E14" s="164"/>
      <c r="F14" s="164"/>
      <c r="G14" s="164"/>
      <c r="H14" s="165"/>
      <c r="I14" s="166"/>
    </row>
    <row r="15" spans="1:9" s="3" customFormat="1" ht="119.5" customHeight="1" x14ac:dyDescent="0.35">
      <c r="A15" s="228"/>
      <c r="B15" s="202" t="s">
        <v>274</v>
      </c>
      <c r="C15" s="168">
        <v>200000000</v>
      </c>
      <c r="D15" s="168">
        <v>236006400</v>
      </c>
      <c r="E15" s="168">
        <v>118003200</v>
      </c>
      <c r="F15" s="168">
        <v>118003200</v>
      </c>
      <c r="G15" s="168">
        <f>SUM(D15:F15)</f>
        <v>472012800</v>
      </c>
      <c r="H15" s="169">
        <f>G15/C15</f>
        <v>2.3600639999999999</v>
      </c>
      <c r="I15" s="170" t="s">
        <v>259</v>
      </c>
    </row>
    <row r="18" spans="9:9" x14ac:dyDescent="0.35">
      <c r="I18" s="4"/>
    </row>
  </sheetData>
  <mergeCells count="12">
    <mergeCell ref="A14:A15"/>
    <mergeCell ref="A9:A10"/>
    <mergeCell ref="A12:A13"/>
    <mergeCell ref="I4:I5"/>
    <mergeCell ref="A1:I1"/>
    <mergeCell ref="A2:I2"/>
    <mergeCell ref="A4:A5"/>
    <mergeCell ref="B4:B5"/>
    <mergeCell ref="C4:C5"/>
    <mergeCell ref="D4:D5"/>
    <mergeCell ref="E4:G4"/>
    <mergeCell ref="H4:H5"/>
  </mergeCells>
  <printOptions horizontalCentered="1"/>
  <pageMargins left="0.70866141732283472" right="0.27559055118110237" top="0.74803149606299213" bottom="0.74803149606299213" header="0.31496062992125984" footer="0.31496062992125984"/>
  <pageSetup paperSize="9" scale="90" orientation="landscape" r:id="rId1"/>
  <ignoredErrors>
    <ignoredError sqref="G7 G10:G11 G13 G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9"/>
  <sheetViews>
    <sheetView showGridLines="0" topLeftCell="A13" workbookViewId="0">
      <selection activeCell="F31" sqref="F31"/>
    </sheetView>
  </sheetViews>
  <sheetFormatPr defaultRowHeight="14.5" x14ac:dyDescent="0.35"/>
  <cols>
    <col min="1" max="1" width="3.453125" customWidth="1"/>
    <col min="2" max="2" width="13.6328125" customWidth="1"/>
    <col min="3" max="3" width="24.54296875" customWidth="1"/>
    <col min="4" max="4" width="15.453125" customWidth="1"/>
    <col min="5" max="5" width="12.1796875" bestFit="1" customWidth="1"/>
    <col min="6" max="6" width="22.54296875" customWidth="1"/>
  </cols>
  <sheetData>
    <row r="1" spans="2:9" x14ac:dyDescent="0.35">
      <c r="B1" s="217" t="s">
        <v>25</v>
      </c>
      <c r="C1" s="217"/>
      <c r="D1" s="217"/>
      <c r="E1" s="217"/>
      <c r="F1" s="217"/>
    </row>
    <row r="2" spans="2:9" x14ac:dyDescent="0.35">
      <c r="B2" s="217" t="s">
        <v>26</v>
      </c>
      <c r="C2" s="217"/>
      <c r="D2" s="217"/>
      <c r="E2" s="217"/>
      <c r="F2" s="217"/>
    </row>
    <row r="4" spans="2:9" x14ac:dyDescent="0.35">
      <c r="B4" s="244" t="s">
        <v>27</v>
      </c>
      <c r="C4" s="244"/>
      <c r="D4" s="244"/>
      <c r="E4" s="244"/>
      <c r="F4" s="244"/>
    </row>
    <row r="5" spans="2:9" x14ac:dyDescent="0.35">
      <c r="B5" s="245" t="s">
        <v>2</v>
      </c>
      <c r="C5" s="245" t="s">
        <v>3</v>
      </c>
      <c r="D5" s="245" t="s">
        <v>28</v>
      </c>
      <c r="E5" s="243" t="s">
        <v>29</v>
      </c>
      <c r="F5" s="243"/>
    </row>
    <row r="6" spans="2:9" x14ac:dyDescent="0.35">
      <c r="B6" s="246"/>
      <c r="C6" s="246"/>
      <c r="D6" s="246"/>
      <c r="E6" s="24" t="s">
        <v>30</v>
      </c>
      <c r="F6" s="24" t="s">
        <v>31</v>
      </c>
    </row>
    <row r="7" spans="2:9" x14ac:dyDescent="0.35">
      <c r="B7" s="231">
        <v>1</v>
      </c>
      <c r="C7" s="8" t="s">
        <v>32</v>
      </c>
      <c r="D7" s="232">
        <v>1</v>
      </c>
      <c r="E7" s="21"/>
      <c r="F7" s="19"/>
    </row>
    <row r="8" spans="2:9" x14ac:dyDescent="0.35">
      <c r="B8" s="231"/>
      <c r="C8" s="8" t="s">
        <v>33</v>
      </c>
      <c r="D8" s="233"/>
      <c r="E8" s="19"/>
      <c r="F8" s="19"/>
    </row>
    <row r="9" spans="2:9" x14ac:dyDescent="0.35">
      <c r="B9" s="231"/>
      <c r="C9" s="8" t="s">
        <v>34</v>
      </c>
      <c r="D9" s="233"/>
      <c r="E9" s="21">
        <v>68000</v>
      </c>
      <c r="F9" s="21">
        <v>120000</v>
      </c>
    </row>
    <row r="10" spans="2:9" x14ac:dyDescent="0.35">
      <c r="B10" s="231"/>
      <c r="C10" s="8" t="s">
        <v>35</v>
      </c>
      <c r="D10" s="234"/>
      <c r="E10" s="21">
        <v>34000</v>
      </c>
      <c r="F10" s="21">
        <v>60000</v>
      </c>
    </row>
    <row r="11" spans="2:9" x14ac:dyDescent="0.35">
      <c r="B11" s="25"/>
      <c r="C11" s="26"/>
      <c r="D11" s="27"/>
      <c r="E11" s="27"/>
      <c r="F11" s="27"/>
    </row>
    <row r="12" spans="2:9" x14ac:dyDescent="0.35">
      <c r="B12" s="28" t="s">
        <v>14</v>
      </c>
      <c r="C12" s="26"/>
      <c r="D12" s="27"/>
      <c r="E12" s="27"/>
      <c r="F12" s="27"/>
    </row>
    <row r="13" spans="2:9" x14ac:dyDescent="0.35">
      <c r="B13" s="235" t="s">
        <v>53</v>
      </c>
      <c r="C13" s="235"/>
      <c r="D13" s="235"/>
      <c r="E13" s="29"/>
      <c r="F13" s="29"/>
    </row>
    <row r="14" spans="2:9" x14ac:dyDescent="0.35">
      <c r="B14" s="235" t="s">
        <v>54</v>
      </c>
      <c r="C14" s="235"/>
      <c r="D14" s="235"/>
      <c r="E14" s="235"/>
      <c r="F14" s="235"/>
      <c r="H14" s="30"/>
      <c r="I14" s="30"/>
    </row>
    <row r="15" spans="2:9" x14ac:dyDescent="0.35">
      <c r="B15" s="31" t="s">
        <v>36</v>
      </c>
      <c r="C15" s="31"/>
      <c r="D15" s="31"/>
      <c r="E15" s="31"/>
      <c r="F15" s="31"/>
    </row>
    <row r="16" spans="2:9" x14ac:dyDescent="0.35">
      <c r="B16" s="236" t="s">
        <v>55</v>
      </c>
      <c r="C16" s="236"/>
      <c r="D16" s="32">
        <f>2940*70%</f>
        <v>2058</v>
      </c>
      <c r="E16" s="33" t="s">
        <v>38</v>
      </c>
      <c r="F16" s="34"/>
    </row>
    <row r="17" spans="2:12" x14ac:dyDescent="0.35">
      <c r="B17" s="236" t="s">
        <v>56</v>
      </c>
      <c r="C17" s="236"/>
      <c r="D17" s="32">
        <f>2940*30%</f>
        <v>882</v>
      </c>
      <c r="E17" s="33" t="s">
        <v>38</v>
      </c>
      <c r="F17" s="34"/>
      <c r="J17" s="30"/>
      <c r="K17" s="30"/>
    </row>
    <row r="18" spans="2:12" x14ac:dyDescent="0.35">
      <c r="B18" s="35"/>
      <c r="C18" s="26"/>
      <c r="D18" s="27"/>
      <c r="E18" s="27"/>
      <c r="F18" s="27"/>
      <c r="J18" s="30"/>
      <c r="K18" s="30"/>
    </row>
    <row r="19" spans="2:12" x14ac:dyDescent="0.35">
      <c r="B19" s="36" t="s">
        <v>2</v>
      </c>
      <c r="C19" s="36" t="s">
        <v>3</v>
      </c>
      <c r="D19" s="36" t="s">
        <v>38</v>
      </c>
      <c r="E19" s="36" t="s">
        <v>40</v>
      </c>
      <c r="F19" s="36" t="s">
        <v>41</v>
      </c>
      <c r="J19" s="30"/>
      <c r="K19" s="30"/>
      <c r="L19" s="37"/>
    </row>
    <row r="20" spans="2:12" x14ac:dyDescent="0.35">
      <c r="B20" s="237" t="s">
        <v>42</v>
      </c>
      <c r="C20" s="238"/>
      <c r="D20" s="238"/>
      <c r="E20" s="238"/>
      <c r="F20" s="239"/>
      <c r="J20" s="38"/>
      <c r="K20" s="30"/>
      <c r="L20" s="37"/>
    </row>
    <row r="21" spans="2:12" x14ac:dyDescent="0.35">
      <c r="B21" s="15" t="s">
        <v>22</v>
      </c>
      <c r="C21" s="19" t="s">
        <v>43</v>
      </c>
      <c r="D21" s="39">
        <f>2058/2</f>
        <v>1029</v>
      </c>
      <c r="E21" s="21">
        <v>34000</v>
      </c>
      <c r="F21" s="20">
        <f>D21*E21</f>
        <v>34986000</v>
      </c>
    </row>
    <row r="22" spans="2:12" x14ac:dyDescent="0.35">
      <c r="B22" s="15" t="s">
        <v>23</v>
      </c>
      <c r="C22" s="19" t="s">
        <v>44</v>
      </c>
      <c r="D22" s="39">
        <f>2058/2</f>
        <v>1029</v>
      </c>
      <c r="E22" s="21">
        <v>68000</v>
      </c>
      <c r="F22" s="20">
        <f t="shared" ref="F22:F24" si="0">D22*E22</f>
        <v>69972000</v>
      </c>
    </row>
    <row r="23" spans="2:12" x14ac:dyDescent="0.35">
      <c r="B23" s="15" t="s">
        <v>45</v>
      </c>
      <c r="C23" s="19" t="s">
        <v>46</v>
      </c>
      <c r="D23" s="40">
        <f>882/2</f>
        <v>441</v>
      </c>
      <c r="E23" s="21">
        <v>60000</v>
      </c>
      <c r="F23" s="20">
        <f t="shared" si="0"/>
        <v>26460000</v>
      </c>
    </row>
    <row r="24" spans="2:12" x14ac:dyDescent="0.35">
      <c r="B24" s="15" t="s">
        <v>47</v>
      </c>
      <c r="C24" s="19" t="s">
        <v>48</v>
      </c>
      <c r="D24" s="40">
        <f>882/2</f>
        <v>441</v>
      </c>
      <c r="E24" s="21">
        <v>120000</v>
      </c>
      <c r="F24" s="20">
        <f t="shared" si="0"/>
        <v>52920000</v>
      </c>
    </row>
    <row r="25" spans="2:12" x14ac:dyDescent="0.35">
      <c r="B25" s="240" t="s">
        <v>41</v>
      </c>
      <c r="C25" s="241"/>
      <c r="D25" s="241"/>
      <c r="E25" s="242"/>
      <c r="F25" s="41">
        <f>SUM(F21:F24)</f>
        <v>184338000</v>
      </c>
    </row>
    <row r="26" spans="2:12" x14ac:dyDescent="0.35">
      <c r="B26" s="243" t="s">
        <v>49</v>
      </c>
      <c r="C26" s="243"/>
      <c r="D26" s="243"/>
      <c r="E26" s="243"/>
      <c r="F26" s="41">
        <f>F25*10%</f>
        <v>18433800</v>
      </c>
    </row>
    <row r="27" spans="2:12" x14ac:dyDescent="0.35">
      <c r="B27" s="243" t="s">
        <v>50</v>
      </c>
      <c r="C27" s="243"/>
      <c r="D27" s="243"/>
      <c r="E27" s="243"/>
      <c r="F27" s="41">
        <f>F25+F26</f>
        <v>202771800</v>
      </c>
    </row>
    <row r="28" spans="2:12" x14ac:dyDescent="0.35">
      <c r="B28" s="243" t="s">
        <v>51</v>
      </c>
      <c r="C28" s="243"/>
      <c r="D28" s="243"/>
      <c r="E28" s="243"/>
      <c r="F28" s="41">
        <f>F27*10%</f>
        <v>20277180</v>
      </c>
    </row>
    <row r="29" spans="2:12" x14ac:dyDescent="0.35">
      <c r="B29" s="230" t="s">
        <v>52</v>
      </c>
      <c r="C29" s="230"/>
      <c r="D29" s="230"/>
      <c r="E29" s="230"/>
      <c r="F29" s="42">
        <f>F27+F28</f>
        <v>223048980</v>
      </c>
    </row>
  </sheetData>
  <mergeCells count="19">
    <mergeCell ref="B1:F1"/>
    <mergeCell ref="B2:F2"/>
    <mergeCell ref="B4:F4"/>
    <mergeCell ref="B5:B6"/>
    <mergeCell ref="C5:C6"/>
    <mergeCell ref="D5:D6"/>
    <mergeCell ref="E5:F5"/>
    <mergeCell ref="B29:E29"/>
    <mergeCell ref="B7:B10"/>
    <mergeCell ref="D7:D10"/>
    <mergeCell ref="B13:D13"/>
    <mergeCell ref="B14:F14"/>
    <mergeCell ref="B16:C16"/>
    <mergeCell ref="B17:C17"/>
    <mergeCell ref="B20:F20"/>
    <mergeCell ref="B25:E25"/>
    <mergeCell ref="B26:E26"/>
    <mergeCell ref="B27:E27"/>
    <mergeCell ref="B28:E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35"/>
  <sheetViews>
    <sheetView showGridLines="0" topLeftCell="A16" workbookViewId="0">
      <selection activeCell="F37" sqref="F37"/>
    </sheetView>
  </sheetViews>
  <sheetFormatPr defaultRowHeight="14.5" x14ac:dyDescent="0.35"/>
  <cols>
    <col min="1" max="1" width="3.453125" customWidth="1"/>
    <col min="2" max="2" width="13.6328125" customWidth="1"/>
    <col min="3" max="3" width="24.54296875" customWidth="1"/>
    <col min="4" max="4" width="13.36328125" customWidth="1"/>
    <col min="5" max="5" width="12.1796875" bestFit="1" customWidth="1"/>
    <col min="6" max="6" width="22.54296875" customWidth="1"/>
  </cols>
  <sheetData>
    <row r="1" spans="2:9" x14ac:dyDescent="0.35">
      <c r="B1" s="217" t="s">
        <v>25</v>
      </c>
      <c r="C1" s="217"/>
      <c r="D1" s="217"/>
      <c r="E1" s="217"/>
      <c r="F1" s="217"/>
    </row>
    <row r="2" spans="2:9" x14ac:dyDescent="0.35">
      <c r="B2" s="217" t="s">
        <v>26</v>
      </c>
      <c r="C2" s="217"/>
      <c r="D2" s="217"/>
      <c r="E2" s="217"/>
      <c r="F2" s="217"/>
    </row>
    <row r="4" spans="2:9" x14ac:dyDescent="0.35">
      <c r="B4" s="244" t="s">
        <v>27</v>
      </c>
      <c r="C4" s="244"/>
      <c r="D4" s="244"/>
      <c r="E4" s="244"/>
      <c r="F4" s="244"/>
    </row>
    <row r="5" spans="2:9" x14ac:dyDescent="0.35">
      <c r="B5" s="245" t="s">
        <v>2</v>
      </c>
      <c r="C5" s="245" t="s">
        <v>3</v>
      </c>
      <c r="D5" s="245" t="s">
        <v>28</v>
      </c>
      <c r="E5" s="243" t="s">
        <v>29</v>
      </c>
      <c r="F5" s="243"/>
    </row>
    <row r="6" spans="2:9" x14ac:dyDescent="0.35">
      <c r="B6" s="246"/>
      <c r="C6" s="246"/>
      <c r="D6" s="246"/>
      <c r="E6" s="24" t="s">
        <v>30</v>
      </c>
      <c r="F6" s="24" t="s">
        <v>31</v>
      </c>
    </row>
    <row r="7" spans="2:9" x14ac:dyDescent="0.35">
      <c r="B7" s="231">
        <v>1</v>
      </c>
      <c r="C7" s="8" t="s">
        <v>32</v>
      </c>
      <c r="D7" s="232">
        <v>1</v>
      </c>
      <c r="E7" s="21"/>
      <c r="F7" s="19"/>
    </row>
    <row r="8" spans="2:9" x14ac:dyDescent="0.35">
      <c r="B8" s="231"/>
      <c r="C8" s="8" t="s">
        <v>33</v>
      </c>
      <c r="D8" s="233"/>
      <c r="E8" s="19"/>
      <c r="F8" s="19"/>
    </row>
    <row r="9" spans="2:9" x14ac:dyDescent="0.35">
      <c r="B9" s="231"/>
      <c r="C9" s="8" t="s">
        <v>34</v>
      </c>
      <c r="D9" s="233"/>
      <c r="E9" s="21">
        <v>68000</v>
      </c>
      <c r="F9" s="21">
        <v>120000</v>
      </c>
    </row>
    <row r="10" spans="2:9" x14ac:dyDescent="0.35">
      <c r="B10" s="231"/>
      <c r="C10" s="8" t="s">
        <v>35</v>
      </c>
      <c r="D10" s="234"/>
      <c r="E10" s="21">
        <v>34000</v>
      </c>
      <c r="F10" s="21">
        <v>60000</v>
      </c>
    </row>
    <row r="11" spans="2:9" x14ac:dyDescent="0.35">
      <c r="B11" s="25"/>
      <c r="C11" s="26"/>
      <c r="D11" s="27"/>
      <c r="E11" s="27"/>
      <c r="F11" s="27"/>
    </row>
    <row r="12" spans="2:9" x14ac:dyDescent="0.35">
      <c r="B12" s="28" t="s">
        <v>14</v>
      </c>
      <c r="C12" s="26"/>
      <c r="D12" s="27"/>
      <c r="E12" s="27"/>
      <c r="F12" s="27"/>
    </row>
    <row r="13" spans="2:9" x14ac:dyDescent="0.35">
      <c r="B13" s="235" t="s">
        <v>232</v>
      </c>
      <c r="C13" s="235"/>
      <c r="D13" s="235"/>
      <c r="E13" s="29"/>
      <c r="F13" s="29"/>
    </row>
    <row r="14" spans="2:9" x14ac:dyDescent="0.35">
      <c r="B14" s="235" t="s">
        <v>233</v>
      </c>
      <c r="C14" s="235"/>
      <c r="D14" s="235"/>
      <c r="E14" s="235"/>
      <c r="F14" s="235"/>
      <c r="H14" s="30"/>
      <c r="I14" s="30"/>
    </row>
    <row r="15" spans="2:9" x14ac:dyDescent="0.35">
      <c r="B15" s="31" t="s">
        <v>36</v>
      </c>
      <c r="C15" s="31"/>
      <c r="D15" s="31"/>
      <c r="E15" s="31"/>
      <c r="F15" s="31"/>
    </row>
    <row r="16" spans="2:9" x14ac:dyDescent="0.35">
      <c r="B16" s="236" t="s">
        <v>37</v>
      </c>
      <c r="C16" s="236"/>
      <c r="D16" s="32">
        <f>28172*70%</f>
        <v>19720.399999999998</v>
      </c>
      <c r="E16" s="33" t="s">
        <v>38</v>
      </c>
      <c r="F16" s="34"/>
    </row>
    <row r="17" spans="2:12" x14ac:dyDescent="0.35">
      <c r="B17" s="236" t="s">
        <v>39</v>
      </c>
      <c r="C17" s="236"/>
      <c r="D17" s="32">
        <f>28172*30%</f>
        <v>8451.6</v>
      </c>
      <c r="E17" s="33" t="s">
        <v>38</v>
      </c>
      <c r="F17" s="34"/>
      <c r="J17" s="30"/>
      <c r="K17" s="30"/>
    </row>
    <row r="18" spans="2:12" x14ac:dyDescent="0.35">
      <c r="B18" s="35"/>
      <c r="C18" s="26"/>
      <c r="D18" s="27"/>
      <c r="E18" s="27"/>
      <c r="F18" s="27"/>
      <c r="J18" s="30"/>
      <c r="K18" s="30"/>
    </row>
    <row r="19" spans="2:12" x14ac:dyDescent="0.35">
      <c r="B19" s="36" t="s">
        <v>2</v>
      </c>
      <c r="C19" s="36" t="s">
        <v>3</v>
      </c>
      <c r="D19" s="36" t="s">
        <v>38</v>
      </c>
      <c r="E19" s="36" t="s">
        <v>40</v>
      </c>
      <c r="F19" s="36" t="s">
        <v>41</v>
      </c>
      <c r="J19" s="30"/>
      <c r="K19" s="30"/>
      <c r="L19" s="37"/>
    </row>
    <row r="20" spans="2:12" x14ac:dyDescent="0.35">
      <c r="B20" s="237" t="s">
        <v>42</v>
      </c>
      <c r="C20" s="238"/>
      <c r="D20" s="238"/>
      <c r="E20" s="238"/>
      <c r="F20" s="239"/>
      <c r="J20" s="38"/>
      <c r="K20" s="30"/>
      <c r="L20" s="37"/>
    </row>
    <row r="21" spans="2:12" x14ac:dyDescent="0.35">
      <c r="B21" s="15" t="s">
        <v>22</v>
      </c>
      <c r="C21" s="19" t="s">
        <v>43</v>
      </c>
      <c r="D21" s="39">
        <f>19720/2</f>
        <v>9860</v>
      </c>
      <c r="E21" s="21">
        <v>34000</v>
      </c>
      <c r="F21" s="20">
        <f>D21*E21</f>
        <v>335240000</v>
      </c>
    </row>
    <row r="22" spans="2:12" x14ac:dyDescent="0.35">
      <c r="B22" s="15" t="s">
        <v>23</v>
      </c>
      <c r="C22" s="19" t="s">
        <v>44</v>
      </c>
      <c r="D22" s="39">
        <f>19720/2</f>
        <v>9860</v>
      </c>
      <c r="E22" s="21">
        <v>68000</v>
      </c>
      <c r="F22" s="20">
        <f t="shared" ref="F22:F24" si="0">D22*E22</f>
        <v>670480000</v>
      </c>
    </row>
    <row r="23" spans="2:12" x14ac:dyDescent="0.35">
      <c r="B23" s="15" t="s">
        <v>45</v>
      </c>
      <c r="C23" s="19" t="s">
        <v>46</v>
      </c>
      <c r="D23" s="40">
        <f>8452/2</f>
        <v>4226</v>
      </c>
      <c r="E23" s="21">
        <v>60000</v>
      </c>
      <c r="F23" s="20">
        <f t="shared" si="0"/>
        <v>253560000</v>
      </c>
    </row>
    <row r="24" spans="2:12" x14ac:dyDescent="0.35">
      <c r="B24" s="15" t="s">
        <v>47</v>
      </c>
      <c r="C24" s="19" t="s">
        <v>48</v>
      </c>
      <c r="D24" s="40">
        <f>8452/2</f>
        <v>4226</v>
      </c>
      <c r="E24" s="21">
        <v>120000</v>
      </c>
      <c r="F24" s="20">
        <f t="shared" si="0"/>
        <v>507120000</v>
      </c>
    </row>
    <row r="25" spans="2:12" x14ac:dyDescent="0.35">
      <c r="B25" s="247" t="s">
        <v>41</v>
      </c>
      <c r="C25" s="247"/>
      <c r="D25" s="247"/>
      <c r="E25" s="247"/>
      <c r="F25" s="41">
        <f>SUM(F21:F24)</f>
        <v>1766400000</v>
      </c>
    </row>
    <row r="26" spans="2:12" x14ac:dyDescent="0.35">
      <c r="B26" s="243" t="s">
        <v>49</v>
      </c>
      <c r="C26" s="243"/>
      <c r="D26" s="243"/>
      <c r="E26" s="243"/>
      <c r="F26" s="41">
        <f>F25*10%</f>
        <v>176640000</v>
      </c>
    </row>
    <row r="27" spans="2:12" x14ac:dyDescent="0.35">
      <c r="B27" s="243" t="s">
        <v>50</v>
      </c>
      <c r="C27" s="243"/>
      <c r="D27" s="243"/>
      <c r="E27" s="243"/>
      <c r="F27" s="41">
        <f>F25+F26</f>
        <v>1943040000</v>
      </c>
    </row>
    <row r="28" spans="2:12" x14ac:dyDescent="0.35">
      <c r="B28" s="243" t="s">
        <v>51</v>
      </c>
      <c r="C28" s="243"/>
      <c r="D28" s="243"/>
      <c r="E28" s="243"/>
      <c r="F28" s="41">
        <f>F27*10%</f>
        <v>194304000</v>
      </c>
    </row>
    <row r="29" spans="2:12" x14ac:dyDescent="0.35">
      <c r="B29" s="230" t="s">
        <v>52</v>
      </c>
      <c r="C29" s="230"/>
      <c r="D29" s="230"/>
      <c r="E29" s="230"/>
      <c r="F29" s="42">
        <f>F27+F28</f>
        <v>2137344000</v>
      </c>
    </row>
    <row r="32" spans="2:12" x14ac:dyDescent="0.35">
      <c r="F32" s="4">
        <f>F29*20%</f>
        <v>427468800</v>
      </c>
    </row>
    <row r="33" spans="6:6" x14ac:dyDescent="0.35">
      <c r="F33" s="4">
        <f>F29*25%</f>
        <v>534336000</v>
      </c>
    </row>
    <row r="34" spans="6:6" x14ac:dyDescent="0.35">
      <c r="F34" s="4">
        <f>F29*25%</f>
        <v>534336000</v>
      </c>
    </row>
    <row r="35" spans="6:6" x14ac:dyDescent="0.35">
      <c r="F35" s="4">
        <f>F29*30%</f>
        <v>641203200</v>
      </c>
    </row>
  </sheetData>
  <mergeCells count="19">
    <mergeCell ref="B1:F1"/>
    <mergeCell ref="B2:F2"/>
    <mergeCell ref="B4:F4"/>
    <mergeCell ref="B5:B6"/>
    <mergeCell ref="C5:C6"/>
    <mergeCell ref="D5:D6"/>
    <mergeCell ref="E5:F5"/>
    <mergeCell ref="B29:E29"/>
    <mergeCell ref="B7:B10"/>
    <mergeCell ref="D7:D10"/>
    <mergeCell ref="B13:D13"/>
    <mergeCell ref="B14:F14"/>
    <mergeCell ref="B16:C16"/>
    <mergeCell ref="B17:C17"/>
    <mergeCell ref="B20:F20"/>
    <mergeCell ref="B25:E25"/>
    <mergeCell ref="B26:E26"/>
    <mergeCell ref="B27:E27"/>
    <mergeCell ref="B28:E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topLeftCell="A7" workbookViewId="0">
      <selection activeCell="H13" sqref="H13"/>
    </sheetView>
  </sheetViews>
  <sheetFormatPr defaultRowHeight="14.5" x14ac:dyDescent="0.35"/>
  <cols>
    <col min="1" max="1" width="4.36328125" customWidth="1"/>
    <col min="2" max="2" width="23.36328125" bestFit="1" customWidth="1"/>
    <col min="3" max="3" width="11.08984375" bestFit="1" customWidth="1"/>
    <col min="4" max="4" width="12.7265625" customWidth="1"/>
    <col min="5" max="5" width="17.6328125" customWidth="1"/>
    <col min="6" max="6" width="27.54296875" customWidth="1"/>
  </cols>
  <sheetData>
    <row r="1" spans="1:6" ht="15.5" x14ac:dyDescent="0.35">
      <c r="A1" s="248" t="s">
        <v>86</v>
      </c>
      <c r="B1" s="248"/>
      <c r="C1" s="248"/>
      <c r="D1" s="248"/>
      <c r="E1" s="248"/>
      <c r="F1" s="248"/>
    </row>
    <row r="3" spans="1:6" x14ac:dyDescent="0.35">
      <c r="A3" s="43" t="s">
        <v>58</v>
      </c>
    </row>
    <row r="4" spans="1:6" s="1" customFormat="1" ht="29" x14ac:dyDescent="0.35">
      <c r="A4" s="44" t="s">
        <v>2</v>
      </c>
      <c r="B4" s="44" t="s">
        <v>59</v>
      </c>
      <c r="C4" s="45" t="s">
        <v>60</v>
      </c>
      <c r="D4" s="45" t="s">
        <v>61</v>
      </c>
      <c r="E4" s="45" t="s">
        <v>62</v>
      </c>
      <c r="F4" s="45" t="s">
        <v>12</v>
      </c>
    </row>
    <row r="5" spans="1:6" x14ac:dyDescent="0.35">
      <c r="A5" s="46">
        <v>1</v>
      </c>
      <c r="B5" s="19" t="s">
        <v>63</v>
      </c>
      <c r="C5" s="47">
        <v>26040</v>
      </c>
      <c r="D5" s="16">
        <v>14698</v>
      </c>
      <c r="E5" s="48">
        <f>'Est Biaya TKBM 2020'!C5*'Est Biaya TKBM 2020'!D5</f>
        <v>382735920</v>
      </c>
      <c r="F5" s="19" t="s">
        <v>64</v>
      </c>
    </row>
    <row r="6" spans="1:6" s="3" customFormat="1" ht="29" x14ac:dyDescent="0.35">
      <c r="A6" s="7">
        <v>2</v>
      </c>
      <c r="B6" s="11" t="s">
        <v>65</v>
      </c>
      <c r="C6" s="49"/>
      <c r="D6" s="14"/>
      <c r="E6" s="50"/>
      <c r="F6" s="8"/>
    </row>
    <row r="7" spans="1:6" s="3" customFormat="1" x14ac:dyDescent="0.35">
      <c r="A7" s="7"/>
      <c r="B7" s="11" t="s">
        <v>66</v>
      </c>
      <c r="C7" s="51">
        <v>44434.27</v>
      </c>
      <c r="D7" s="14">
        <f>3%*D5</f>
        <v>440.94</v>
      </c>
      <c r="E7" s="50">
        <f>C7*D7</f>
        <v>19592847.013799999</v>
      </c>
      <c r="F7" s="7" t="s">
        <v>67</v>
      </c>
    </row>
    <row r="8" spans="1:6" s="3" customFormat="1" x14ac:dyDescent="0.35">
      <c r="A8" s="7"/>
      <c r="B8" s="11" t="s">
        <v>68</v>
      </c>
      <c r="C8" s="51">
        <v>40484.57</v>
      </c>
      <c r="D8" s="14">
        <f>3%*D5</f>
        <v>440.94</v>
      </c>
      <c r="E8" s="50">
        <f t="shared" ref="E8:E10" si="0">C8*D8</f>
        <v>17851266.2958</v>
      </c>
      <c r="F8" s="7" t="s">
        <v>67</v>
      </c>
    </row>
    <row r="9" spans="1:6" s="3" customFormat="1" x14ac:dyDescent="0.35">
      <c r="A9" s="7"/>
      <c r="B9" s="11" t="s">
        <v>69</v>
      </c>
      <c r="C9" s="51">
        <v>69119.98</v>
      </c>
      <c r="D9" s="14">
        <f>2.5%*D5</f>
        <v>367.45000000000005</v>
      </c>
      <c r="E9" s="50">
        <f t="shared" si="0"/>
        <v>25398136.651000001</v>
      </c>
      <c r="F9" s="7" t="s">
        <v>70</v>
      </c>
    </row>
    <row r="10" spans="1:6" s="3" customFormat="1" x14ac:dyDescent="0.35">
      <c r="A10" s="7"/>
      <c r="B10" s="11" t="s">
        <v>71</v>
      </c>
      <c r="C10" s="51">
        <v>58258.26</v>
      </c>
      <c r="D10" s="14">
        <f>2.5%*D5</f>
        <v>367.45000000000005</v>
      </c>
      <c r="E10" s="50">
        <f t="shared" si="0"/>
        <v>21406997.637000002</v>
      </c>
      <c r="F10" s="7" t="s">
        <v>70</v>
      </c>
    </row>
    <row r="11" spans="1:6" x14ac:dyDescent="0.35">
      <c r="A11" s="249" t="s">
        <v>72</v>
      </c>
      <c r="B11" s="249"/>
      <c r="C11" s="249"/>
      <c r="D11" s="249"/>
      <c r="E11" s="52">
        <f>SUM(E5:E10)</f>
        <v>466985167.59760004</v>
      </c>
      <c r="F11" s="19"/>
    </row>
    <row r="12" spans="1:6" x14ac:dyDescent="0.35">
      <c r="A12" s="53"/>
      <c r="B12" s="53"/>
      <c r="C12" s="53"/>
      <c r="D12" s="53"/>
      <c r="E12" s="54"/>
      <c r="F12" s="55"/>
    </row>
    <row r="13" spans="1:6" x14ac:dyDescent="0.35">
      <c r="A13" s="43" t="s">
        <v>73</v>
      </c>
    </row>
    <row r="14" spans="1:6" x14ac:dyDescent="0.35">
      <c r="A14" s="44" t="s">
        <v>2</v>
      </c>
      <c r="B14" s="44" t="s">
        <v>3</v>
      </c>
      <c r="C14" s="45" t="s">
        <v>40</v>
      </c>
      <c r="D14" s="44" t="s">
        <v>74</v>
      </c>
      <c r="E14" s="44" t="s">
        <v>41</v>
      </c>
      <c r="F14" s="45" t="s">
        <v>12</v>
      </c>
    </row>
    <row r="15" spans="1:6" x14ac:dyDescent="0.35">
      <c r="A15" s="46">
        <v>1</v>
      </c>
      <c r="B15" s="56" t="s">
        <v>75</v>
      </c>
      <c r="C15" s="57">
        <v>1035316</v>
      </c>
      <c r="D15" s="15">
        <v>60</v>
      </c>
      <c r="E15" s="58">
        <f>C15*D15</f>
        <v>62118960</v>
      </c>
      <c r="F15" s="15"/>
    </row>
    <row r="16" spans="1:6" x14ac:dyDescent="0.35">
      <c r="A16" s="46">
        <v>2</v>
      </c>
      <c r="B16" s="56" t="s">
        <v>76</v>
      </c>
      <c r="C16" s="57">
        <v>100000</v>
      </c>
      <c r="D16" s="15">
        <v>60</v>
      </c>
      <c r="E16" s="58">
        <f>C16*D16</f>
        <v>6000000</v>
      </c>
      <c r="F16" s="15"/>
    </row>
    <row r="17" spans="1:6" x14ac:dyDescent="0.35">
      <c r="A17" s="243" t="s">
        <v>77</v>
      </c>
      <c r="B17" s="243"/>
      <c r="C17" s="243"/>
      <c r="D17" s="19"/>
      <c r="E17" s="59">
        <f>SUM(E15:E16)</f>
        <v>68118960</v>
      </c>
      <c r="F17" s="19"/>
    </row>
    <row r="19" spans="1:6" x14ac:dyDescent="0.35">
      <c r="A19" s="60" t="s">
        <v>78</v>
      </c>
      <c r="B19" s="61"/>
      <c r="C19" s="61"/>
      <c r="D19" s="61"/>
      <c r="E19" s="61"/>
    </row>
    <row r="20" spans="1:6" ht="29" x14ac:dyDescent="0.35">
      <c r="A20" s="44" t="s">
        <v>2</v>
      </c>
      <c r="B20" s="44" t="s">
        <v>3</v>
      </c>
      <c r="C20" s="45" t="s">
        <v>40</v>
      </c>
      <c r="D20" s="45" t="s">
        <v>80</v>
      </c>
      <c r="E20" s="44" t="s">
        <v>41</v>
      </c>
      <c r="F20" s="45" t="s">
        <v>12</v>
      </c>
    </row>
    <row r="21" spans="1:6" s="3" customFormat="1" ht="116" x14ac:dyDescent="0.35">
      <c r="A21" s="7">
        <v>1</v>
      </c>
      <c r="B21" s="8" t="s">
        <v>81</v>
      </c>
      <c r="C21" s="49">
        <v>147840</v>
      </c>
      <c r="D21" s="7">
        <v>8</v>
      </c>
      <c r="E21" s="62">
        <f>C21*D21</f>
        <v>1182720</v>
      </c>
      <c r="F21" s="63" t="s">
        <v>221</v>
      </c>
    </row>
    <row r="22" spans="1:6" x14ac:dyDescent="0.35">
      <c r="A22" s="243" t="s">
        <v>83</v>
      </c>
      <c r="B22" s="243"/>
      <c r="C22" s="243"/>
      <c r="D22" s="243"/>
      <c r="E22" s="59">
        <f>E11+E17+E21</f>
        <v>536286847.59760004</v>
      </c>
      <c r="F22" s="64"/>
    </row>
    <row r="23" spans="1:6" x14ac:dyDescent="0.35">
      <c r="A23" s="243" t="s">
        <v>84</v>
      </c>
      <c r="B23" s="243"/>
      <c r="C23" s="243"/>
      <c r="D23" s="243"/>
      <c r="E23" s="59">
        <f>E22*10%</f>
        <v>53628684.759760007</v>
      </c>
      <c r="F23" s="64"/>
    </row>
    <row r="24" spans="1:6" x14ac:dyDescent="0.35">
      <c r="A24" s="243" t="s">
        <v>72</v>
      </c>
      <c r="B24" s="243"/>
      <c r="C24" s="243"/>
      <c r="D24" s="243"/>
      <c r="E24" s="59">
        <f>E22+E23</f>
        <v>589915532.35736001</v>
      </c>
      <c r="F24" s="64"/>
    </row>
    <row r="25" spans="1:6" x14ac:dyDescent="0.35">
      <c r="A25" s="243" t="s">
        <v>51</v>
      </c>
      <c r="B25" s="243"/>
      <c r="C25" s="243"/>
      <c r="D25" s="243"/>
      <c r="E25" s="59">
        <f>E24*10%</f>
        <v>58991553.235736005</v>
      </c>
      <c r="F25" s="64"/>
    </row>
    <row r="26" spans="1:6" x14ac:dyDescent="0.35">
      <c r="A26" s="243" t="s">
        <v>85</v>
      </c>
      <c r="B26" s="243"/>
      <c r="C26" s="243"/>
      <c r="D26" s="243"/>
      <c r="E26" s="59">
        <f>E24+E25</f>
        <v>648907085.59309602</v>
      </c>
      <c r="F26" s="64"/>
    </row>
  </sheetData>
  <mergeCells count="8">
    <mergeCell ref="A25:D25"/>
    <mergeCell ref="A26:D26"/>
    <mergeCell ref="A1:F1"/>
    <mergeCell ref="A11:D11"/>
    <mergeCell ref="A17:C17"/>
    <mergeCell ref="A22:D22"/>
    <mergeCell ref="A23:D23"/>
    <mergeCell ref="A24:D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1"/>
  <sheetViews>
    <sheetView topLeftCell="A2" workbookViewId="0">
      <selection activeCell="F2" sqref="F2"/>
    </sheetView>
  </sheetViews>
  <sheetFormatPr defaultRowHeight="14.5" x14ac:dyDescent="0.35"/>
  <cols>
    <col min="1" max="1" width="4.36328125" customWidth="1"/>
    <col min="2" max="2" width="23.36328125" bestFit="1" customWidth="1"/>
    <col min="3" max="3" width="11.08984375" bestFit="1" customWidth="1"/>
    <col min="4" max="4" width="12.7265625" customWidth="1"/>
    <col min="5" max="5" width="17.6328125" customWidth="1"/>
    <col min="6" max="6" width="27.54296875" customWidth="1"/>
  </cols>
  <sheetData>
    <row r="1" spans="1:6" ht="15.5" x14ac:dyDescent="0.35">
      <c r="A1" s="248" t="s">
        <v>57</v>
      </c>
      <c r="B1" s="248"/>
      <c r="C1" s="248"/>
      <c r="D1" s="248"/>
      <c r="E1" s="248"/>
      <c r="F1" s="248"/>
    </row>
    <row r="3" spans="1:6" x14ac:dyDescent="0.35">
      <c r="A3" s="43" t="s">
        <v>58</v>
      </c>
    </row>
    <row r="4" spans="1:6" s="1" customFormat="1" ht="29" x14ac:dyDescent="0.35">
      <c r="A4" s="44" t="s">
        <v>2</v>
      </c>
      <c r="B4" s="44" t="s">
        <v>59</v>
      </c>
      <c r="C4" s="45" t="s">
        <v>60</v>
      </c>
      <c r="D4" s="45" t="s">
        <v>61</v>
      </c>
      <c r="E4" s="45" t="s">
        <v>62</v>
      </c>
      <c r="F4" s="45" t="s">
        <v>12</v>
      </c>
    </row>
    <row r="5" spans="1:6" x14ac:dyDescent="0.35">
      <c r="A5" s="46">
        <v>1</v>
      </c>
      <c r="B5" s="19" t="s">
        <v>63</v>
      </c>
      <c r="C5" s="47">
        <v>26040</v>
      </c>
      <c r="D5" s="16">
        <v>140860</v>
      </c>
      <c r="E5" s="48">
        <f>'Usulan Biaya TKBM 2021'!C5*'Usulan Biaya TKBM 2021'!D5</f>
        <v>3667994400</v>
      </c>
      <c r="F5" s="19" t="s">
        <v>64</v>
      </c>
    </row>
    <row r="6" spans="1:6" s="3" customFormat="1" ht="29" x14ac:dyDescent="0.35">
      <c r="A6" s="7">
        <v>2</v>
      </c>
      <c r="B6" s="11" t="s">
        <v>65</v>
      </c>
      <c r="C6" s="49"/>
      <c r="D6" s="14"/>
      <c r="E6" s="50"/>
      <c r="F6" s="8"/>
    </row>
    <row r="7" spans="1:6" s="3" customFormat="1" x14ac:dyDescent="0.35">
      <c r="A7" s="7"/>
      <c r="B7" s="11" t="s">
        <v>66</v>
      </c>
      <c r="C7" s="51">
        <v>44434.27</v>
      </c>
      <c r="D7" s="14">
        <f>3%*D5</f>
        <v>4225.8</v>
      </c>
      <c r="E7" s="50">
        <f>C7*D7</f>
        <v>187770338.16600001</v>
      </c>
      <c r="F7" s="7" t="s">
        <v>67</v>
      </c>
    </row>
    <row r="8" spans="1:6" s="3" customFormat="1" x14ac:dyDescent="0.35">
      <c r="A8" s="7"/>
      <c r="B8" s="11" t="s">
        <v>68</v>
      </c>
      <c r="C8" s="51">
        <v>40484.57</v>
      </c>
      <c r="D8" s="14">
        <f>3%*D5</f>
        <v>4225.8</v>
      </c>
      <c r="E8" s="50">
        <f t="shared" ref="E8:E10" si="0">C8*D8</f>
        <v>171079695.90600002</v>
      </c>
      <c r="F8" s="7" t="s">
        <v>67</v>
      </c>
    </row>
    <row r="9" spans="1:6" s="3" customFormat="1" x14ac:dyDescent="0.35">
      <c r="A9" s="7"/>
      <c r="B9" s="11" t="s">
        <v>69</v>
      </c>
      <c r="C9" s="51">
        <v>69119.98</v>
      </c>
      <c r="D9" s="14">
        <f>2.5%*D5</f>
        <v>3521.5</v>
      </c>
      <c r="E9" s="50">
        <f t="shared" si="0"/>
        <v>243406009.56999999</v>
      </c>
      <c r="F9" s="7" t="s">
        <v>70</v>
      </c>
    </row>
    <row r="10" spans="1:6" s="3" customFormat="1" x14ac:dyDescent="0.35">
      <c r="A10" s="7"/>
      <c r="B10" s="11" t="s">
        <v>71</v>
      </c>
      <c r="C10" s="51">
        <v>58258.26</v>
      </c>
      <c r="D10" s="14">
        <f>2.5%*D5</f>
        <v>3521.5</v>
      </c>
      <c r="E10" s="50">
        <f t="shared" si="0"/>
        <v>205156462.59</v>
      </c>
      <c r="F10" s="7" t="s">
        <v>70</v>
      </c>
    </row>
    <row r="11" spans="1:6" x14ac:dyDescent="0.35">
      <c r="A11" s="249" t="s">
        <v>72</v>
      </c>
      <c r="B11" s="249"/>
      <c r="C11" s="249"/>
      <c r="D11" s="249"/>
      <c r="E11" s="52">
        <f>SUM(E5:E10)</f>
        <v>4475406906.2320004</v>
      </c>
      <c r="F11" s="19"/>
    </row>
    <row r="12" spans="1:6" x14ac:dyDescent="0.35">
      <c r="A12" s="53"/>
      <c r="B12" s="53"/>
      <c r="C12" s="53"/>
      <c r="D12" s="53"/>
      <c r="E12" s="54"/>
      <c r="F12" s="55"/>
    </row>
    <row r="13" spans="1:6" x14ac:dyDescent="0.35">
      <c r="A13" s="43" t="s">
        <v>73</v>
      </c>
    </row>
    <row r="14" spans="1:6" x14ac:dyDescent="0.35">
      <c r="A14" s="44" t="s">
        <v>2</v>
      </c>
      <c r="B14" s="44" t="s">
        <v>3</v>
      </c>
      <c r="C14" s="45" t="s">
        <v>40</v>
      </c>
      <c r="D14" s="44" t="s">
        <v>74</v>
      </c>
      <c r="E14" s="44" t="s">
        <v>41</v>
      </c>
      <c r="F14" s="45" t="s">
        <v>12</v>
      </c>
    </row>
    <row r="15" spans="1:6" x14ac:dyDescent="0.35">
      <c r="A15" s="46">
        <v>1</v>
      </c>
      <c r="B15" s="56" t="s">
        <v>75</v>
      </c>
      <c r="C15" s="57">
        <v>1035316</v>
      </c>
      <c r="D15" s="15">
        <v>365</v>
      </c>
      <c r="E15" s="58">
        <f>C15*D15</f>
        <v>377890340</v>
      </c>
      <c r="F15" s="15"/>
    </row>
    <row r="16" spans="1:6" x14ac:dyDescent="0.35">
      <c r="A16" s="46">
        <v>2</v>
      </c>
      <c r="B16" s="56" t="s">
        <v>76</v>
      </c>
      <c r="C16" s="57">
        <v>100000</v>
      </c>
      <c r="D16" s="15">
        <v>365</v>
      </c>
      <c r="E16" s="58">
        <f>C16*D16</f>
        <v>36500000</v>
      </c>
      <c r="F16" s="15"/>
    </row>
    <row r="17" spans="1:6" x14ac:dyDescent="0.35">
      <c r="A17" s="243" t="s">
        <v>77</v>
      </c>
      <c r="B17" s="243"/>
      <c r="C17" s="243"/>
      <c r="D17" s="19"/>
      <c r="E17" s="59">
        <f>SUM(E15:E16)</f>
        <v>414390340</v>
      </c>
      <c r="F17" s="19"/>
    </row>
    <row r="19" spans="1:6" x14ac:dyDescent="0.35">
      <c r="A19" s="60" t="s">
        <v>78</v>
      </c>
      <c r="B19" s="61"/>
      <c r="C19" s="61"/>
      <c r="D19" s="61"/>
      <c r="E19" s="61"/>
    </row>
    <row r="20" spans="1:6" ht="29" x14ac:dyDescent="0.35">
      <c r="A20" s="44" t="s">
        <v>2</v>
      </c>
      <c r="B20" s="44" t="s">
        <v>3</v>
      </c>
      <c r="C20" s="45" t="s">
        <v>79</v>
      </c>
      <c r="D20" s="45" t="s">
        <v>80</v>
      </c>
      <c r="E20" s="44" t="s">
        <v>41</v>
      </c>
      <c r="F20" s="45" t="s">
        <v>12</v>
      </c>
    </row>
    <row r="21" spans="1:6" s="3" customFormat="1" ht="130.5" x14ac:dyDescent="0.35">
      <c r="A21" s="7">
        <v>1</v>
      </c>
      <c r="B21" s="8" t="s">
        <v>81</v>
      </c>
      <c r="C21" s="49">
        <v>147840</v>
      </c>
      <c r="D21" s="7">
        <v>96</v>
      </c>
      <c r="E21" s="62">
        <f>C21*D21</f>
        <v>14192640</v>
      </c>
      <c r="F21" s="63" t="s">
        <v>82</v>
      </c>
    </row>
    <row r="22" spans="1:6" x14ac:dyDescent="0.35">
      <c r="A22" s="243" t="s">
        <v>83</v>
      </c>
      <c r="B22" s="243"/>
      <c r="C22" s="243"/>
      <c r="D22" s="243"/>
      <c r="E22" s="59">
        <f>E11+E17+E21</f>
        <v>4903989886.2320004</v>
      </c>
      <c r="F22" s="64"/>
    </row>
    <row r="23" spans="1:6" x14ac:dyDescent="0.35">
      <c r="A23" s="243" t="s">
        <v>84</v>
      </c>
      <c r="B23" s="243"/>
      <c r="C23" s="243"/>
      <c r="D23" s="243"/>
      <c r="E23" s="59">
        <f>E22*10%</f>
        <v>490398988.62320006</v>
      </c>
      <c r="F23" s="64"/>
    </row>
    <row r="24" spans="1:6" x14ac:dyDescent="0.35">
      <c r="A24" s="243" t="s">
        <v>72</v>
      </c>
      <c r="B24" s="243"/>
      <c r="C24" s="243"/>
      <c r="D24" s="243"/>
      <c r="E24" s="59">
        <f>E22+E23</f>
        <v>5394388874.8552008</v>
      </c>
      <c r="F24" s="64"/>
    </row>
    <row r="25" spans="1:6" x14ac:dyDescent="0.35">
      <c r="A25" s="243" t="s">
        <v>51</v>
      </c>
      <c r="B25" s="243"/>
      <c r="C25" s="243"/>
      <c r="D25" s="243"/>
      <c r="E25" s="59">
        <f>E24*10%</f>
        <v>539438887.48552012</v>
      </c>
      <c r="F25" s="64"/>
    </row>
    <row r="26" spans="1:6" x14ac:dyDescent="0.35">
      <c r="A26" s="250" t="s">
        <v>85</v>
      </c>
      <c r="B26" s="250"/>
      <c r="C26" s="250"/>
      <c r="D26" s="250"/>
      <c r="E26" s="65">
        <f>E24+E25</f>
        <v>5933827762.3407211</v>
      </c>
      <c r="F26" s="66"/>
    </row>
    <row r="28" spans="1:6" x14ac:dyDescent="0.35">
      <c r="E28" s="67">
        <f>E26*20%</f>
        <v>1186765552.4681442</v>
      </c>
    </row>
    <row r="29" spans="1:6" x14ac:dyDescent="0.35">
      <c r="E29" s="67">
        <f>25%*E26</f>
        <v>1483456940.5851803</v>
      </c>
    </row>
    <row r="30" spans="1:6" x14ac:dyDescent="0.35">
      <c r="E30" s="67">
        <f>25%*E26</f>
        <v>1483456940.5851803</v>
      </c>
    </row>
    <row r="31" spans="1:6" x14ac:dyDescent="0.35">
      <c r="E31" s="67">
        <f>30%*E26</f>
        <v>1780148328.7022164</v>
      </c>
    </row>
  </sheetData>
  <mergeCells count="8">
    <mergeCell ref="A25:D25"/>
    <mergeCell ref="A26:D26"/>
    <mergeCell ref="A1:F1"/>
    <mergeCell ref="A11:D11"/>
    <mergeCell ref="A17:C17"/>
    <mergeCell ref="A22:D22"/>
    <mergeCell ref="A23:D23"/>
    <mergeCell ref="A24:D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8"/>
  <sheetViews>
    <sheetView view="pageBreakPreview" zoomScale="60" zoomScaleNormal="82" workbookViewId="0">
      <selection activeCell="E7" sqref="E7"/>
    </sheetView>
  </sheetViews>
  <sheetFormatPr defaultRowHeight="14.5" x14ac:dyDescent="0.35"/>
  <cols>
    <col min="1" max="1" width="4.26953125" style="187" customWidth="1"/>
    <col min="2" max="2" width="18.6328125" style="172" customWidth="1"/>
    <col min="3" max="3" width="32.26953125" style="172" customWidth="1"/>
    <col min="4" max="4" width="4.54296875" style="188" customWidth="1"/>
    <col min="5" max="5" width="34.1796875" style="172" customWidth="1"/>
    <col min="6" max="6" width="14.7265625" style="187" customWidth="1"/>
    <col min="7" max="7" width="14.36328125" style="172" bestFit="1" customWidth="1"/>
    <col min="8" max="8" width="21" style="187" customWidth="1"/>
    <col min="9" max="9" width="8.7265625" style="172"/>
    <col min="10" max="10" width="24.453125" style="172" customWidth="1"/>
    <col min="11" max="11" width="11" style="172" customWidth="1"/>
    <col min="12" max="16384" width="8.7265625" style="172"/>
  </cols>
  <sheetData>
    <row r="1" spans="1:11" ht="15.5" x14ac:dyDescent="0.35">
      <c r="A1" s="253" t="s">
        <v>234</v>
      </c>
      <c r="B1" s="253"/>
      <c r="C1" s="253"/>
      <c r="D1" s="253"/>
      <c r="E1" s="253"/>
      <c r="F1" s="253"/>
      <c r="G1" s="253"/>
      <c r="H1" s="253"/>
    </row>
    <row r="2" spans="1:11" ht="15.5" x14ac:dyDescent="0.35">
      <c r="A2" s="253" t="s">
        <v>26</v>
      </c>
      <c r="B2" s="253"/>
      <c r="C2" s="253"/>
      <c r="D2" s="253"/>
      <c r="E2" s="253"/>
      <c r="F2" s="253"/>
      <c r="G2" s="253"/>
      <c r="H2" s="253"/>
    </row>
    <row r="4" spans="1:11" s="174" customFormat="1" ht="24.5" customHeight="1" x14ac:dyDescent="0.35">
      <c r="A4" s="173" t="s">
        <v>2</v>
      </c>
      <c r="B4" s="173" t="s">
        <v>252</v>
      </c>
      <c r="C4" s="173" t="s">
        <v>235</v>
      </c>
      <c r="D4" s="254" t="s">
        <v>236</v>
      </c>
      <c r="E4" s="255"/>
      <c r="F4" s="173" t="s">
        <v>237</v>
      </c>
      <c r="G4" s="173" t="s">
        <v>247</v>
      </c>
      <c r="H4" s="173" t="s">
        <v>249</v>
      </c>
      <c r="J4" s="197" t="s">
        <v>253</v>
      </c>
    </row>
    <row r="5" spans="1:11" s="175" customFormat="1" x14ac:dyDescent="0.35">
      <c r="A5" s="256">
        <v>1</v>
      </c>
      <c r="B5" s="251" t="s">
        <v>255</v>
      </c>
      <c r="C5" s="251" t="s">
        <v>238</v>
      </c>
      <c r="D5" s="176" t="s">
        <v>22</v>
      </c>
      <c r="E5" s="178" t="s">
        <v>239</v>
      </c>
      <c r="F5" s="181">
        <v>44136</v>
      </c>
      <c r="G5" s="168">
        <v>609502577</v>
      </c>
      <c r="H5" s="177">
        <v>2020</v>
      </c>
    </row>
    <row r="6" spans="1:11" x14ac:dyDescent="0.35">
      <c r="A6" s="256"/>
      <c r="B6" s="251"/>
      <c r="C6" s="251"/>
      <c r="D6" s="176" t="s">
        <v>23</v>
      </c>
      <c r="E6" s="180" t="s">
        <v>240</v>
      </c>
      <c r="F6" s="181">
        <v>44197</v>
      </c>
      <c r="G6" s="189">
        <f>15%*J12</f>
        <v>181200000</v>
      </c>
      <c r="H6" s="179">
        <v>2021</v>
      </c>
      <c r="J6" s="172">
        <v>15</v>
      </c>
    </row>
    <row r="7" spans="1:11" x14ac:dyDescent="0.35">
      <c r="A7" s="256"/>
      <c r="B7" s="251"/>
      <c r="C7" s="251"/>
      <c r="D7" s="176" t="s">
        <v>45</v>
      </c>
      <c r="E7" s="178" t="s">
        <v>248</v>
      </c>
      <c r="F7" s="181" t="s">
        <v>250</v>
      </c>
      <c r="G7" s="189">
        <f>15%*J12</f>
        <v>181200000</v>
      </c>
      <c r="H7" s="179">
        <v>2021</v>
      </c>
      <c r="J7" s="172">
        <v>15</v>
      </c>
    </row>
    <row r="8" spans="1:11" ht="18.5" customHeight="1" x14ac:dyDescent="0.35">
      <c r="A8" s="256"/>
      <c r="B8" s="251"/>
      <c r="C8" s="251"/>
      <c r="D8" s="176" t="s">
        <v>47</v>
      </c>
      <c r="E8" s="198" t="s">
        <v>251</v>
      </c>
      <c r="F8" s="199" t="s">
        <v>250</v>
      </c>
      <c r="G8" s="200">
        <f>15%*J12</f>
        <v>181200000</v>
      </c>
      <c r="H8" s="182">
        <v>2021</v>
      </c>
      <c r="J8" s="172">
        <v>15</v>
      </c>
    </row>
    <row r="9" spans="1:11" s="175" customFormat="1" ht="89" customHeight="1" x14ac:dyDescent="0.35">
      <c r="A9" s="183">
        <v>2</v>
      </c>
      <c r="B9" s="184" t="s">
        <v>257</v>
      </c>
      <c r="C9" s="184" t="s">
        <v>256</v>
      </c>
      <c r="D9" s="251" t="s">
        <v>258</v>
      </c>
      <c r="E9" s="251"/>
      <c r="F9" s="183" t="s">
        <v>250</v>
      </c>
      <c r="G9" s="193">
        <f>15%*J12</f>
        <v>181200000</v>
      </c>
      <c r="H9" s="190">
        <v>2021</v>
      </c>
      <c r="J9" s="175">
        <v>15</v>
      </c>
    </row>
    <row r="10" spans="1:11" s="175" customFormat="1" ht="89" customHeight="1" x14ac:dyDescent="0.35">
      <c r="A10" s="183">
        <v>3</v>
      </c>
      <c r="B10" s="184" t="s">
        <v>241</v>
      </c>
      <c r="C10" s="184" t="s">
        <v>242</v>
      </c>
      <c r="D10" s="251" t="s">
        <v>243</v>
      </c>
      <c r="E10" s="251"/>
      <c r="F10" s="183" t="s">
        <v>250</v>
      </c>
      <c r="G10" s="193">
        <f>20%*J12</f>
        <v>241600000</v>
      </c>
      <c r="H10" s="190">
        <v>2021</v>
      </c>
      <c r="J10" s="175">
        <v>20</v>
      </c>
    </row>
    <row r="11" spans="1:11" s="175" customFormat="1" ht="29" x14ac:dyDescent="0.35">
      <c r="A11" s="183">
        <v>4</v>
      </c>
      <c r="B11" s="185" t="s">
        <v>244</v>
      </c>
      <c r="C11" s="184" t="s">
        <v>245</v>
      </c>
      <c r="D11" s="251" t="s">
        <v>246</v>
      </c>
      <c r="E11" s="251"/>
      <c r="F11" s="186">
        <v>44531</v>
      </c>
      <c r="G11" s="193">
        <f>20%*J12</f>
        <v>241600000</v>
      </c>
      <c r="H11" s="195">
        <v>2021</v>
      </c>
      <c r="J11" s="175">
        <v>20</v>
      </c>
    </row>
    <row r="12" spans="1:11" s="192" customFormat="1" x14ac:dyDescent="0.35">
      <c r="A12" s="252" t="s">
        <v>50</v>
      </c>
      <c r="B12" s="252"/>
      <c r="C12" s="252"/>
      <c r="D12" s="252"/>
      <c r="E12" s="252"/>
      <c r="F12" s="252"/>
      <c r="G12" s="194">
        <f>SUM(G6:G11)</f>
        <v>1208000000</v>
      </c>
      <c r="H12" s="191"/>
      <c r="J12" s="196">
        <v>1208000000</v>
      </c>
      <c r="K12" s="192" t="s">
        <v>254</v>
      </c>
    </row>
    <row r="18" spans="5:5" x14ac:dyDescent="0.35">
      <c r="E18" s="196"/>
    </row>
  </sheetData>
  <mergeCells count="10">
    <mergeCell ref="D9:E9"/>
    <mergeCell ref="D10:E10"/>
    <mergeCell ref="D11:E11"/>
    <mergeCell ref="A12:F12"/>
    <mergeCell ref="A1:H1"/>
    <mergeCell ref="A2:H2"/>
    <mergeCell ref="D4:E4"/>
    <mergeCell ref="A5:A8"/>
    <mergeCell ref="B5:B8"/>
    <mergeCell ref="C5:C8"/>
  </mergeCells>
  <pageMargins left="0.7" right="0.7" top="0.75" bottom="0.75" header="0.3" footer="0.3"/>
  <pageSetup paperSize="9" scale="84" orientation="landscape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topLeftCell="A11" zoomScale="120" zoomScaleNormal="120" workbookViewId="0">
      <selection activeCell="E25" sqref="E25"/>
    </sheetView>
  </sheetViews>
  <sheetFormatPr defaultRowHeight="14.5" x14ac:dyDescent="0.35"/>
  <cols>
    <col min="1" max="1" width="5.1796875" customWidth="1"/>
    <col min="2" max="2" width="35.90625" customWidth="1"/>
    <col min="4" max="4" width="14.90625" customWidth="1"/>
    <col min="5" max="5" width="14.81640625" bestFit="1" customWidth="1"/>
    <col min="8" max="8" width="10" bestFit="1" customWidth="1"/>
  </cols>
  <sheetData>
    <row r="1" spans="1:8" ht="17" hidden="1" customHeight="1" x14ac:dyDescent="0.35">
      <c r="A1" s="248" t="s">
        <v>260</v>
      </c>
      <c r="B1" s="248"/>
      <c r="C1" s="248"/>
      <c r="D1" s="248"/>
      <c r="E1" s="248"/>
    </row>
    <row r="2" spans="1:8" ht="2.5" hidden="1" customHeight="1" x14ac:dyDescent="0.35"/>
    <row r="3" spans="1:8" hidden="1" x14ac:dyDescent="0.35">
      <c r="A3" s="171" t="s">
        <v>2</v>
      </c>
      <c r="B3" s="171" t="s">
        <v>261</v>
      </c>
      <c r="C3" s="171" t="s">
        <v>41</v>
      </c>
      <c r="D3" s="171" t="s">
        <v>262</v>
      </c>
      <c r="E3" s="171" t="s">
        <v>263</v>
      </c>
    </row>
    <row r="4" spans="1:8" hidden="1" x14ac:dyDescent="0.35">
      <c r="A4" s="15">
        <v>1</v>
      </c>
      <c r="B4" s="19" t="s">
        <v>264</v>
      </c>
      <c r="C4" s="19">
        <v>4</v>
      </c>
      <c r="D4" s="203">
        <v>1400000</v>
      </c>
      <c r="E4" s="203">
        <f>C4*D4</f>
        <v>5600000</v>
      </c>
      <c r="H4" s="204">
        <f>D4*50%</f>
        <v>700000</v>
      </c>
    </row>
    <row r="5" spans="1:8" hidden="1" x14ac:dyDescent="0.35">
      <c r="A5" s="15">
        <v>2</v>
      </c>
      <c r="B5" s="19" t="s">
        <v>265</v>
      </c>
      <c r="C5" s="19">
        <v>4</v>
      </c>
      <c r="D5" s="203">
        <v>2000000</v>
      </c>
      <c r="E5" s="203">
        <f t="shared" ref="E5:E7" si="0">C5*D5</f>
        <v>8000000</v>
      </c>
      <c r="H5" s="204">
        <f t="shared" ref="H5:H7" si="1">D5*50%</f>
        <v>1000000</v>
      </c>
    </row>
    <row r="6" spans="1:8" hidden="1" x14ac:dyDescent="0.35">
      <c r="A6" s="15">
        <v>3</v>
      </c>
      <c r="B6" s="19" t="s">
        <v>266</v>
      </c>
      <c r="C6" s="19">
        <v>4</v>
      </c>
      <c r="D6" s="203">
        <v>1550000</v>
      </c>
      <c r="E6" s="203">
        <f t="shared" si="0"/>
        <v>6200000</v>
      </c>
      <c r="H6" s="204">
        <f t="shared" si="1"/>
        <v>775000</v>
      </c>
    </row>
    <row r="7" spans="1:8" hidden="1" x14ac:dyDescent="0.35">
      <c r="A7" s="15">
        <v>4</v>
      </c>
      <c r="B7" s="19" t="s">
        <v>267</v>
      </c>
      <c r="C7" s="19">
        <v>4</v>
      </c>
      <c r="D7" s="203">
        <v>1100000</v>
      </c>
      <c r="E7" s="203">
        <f t="shared" si="0"/>
        <v>4400000</v>
      </c>
      <c r="H7" s="204">
        <f t="shared" si="1"/>
        <v>550000</v>
      </c>
    </row>
    <row r="8" spans="1:8" hidden="1" x14ac:dyDescent="0.35">
      <c r="A8" s="19"/>
      <c r="B8" s="257" t="s">
        <v>52</v>
      </c>
      <c r="C8" s="257"/>
      <c r="D8" s="257"/>
      <c r="E8" s="205">
        <f>SUM(E4:E7)</f>
        <v>24200000</v>
      </c>
    </row>
    <row r="9" spans="1:8" hidden="1" x14ac:dyDescent="0.35"/>
    <row r="10" spans="1:8" hidden="1" x14ac:dyDescent="0.35"/>
    <row r="12" spans="1:8" ht="15.5" x14ac:dyDescent="0.35">
      <c r="A12" s="248" t="s">
        <v>260</v>
      </c>
      <c r="B12" s="248"/>
      <c r="C12" s="248"/>
      <c r="D12" s="248"/>
      <c r="E12" s="248"/>
    </row>
    <row r="14" spans="1:8" x14ac:dyDescent="0.35">
      <c r="A14" s="171" t="s">
        <v>2</v>
      </c>
      <c r="B14" s="171" t="s">
        <v>261</v>
      </c>
      <c r="C14" s="171" t="s">
        <v>41</v>
      </c>
      <c r="D14" s="171" t="s">
        <v>262</v>
      </c>
      <c r="E14" s="171" t="s">
        <v>263</v>
      </c>
    </row>
    <row r="15" spans="1:8" x14ac:dyDescent="0.35">
      <c r="A15" s="15">
        <v>1</v>
      </c>
      <c r="B15" s="19" t="s">
        <v>264</v>
      </c>
      <c r="C15" s="19">
        <v>2</v>
      </c>
      <c r="D15" s="203">
        <f>D4+H4</f>
        <v>2100000</v>
      </c>
      <c r="E15" s="203">
        <f>C15*D15</f>
        <v>4200000</v>
      </c>
    </row>
    <row r="16" spans="1:8" x14ac:dyDescent="0.35">
      <c r="A16" s="15">
        <v>2</v>
      </c>
      <c r="B16" s="19" t="s">
        <v>265</v>
      </c>
      <c r="C16" s="19">
        <v>2</v>
      </c>
      <c r="D16" s="203">
        <f t="shared" ref="D16:D18" si="2">D5+H5</f>
        <v>3000000</v>
      </c>
      <c r="E16" s="203">
        <f t="shared" ref="E16:E19" si="3">C16*D16</f>
        <v>6000000</v>
      </c>
    </row>
    <row r="17" spans="1:5" x14ac:dyDescent="0.35">
      <c r="A17" s="15">
        <v>3</v>
      </c>
      <c r="B17" s="19" t="s">
        <v>266</v>
      </c>
      <c r="C17" s="19">
        <v>2</v>
      </c>
      <c r="D17" s="203">
        <f t="shared" si="2"/>
        <v>2325000</v>
      </c>
      <c r="E17" s="203">
        <f t="shared" si="3"/>
        <v>4650000</v>
      </c>
    </row>
    <row r="18" spans="1:5" x14ac:dyDescent="0.35">
      <c r="A18" s="15">
        <v>4</v>
      </c>
      <c r="B18" s="19" t="s">
        <v>267</v>
      </c>
      <c r="C18" s="19">
        <v>2</v>
      </c>
      <c r="D18" s="203">
        <f t="shared" si="2"/>
        <v>1650000</v>
      </c>
      <c r="E18" s="203">
        <f t="shared" si="3"/>
        <v>3300000</v>
      </c>
    </row>
    <row r="19" spans="1:5" x14ac:dyDescent="0.35">
      <c r="A19" s="15">
        <v>5</v>
      </c>
      <c r="B19" s="19" t="s">
        <v>275</v>
      </c>
      <c r="C19" s="19">
        <v>10</v>
      </c>
      <c r="D19" s="203">
        <v>1500000</v>
      </c>
      <c r="E19" s="203">
        <f t="shared" si="3"/>
        <v>15000000</v>
      </c>
    </row>
    <row r="20" spans="1:5" x14ac:dyDescent="0.35">
      <c r="A20" s="19"/>
      <c r="B20" s="257" t="s">
        <v>50</v>
      </c>
      <c r="C20" s="257"/>
      <c r="D20" s="257"/>
      <c r="E20" s="205">
        <f>SUM(E15:E19)</f>
        <v>33150000</v>
      </c>
    </row>
    <row r="21" spans="1:5" x14ac:dyDescent="0.35">
      <c r="A21" s="258" t="s">
        <v>268</v>
      </c>
      <c r="B21" s="259"/>
      <c r="C21" s="259"/>
      <c r="D21" s="260"/>
      <c r="E21" s="205">
        <f>E20*10%</f>
        <v>3315000</v>
      </c>
    </row>
    <row r="22" spans="1:5" x14ac:dyDescent="0.35">
      <c r="A22" s="258" t="s">
        <v>52</v>
      </c>
      <c r="B22" s="259"/>
      <c r="C22" s="259"/>
      <c r="D22" s="260"/>
      <c r="E22" s="205">
        <f>E20+E21</f>
        <v>36465000</v>
      </c>
    </row>
    <row r="24" spans="1:5" x14ac:dyDescent="0.35">
      <c r="D24" t="s">
        <v>269</v>
      </c>
      <c r="E24" s="204">
        <f>E22*20%</f>
        <v>7293000</v>
      </c>
    </row>
    <row r="25" spans="1:5" x14ac:dyDescent="0.35">
      <c r="D25" t="s">
        <v>270</v>
      </c>
      <c r="E25" s="204">
        <f>25%*E22</f>
        <v>9116250</v>
      </c>
    </row>
    <row r="26" spans="1:5" x14ac:dyDescent="0.35">
      <c r="D26" t="s">
        <v>271</v>
      </c>
      <c r="E26" s="204">
        <f>25%*E22</f>
        <v>9116250</v>
      </c>
    </row>
    <row r="27" spans="1:5" x14ac:dyDescent="0.35">
      <c r="D27" t="s">
        <v>272</v>
      </c>
      <c r="E27" s="204">
        <f>30%*E22</f>
        <v>10939500</v>
      </c>
    </row>
  </sheetData>
  <mergeCells count="6">
    <mergeCell ref="A22:D22"/>
    <mergeCell ref="A1:E1"/>
    <mergeCell ref="B8:D8"/>
    <mergeCell ref="A12:E12"/>
    <mergeCell ref="B20:D20"/>
    <mergeCell ref="A21:D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view="pageBreakPreview" topLeftCell="A10" zoomScale="60" zoomScaleNormal="100" workbookViewId="0">
      <selection activeCell="H41" sqref="H41"/>
    </sheetView>
  </sheetViews>
  <sheetFormatPr defaultRowHeight="14.5" x14ac:dyDescent="0.35"/>
  <cols>
    <col min="1" max="1" width="3.81640625" style="1" customWidth="1"/>
    <col min="2" max="2" width="21.90625" customWidth="1"/>
    <col min="3" max="3" width="17.36328125" customWidth="1"/>
    <col min="4" max="4" width="15.6328125" customWidth="1"/>
    <col min="5" max="5" width="18.7265625" bestFit="1" customWidth="1"/>
    <col min="7" max="7" width="27.36328125" customWidth="1"/>
  </cols>
  <sheetData>
    <row r="1" spans="1:10" ht="15.5" x14ac:dyDescent="0.35">
      <c r="A1" s="248" t="s">
        <v>181</v>
      </c>
      <c r="B1" s="248"/>
      <c r="C1" s="248"/>
      <c r="D1" s="248"/>
      <c r="E1" s="248"/>
      <c r="F1" s="132"/>
      <c r="G1" s="132"/>
      <c r="H1" s="132"/>
      <c r="I1" s="132"/>
      <c r="J1" s="132"/>
    </row>
    <row r="2" spans="1:10" ht="15.5" x14ac:dyDescent="0.35">
      <c r="A2" s="248" t="s">
        <v>182</v>
      </c>
      <c r="B2" s="248"/>
      <c r="C2" s="248"/>
      <c r="D2" s="248"/>
      <c r="E2" s="248"/>
      <c r="F2" s="132"/>
      <c r="G2" s="132"/>
      <c r="H2" s="132"/>
      <c r="I2" s="132"/>
      <c r="J2" s="132"/>
    </row>
    <row r="4" spans="1:10" x14ac:dyDescent="0.35">
      <c r="B4" s="133" t="s">
        <v>183</v>
      </c>
      <c r="C4" s="134" t="s">
        <v>184</v>
      </c>
    </row>
    <row r="5" spans="1:10" x14ac:dyDescent="0.35">
      <c r="B5" s="133" t="s">
        <v>185</v>
      </c>
      <c r="C5" s="134" t="s">
        <v>186</v>
      </c>
    </row>
    <row r="6" spans="1:10" x14ac:dyDescent="0.35">
      <c r="A6" s="135"/>
      <c r="B6" s="133"/>
      <c r="C6" s="136"/>
    </row>
    <row r="7" spans="1:10" x14ac:dyDescent="0.35">
      <c r="B7" s="133" t="s">
        <v>187</v>
      </c>
      <c r="C7" s="136" t="s">
        <v>188</v>
      </c>
    </row>
    <row r="8" spans="1:10" x14ac:dyDescent="0.35">
      <c r="B8" s="133" t="s">
        <v>189</v>
      </c>
      <c r="C8" s="136" t="s">
        <v>190</v>
      </c>
    </row>
    <row r="10" spans="1:10" x14ac:dyDescent="0.35">
      <c r="A10" s="244" t="s">
        <v>191</v>
      </c>
      <c r="B10" s="244"/>
      <c r="C10" s="137"/>
    </row>
    <row r="11" spans="1:10" s="60" customFormat="1" x14ac:dyDescent="0.35">
      <c r="A11" s="278" t="s">
        <v>192</v>
      </c>
      <c r="B11" s="279" t="s">
        <v>193</v>
      </c>
      <c r="C11" s="280" t="s">
        <v>3</v>
      </c>
      <c r="D11" s="281"/>
      <c r="E11" s="282" t="s">
        <v>194</v>
      </c>
    </row>
    <row r="12" spans="1:10" s="139" customFormat="1" x14ac:dyDescent="0.35">
      <c r="A12" s="278"/>
      <c r="B12" s="279"/>
      <c r="C12" s="138" t="s">
        <v>195</v>
      </c>
      <c r="D12" s="138" t="s">
        <v>38</v>
      </c>
      <c r="E12" s="283"/>
    </row>
    <row r="13" spans="1:10" x14ac:dyDescent="0.35">
      <c r="A13" s="265">
        <v>1</v>
      </c>
      <c r="B13" s="208" t="s">
        <v>196</v>
      </c>
      <c r="C13" s="263"/>
      <c r="D13" s="263"/>
      <c r="E13" s="209"/>
    </row>
    <row r="14" spans="1:10" x14ac:dyDescent="0.35">
      <c r="A14" s="266"/>
      <c r="B14" s="19" t="s">
        <v>44</v>
      </c>
      <c r="C14" s="140">
        <v>83</v>
      </c>
      <c r="D14" s="141">
        <v>150</v>
      </c>
      <c r="E14" s="142">
        <f>C14*D14</f>
        <v>12450</v>
      </c>
    </row>
    <row r="15" spans="1:10" x14ac:dyDescent="0.35">
      <c r="A15" s="266"/>
      <c r="B15" s="19" t="s">
        <v>43</v>
      </c>
      <c r="C15" s="140">
        <v>64.33</v>
      </c>
      <c r="D15" s="141">
        <v>15</v>
      </c>
      <c r="E15" s="142">
        <f t="shared" ref="E15:E17" si="0">C15*D15</f>
        <v>964.94999999999993</v>
      </c>
    </row>
    <row r="16" spans="1:10" x14ac:dyDescent="0.35">
      <c r="A16" s="266"/>
      <c r="B16" s="19" t="s">
        <v>48</v>
      </c>
      <c r="C16" s="143">
        <v>124.5</v>
      </c>
      <c r="D16" s="141">
        <v>90</v>
      </c>
      <c r="E16" s="142">
        <f t="shared" si="0"/>
        <v>11205</v>
      </c>
    </row>
    <row r="17" spans="1:7" x14ac:dyDescent="0.35">
      <c r="A17" s="266"/>
      <c r="B17" s="19" t="s">
        <v>46</v>
      </c>
      <c r="C17" s="143">
        <v>96.49</v>
      </c>
      <c r="D17" s="144">
        <v>0</v>
      </c>
      <c r="E17" s="142">
        <f t="shared" si="0"/>
        <v>0</v>
      </c>
    </row>
    <row r="18" spans="1:7" x14ac:dyDescent="0.35">
      <c r="A18" s="266"/>
      <c r="B18" s="284" t="s">
        <v>197</v>
      </c>
      <c r="C18" s="284"/>
      <c r="D18" s="264">
        <f>SUM(D14:D17)</f>
        <v>255</v>
      </c>
      <c r="E18" s="145">
        <f>SUM(E14:E17)</f>
        <v>24619.95</v>
      </c>
    </row>
    <row r="19" spans="1:7" x14ac:dyDescent="0.35">
      <c r="A19" s="266"/>
      <c r="B19" s="284"/>
      <c r="C19" s="284"/>
      <c r="D19" s="264"/>
      <c r="E19" s="146">
        <f>E18*14500</f>
        <v>356989275</v>
      </c>
    </row>
    <row r="20" spans="1:7" x14ac:dyDescent="0.35">
      <c r="A20" s="267"/>
      <c r="B20" s="275" t="s">
        <v>198</v>
      </c>
      <c r="C20" s="276"/>
      <c r="D20" s="276"/>
      <c r="E20" s="147">
        <f>E19-(E19*35%)</f>
        <v>232043028.75</v>
      </c>
      <c r="G20" s="67"/>
    </row>
    <row r="21" spans="1:7" x14ac:dyDescent="0.35">
      <c r="A21" s="262">
        <v>2</v>
      </c>
      <c r="B21" s="208" t="s">
        <v>199</v>
      </c>
      <c r="C21" s="263"/>
      <c r="D21" s="263"/>
      <c r="E21" s="209"/>
    </row>
    <row r="22" spans="1:7" x14ac:dyDescent="0.35">
      <c r="A22" s="262"/>
      <c r="B22" s="19" t="s">
        <v>44</v>
      </c>
      <c r="C22" s="148">
        <v>197000</v>
      </c>
      <c r="D22" s="141">
        <v>150</v>
      </c>
      <c r="E22" s="48">
        <f>C22*D22</f>
        <v>29550000</v>
      </c>
    </row>
    <row r="23" spans="1:7" x14ac:dyDescent="0.35">
      <c r="A23" s="262"/>
      <c r="B23" s="19" t="s">
        <v>43</v>
      </c>
      <c r="C23" s="148">
        <v>90000</v>
      </c>
      <c r="D23" s="141">
        <v>15</v>
      </c>
      <c r="E23" s="48">
        <f t="shared" ref="E23:E25" si="1">C23*D23</f>
        <v>1350000</v>
      </c>
    </row>
    <row r="24" spans="1:7" x14ac:dyDescent="0.35">
      <c r="A24" s="262"/>
      <c r="B24" s="19" t="s">
        <v>48</v>
      </c>
      <c r="C24" s="149">
        <v>295000</v>
      </c>
      <c r="D24" s="141">
        <v>90</v>
      </c>
      <c r="E24" s="48">
        <f t="shared" si="1"/>
        <v>26550000</v>
      </c>
    </row>
    <row r="25" spans="1:7" x14ac:dyDescent="0.35">
      <c r="A25" s="262"/>
      <c r="B25" s="19" t="s">
        <v>46</v>
      </c>
      <c r="C25" s="149">
        <v>135000</v>
      </c>
      <c r="D25" s="144">
        <v>0</v>
      </c>
      <c r="E25" s="48">
        <f t="shared" si="1"/>
        <v>0</v>
      </c>
    </row>
    <row r="26" spans="1:7" x14ac:dyDescent="0.35">
      <c r="A26" s="262"/>
      <c r="B26" s="264" t="s">
        <v>200</v>
      </c>
      <c r="C26" s="264"/>
      <c r="D26" s="150">
        <f>SUM(D22:D25)</f>
        <v>255</v>
      </c>
      <c r="E26" s="146">
        <f>SUM(E22:E25)</f>
        <v>57450000</v>
      </c>
    </row>
    <row r="27" spans="1:7" x14ac:dyDescent="0.35">
      <c r="A27" s="262">
        <v>3</v>
      </c>
      <c r="B27" s="208" t="s">
        <v>201</v>
      </c>
      <c r="C27" s="263"/>
      <c r="D27" s="263"/>
      <c r="E27" s="209"/>
    </row>
    <row r="28" spans="1:7" x14ac:dyDescent="0.35">
      <c r="A28" s="262"/>
      <c r="B28" s="19" t="s">
        <v>44</v>
      </c>
      <c r="C28" s="148">
        <v>37500</v>
      </c>
      <c r="D28" s="141">
        <v>150</v>
      </c>
      <c r="E28" s="48">
        <f>C28*D28</f>
        <v>5625000</v>
      </c>
    </row>
    <row r="29" spans="1:7" x14ac:dyDescent="0.35">
      <c r="A29" s="262"/>
      <c r="B29" s="19" t="s">
        <v>43</v>
      </c>
      <c r="C29" s="148">
        <v>16300</v>
      </c>
      <c r="D29" s="141">
        <v>15</v>
      </c>
      <c r="E29" s="48">
        <f t="shared" ref="E29:E31" si="2">C29*D29</f>
        <v>244500</v>
      </c>
    </row>
    <row r="30" spans="1:7" x14ac:dyDescent="0.35">
      <c r="A30" s="262"/>
      <c r="B30" s="19" t="s">
        <v>48</v>
      </c>
      <c r="C30" s="149">
        <v>75000</v>
      </c>
      <c r="D30" s="141">
        <v>90</v>
      </c>
      <c r="E30" s="48">
        <f t="shared" si="2"/>
        <v>6750000</v>
      </c>
    </row>
    <row r="31" spans="1:7" x14ac:dyDescent="0.35">
      <c r="A31" s="262"/>
      <c r="B31" s="19" t="s">
        <v>46</v>
      </c>
      <c r="C31" s="149">
        <v>32600</v>
      </c>
      <c r="D31" s="144">
        <v>0</v>
      </c>
      <c r="E31" s="48">
        <f t="shared" si="2"/>
        <v>0</v>
      </c>
    </row>
    <row r="32" spans="1:7" x14ac:dyDescent="0.35">
      <c r="A32" s="262"/>
      <c r="B32" s="264" t="s">
        <v>202</v>
      </c>
      <c r="C32" s="264"/>
      <c r="D32" s="150">
        <f>SUM(D28:D31)</f>
        <v>255</v>
      </c>
      <c r="E32" s="146">
        <f>SUM(E28:E31)</f>
        <v>12619500</v>
      </c>
    </row>
    <row r="33" spans="1:5" x14ac:dyDescent="0.35">
      <c r="A33" s="262">
        <v>4</v>
      </c>
      <c r="B33" s="208" t="s">
        <v>203</v>
      </c>
      <c r="C33" s="263"/>
      <c r="D33" s="263"/>
      <c r="E33" s="209"/>
    </row>
    <row r="34" spans="1:5" x14ac:dyDescent="0.35">
      <c r="A34" s="262"/>
      <c r="B34" s="19" t="s">
        <v>204</v>
      </c>
      <c r="C34" s="148">
        <v>273780</v>
      </c>
      <c r="D34" s="141">
        <v>15</v>
      </c>
      <c r="E34" s="48">
        <f t="shared" ref="E34:E35" si="3">C34*D34</f>
        <v>4106700</v>
      </c>
    </row>
    <row r="35" spans="1:5" x14ac:dyDescent="0.35">
      <c r="A35" s="262"/>
      <c r="B35" s="19" t="s">
        <v>205</v>
      </c>
      <c r="C35" s="149">
        <v>415800</v>
      </c>
      <c r="D35" s="144">
        <v>10</v>
      </c>
      <c r="E35" s="48">
        <f t="shared" si="3"/>
        <v>4158000</v>
      </c>
    </row>
    <row r="36" spans="1:5" x14ac:dyDescent="0.35">
      <c r="A36" s="262"/>
      <c r="B36" s="264" t="s">
        <v>206</v>
      </c>
      <c r="C36" s="264"/>
      <c r="D36" s="150">
        <f>SUM(D34:D35)</f>
        <v>25</v>
      </c>
      <c r="E36" s="146">
        <f>SUM(E34:E35)</f>
        <v>8264700</v>
      </c>
    </row>
    <row r="37" spans="1:5" x14ac:dyDescent="0.35">
      <c r="A37" s="262">
        <v>5</v>
      </c>
      <c r="B37" s="208" t="s">
        <v>207</v>
      </c>
      <c r="C37" s="263"/>
      <c r="D37" s="263"/>
      <c r="E37" s="209"/>
    </row>
    <row r="38" spans="1:5" x14ac:dyDescent="0.35">
      <c r="A38" s="262"/>
      <c r="B38" s="19" t="s">
        <v>44</v>
      </c>
      <c r="C38" s="148">
        <v>9090</v>
      </c>
      <c r="D38" s="141">
        <v>150</v>
      </c>
      <c r="E38" s="48">
        <f>C38*D38</f>
        <v>1363500</v>
      </c>
    </row>
    <row r="39" spans="1:5" x14ac:dyDescent="0.35">
      <c r="A39" s="262"/>
      <c r="B39" s="19" t="s">
        <v>43</v>
      </c>
      <c r="C39" s="148">
        <v>9090</v>
      </c>
      <c r="D39" s="141">
        <v>15</v>
      </c>
      <c r="E39" s="48">
        <f t="shared" ref="E39:E41" si="4">C39*D39</f>
        <v>136350</v>
      </c>
    </row>
    <row r="40" spans="1:5" x14ac:dyDescent="0.35">
      <c r="A40" s="262"/>
      <c r="B40" s="19" t="s">
        <v>48</v>
      </c>
      <c r="C40" s="148">
        <v>9090</v>
      </c>
      <c r="D40" s="141">
        <v>90</v>
      </c>
      <c r="E40" s="48">
        <f t="shared" si="4"/>
        <v>818100</v>
      </c>
    </row>
    <row r="41" spans="1:5" x14ac:dyDescent="0.35">
      <c r="A41" s="262"/>
      <c r="B41" s="19" t="s">
        <v>46</v>
      </c>
      <c r="C41" s="148">
        <v>9090</v>
      </c>
      <c r="D41" s="144">
        <v>0</v>
      </c>
      <c r="E41" s="48">
        <f t="shared" si="4"/>
        <v>0</v>
      </c>
    </row>
    <row r="42" spans="1:5" x14ac:dyDescent="0.35">
      <c r="A42" s="262"/>
      <c r="B42" s="264" t="s">
        <v>208</v>
      </c>
      <c r="C42" s="264"/>
      <c r="D42" s="150">
        <f>SUM(D38:D41)</f>
        <v>255</v>
      </c>
      <c r="E42" s="151">
        <f>SUM(E38:E41)</f>
        <v>2317950</v>
      </c>
    </row>
    <row r="43" spans="1:5" x14ac:dyDescent="0.35">
      <c r="A43" s="265">
        <v>6</v>
      </c>
      <c r="B43" s="268" t="s">
        <v>209</v>
      </c>
      <c r="C43" s="268"/>
      <c r="D43" s="268"/>
      <c r="E43" s="268"/>
    </row>
    <row r="44" spans="1:5" x14ac:dyDescent="0.35">
      <c r="A44" s="266"/>
      <c r="B44" s="15" t="s">
        <v>210</v>
      </c>
      <c r="C44" s="140">
        <v>71.59</v>
      </c>
      <c r="D44" s="141" t="s">
        <v>211</v>
      </c>
      <c r="E44" s="152">
        <f>C44*4</f>
        <v>286.36</v>
      </c>
    </row>
    <row r="45" spans="1:5" x14ac:dyDescent="0.35">
      <c r="A45" s="266"/>
      <c r="B45" s="269" t="s">
        <v>212</v>
      </c>
      <c r="C45" s="270"/>
      <c r="D45" s="271"/>
      <c r="E45" s="153">
        <f>SUM(E44:E44)</f>
        <v>286.36</v>
      </c>
    </row>
    <row r="46" spans="1:5" x14ac:dyDescent="0.35">
      <c r="A46" s="266"/>
      <c r="B46" s="272"/>
      <c r="C46" s="273"/>
      <c r="D46" s="274"/>
      <c r="E46" s="52">
        <f>E45*14500</f>
        <v>4152220</v>
      </c>
    </row>
    <row r="47" spans="1:5" x14ac:dyDescent="0.35">
      <c r="A47" s="267"/>
      <c r="B47" s="275" t="s">
        <v>213</v>
      </c>
      <c r="C47" s="276"/>
      <c r="D47" s="277"/>
      <c r="E47" s="52">
        <f>E46-(E46*35%)</f>
        <v>2698943</v>
      </c>
    </row>
    <row r="48" spans="1:5" x14ac:dyDescent="0.35">
      <c r="A48" s="243" t="s">
        <v>214</v>
      </c>
      <c r="B48" s="243"/>
      <c r="C48" s="243"/>
      <c r="D48" s="243"/>
      <c r="E48" s="52">
        <f>SUM(E47,E42,E36,E32,E26,E20)</f>
        <v>315394121.75</v>
      </c>
    </row>
    <row r="49" spans="1:7" x14ac:dyDescent="0.35">
      <c r="A49" s="154" t="s">
        <v>215</v>
      </c>
      <c r="G49" s="67"/>
    </row>
    <row r="50" spans="1:7" x14ac:dyDescent="0.35">
      <c r="A50" s="261" t="s">
        <v>216</v>
      </c>
      <c r="B50" s="261"/>
      <c r="C50" s="261"/>
      <c r="D50" s="261"/>
      <c r="E50" s="67">
        <v>367951050.25</v>
      </c>
      <c r="G50" s="67"/>
    </row>
    <row r="54" spans="1:7" x14ac:dyDescent="0.35">
      <c r="E54" s="67"/>
    </row>
    <row r="56" spans="1:7" x14ac:dyDescent="0.35">
      <c r="E56" s="67"/>
    </row>
  </sheetData>
  <mergeCells count="30">
    <mergeCell ref="A21:A26"/>
    <mergeCell ref="B21:E21"/>
    <mergeCell ref="B26:C26"/>
    <mergeCell ref="A1:E1"/>
    <mergeCell ref="A2:E2"/>
    <mergeCell ref="A10:B10"/>
    <mergeCell ref="A11:A12"/>
    <mergeCell ref="B11:B12"/>
    <mergeCell ref="C11:D11"/>
    <mergeCell ref="E11:E12"/>
    <mergeCell ref="A13:A20"/>
    <mergeCell ref="B13:E13"/>
    <mergeCell ref="B18:C19"/>
    <mergeCell ref="D18:D19"/>
    <mergeCell ref="B20:D20"/>
    <mergeCell ref="A27:A32"/>
    <mergeCell ref="B27:E27"/>
    <mergeCell ref="B32:C32"/>
    <mergeCell ref="A33:A36"/>
    <mergeCell ref="B33:E33"/>
    <mergeCell ref="B36:C36"/>
    <mergeCell ref="A48:D48"/>
    <mergeCell ref="A50:D50"/>
    <mergeCell ref="A37:A42"/>
    <mergeCell ref="B37:E37"/>
    <mergeCell ref="B42:C42"/>
    <mergeCell ref="A43:A47"/>
    <mergeCell ref="B43:E43"/>
    <mergeCell ref="B45:D46"/>
    <mergeCell ref="B47:D47"/>
  </mergeCells>
  <printOptions horizontalCentered="1"/>
  <pageMargins left="0.70866141732283472" right="0.70866141732283472" top="0.39" bottom="0.17" header="0.31496062992125984" footer="0.1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est realisasi 2021</vt:lpstr>
      <vt:lpstr>Estimasi Realisasi Tahun 2020</vt:lpstr>
      <vt:lpstr>Est Biaya RS 2020</vt:lpstr>
      <vt:lpstr>Usulan biaya RS 2021</vt:lpstr>
      <vt:lpstr>Est Biaya TKBM 2020</vt:lpstr>
      <vt:lpstr>Usulan Biaya TKBM 2021</vt:lpstr>
      <vt:lpstr>Kegiatan Promosi</vt:lpstr>
      <vt:lpstr>Biaya Sling</vt:lpstr>
      <vt:lpstr>Simulasi Diskon Impor</vt:lpstr>
      <vt:lpstr>Simulasi Diskon Ekspor</vt:lpstr>
      <vt:lpstr>REALISASI BEBAN OPERASI 2020</vt:lpstr>
      <vt:lpstr>'Estimasi Realisasi Tahun 2020'!Print_Area</vt:lpstr>
      <vt:lpstr>'Kegiatan Promosi'!Print_Area</vt:lpstr>
      <vt:lpstr>'REALISASI BEBAN OPERASI 2020'!Print_Area</vt:lpstr>
      <vt:lpstr>'Simulasi Diskon Ekspor'!Print_Area</vt:lpstr>
      <vt:lpstr>'Simulasi Diskon Impor'!Print_Area</vt:lpstr>
      <vt:lpstr>'Simulasi Diskon Ekspor'!Print_Titles</vt:lpstr>
      <vt:lpstr>'Simulasi Diskon Impor'!Print_Titles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2020-08-06T05:05:40Z</cp:lastPrinted>
  <dcterms:created xsi:type="dcterms:W3CDTF">2020-08-04T08:56:10Z</dcterms:created>
  <dcterms:modified xsi:type="dcterms:W3CDTF">2021-07-27T10:06:11Z</dcterms:modified>
</cp:coreProperties>
</file>