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3. PT Prima Terminal Petikemas\BT 4385\1. Rencana Kerja Bulanan\LAPORAN KESIAPAN ALAT TAHUN 2021\"/>
    </mc:Choice>
  </mc:AlternateContent>
  <xr:revisionPtr revIDLastSave="0" documentId="13_ncr:1_{CD19C931-BBFF-4CCA-891D-C44DE5C72F1A}" xr6:coauthVersionLast="47" xr6:coauthVersionMax="47" xr10:uidLastSave="{00000000-0000-0000-0000-000000000000}"/>
  <bookViews>
    <workbookView xWindow="-108" yWindow="-108" windowWidth="23256" windowHeight="12576" tabRatio="747" firstSheet="1" activeTab="1" xr2:uid="{00000000-000D-0000-FFFF-FFFF00000000}"/>
  </bookViews>
  <sheets>
    <sheet name="UTILISASI " sheetId="1" r:id="rId1"/>
    <sheet name="UTILISASI  ALAT PTP" sheetId="7" r:id="rId2"/>
    <sheet name="UTILISASI PRIMA TPK" sheetId="2" r:id="rId3"/>
    <sheet name="Daily STS 01 Utilisasi" sheetId="3" r:id="rId4"/>
    <sheet name="Daily STS 02 Utilisasi" sheetId="4" r:id="rId5"/>
    <sheet name="Daily STS 03 Utilisasi" sheetId="5" r:id="rId6"/>
    <sheet name="Daily STS 04 Utilisasi" sheetId="6" r:id="rId7"/>
  </sheets>
  <definedNames>
    <definedName name="_xlnm.Print_Area" localSheetId="3">'Daily STS 01 Utilisasi'!$A$1:$X$46</definedName>
    <definedName name="_xlnm.Print_Area" localSheetId="4">'Daily STS 02 Utilisasi'!$A$1:$X$47</definedName>
    <definedName name="_xlnm.Print_Area" localSheetId="5">'Daily STS 03 Utilisasi'!$A$1:$X$47</definedName>
    <definedName name="_xlnm.Print_Area" localSheetId="6">'Daily STS 04 Utilisasi'!$A$1:$X$47</definedName>
    <definedName name="_xlnm.Print_Area" localSheetId="0">'UTILISASI '!$A$1:$V$71</definedName>
    <definedName name="_xlnm.Print_Area" localSheetId="1">'UTILISASI  ALAT PTP'!$A$1:$V$63</definedName>
    <definedName name="_xlnm.Print_Area" localSheetId="2">'UTILISASI PRIMA TPK'!$A$1:$X$34</definedName>
    <definedName name="_xlnm.Print_Titles" localSheetId="0">'UTILISASI '!$6:$9</definedName>
    <definedName name="_xlnm.Print_Titles" localSheetId="1">'UTILISASI  ALAT PTP'!$7:$10</definedName>
  </definedNames>
  <calcPr calcId="191029"/>
</workbook>
</file>

<file path=xl/calcChain.xml><?xml version="1.0" encoding="utf-8"?>
<calcChain xmlns="http://schemas.openxmlformats.org/spreadsheetml/2006/main">
  <c r="Q14" i="7" l="1"/>
  <c r="Q13" i="7"/>
  <c r="Q12" i="7"/>
  <c r="P14" i="7"/>
  <c r="P13" i="7"/>
  <c r="P12" i="7"/>
  <c r="N14" i="7"/>
  <c r="N13" i="7"/>
  <c r="R46" i="6"/>
  <c r="K44" i="6"/>
  <c r="J44" i="6"/>
  <c r="M44" i="3"/>
  <c r="R44" i="3" s="1"/>
  <c r="M44" i="4"/>
  <c r="R44" i="4" s="1"/>
  <c r="J45" i="4"/>
  <c r="K45" i="4"/>
  <c r="L45" i="4"/>
  <c r="N45" i="4"/>
  <c r="Q45" i="4"/>
  <c r="J46" i="4"/>
  <c r="K46" i="4"/>
  <c r="L46" i="4"/>
  <c r="N46" i="4"/>
  <c r="Q46" i="4"/>
  <c r="M44" i="5"/>
  <c r="R44" i="5" s="1"/>
  <c r="P49" i="7"/>
  <c r="L44" i="6" l="1"/>
  <c r="M44" i="6" s="1"/>
  <c r="O44" i="3"/>
  <c r="P44" i="3" s="1"/>
  <c r="O44" i="4"/>
  <c r="P44" i="4" s="1"/>
  <c r="O44" i="5"/>
  <c r="P44" i="5" s="1"/>
  <c r="P28" i="7"/>
  <c r="Q26" i="7"/>
  <c r="Q25" i="7"/>
  <c r="Q24" i="7"/>
  <c r="Q23" i="7"/>
  <c r="Q22" i="7"/>
  <c r="Q21" i="7"/>
  <c r="Q20" i="7"/>
  <c r="Q19" i="7"/>
  <c r="Q18" i="7"/>
  <c r="Q17" i="7"/>
  <c r="Q16" i="7"/>
  <c r="Q15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29" i="7"/>
  <c r="Q28" i="7"/>
  <c r="O28" i="7"/>
  <c r="O15" i="7"/>
  <c r="O44" i="6" l="1"/>
  <c r="P44" i="6" s="1"/>
  <c r="R44" i="6"/>
  <c r="J43" i="6"/>
  <c r="J42" i="6"/>
  <c r="J41" i="6"/>
  <c r="J40" i="6"/>
  <c r="K43" i="6"/>
  <c r="K42" i="6"/>
  <c r="K41" i="6"/>
  <c r="L41" i="6" s="1"/>
  <c r="K40" i="6"/>
  <c r="L43" i="6"/>
  <c r="M43" i="6" s="1"/>
  <c r="L42" i="6"/>
  <c r="L40" i="6"/>
  <c r="M42" i="6"/>
  <c r="M40" i="6"/>
  <c r="R40" i="6" s="1"/>
  <c r="P69" i="7"/>
  <c r="Q49" i="7"/>
  <c r="O49" i="7"/>
  <c r="P15" i="7"/>
  <c r="R39" i="3"/>
  <c r="R34" i="3"/>
  <c r="O43" i="3"/>
  <c r="P43" i="3" s="1"/>
  <c r="O38" i="3"/>
  <c r="P38" i="3" s="1"/>
  <c r="O35" i="3"/>
  <c r="P35" i="3" s="1"/>
  <c r="M34" i="3"/>
  <c r="O34" i="3" s="1"/>
  <c r="P34" i="3" s="1"/>
  <c r="M35" i="3"/>
  <c r="R35" i="3" s="1"/>
  <c r="M36" i="3"/>
  <c r="R36" i="3" s="1"/>
  <c r="M37" i="3"/>
  <c r="R37" i="3" s="1"/>
  <c r="M38" i="3"/>
  <c r="R38" i="3" s="1"/>
  <c r="M39" i="3"/>
  <c r="O39" i="3" s="1"/>
  <c r="P39" i="3" s="1"/>
  <c r="M40" i="3"/>
  <c r="R40" i="3" s="1"/>
  <c r="M41" i="3"/>
  <c r="R41" i="3" s="1"/>
  <c r="M42" i="3"/>
  <c r="R42" i="3" s="1"/>
  <c r="M43" i="3"/>
  <c r="R43" i="3" s="1"/>
  <c r="R40" i="4"/>
  <c r="R36" i="4"/>
  <c r="Q14" i="2"/>
  <c r="O41" i="4"/>
  <c r="P41" i="4" s="1"/>
  <c r="O40" i="4"/>
  <c r="P40" i="4" s="1"/>
  <c r="O37" i="4"/>
  <c r="P37" i="4" s="1"/>
  <c r="O36" i="4"/>
  <c r="P36" i="4" s="1"/>
  <c r="M34" i="4"/>
  <c r="R34" i="4" s="1"/>
  <c r="M35" i="4"/>
  <c r="O35" i="4" s="1"/>
  <c r="P35" i="4" s="1"/>
  <c r="M36" i="4"/>
  <c r="M37" i="4"/>
  <c r="R37" i="4" s="1"/>
  <c r="M38" i="4"/>
  <c r="R38" i="4" s="1"/>
  <c r="M39" i="4"/>
  <c r="O39" i="4" s="1"/>
  <c r="P39" i="4" s="1"/>
  <c r="M40" i="4"/>
  <c r="M41" i="4"/>
  <c r="R41" i="4" s="1"/>
  <c r="M42" i="4"/>
  <c r="R42" i="4" s="1"/>
  <c r="M43" i="4"/>
  <c r="O43" i="4" s="1"/>
  <c r="P43" i="4" s="1"/>
  <c r="R38" i="5"/>
  <c r="R37" i="5"/>
  <c r="R34" i="5"/>
  <c r="O37" i="5"/>
  <c r="P37" i="5" s="1"/>
  <c r="M34" i="5"/>
  <c r="O34" i="5" s="1"/>
  <c r="P34" i="5" s="1"/>
  <c r="M35" i="5"/>
  <c r="R35" i="5" s="1"/>
  <c r="M36" i="5"/>
  <c r="O36" i="5" s="1"/>
  <c r="P36" i="5" s="1"/>
  <c r="M37" i="5"/>
  <c r="M38" i="5"/>
  <c r="O38" i="5" s="1"/>
  <c r="P38" i="5" s="1"/>
  <c r="M39" i="5"/>
  <c r="R39" i="5" s="1"/>
  <c r="M40" i="5"/>
  <c r="O40" i="5" s="1"/>
  <c r="P40" i="5" s="1"/>
  <c r="M41" i="5"/>
  <c r="O41" i="5" s="1"/>
  <c r="P41" i="5" s="1"/>
  <c r="M42" i="5"/>
  <c r="O42" i="5" s="1"/>
  <c r="P42" i="5" s="1"/>
  <c r="M43" i="5"/>
  <c r="R43" i="5" s="1"/>
  <c r="M35" i="6"/>
  <c r="M36" i="6"/>
  <c r="M37" i="6"/>
  <c r="R37" i="6" s="1"/>
  <c r="M38" i="6"/>
  <c r="R38" i="6" s="1"/>
  <c r="M39" i="6"/>
  <c r="R35" i="6"/>
  <c r="R36" i="6"/>
  <c r="R39" i="6"/>
  <c r="R42" i="6"/>
  <c r="O35" i="6"/>
  <c r="P35" i="6" s="1"/>
  <c r="O36" i="6"/>
  <c r="P36" i="6" s="1"/>
  <c r="O39" i="6"/>
  <c r="P39" i="6" s="1"/>
  <c r="O42" i="6"/>
  <c r="P42" i="6" s="1"/>
  <c r="M34" i="6"/>
  <c r="R34" i="6" s="1"/>
  <c r="Q45" i="6"/>
  <c r="Q16" i="2" s="1"/>
  <c r="Q45" i="5"/>
  <c r="Q15" i="2" s="1"/>
  <c r="N45" i="6"/>
  <c r="N16" i="2" s="1"/>
  <c r="Q46" i="3"/>
  <c r="N46" i="3"/>
  <c r="L46" i="3"/>
  <c r="K46" i="3"/>
  <c r="J46" i="3"/>
  <c r="Q45" i="3"/>
  <c r="Q13" i="2" s="1"/>
  <c r="N45" i="3"/>
  <c r="N13" i="2" s="1"/>
  <c r="L45" i="3"/>
  <c r="L13" i="2" s="1"/>
  <c r="K45" i="3"/>
  <c r="K13" i="2" s="1"/>
  <c r="J45" i="3"/>
  <c r="J13" i="2" s="1"/>
  <c r="N14" i="2"/>
  <c r="L14" i="2"/>
  <c r="K14" i="2"/>
  <c r="J14" i="2"/>
  <c r="Q46" i="6"/>
  <c r="N46" i="6"/>
  <c r="Q46" i="5"/>
  <c r="N46" i="5"/>
  <c r="L46" i="5"/>
  <c r="K46" i="5"/>
  <c r="J46" i="5"/>
  <c r="J45" i="5"/>
  <c r="J15" i="2" s="1"/>
  <c r="K45" i="5"/>
  <c r="K15" i="2" s="1"/>
  <c r="L45" i="5"/>
  <c r="N45" i="5"/>
  <c r="N15" i="2" s="1"/>
  <c r="M15" i="5"/>
  <c r="O15" i="5" s="1"/>
  <c r="P15" i="5" s="1"/>
  <c r="M16" i="5"/>
  <c r="R16" i="5" s="1"/>
  <c r="M17" i="5"/>
  <c r="R17" i="5" s="1"/>
  <c r="M18" i="5"/>
  <c r="O18" i="5" s="1"/>
  <c r="P18" i="5" s="1"/>
  <c r="M19" i="5"/>
  <c r="O19" i="5" s="1"/>
  <c r="P19" i="5" s="1"/>
  <c r="M20" i="5"/>
  <c r="M21" i="5"/>
  <c r="R21" i="5" s="1"/>
  <c r="M22" i="5"/>
  <c r="O22" i="5" s="1"/>
  <c r="P22" i="5" s="1"/>
  <c r="M23" i="5"/>
  <c r="O23" i="5" s="1"/>
  <c r="P23" i="5" s="1"/>
  <c r="M24" i="5"/>
  <c r="R24" i="5" s="1"/>
  <c r="M25" i="5"/>
  <c r="R25" i="5" s="1"/>
  <c r="M26" i="5"/>
  <c r="O26" i="5" s="1"/>
  <c r="P26" i="5" s="1"/>
  <c r="M27" i="5"/>
  <c r="M28" i="5"/>
  <c r="R28" i="5" s="1"/>
  <c r="M29" i="5"/>
  <c r="R29" i="5" s="1"/>
  <c r="M30" i="5"/>
  <c r="O30" i="5" s="1"/>
  <c r="P30" i="5" s="1"/>
  <c r="M31" i="5"/>
  <c r="O31" i="5" s="1"/>
  <c r="P31" i="5" s="1"/>
  <c r="M32" i="5"/>
  <c r="R32" i="5" s="1"/>
  <c r="M33" i="5"/>
  <c r="R33" i="5" s="1"/>
  <c r="M14" i="5"/>
  <c r="M33" i="6"/>
  <c r="R33" i="6" s="1"/>
  <c r="M32" i="6"/>
  <c r="O32" i="6" s="1"/>
  <c r="P32" i="6" s="1"/>
  <c r="M31" i="6"/>
  <c r="O31" i="6" s="1"/>
  <c r="P31" i="6" s="1"/>
  <c r="M30" i="6"/>
  <c r="R30" i="6" s="1"/>
  <c r="M29" i="6"/>
  <c r="R29" i="6" s="1"/>
  <c r="M28" i="6"/>
  <c r="R28" i="6" s="1"/>
  <c r="M27" i="6"/>
  <c r="O27" i="6" s="1"/>
  <c r="P27" i="6" s="1"/>
  <c r="M26" i="6"/>
  <c r="R26" i="6" s="1"/>
  <c r="M25" i="6"/>
  <c r="R25" i="6" s="1"/>
  <c r="M24" i="6"/>
  <c r="R24" i="6" s="1"/>
  <c r="M23" i="6"/>
  <c r="O23" i="6" s="1"/>
  <c r="P23" i="6" s="1"/>
  <c r="M22" i="6"/>
  <c r="R22" i="6" s="1"/>
  <c r="M21" i="6"/>
  <c r="R21" i="6" s="1"/>
  <c r="M20" i="6"/>
  <c r="R20" i="6" s="1"/>
  <c r="M19" i="6"/>
  <c r="O19" i="6" s="1"/>
  <c r="P19" i="6" s="1"/>
  <c r="M18" i="6"/>
  <c r="R18" i="6" s="1"/>
  <c r="M17" i="6"/>
  <c r="R17" i="6" s="1"/>
  <c r="M16" i="6"/>
  <c r="R16" i="6" s="1"/>
  <c r="M15" i="6"/>
  <c r="O15" i="6" s="1"/>
  <c r="P15" i="6" s="1"/>
  <c r="M14" i="6"/>
  <c r="R14" i="6" s="1"/>
  <c r="O33" i="5"/>
  <c r="P33" i="5" s="1"/>
  <c r="R27" i="5"/>
  <c r="R20" i="5"/>
  <c r="R15" i="5"/>
  <c r="M33" i="4"/>
  <c r="O33" i="4" s="1"/>
  <c r="P33" i="4" s="1"/>
  <c r="M32" i="4"/>
  <c r="M31" i="4"/>
  <c r="R31" i="4" s="1"/>
  <c r="M30" i="4"/>
  <c r="R30" i="4" s="1"/>
  <c r="M29" i="4"/>
  <c r="O29" i="4" s="1"/>
  <c r="P29" i="4" s="1"/>
  <c r="M28" i="4"/>
  <c r="M27" i="4"/>
  <c r="R27" i="4" s="1"/>
  <c r="M26" i="4"/>
  <c r="R26" i="4" s="1"/>
  <c r="M25" i="4"/>
  <c r="O25" i="4" s="1"/>
  <c r="P25" i="4" s="1"/>
  <c r="M24" i="4"/>
  <c r="M23" i="4"/>
  <c r="R23" i="4" s="1"/>
  <c r="M22" i="4"/>
  <c r="O22" i="4" s="1"/>
  <c r="P22" i="4" s="1"/>
  <c r="M21" i="4"/>
  <c r="O21" i="4" s="1"/>
  <c r="P21" i="4" s="1"/>
  <c r="M20" i="4"/>
  <c r="M19" i="4"/>
  <c r="R19" i="4" s="1"/>
  <c r="M18" i="4"/>
  <c r="R18" i="4" s="1"/>
  <c r="M17" i="4"/>
  <c r="O17" i="4" s="1"/>
  <c r="P17" i="4" s="1"/>
  <c r="M16" i="4"/>
  <c r="R16" i="4" s="1"/>
  <c r="M15" i="4"/>
  <c r="R15" i="4" s="1"/>
  <c r="M14" i="4"/>
  <c r="M33" i="3"/>
  <c r="R33" i="3" s="1"/>
  <c r="M32" i="3"/>
  <c r="O32" i="3" s="1"/>
  <c r="P32" i="3" s="1"/>
  <c r="M31" i="3"/>
  <c r="R31" i="3" s="1"/>
  <c r="M30" i="3"/>
  <c r="R30" i="3" s="1"/>
  <c r="M29" i="3"/>
  <c r="O29" i="3" s="1"/>
  <c r="P29" i="3" s="1"/>
  <c r="M28" i="3"/>
  <c r="O28" i="3" s="1"/>
  <c r="P28" i="3" s="1"/>
  <c r="M27" i="3"/>
  <c r="R27" i="3" s="1"/>
  <c r="M26" i="3"/>
  <c r="R26" i="3" s="1"/>
  <c r="M25" i="3"/>
  <c r="O25" i="3" s="1"/>
  <c r="P25" i="3" s="1"/>
  <c r="M24" i="3"/>
  <c r="O24" i="3" s="1"/>
  <c r="P24" i="3" s="1"/>
  <c r="M23" i="3"/>
  <c r="R23" i="3" s="1"/>
  <c r="M22" i="3"/>
  <c r="R22" i="3" s="1"/>
  <c r="M21" i="3"/>
  <c r="O21" i="3" s="1"/>
  <c r="P21" i="3" s="1"/>
  <c r="M20" i="3"/>
  <c r="O20" i="3" s="1"/>
  <c r="P20" i="3" s="1"/>
  <c r="M19" i="3"/>
  <c r="R19" i="3" s="1"/>
  <c r="M18" i="3"/>
  <c r="R18" i="3" s="1"/>
  <c r="M17" i="3"/>
  <c r="O17" i="3" s="1"/>
  <c r="P17" i="3" s="1"/>
  <c r="M16" i="3"/>
  <c r="O16" i="3" s="1"/>
  <c r="P16" i="3" s="1"/>
  <c r="M15" i="3"/>
  <c r="R15" i="3" s="1"/>
  <c r="M14" i="3"/>
  <c r="R14" i="3" s="1"/>
  <c r="Z42" i="2"/>
  <c r="Z41" i="2"/>
  <c r="Z40" i="2"/>
  <c r="Z39" i="2"/>
  <c r="Z38" i="2"/>
  <c r="Q38" i="2"/>
  <c r="Z37" i="2"/>
  <c r="Z36" i="2"/>
  <c r="Z35" i="2"/>
  <c r="Z34" i="2"/>
  <c r="Z33" i="2"/>
  <c r="Z32" i="2"/>
  <c r="Z30" i="2"/>
  <c r="Z29" i="2"/>
  <c r="Z28" i="2"/>
  <c r="Z27" i="2"/>
  <c r="Z26" i="2"/>
  <c r="Z25" i="2"/>
  <c r="Z24" i="2"/>
  <c r="Z23" i="2"/>
  <c r="Z22" i="2"/>
  <c r="AB16" i="2"/>
  <c r="AB15" i="2"/>
  <c r="AB14" i="2"/>
  <c r="AB13" i="2"/>
  <c r="AB12" i="2"/>
  <c r="AA10" i="2"/>
  <c r="X81" i="1"/>
  <c r="X80" i="1"/>
  <c r="X79" i="1"/>
  <c r="X78" i="1"/>
  <c r="X77" i="1"/>
  <c r="P77" i="1"/>
  <c r="X76" i="1"/>
  <c r="X75" i="1"/>
  <c r="X74" i="1"/>
  <c r="X73" i="1"/>
  <c r="X72" i="1"/>
  <c r="X71" i="1"/>
  <c r="X69" i="1"/>
  <c r="X68" i="1"/>
  <c r="X67" i="1"/>
  <c r="X66" i="1"/>
  <c r="X65" i="1"/>
  <c r="X64" i="1"/>
  <c r="X63" i="1"/>
  <c r="X62" i="1"/>
  <c r="X61" i="1"/>
  <c r="Q57" i="1"/>
  <c r="P57" i="1"/>
  <c r="O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P36" i="1"/>
  <c r="O36" i="1"/>
  <c r="Z35" i="1"/>
  <c r="Q35" i="1"/>
  <c r="P35" i="1"/>
  <c r="O35" i="1"/>
  <c r="AC34" i="1"/>
  <c r="AE34" i="1" s="1"/>
  <c r="Z34" i="1"/>
  <c r="AE33" i="1"/>
  <c r="Z33" i="1"/>
  <c r="Q33" i="1"/>
  <c r="Q36" i="1" s="1"/>
  <c r="P33" i="1"/>
  <c r="O33" i="1"/>
  <c r="AC32" i="1"/>
  <c r="AE32" i="1" s="1"/>
  <c r="Z32" i="1"/>
  <c r="AC31" i="1"/>
  <c r="AE31" i="1" s="1"/>
  <c r="Z31" i="1"/>
  <c r="AE30" i="1"/>
  <c r="Z30" i="1"/>
  <c r="Q30" i="1"/>
  <c r="P30" i="1"/>
  <c r="O30" i="1"/>
  <c r="AC29" i="1"/>
  <c r="AE29" i="1" s="1"/>
  <c r="Z29" i="1"/>
  <c r="AC28" i="1"/>
  <c r="AE28" i="1" s="1"/>
  <c r="Z28" i="1"/>
  <c r="AD27" i="1"/>
  <c r="Z27" i="1"/>
  <c r="Q27" i="1"/>
  <c r="P27" i="1"/>
  <c r="O27" i="1"/>
  <c r="AD26" i="1"/>
  <c r="Z26" i="1"/>
  <c r="AD25" i="1"/>
  <c r="Z25" i="1"/>
  <c r="AD24" i="1"/>
  <c r="Z24" i="1"/>
  <c r="AD23" i="1"/>
  <c r="Z23" i="1"/>
  <c r="AD22" i="1"/>
  <c r="Z22" i="1"/>
  <c r="AD21" i="1"/>
  <c r="Z21" i="1"/>
  <c r="AD20" i="1"/>
  <c r="Z20" i="1"/>
  <c r="AD19" i="1"/>
  <c r="Z19" i="1"/>
  <c r="AD18" i="1"/>
  <c r="Q17" i="1"/>
  <c r="P17" i="1"/>
  <c r="O17" i="1"/>
  <c r="AE10" i="1"/>
  <c r="Y8" i="1"/>
  <c r="O34" i="6" l="1"/>
  <c r="P34" i="6" s="1"/>
  <c r="M41" i="6"/>
  <c r="J45" i="6"/>
  <c r="J16" i="2" s="1"/>
  <c r="L45" i="6"/>
  <c r="L16" i="2" s="1"/>
  <c r="K46" i="6"/>
  <c r="J46" i="6"/>
  <c r="O42" i="3"/>
  <c r="P42" i="3" s="1"/>
  <c r="R35" i="4"/>
  <c r="R39" i="4"/>
  <c r="R43" i="4"/>
  <c r="R14" i="4"/>
  <c r="M46" i="4"/>
  <c r="M45" i="4"/>
  <c r="O34" i="4"/>
  <c r="P34" i="4" s="1"/>
  <c r="O38" i="4"/>
  <c r="P38" i="4" s="1"/>
  <c r="O42" i="4"/>
  <c r="P42" i="4" s="1"/>
  <c r="R31" i="5"/>
  <c r="O35" i="5"/>
  <c r="P35" i="5" s="1"/>
  <c r="O43" i="5"/>
  <c r="P43" i="5" s="1"/>
  <c r="R36" i="5"/>
  <c r="R40" i="5"/>
  <c r="R41" i="5"/>
  <c r="R42" i="5"/>
  <c r="O39" i="5"/>
  <c r="P39" i="5" s="1"/>
  <c r="O36" i="3"/>
  <c r="P36" i="3" s="1"/>
  <c r="O40" i="3"/>
  <c r="P40" i="3" s="1"/>
  <c r="O37" i="3"/>
  <c r="P37" i="3" s="1"/>
  <c r="O41" i="3"/>
  <c r="P41" i="3" s="1"/>
  <c r="R43" i="6"/>
  <c r="O43" i="6"/>
  <c r="P43" i="6" s="1"/>
  <c r="K45" i="6"/>
  <c r="K16" i="2" s="1"/>
  <c r="O40" i="6"/>
  <c r="L46" i="6"/>
  <c r="R20" i="4"/>
  <c r="R24" i="4"/>
  <c r="R28" i="4"/>
  <c r="R32" i="4"/>
  <c r="O38" i="6"/>
  <c r="P38" i="6" s="1"/>
  <c r="O37" i="6"/>
  <c r="P37" i="6" s="1"/>
  <c r="N17" i="2"/>
  <c r="Q17" i="2"/>
  <c r="M15" i="2"/>
  <c r="M16" i="2"/>
  <c r="M14" i="2"/>
  <c r="M45" i="3"/>
  <c r="M46" i="3"/>
  <c r="M13" i="2"/>
  <c r="O28" i="4"/>
  <c r="P28" i="4" s="1"/>
  <c r="O20" i="4"/>
  <c r="P20" i="4" s="1"/>
  <c r="O18" i="4"/>
  <c r="P18" i="4" s="1"/>
  <c r="M45" i="5"/>
  <c r="O14" i="5"/>
  <c r="R14" i="5" s="1"/>
  <c r="M46" i="5"/>
  <c r="M46" i="6"/>
  <c r="R32" i="6"/>
  <c r="M45" i="6"/>
  <c r="R17" i="3"/>
  <c r="R25" i="3"/>
  <c r="R29" i="3"/>
  <c r="R21" i="3"/>
  <c r="O15" i="3"/>
  <c r="P15" i="3" s="1"/>
  <c r="O19" i="3"/>
  <c r="P19" i="3" s="1"/>
  <c r="O23" i="3"/>
  <c r="P23" i="3" s="1"/>
  <c r="O27" i="3"/>
  <c r="P27" i="3" s="1"/>
  <c r="O31" i="3"/>
  <c r="P31" i="3" s="1"/>
  <c r="R22" i="4"/>
  <c r="O26" i="4"/>
  <c r="P26" i="4" s="1"/>
  <c r="O14" i="4"/>
  <c r="O24" i="4"/>
  <c r="P24" i="4" s="1"/>
  <c r="O30" i="4"/>
  <c r="P30" i="4" s="1"/>
  <c r="O16" i="4"/>
  <c r="P16" i="4" s="1"/>
  <c r="O32" i="4"/>
  <c r="P32" i="4" s="1"/>
  <c r="O16" i="6"/>
  <c r="O24" i="6"/>
  <c r="O21" i="5"/>
  <c r="P21" i="5" s="1"/>
  <c r="R23" i="5"/>
  <c r="O17" i="5"/>
  <c r="P17" i="5" s="1"/>
  <c r="O29" i="5"/>
  <c r="P29" i="5" s="1"/>
  <c r="R19" i="5"/>
  <c r="O20" i="6"/>
  <c r="O30" i="6"/>
  <c r="P30" i="6" s="1"/>
  <c r="R31" i="6"/>
  <c r="O14" i="6"/>
  <c r="O18" i="6"/>
  <c r="O22" i="6"/>
  <c r="O26" i="6"/>
  <c r="O33" i="3"/>
  <c r="P33" i="3" s="1"/>
  <c r="O28" i="6"/>
  <c r="P28" i="6" s="1"/>
  <c r="O33" i="6"/>
  <c r="P33" i="6" s="1"/>
  <c r="O27" i="5"/>
  <c r="P27" i="5" s="1"/>
  <c r="O25" i="5"/>
  <c r="P25" i="5" s="1"/>
  <c r="O14" i="3"/>
  <c r="R16" i="3"/>
  <c r="O18" i="3"/>
  <c r="P18" i="3" s="1"/>
  <c r="R20" i="3"/>
  <c r="O22" i="3"/>
  <c r="P22" i="3" s="1"/>
  <c r="R24" i="3"/>
  <c r="O26" i="3"/>
  <c r="P26" i="3" s="1"/>
  <c r="R28" i="3"/>
  <c r="O30" i="3"/>
  <c r="P30" i="3" s="1"/>
  <c r="R32" i="3"/>
  <c r="O15" i="4"/>
  <c r="P15" i="4" s="1"/>
  <c r="R17" i="4"/>
  <c r="O19" i="4"/>
  <c r="P19" i="4" s="1"/>
  <c r="R21" i="4"/>
  <c r="O23" i="4"/>
  <c r="P23" i="4" s="1"/>
  <c r="R25" i="4"/>
  <c r="O27" i="4"/>
  <c r="P27" i="4" s="1"/>
  <c r="R29" i="4"/>
  <c r="O31" i="4"/>
  <c r="P31" i="4" s="1"/>
  <c r="R33" i="4"/>
  <c r="O16" i="5"/>
  <c r="P16" i="5" s="1"/>
  <c r="R18" i="5"/>
  <c r="O20" i="5"/>
  <c r="P20" i="5" s="1"/>
  <c r="R22" i="5"/>
  <c r="O24" i="5"/>
  <c r="P24" i="5" s="1"/>
  <c r="R26" i="5"/>
  <c r="O28" i="5"/>
  <c r="P28" i="5" s="1"/>
  <c r="R30" i="5"/>
  <c r="O32" i="5"/>
  <c r="P32" i="5" s="1"/>
  <c r="R15" i="6"/>
  <c r="O17" i="6"/>
  <c r="P17" i="6" s="1"/>
  <c r="R19" i="6"/>
  <c r="O21" i="6"/>
  <c r="P21" i="6" s="1"/>
  <c r="R23" i="6"/>
  <c r="O25" i="6"/>
  <c r="P25" i="6" s="1"/>
  <c r="R27" i="6"/>
  <c r="O29" i="6"/>
  <c r="P29" i="6" s="1"/>
  <c r="P14" i="6" l="1"/>
  <c r="O41" i="6"/>
  <c r="P41" i="6" s="1"/>
  <c r="R41" i="6"/>
  <c r="R16" i="2" s="1"/>
  <c r="R45" i="4"/>
  <c r="R46" i="4"/>
  <c r="R14" i="2" s="1"/>
  <c r="O45" i="4"/>
  <c r="O14" i="2" s="1"/>
  <c r="O46" i="4"/>
  <c r="P40" i="6"/>
  <c r="M17" i="2"/>
  <c r="P14" i="3"/>
  <c r="O46" i="3"/>
  <c r="O45" i="3"/>
  <c r="O13" i="2" s="1"/>
  <c r="R45" i="3"/>
  <c r="R46" i="3"/>
  <c r="R13" i="2" s="1"/>
  <c r="P14" i="4"/>
  <c r="R45" i="5"/>
  <c r="R46" i="5"/>
  <c r="R15" i="2" s="1"/>
  <c r="P14" i="5"/>
  <c r="P45" i="5" s="1"/>
  <c r="O45" i="5"/>
  <c r="O15" i="2" s="1"/>
  <c r="O46" i="5"/>
  <c r="P26" i="6"/>
  <c r="P46" i="6" s="1"/>
  <c r="P16" i="2" s="1"/>
  <c r="O46" i="6"/>
  <c r="P22" i="6"/>
  <c r="P24" i="6"/>
  <c r="P18" i="6"/>
  <c r="P20" i="6"/>
  <c r="P16" i="6"/>
  <c r="R45" i="6" l="1"/>
  <c r="O45" i="6"/>
  <c r="O16" i="2" s="1"/>
  <c r="O17" i="2" s="1"/>
  <c r="P45" i="4"/>
  <c r="P46" i="4"/>
  <c r="P14" i="2" s="1"/>
  <c r="R17" i="2"/>
  <c r="P46" i="3"/>
  <c r="P13" i="2" s="1"/>
  <c r="P45" i="3"/>
  <c r="P46" i="5"/>
  <c r="P15" i="2" s="1"/>
  <c r="P45" i="6"/>
  <c r="P17" i="2" l="1"/>
</calcChain>
</file>

<file path=xl/sharedStrings.xml><?xml version="1.0" encoding="utf-8"?>
<sst xmlns="http://schemas.openxmlformats.org/spreadsheetml/2006/main" count="872" uniqueCount="262">
  <si>
    <t xml:space="preserve">                             PT. PELABUHAN INDONESIA I (PERSERO)</t>
  </si>
  <si>
    <t xml:space="preserve">                            TERMINAL PETIKEMAS BELAWAN</t>
  </si>
  <si>
    <t>LAPORAN BULANAN UTILISASI DAN KESIAPAN ALAT BONGKAR MUAT TERMINAL B</t>
  </si>
  <si>
    <t>BULAN : MARET 2020</t>
  </si>
  <si>
    <t>NO.</t>
  </si>
  <si>
    <t xml:space="preserve">JENIS ALAT </t>
  </si>
  <si>
    <t>KODE ALAT</t>
  </si>
  <si>
    <t>KAP</t>
  </si>
  <si>
    <t>JUML.UNIT</t>
  </si>
  <si>
    <t>KONDISI FISIK</t>
  </si>
  <si>
    <t>WAKTU PEMAKAIAN</t>
  </si>
  <si>
    <t>DOWN TIME</t>
  </si>
  <si>
    <t>WAKTU MUNGKIN OPERASI 24JAM/HARI</t>
  </si>
  <si>
    <t>KESIAPAN ALAT</t>
  </si>
  <si>
    <t>UTILISASI</t>
  </si>
  <si>
    <t>PRODUKSI</t>
  </si>
  <si>
    <t>TARIF</t>
  </si>
  <si>
    <t>PENDAPATAN</t>
  </si>
  <si>
    <t>KONSUMSI / PENGISIAN BBM</t>
  </si>
  <si>
    <t>FREQ.  RUSAK</t>
  </si>
  <si>
    <t>KETERANGAN</t>
  </si>
  <si>
    <t>OPS</t>
  </si>
  <si>
    <t>TIDAK OPS</t>
  </si>
  <si>
    <t>PERAWATAN</t>
  </si>
  <si>
    <t>PERBAIKAN</t>
  </si>
  <si>
    <t>RUSAK</t>
  </si>
  <si>
    <t>(8 + 9+10)</t>
  </si>
  <si>
    <t>(12-11)</t>
  </si>
  <si>
    <t>(13/12)</t>
  </si>
  <si>
    <t>(7/12)</t>
  </si>
  <si>
    <t>(16x17)</t>
  </si>
  <si>
    <t>TON</t>
  </si>
  <si>
    <t>UNIT</t>
  </si>
  <si>
    <t>%</t>
  </si>
  <si>
    <t>JAM</t>
  </si>
  <si>
    <t>TON/BOX</t>
  </si>
  <si>
    <t>RP</t>
  </si>
  <si>
    <t>LITER</t>
  </si>
  <si>
    <t>KALI</t>
  </si>
  <si>
    <t>CONTAINER CRANE</t>
  </si>
  <si>
    <t xml:space="preserve"> CC NO. 02</t>
  </si>
  <si>
    <t>Sensor pressure oli rusak, Oli kurang, Roller wire rope trolley bagian kiri no.38 rusak, Hoist problem, Air Radiator engine kurang, Wire rope hoist keluar dari pulley spreader sisi kiri darat &amp; Bearing head block spreader sebelah kiri darat pecah.</t>
  </si>
  <si>
    <t xml:space="preserve"> CC NO. 03</t>
  </si>
  <si>
    <t>Kipas Radiator Lepas.</t>
  </si>
  <si>
    <t xml:space="preserve"> CC NO. 05</t>
  </si>
  <si>
    <t>35.6</t>
  </si>
  <si>
    <t xml:space="preserve"> CC NO. 06</t>
  </si>
  <si>
    <t>CC NO 12</t>
  </si>
  <si>
    <t>Baut pengikat railing head block spreader rusak.</t>
  </si>
  <si>
    <t>CC NO 13</t>
  </si>
  <si>
    <t>MOBILE HARBOUR CRANE</t>
  </si>
  <si>
    <t xml:space="preserve"> MHC-02</t>
  </si>
  <si>
    <t>Hoist problem</t>
  </si>
  <si>
    <t>Rerata Alat Dermaga</t>
  </si>
  <si>
    <t xml:space="preserve"> RUBBER TYRED GANTRY</t>
  </si>
  <si>
    <t xml:space="preserve"> RTG NO. 02</t>
  </si>
  <si>
    <t>Penggantian Ignitor SN - 56</t>
  </si>
  <si>
    <t xml:space="preserve"> RTG NO. 17</t>
  </si>
  <si>
    <t>Penambahan Oli Engine, Penggantian Load Cell, Calibrasi Hoist (1 Mtr).</t>
  </si>
  <si>
    <t xml:space="preserve"> RTG NO. 18</t>
  </si>
  <si>
    <t>Bulb Lock-Unlock Problem (S. Mising)</t>
  </si>
  <si>
    <t xml:space="preserve"> RTG NO. 19</t>
  </si>
  <si>
    <t xml:space="preserve">Penggantian Belting Radiator, Penggantian Bearing Tentioner, Penggantian Baut, </t>
  </si>
  <si>
    <t xml:space="preserve"> RTG NO. 25</t>
  </si>
  <si>
    <t>Penambahan Oli Engine.</t>
  </si>
  <si>
    <t xml:space="preserve"> RTG NO.27</t>
  </si>
  <si>
    <t xml:space="preserve">Battery Engine Problem, Penggantian Beaing Roller, Penggantian Belting Radiator, Penggantian Roller Belting. </t>
  </si>
  <si>
    <t xml:space="preserve"> RTG NO.28</t>
  </si>
  <si>
    <t xml:space="preserve"> RTG NO.29</t>
  </si>
  <si>
    <t>Penembahan Oli Engine.</t>
  </si>
  <si>
    <t xml:space="preserve"> RTG NO. 30</t>
  </si>
  <si>
    <t>Rerata Rubber Tyred Gantry Crane</t>
  </si>
  <si>
    <t>REACH STACKER</t>
  </si>
  <si>
    <t xml:space="preserve"> RS. NO.08</t>
  </si>
  <si>
    <t>Oli kurang, lifting cylinder problem, pintu lepas</t>
  </si>
  <si>
    <t xml:space="preserve"> RS. NO.10</t>
  </si>
  <si>
    <t>Rerata Reach Stacker</t>
  </si>
  <si>
    <t>SIDE LOADER</t>
  </si>
  <si>
    <t xml:space="preserve"> SL. NO.02</t>
  </si>
  <si>
    <t>Mesin tidak bertenaga, tidak daat dioperasikan</t>
  </si>
  <si>
    <t xml:space="preserve"> SL. NO.03</t>
  </si>
  <si>
    <t>Hose bocor, Ban rusak, Oli kurang, Filter bbm kotor, Selang hidrolik acumulator bocor, Filter bbm rusak, Bealting dinamo cash rusak.</t>
  </si>
  <si>
    <t>Rerata Side Loader</t>
  </si>
  <si>
    <t>FORKLIFT TCM 100 Z8</t>
  </si>
  <si>
    <t>FL. NO. 01</t>
  </si>
  <si>
    <t>Oli kurang,  Bantalan karet engine transmisi rusak, pompa hidraulik bocr</t>
  </si>
  <si>
    <t>Rerata Forklift</t>
  </si>
  <si>
    <t>Rerata Alat Lapangan (RTG, RS, SL, Forklift)</t>
  </si>
  <si>
    <t>TERMINAL TERBERG</t>
  </si>
  <si>
    <t>DT 01</t>
  </si>
  <si>
    <t>Ban head sebelah kiri luar bocor.</t>
  </si>
  <si>
    <t>DT 02</t>
  </si>
  <si>
    <t>DT 03</t>
  </si>
  <si>
    <t>Ban head sebelah kanan luar bocor.</t>
  </si>
  <si>
    <t>DT 04</t>
  </si>
  <si>
    <t>Lampu sorot H3 putus, Seal gate peyok, Ban head sebelah kiri bagian luar bocor.</t>
  </si>
  <si>
    <t>DT 05</t>
  </si>
  <si>
    <t>Per chasis sebelah kanan no.2 dan no.3 dari atas patah, Ban head sebelah kanan bagian luar bocor, Bola lampu sorot ke chasis mati.</t>
  </si>
  <si>
    <t>DT 06</t>
  </si>
  <si>
    <t>Ac kurang dingin, Ban head sebelah kanan dan kiri sudah tidak layak pakai, Bola lampu sorot belakang putus, Ban steering sebelah kiri bocor.</t>
  </si>
  <si>
    <t>DT 07</t>
  </si>
  <si>
    <t>Lampu sorot H3 putus, Ban steering sebelah kiri bocor, Ban head sebelah kiri luar bocor, Selang kondensor bocor, Karet wiper rusak.</t>
  </si>
  <si>
    <t>DT 08</t>
  </si>
  <si>
    <t>Lampu sorot ke chasis mati, Karet wiper rusak, Lampu sorot ke chasis mati/putus.</t>
  </si>
  <si>
    <t>DT 09</t>
  </si>
  <si>
    <t>Safety gate chasis retak, Karet wiper kaca rusak, Safety gate chasis retak.</t>
  </si>
  <si>
    <t>DT 10</t>
  </si>
  <si>
    <t>Bola lampu soort H3 putus.</t>
  </si>
  <si>
    <t>DT 11</t>
  </si>
  <si>
    <t>Alarm mundur mati.</t>
  </si>
  <si>
    <t>DT 12</t>
  </si>
  <si>
    <t>Ban head sebelah kanan luar dan dalam bocor, Ban steering sebelah kiri bocor.</t>
  </si>
  <si>
    <t>DT 13</t>
  </si>
  <si>
    <t>Ban head kanan bagian dalam bocor.</t>
  </si>
  <si>
    <t>DT 14</t>
  </si>
  <si>
    <t>Ban head sebelah kiri bagian luar bocor.</t>
  </si>
  <si>
    <t>DT 15</t>
  </si>
  <si>
    <t>Battery ngedrop.</t>
  </si>
  <si>
    <t>DT 16</t>
  </si>
  <si>
    <t>Per chasis sebelah kiri no.3 dari atas patah, Ban head sebelah kanan luar bocor.</t>
  </si>
  <si>
    <t>DT 17</t>
  </si>
  <si>
    <t>Ban steering sebelah kiri bocor, Chamber brake chasis sebelah kanan belakang bocor.</t>
  </si>
  <si>
    <t>DT 18</t>
  </si>
  <si>
    <t>Ban head sebelah kiri bagian luar bocor, Lampu sorot chasis mati.</t>
  </si>
  <si>
    <t>DT 19</t>
  </si>
  <si>
    <t>Ban steering sebelah kiri depan bocor, Ban head sebelah kiri dalam bocor, Tidak bisa starter, Bola lampu sorot belakang rusak/putus.</t>
  </si>
  <si>
    <t>DT 20</t>
  </si>
  <si>
    <t>Ban head sebelah kanan bagian luar bocor.</t>
  </si>
  <si>
    <t>Rerata Alat Haulage</t>
  </si>
  <si>
    <t>Keterangan :</t>
  </si>
  <si>
    <t>Belawan, 03 April  2020</t>
  </si>
  <si>
    <t>-</t>
  </si>
  <si>
    <t>Mobile Harbour Crane No. 02 milik Cab. Tanjung Pinang mulai beroperasi tanggal 18 Juli 2011</t>
  </si>
  <si>
    <t>MANAGER TEKNIK II</t>
  </si>
  <si>
    <t>Side Loader No. 03 mulai beroperasi tanggal 1 Juli 2011</t>
  </si>
  <si>
    <t>Rubber Tyred Gantry Crane No. 17 s.d 19 mulai beroperasi tanggal 24 Januari 2012</t>
  </si>
  <si>
    <t>Reach Stacker No. 03 s.d 10 mulai beroperasi optimal tanggal 25 September 2011</t>
  </si>
  <si>
    <t>Rubber Tyred Gantry Crame No. 22 mulai beroperasi tanggal 25 Juni 2012 Pukul 16:30 wib</t>
  </si>
  <si>
    <t>Rubber Tyred Gantry Crame No. 23, 24 dan 26 mulai beroperasi tanggal 4 Juli 2012 Pukul 16:00 wib</t>
  </si>
  <si>
    <t>Rubber Tyred Gantry Crame No. 25 mulai beroperasi tanggal 5 Juli 2012 Pukul 10:00 wib</t>
  </si>
  <si>
    <t>Rubber Tyred Gantry Crame No. 27 s.d 30 mulai beroperasi tanggal 23 Januari 2019 Pukul 16:00 wib</t>
  </si>
  <si>
    <t>STS 12 dan 13 mulai beroperasi tanggal 08 Mei 2019</t>
  </si>
  <si>
    <t>ATHA NASIUS DONY P, ST</t>
  </si>
  <si>
    <t>PT. PRIMA TERMINAL PETIKEMAS</t>
  </si>
  <si>
    <t>TERMINAL PETIKEMAS BELAWAN FASE 2</t>
  </si>
  <si>
    <t>LAPORAN BULANAN KESIAPAN ALAT BONGKAR MUAT PRIMA TERMINAL PETIKEMAS</t>
  </si>
  <si>
    <t>RUNNING 
HOUR</t>
  </si>
  <si>
    <t>KET</t>
  </si>
  <si>
    <t>TT01</t>
  </si>
  <si>
    <t>TT02</t>
  </si>
  <si>
    <t>TT03</t>
  </si>
  <si>
    <t>TT04</t>
  </si>
  <si>
    <t>TT05</t>
  </si>
  <si>
    <t>TT06</t>
  </si>
  <si>
    <t>TT07</t>
  </si>
  <si>
    <t>TT08</t>
  </si>
  <si>
    <t>TT09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</si>
  <si>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</si>
  <si>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</si>
  <si>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</si>
  <si>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</si>
  <si>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</si>
  <si>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</si>
  <si>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</si>
  <si>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</si>
  <si>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</si>
  <si>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</si>
  <si>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</si>
  <si>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(15/13)</t>
  </si>
  <si>
    <t>Kamis</t>
  </si>
  <si>
    <t>Jumat</t>
  </si>
  <si>
    <t>Sabtu</t>
  </si>
  <si>
    <t xml:space="preserve">Minggu </t>
  </si>
  <si>
    <t>Senin</t>
  </si>
  <si>
    <t>Selasa</t>
  </si>
  <si>
    <t xml:space="preserve">Rabu </t>
  </si>
  <si>
    <t>Ship To Shore (STS) Crane</t>
  </si>
  <si>
    <t>STS 01</t>
  </si>
  <si>
    <t>STS 02</t>
  </si>
  <si>
    <t>STS 03</t>
  </si>
  <si>
    <t>STS 04</t>
  </si>
  <si>
    <t>STS - 01</t>
  </si>
  <si>
    <t>STS - 02</t>
  </si>
  <si>
    <t>STS - 03</t>
  </si>
  <si>
    <t>STS - 04</t>
  </si>
  <si>
    <t>FARIS HILMAN</t>
  </si>
  <si>
    <t>WAKTU OPERASI</t>
  </si>
  <si>
    <t>Jumlah</t>
  </si>
  <si>
    <t>Avg</t>
  </si>
  <si>
    <t>IFSAN ROSADY</t>
  </si>
  <si>
    <t>BOX</t>
  </si>
  <si>
    <t>DATE</t>
  </si>
  <si>
    <t>DAY</t>
  </si>
  <si>
    <t>Perawatan</t>
  </si>
  <si>
    <t>Perbaikan</t>
  </si>
  <si>
    <t>Rusak</t>
  </si>
  <si>
    <t>TOTAL</t>
  </si>
  <si>
    <t>6 (3+4+5)</t>
  </si>
  <si>
    <t>8 (7-6)</t>
  </si>
  <si>
    <t>9 (8/7)</t>
  </si>
  <si>
    <t>11 (10/8)</t>
  </si>
  <si>
    <t>Nama Alat</t>
  </si>
  <si>
    <t>:</t>
  </si>
  <si>
    <t>Bulan</t>
  </si>
  <si>
    <t xml:space="preserve">                             PT. PRIMA TERMINAL PETIKEMAS</t>
  </si>
  <si>
    <t xml:space="preserve">                            TERMINAL PETIKEMAS BELAWAN FASE 2</t>
  </si>
  <si>
    <t xml:space="preserve">ASISTEN MANAJER </t>
  </si>
  <si>
    <t>PERALATAN &amp; INSTALASI</t>
  </si>
  <si>
    <t xml:space="preserve">SUPERVISI </t>
  </si>
  <si>
    <t>ALAT BONGKAR MUAT DERMAGA</t>
  </si>
  <si>
    <t>AUTOMATIC RUBBER TYRED GANTRY</t>
  </si>
  <si>
    <t xml:space="preserve"> A-RTG NO. 01</t>
  </si>
  <si>
    <t xml:space="preserve"> A-RTG NO. 02</t>
  </si>
  <si>
    <t xml:space="preserve"> A-RTG NO. 03</t>
  </si>
  <si>
    <t xml:space="preserve"> A-RTG NO. 04</t>
  </si>
  <si>
    <t xml:space="preserve"> A-RTG NO. 05</t>
  </si>
  <si>
    <t xml:space="preserve"> A-RTG NO. 06</t>
  </si>
  <si>
    <t xml:space="preserve"> A-RTG NO. 07</t>
  </si>
  <si>
    <t xml:space="preserve"> A-RTG NO. 08</t>
  </si>
  <si>
    <t xml:space="preserve"> A-RTG NO. 09</t>
  </si>
  <si>
    <t xml:space="preserve"> A-RTG NO. 10</t>
  </si>
  <si>
    <t xml:space="preserve"> A-RTG NO. 11</t>
  </si>
  <si>
    <t xml:space="preserve"> A-RTG NO. 12</t>
  </si>
  <si>
    <t>SHIP TO SHORE CRANE</t>
  </si>
  <si>
    <t>KONSUMSI ENERGI</t>
  </si>
  <si>
    <t>LITER/KwH</t>
  </si>
  <si>
    <t>Rerata Alat Lapangan (A-RTG)</t>
  </si>
  <si>
    <t>TT - 01</t>
  </si>
  <si>
    <t>TT - 02</t>
  </si>
  <si>
    <t>TT - 03</t>
  </si>
  <si>
    <t>TT - 04</t>
  </si>
  <si>
    <t>TT - 05</t>
  </si>
  <si>
    <t>TT - 06</t>
  </si>
  <si>
    <t>TT - 07</t>
  </si>
  <si>
    <t>TT - 08</t>
  </si>
  <si>
    <t>TT - 09</t>
  </si>
  <si>
    <t>TT - 10</t>
  </si>
  <si>
    <t>TT - 11</t>
  </si>
  <si>
    <t>TT - 12</t>
  </si>
  <si>
    <t>TT - 13</t>
  </si>
  <si>
    <t>TT - 14</t>
  </si>
  <si>
    <t>TT - 15</t>
  </si>
  <si>
    <t>TT - 16</t>
  </si>
  <si>
    <t>TT - 17</t>
  </si>
  <si>
    <t>TT - 18</t>
  </si>
  <si>
    <t>TT - 19</t>
  </si>
  <si>
    <t>TT - 20</t>
  </si>
  <si>
    <t>Laser sensor spreader (akibat accident)</t>
  </si>
  <si>
    <t>Kerusakan pada Laser Trucklane</t>
  </si>
  <si>
    <t>Kamera Trolley A/V tidak muncul</t>
  </si>
  <si>
    <t>GPS 1 module error</t>
  </si>
  <si>
    <t>Cable Reel Slack</t>
  </si>
  <si>
    <t>Spreader not possible to telescope</t>
  </si>
  <si>
    <t>ECM rusak</t>
  </si>
  <si>
    <t>VMT mengalami kerusakan</t>
  </si>
  <si>
    <t>Lampu trailer rusak</t>
  </si>
  <si>
    <t>Belawan, 03 Mei  2021</t>
  </si>
  <si>
    <t>Manajer Teknik</t>
  </si>
  <si>
    <t>SAMSU RIZAL</t>
  </si>
  <si>
    <t>MEI 2021</t>
  </si>
  <si>
    <t>Belawan,         Mei  2021</t>
  </si>
  <si>
    <t>BULAN : MEI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</si>
</sst>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h:mm:ss;@"/>
    <numFmt numFmtId="166" formatCode="_(* #,##0.00_);_(* \(#,##0.00\);_(* &quot;-&quot;_);_(@_)"/>
    <numFmt numFmtId="167" formatCode="[h]:mm:ss;@"/>
    <numFmt numFmtId="168" formatCode="yyyy\-mm\-dd;@"/>
  </numFmts>
  <fonts count="31">
    <font>
      <sz val="12"/>
      <name val="Times New Roman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b/>
      <sz val="6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Times New Roman"/>
      <family val="1"/>
    </font>
    <font>
      <sz val="6"/>
      <color indexed="8"/>
      <name val="Helvetica"/>
      <charset val="134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9"/>
      <color indexed="10"/>
      <name val="Arial"/>
      <family val="2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0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rgb="FF000000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auto="1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hair">
        <color indexed="8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rgb="FF000000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164" fontId="16" fillId="0" borderId="0" applyFont="0" applyFill="0" applyBorder="0" applyAlignment="0" applyProtection="0"/>
    <xf numFmtId="0" fontId="17" fillId="0" borderId="0">
      <alignment vertical="center"/>
    </xf>
  </cellStyleXfs>
  <cellXfs count="449">
    <xf numFmtId="0" fontId="0" fillId="0" borderId="0" xfId="0">
      <alignment vertical="center"/>
    </xf>
    <xf numFmtId="0" fontId="1" fillId="0" borderId="0" xfId="3" applyAlignment="1"/>
    <xf numFmtId="0" fontId="2" fillId="2" borderId="0" xfId="3" applyFont="1" applyFill="1" applyAlignment="1"/>
    <xf numFmtId="0" fontId="2" fillId="0" borderId="0" xfId="3" applyFont="1" applyFill="1" applyAlignment="1"/>
    <xf numFmtId="0" fontId="2" fillId="0" borderId="0" xfId="3" applyFont="1" applyAlignment="1"/>
    <xf numFmtId="0" fontId="1" fillId="0" borderId="0" xfId="3" applyFill="1" applyAlignment="1"/>
    <xf numFmtId="0" fontId="1" fillId="0" borderId="0" xfId="3" applyFill="1" applyAlignment="1">
      <alignment horizontal="center"/>
    </xf>
    <xf numFmtId="1" fontId="1" fillId="0" borderId="0" xfId="3" applyNumberFormat="1" applyAlignment="1"/>
    <xf numFmtId="2" fontId="1" fillId="0" borderId="0" xfId="3" applyNumberFormat="1" applyAlignment="1"/>
    <xf numFmtId="0" fontId="3" fillId="0" borderId="0" xfId="3" applyFont="1" applyFill="1" applyAlignment="1"/>
    <xf numFmtId="0" fontId="5" fillId="0" borderId="0" xfId="3" applyFont="1" applyFill="1" applyAlignment="1"/>
    <xf numFmtId="1" fontId="7" fillId="3" borderId="2" xfId="3" applyNumberFormat="1" applyFont="1" applyFill="1" applyBorder="1" applyAlignment="1">
      <alignment horizontal="center" vertical="center"/>
    </xf>
    <xf numFmtId="1" fontId="7" fillId="3" borderId="2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left" vertical="center"/>
    </xf>
    <xf numFmtId="2" fontId="8" fillId="0" borderId="5" xfId="3" applyNumberFormat="1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2" fontId="8" fillId="0" borderId="8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left"/>
    </xf>
    <xf numFmtId="0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0" fontId="8" fillId="0" borderId="0" xfId="3" applyFont="1" applyFill="1" applyAlignment="1"/>
    <xf numFmtId="0" fontId="9" fillId="0" borderId="0" xfId="3" applyFont="1" applyFill="1" applyAlignment="1"/>
    <xf numFmtId="0" fontId="0" fillId="0" borderId="0" xfId="3" applyFont="1" applyFill="1" applyAlignment="1"/>
    <xf numFmtId="0" fontId="0" fillId="0" borderId="0" xfId="3" applyFont="1" applyFill="1" applyAlignment="1">
      <alignment horizontal="center"/>
    </xf>
    <xf numFmtId="10" fontId="3" fillId="0" borderId="0" xfId="3" applyNumberFormat="1" applyFont="1" applyFill="1" applyAlignment="1"/>
    <xf numFmtId="165" fontId="5" fillId="0" borderId="0" xfId="3" applyNumberFormat="1" applyFont="1" applyFill="1" applyAlignment="1"/>
    <xf numFmtId="46" fontId="3" fillId="0" borderId="0" xfId="3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46" fontId="3" fillId="0" borderId="0" xfId="3" applyNumberFormat="1" applyFont="1" applyFill="1" applyAlignment="1"/>
    <xf numFmtId="20" fontId="3" fillId="0" borderId="0" xfId="3" applyNumberFormat="1" applyFont="1" applyFill="1" applyAlignment="1"/>
    <xf numFmtId="1" fontId="10" fillId="3" borderId="4" xfId="5" applyNumberFormat="1" applyFont="1" applyFill="1" applyBorder="1" applyAlignment="1">
      <alignment horizontal="center" vertical="center" wrapText="1"/>
    </xf>
    <xf numFmtId="1" fontId="6" fillId="3" borderId="4" xfId="5" applyNumberFormat="1" applyFont="1" applyFill="1" applyBorder="1" applyAlignment="1">
      <alignment horizontal="center" vertical="center" wrapText="1"/>
    </xf>
    <xf numFmtId="1" fontId="7" fillId="3" borderId="11" xfId="5" applyNumberFormat="1" applyFont="1" applyFill="1" applyBorder="1" applyAlignment="1">
      <alignment horizontal="center" vertical="center" wrapText="1"/>
    </xf>
    <xf numFmtId="1" fontId="7" fillId="3" borderId="2" xfId="5" applyNumberFormat="1" applyFont="1" applyFill="1" applyBorder="1" applyAlignment="1">
      <alignment horizontal="center" vertical="center" wrapText="1"/>
    </xf>
    <xf numFmtId="0" fontId="7" fillId="4" borderId="9" xfId="3" applyFont="1" applyFill="1" applyBorder="1" applyAlignment="1">
      <alignment horizontal="center" vertical="center"/>
    </xf>
    <xf numFmtId="0" fontId="7" fillId="4" borderId="15" xfId="3" applyFont="1" applyFill="1" applyBorder="1" applyAlignment="1">
      <alignment horizontal="center" vertical="center"/>
    </xf>
    <xf numFmtId="46" fontId="8" fillId="0" borderId="16" xfId="3" applyNumberFormat="1" applyFont="1" applyFill="1" applyBorder="1" applyAlignment="1">
      <alignment horizontal="center" vertical="center"/>
    </xf>
    <xf numFmtId="46" fontId="8" fillId="0" borderId="17" xfId="3" applyNumberFormat="1" applyFont="1" applyFill="1" applyBorder="1" applyAlignment="1">
      <alignment horizontal="center" vertical="center"/>
    </xf>
    <xf numFmtId="2" fontId="6" fillId="0" borderId="0" xfId="5" applyNumberFormat="1" applyFont="1" applyFill="1" applyBorder="1" applyAlignment="1">
      <alignment horizontal="center" vertical="center"/>
    </xf>
    <xf numFmtId="46" fontId="8" fillId="0" borderId="0" xfId="3" applyNumberFormat="1" applyFont="1" applyFill="1" applyBorder="1" applyAlignment="1">
      <alignment horizontal="center"/>
    </xf>
    <xf numFmtId="46" fontId="8" fillId="0" borderId="0" xfId="5" applyNumberFormat="1" applyFont="1" applyFill="1" applyBorder="1" applyAlignment="1">
      <alignment horizontal="center"/>
    </xf>
    <xf numFmtId="2" fontId="8" fillId="0" borderId="0" xfId="5" applyNumberFormat="1" applyFont="1" applyFill="1" applyBorder="1" applyAlignment="1">
      <alignment horizontal="center"/>
    </xf>
    <xf numFmtId="0" fontId="8" fillId="0" borderId="0" xfId="3" applyFont="1" applyAlignment="1"/>
    <xf numFmtId="0" fontId="9" fillId="0" borderId="0" xfId="3" applyFont="1" applyAlignment="1"/>
    <xf numFmtId="2" fontId="1" fillId="0" borderId="0" xfId="3" applyNumberFormat="1" applyFill="1" applyAlignment="1">
      <alignment horizontal="center"/>
    </xf>
    <xf numFmtId="2" fontId="0" fillId="0" borderId="0" xfId="3" applyNumberFormat="1" applyFont="1" applyFill="1" applyAlignment="1"/>
    <xf numFmtId="3" fontId="0" fillId="0" borderId="0" xfId="3" applyNumberFormat="1" applyFont="1" applyFill="1" applyAlignment="1"/>
    <xf numFmtId="2" fontId="3" fillId="0" borderId="0" xfId="3" applyNumberFormat="1" applyFont="1" applyFill="1" applyAlignment="1"/>
    <xf numFmtId="3" fontId="3" fillId="0" borderId="0" xfId="3" applyNumberFormat="1" applyFont="1" applyFill="1" applyAlignment="1"/>
    <xf numFmtId="0" fontId="3" fillId="0" borderId="0" xfId="3" applyNumberFormat="1" applyFont="1" applyFill="1" applyAlignment="1"/>
    <xf numFmtId="1" fontId="7" fillId="3" borderId="19" xfId="3" applyNumberFormat="1" applyFont="1" applyFill="1" applyBorder="1" applyAlignment="1">
      <alignment horizontal="center" vertical="center" wrapText="1"/>
    </xf>
    <xf numFmtId="1" fontId="7" fillId="4" borderId="23" xfId="3" applyNumberFormat="1" applyFont="1" applyFill="1" applyBorder="1" applyAlignment="1">
      <alignment horizontal="center" vertical="center"/>
    </xf>
    <xf numFmtId="0" fontId="7" fillId="4" borderId="23" xfId="3" applyFont="1" applyFill="1" applyBorder="1" applyAlignment="1">
      <alignment horizontal="center" vertical="center"/>
    </xf>
    <xf numFmtId="0" fontId="7" fillId="4" borderId="20" xfId="3" applyFont="1" applyFill="1" applyBorder="1" applyAlignment="1">
      <alignment horizontal="center" vertical="center"/>
    </xf>
    <xf numFmtId="1" fontId="11" fillId="0" borderId="24" xfId="5" applyNumberFormat="1" applyFont="1" applyFill="1" applyBorder="1" applyAlignment="1" applyProtection="1">
      <alignment horizontal="center" vertical="center"/>
    </xf>
    <xf numFmtId="2" fontId="11" fillId="0" borderId="24" xfId="5" applyNumberFormat="1" applyFont="1" applyFill="1" applyBorder="1" applyAlignment="1" applyProtection="1">
      <alignment horizontal="center" vertical="center"/>
    </xf>
    <xf numFmtId="1" fontId="8" fillId="0" borderId="24" xfId="3" applyNumberFormat="1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left" vertical="center" wrapText="1"/>
    </xf>
    <xf numFmtId="1" fontId="11" fillId="0" borderId="5" xfId="5" applyNumberFormat="1" applyFont="1" applyFill="1" applyBorder="1" applyAlignment="1" applyProtection="1">
      <alignment horizontal="center" vertical="center"/>
    </xf>
    <xf numFmtId="2" fontId="11" fillId="0" borderId="5" xfId="5" applyNumberFormat="1" applyFont="1" applyFill="1" applyBorder="1" applyAlignment="1" applyProtection="1">
      <alignment horizontal="center" vertical="center"/>
    </xf>
    <xf numFmtId="1" fontId="8" fillId="0" borderId="5" xfId="3" applyNumberFormat="1" applyFont="1" applyFill="1" applyBorder="1" applyAlignment="1">
      <alignment horizontal="center" vertical="center"/>
    </xf>
    <xf numFmtId="0" fontId="5" fillId="0" borderId="25" xfId="3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vertical="center" wrapText="1"/>
    </xf>
    <xf numFmtId="0" fontId="5" fillId="0" borderId="6" xfId="3" applyFont="1" applyFill="1" applyBorder="1" applyAlignment="1">
      <alignment horizontal="left" vertical="center" wrapText="1"/>
    </xf>
    <xf numFmtId="0" fontId="5" fillId="0" borderId="18" xfId="3" applyFont="1" applyFill="1" applyBorder="1" applyAlignment="1">
      <alignment horizontal="left" vertical="center" wrapText="1"/>
    </xf>
    <xf numFmtId="1" fontId="6" fillId="0" borderId="0" xfId="5" applyNumberFormat="1" applyFont="1" applyFill="1" applyBorder="1" applyAlignment="1">
      <alignment horizontal="center" vertical="center"/>
    </xf>
    <xf numFmtId="1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left" vertical="center" wrapText="1"/>
    </xf>
    <xf numFmtId="1" fontId="11" fillId="0" borderId="0" xfId="5" applyNumberFormat="1" applyFont="1" applyFill="1" applyBorder="1" applyAlignment="1" applyProtection="1">
      <alignment horizontal="center"/>
    </xf>
    <xf numFmtId="2" fontId="11" fillId="0" borderId="0" xfId="5" applyNumberFormat="1" applyFont="1" applyFill="1" applyBorder="1" applyAlignment="1" applyProtection="1">
      <alignment horizontal="center"/>
    </xf>
    <xf numFmtId="1" fontId="8" fillId="0" borderId="0" xfId="3" applyNumberFormat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 vertical="center" wrapText="1"/>
    </xf>
    <xf numFmtId="0" fontId="8" fillId="0" borderId="0" xfId="3" applyFont="1" applyFill="1" applyAlignment="1">
      <alignment horizontal="center"/>
    </xf>
    <xf numFmtId="1" fontId="8" fillId="0" borderId="0" xfId="3" applyNumberFormat="1" applyFont="1" applyAlignment="1"/>
    <xf numFmtId="2" fontId="8" fillId="0" borderId="0" xfId="3" applyNumberFormat="1" applyFont="1" applyAlignment="1"/>
    <xf numFmtId="1" fontId="9" fillId="0" borderId="0" xfId="3" applyNumberFormat="1" applyFont="1" applyAlignment="1"/>
    <xf numFmtId="2" fontId="9" fillId="0" borderId="0" xfId="3" applyNumberFormat="1" applyFont="1" applyAlignment="1"/>
    <xf numFmtId="0" fontId="2" fillId="0" borderId="27" xfId="3" applyFont="1" applyFill="1" applyBorder="1" applyAlignment="1"/>
    <xf numFmtId="0" fontId="2" fillId="2" borderId="27" xfId="3" applyFont="1" applyFill="1" applyBorder="1" applyAlignment="1"/>
    <xf numFmtId="166" fontId="2" fillId="2" borderId="0" xfId="3" applyNumberFormat="1" applyFont="1" applyFill="1" applyAlignment="1"/>
    <xf numFmtId="46" fontId="2" fillId="2" borderId="0" xfId="3" applyNumberFormat="1" applyFont="1" applyFill="1" applyAlignment="1"/>
    <xf numFmtId="46" fontId="2" fillId="0" borderId="0" xfId="3" applyNumberFormat="1" applyFont="1" applyAlignment="1">
      <alignment horizontal="right"/>
    </xf>
    <xf numFmtId="0" fontId="12" fillId="0" borderId="0" xfId="0" applyFont="1" applyFill="1" applyAlignment="1"/>
    <xf numFmtId="166" fontId="2" fillId="0" borderId="0" xfId="3" applyNumberFormat="1" applyFont="1" applyFill="1" applyAlignment="1"/>
    <xf numFmtId="0" fontId="13" fillId="5" borderId="28" xfId="0" applyFont="1" applyFill="1" applyBorder="1" applyAlignment="1"/>
    <xf numFmtId="0" fontId="2" fillId="0" borderId="27" xfId="3" applyFont="1" applyBorder="1" applyAlignment="1"/>
    <xf numFmtId="0" fontId="6" fillId="0" borderId="19" xfId="3" applyFont="1" applyFill="1" applyBorder="1" applyAlignment="1">
      <alignment vertical="center"/>
    </xf>
    <xf numFmtId="0" fontId="6" fillId="0" borderId="10" xfId="3" applyFont="1" applyFill="1" applyBorder="1" applyAlignment="1">
      <alignment vertical="center"/>
    </xf>
    <xf numFmtId="0" fontId="8" fillId="0" borderId="0" xfId="3" applyFont="1" applyFill="1" applyBorder="1" applyAlignment="1"/>
    <xf numFmtId="0" fontId="8" fillId="0" borderId="0" xfId="3" applyFont="1" applyFill="1" applyBorder="1" applyAlignment="1">
      <alignment horizontal="right"/>
    </xf>
    <xf numFmtId="0" fontId="6" fillId="0" borderId="29" xfId="3" applyFont="1" applyFill="1" applyBorder="1" applyAlignment="1">
      <alignment vertical="center"/>
    </xf>
    <xf numFmtId="0" fontId="6" fillId="0" borderId="11" xfId="3" applyFont="1" applyFill="1" applyBorder="1" applyAlignment="1">
      <alignment vertical="center"/>
    </xf>
    <xf numFmtId="2" fontId="6" fillId="0" borderId="2" xfId="5" applyNumberFormat="1" applyFont="1" applyFill="1" applyBorder="1" applyAlignment="1">
      <alignment horizontal="center" vertical="center"/>
    </xf>
    <xf numFmtId="46" fontId="8" fillId="3" borderId="5" xfId="3" applyNumberFormat="1" applyFont="1" applyFill="1" applyBorder="1" applyAlignment="1">
      <alignment horizontal="center" vertical="center"/>
    </xf>
    <xf numFmtId="46" fontId="8" fillId="0" borderId="5" xfId="3" applyNumberFormat="1" applyFont="1" applyFill="1" applyBorder="1" applyAlignment="1">
      <alignment horizontal="center" vertical="center"/>
    </xf>
    <xf numFmtId="46" fontId="8" fillId="0" borderId="5" xfId="5" applyNumberFormat="1" applyFont="1" applyFill="1" applyBorder="1" applyAlignment="1">
      <alignment horizontal="center" vertical="center"/>
    </xf>
    <xf numFmtId="2" fontId="8" fillId="2" borderId="5" xfId="5" applyNumberFormat="1" applyFont="1" applyFill="1" applyBorder="1" applyAlignment="1">
      <alignment horizontal="center" vertical="center"/>
    </xf>
    <xf numFmtId="46" fontId="8" fillId="0" borderId="6" xfId="3" applyNumberFormat="1" applyFont="1" applyFill="1" applyBorder="1" applyAlignment="1">
      <alignment horizontal="center" vertical="center"/>
    </xf>
    <xf numFmtId="46" fontId="8" fillId="0" borderId="6" xfId="5" applyNumberFormat="1" applyFont="1" applyFill="1" applyBorder="1" applyAlignment="1">
      <alignment horizontal="center" vertical="center"/>
    </xf>
    <xf numFmtId="46" fontId="6" fillId="0" borderId="0" xfId="3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/>
    </xf>
    <xf numFmtId="2" fontId="8" fillId="0" borderId="0" xfId="3" applyNumberFormat="1" applyFont="1" applyFill="1" applyAlignment="1">
      <alignment horizontal="center"/>
    </xf>
    <xf numFmtId="0" fontId="9" fillId="0" borderId="0" xfId="3" applyFont="1" applyFill="1" applyAlignment="1">
      <alignment horizontal="center"/>
    </xf>
    <xf numFmtId="2" fontId="7" fillId="4" borderId="23" xfId="3" applyNumberFormat="1" applyFont="1" applyFill="1" applyBorder="1" applyAlignment="1">
      <alignment horizontal="center" vertical="center"/>
    </xf>
    <xf numFmtId="3" fontId="6" fillId="0" borderId="19" xfId="5" applyNumberFormat="1" applyFont="1" applyFill="1" applyBorder="1" applyAlignment="1">
      <alignment horizontal="center" vertical="center"/>
    </xf>
    <xf numFmtId="2" fontId="6" fillId="0" borderId="19" xfId="5" applyNumberFormat="1" applyFont="1" applyFill="1" applyBorder="1" applyAlignment="1">
      <alignment horizontal="center" vertical="center"/>
    </xf>
    <xf numFmtId="1" fontId="6" fillId="0" borderId="19" xfId="3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left" vertical="center" wrapText="1"/>
    </xf>
    <xf numFmtId="2" fontId="11" fillId="3" borderId="5" xfId="5" applyNumberFormat="1" applyFont="1" applyFill="1" applyBorder="1" applyAlignment="1" applyProtection="1">
      <alignment horizontal="center" vertical="center"/>
    </xf>
    <xf numFmtId="0" fontId="8" fillId="6" borderId="5" xfId="3" applyFont="1" applyFill="1" applyBorder="1" applyAlignment="1">
      <alignment horizontal="left" vertical="center"/>
    </xf>
    <xf numFmtId="0" fontId="8" fillId="6" borderId="5" xfId="3" applyFont="1" applyFill="1" applyBorder="1" applyAlignment="1">
      <alignment horizontal="center" vertical="center"/>
    </xf>
    <xf numFmtId="2" fontId="8" fillId="6" borderId="5" xfId="3" applyNumberFormat="1" applyFont="1" applyFill="1" applyBorder="1" applyAlignment="1">
      <alignment horizontal="center" vertical="center"/>
    </xf>
    <xf numFmtId="46" fontId="8" fillId="6" borderId="24" xfId="3" applyNumberFormat="1" applyFont="1" applyFill="1" applyBorder="1" applyAlignment="1">
      <alignment vertical="center"/>
    </xf>
    <xf numFmtId="0" fontId="8" fillId="7" borderId="5" xfId="3" applyFont="1" applyFill="1" applyBorder="1" applyAlignment="1">
      <alignment horizontal="left" vertical="center"/>
    </xf>
    <xf numFmtId="0" fontId="8" fillId="7" borderId="5" xfId="3" applyFont="1" applyFill="1" applyBorder="1" applyAlignment="1">
      <alignment horizontal="center" vertical="center"/>
    </xf>
    <xf numFmtId="2" fontId="8" fillId="7" borderId="5" xfId="3" applyNumberFormat="1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left" vertical="center"/>
    </xf>
    <xf numFmtId="2" fontId="8" fillId="0" borderId="6" xfId="3" applyNumberFormat="1" applyFont="1" applyFill="1" applyBorder="1" applyAlignment="1">
      <alignment horizontal="center" vertical="center"/>
    </xf>
    <xf numFmtId="46" fontId="8" fillId="3" borderId="6" xfId="3" applyNumberFormat="1" applyFont="1" applyFill="1" applyBorder="1" applyAlignment="1">
      <alignment horizontal="center" vertical="center"/>
    </xf>
    <xf numFmtId="2" fontId="8" fillId="0" borderId="24" xfId="3" applyNumberFormat="1" applyFont="1" applyFill="1" applyBorder="1" applyAlignment="1">
      <alignment horizontal="center" vertical="center"/>
    </xf>
    <xf numFmtId="0" fontId="8" fillId="0" borderId="24" xfId="3" applyFont="1" applyFill="1" applyBorder="1" applyAlignment="1">
      <alignment horizontal="center" vertical="center"/>
    </xf>
    <xf numFmtId="0" fontId="8" fillId="0" borderId="30" xfId="3" applyFont="1" applyFill="1" applyBorder="1" applyAlignment="1">
      <alignment horizontal="center" vertical="center"/>
    </xf>
    <xf numFmtId="2" fontId="8" fillId="0" borderId="3" xfId="3" applyNumberFormat="1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center" vertical="center"/>
    </xf>
    <xf numFmtId="0" fontId="8" fillId="0" borderId="31" xfId="3" applyFont="1" applyFill="1" applyBorder="1" applyAlignment="1">
      <alignment horizontal="left" vertical="center"/>
    </xf>
    <xf numFmtId="2" fontId="8" fillId="0" borderId="31" xfId="3" applyNumberFormat="1" applyFont="1" applyFill="1" applyBorder="1" applyAlignment="1">
      <alignment horizontal="center" vertical="center"/>
    </xf>
    <xf numFmtId="2" fontId="8" fillId="0" borderId="25" xfId="3" applyNumberFormat="1" applyFont="1" applyFill="1" applyBorder="1" applyAlignment="1">
      <alignment horizontal="center" vertical="center"/>
    </xf>
    <xf numFmtId="46" fontId="8" fillId="3" borderId="24" xfId="3" applyNumberFormat="1" applyFont="1" applyFill="1" applyBorder="1" applyAlignment="1">
      <alignment horizontal="center" vertical="center"/>
    </xf>
    <xf numFmtId="46" fontId="8" fillId="6" borderId="32" xfId="3" applyNumberFormat="1" applyFont="1" applyFill="1" applyBorder="1" applyAlignment="1">
      <alignment vertical="center"/>
    </xf>
    <xf numFmtId="46" fontId="8" fillId="7" borderId="5" xfId="3" applyNumberFormat="1" applyFont="1" applyFill="1" applyBorder="1" applyAlignment="1">
      <alignment horizontal="center" vertical="center"/>
    </xf>
    <xf numFmtId="46" fontId="8" fillId="7" borderId="5" xfId="5" applyNumberFormat="1" applyFont="1" applyFill="1" applyBorder="1" applyAlignment="1">
      <alignment horizontal="center" vertical="center"/>
    </xf>
    <xf numFmtId="2" fontId="8" fillId="8" borderId="5" xfId="5" applyNumberFormat="1" applyFont="1" applyFill="1" applyBorder="1" applyAlignment="1">
      <alignment horizontal="center" vertical="center"/>
    </xf>
    <xf numFmtId="2" fontId="6" fillId="2" borderId="2" xfId="5" applyNumberFormat="1" applyFont="1" applyFill="1" applyBorder="1" applyAlignment="1">
      <alignment horizontal="center" vertical="center"/>
    </xf>
    <xf numFmtId="46" fontId="8" fillId="3" borderId="3" xfId="3" applyNumberFormat="1" applyFont="1" applyFill="1" applyBorder="1" applyAlignment="1">
      <alignment horizontal="center" vertical="center"/>
    </xf>
    <xf numFmtId="46" fontId="8" fillId="0" borderId="33" xfId="5" applyNumberFormat="1" applyFont="1" applyFill="1" applyBorder="1" applyAlignment="1">
      <alignment horizontal="center" vertical="center"/>
    </xf>
    <xf numFmtId="2" fontId="8" fillId="2" borderId="33" xfId="5" applyNumberFormat="1" applyFont="1" applyFill="1" applyBorder="1" applyAlignment="1">
      <alignment horizontal="center" vertical="center"/>
    </xf>
    <xf numFmtId="2" fontId="11" fillId="3" borderId="33" xfId="5" applyNumberFormat="1" applyFont="1" applyFill="1" applyBorder="1" applyAlignment="1" applyProtection="1">
      <alignment horizontal="center" vertical="center"/>
    </xf>
    <xf numFmtId="46" fontId="8" fillId="3" borderId="31" xfId="3" applyNumberFormat="1" applyFont="1" applyFill="1" applyBorder="1" applyAlignment="1">
      <alignment horizontal="center" vertical="center"/>
    </xf>
    <xf numFmtId="46" fontId="8" fillId="0" borderId="31" xfId="3" applyNumberFormat="1" applyFont="1" applyFill="1" applyBorder="1" applyAlignment="1">
      <alignment horizontal="center" vertical="center"/>
    </xf>
    <xf numFmtId="46" fontId="8" fillId="0" borderId="31" xfId="5" applyNumberFormat="1" applyFont="1" applyFill="1" applyBorder="1" applyAlignment="1">
      <alignment horizontal="center" vertical="center"/>
    </xf>
    <xf numFmtId="2" fontId="8" fillId="2" borderId="31" xfId="5" applyNumberFormat="1" applyFont="1" applyFill="1" applyBorder="1" applyAlignment="1">
      <alignment horizontal="center" vertical="center"/>
    </xf>
    <xf numFmtId="2" fontId="11" fillId="3" borderId="31" xfId="5" applyNumberFormat="1" applyFont="1" applyFill="1" applyBorder="1" applyAlignment="1" applyProtection="1">
      <alignment horizontal="center" vertical="center"/>
    </xf>
    <xf numFmtId="0" fontId="5" fillId="0" borderId="34" xfId="3" applyFont="1" applyFill="1" applyBorder="1" applyAlignment="1">
      <alignment horizontal="left" vertical="center" wrapText="1"/>
    </xf>
    <xf numFmtId="3" fontId="2" fillId="0" borderId="27" xfId="3" applyNumberFormat="1" applyFont="1" applyFill="1" applyBorder="1" applyAlignment="1"/>
    <xf numFmtId="0" fontId="8" fillId="0" borderId="34" xfId="3" applyFont="1" applyFill="1" applyBorder="1" applyAlignment="1">
      <alignment horizontal="left" vertical="center" wrapText="1"/>
    </xf>
    <xf numFmtId="0" fontId="8" fillId="0" borderId="34" xfId="3" applyNumberFormat="1" applyFont="1" applyFill="1" applyBorder="1" applyAlignment="1">
      <alignment horizontal="left" vertical="center" wrapText="1"/>
    </xf>
    <xf numFmtId="1" fontId="8" fillId="7" borderId="5" xfId="3" applyNumberFormat="1" applyFont="1" applyFill="1" applyBorder="1" applyAlignment="1">
      <alignment horizontal="center" vertical="center"/>
    </xf>
    <xf numFmtId="0" fontId="5" fillId="7" borderId="35" xfId="2" applyFont="1" applyFill="1" applyBorder="1" applyAlignment="1">
      <alignment vertical="center" wrapText="1"/>
    </xf>
    <xf numFmtId="0" fontId="2" fillId="0" borderId="27" xfId="3" applyNumberFormat="1" applyFont="1" applyBorder="1" applyAlignment="1"/>
    <xf numFmtId="3" fontId="6" fillId="8" borderId="19" xfId="5" applyNumberFormat="1" applyFont="1" applyFill="1" applyBorder="1" applyAlignment="1">
      <alignment horizontal="center" vertical="center"/>
    </xf>
    <xf numFmtId="0" fontId="6" fillId="0" borderId="36" xfId="3" applyFont="1" applyFill="1" applyBorder="1" applyAlignment="1">
      <alignment horizontal="left" vertical="center" wrapText="1"/>
    </xf>
    <xf numFmtId="1" fontId="11" fillId="0" borderId="6" xfId="5" applyNumberFormat="1" applyFont="1" applyFill="1" applyBorder="1" applyAlignment="1" applyProtection="1">
      <alignment horizontal="center" vertical="center"/>
    </xf>
    <xf numFmtId="2" fontId="11" fillId="0" borderId="6" xfId="5" applyNumberFormat="1" applyFont="1" applyFill="1" applyBorder="1" applyAlignment="1" applyProtection="1">
      <alignment horizontal="center" vertical="center"/>
    </xf>
    <xf numFmtId="1" fontId="8" fillId="0" borderId="33" xfId="3" applyNumberFormat="1" applyFont="1" applyFill="1" applyBorder="1" applyAlignment="1">
      <alignment horizontal="center" vertical="center"/>
    </xf>
    <xf numFmtId="0" fontId="5" fillId="0" borderId="37" xfId="3" applyFont="1" applyFill="1" applyBorder="1" applyAlignment="1">
      <alignment horizontal="left" vertical="center" wrapText="1"/>
    </xf>
    <xf numFmtId="1" fontId="5" fillId="0" borderId="34" xfId="3" applyNumberFormat="1" applyFont="1" applyFill="1" applyBorder="1" applyAlignment="1">
      <alignment horizontal="left" vertical="center" wrapText="1"/>
    </xf>
    <xf numFmtId="0" fontId="5" fillId="0" borderId="38" xfId="3" applyFont="1" applyFill="1" applyBorder="1" applyAlignment="1">
      <alignment horizontal="left" vertical="center" wrapText="1"/>
    </xf>
    <xf numFmtId="2" fontId="11" fillId="0" borderId="32" xfId="5" applyNumberFormat="1" applyFont="1" applyFill="1" applyBorder="1" applyAlignment="1" applyProtection="1">
      <alignment horizontal="center" vertical="center"/>
    </xf>
    <xf numFmtId="1" fontId="8" fillId="0" borderId="34" xfId="3" applyNumberFormat="1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left" vertical="center" wrapText="1"/>
    </xf>
    <xf numFmtId="0" fontId="5" fillId="9" borderId="39" xfId="2" applyNumberFormat="1" applyFont="1" applyFill="1" applyBorder="1" applyAlignment="1">
      <alignment vertical="center" wrapText="1"/>
    </xf>
    <xf numFmtId="3" fontId="2" fillId="0" borderId="27" xfId="3" applyNumberFormat="1" applyFont="1" applyBorder="1" applyAlignment="1"/>
    <xf numFmtId="0" fontId="5" fillId="9" borderId="40" xfId="2" applyNumberFormat="1" applyFont="1" applyFill="1" applyBorder="1" applyAlignment="1">
      <alignment vertical="center" wrapText="1"/>
    </xf>
    <xf numFmtId="1" fontId="11" fillId="0" borderId="41" xfId="5" applyNumberFormat="1" applyFont="1" applyFill="1" applyBorder="1" applyAlignment="1" applyProtection="1">
      <alignment horizontal="center" vertical="center"/>
    </xf>
    <xf numFmtId="2" fontId="11" fillId="0" borderId="41" xfId="5" applyNumberFormat="1" applyFont="1" applyFill="1" applyBorder="1" applyAlignment="1" applyProtection="1">
      <alignment horizontal="center" vertical="center"/>
    </xf>
    <xf numFmtId="0" fontId="5" fillId="9" borderId="42" xfId="2" applyFont="1" applyFill="1" applyBorder="1" applyAlignment="1">
      <alignment vertical="center" wrapText="1"/>
    </xf>
    <xf numFmtId="1" fontId="11" fillId="0" borderId="25" xfId="5" applyNumberFormat="1" applyFont="1" applyFill="1" applyBorder="1" applyAlignment="1" applyProtection="1">
      <alignment horizontal="center" vertical="center"/>
    </xf>
    <xf numFmtId="2" fontId="11" fillId="0" borderId="25" xfId="5" applyNumberFormat="1" applyFont="1" applyFill="1" applyBorder="1" applyAlignment="1" applyProtection="1">
      <alignment horizontal="center" vertical="center"/>
    </xf>
    <xf numFmtId="0" fontId="5" fillId="0" borderId="31" xfId="3" applyFont="1" applyFill="1" applyBorder="1" applyAlignment="1">
      <alignment horizontal="left" vertical="center" wrapText="1"/>
    </xf>
    <xf numFmtId="3" fontId="15" fillId="0" borderId="0" xfId="0" applyNumberFormat="1" applyFont="1">
      <alignment vertical="center"/>
    </xf>
    <xf numFmtId="21" fontId="1" fillId="0" borderId="0" xfId="3" applyNumberFormat="1" applyFill="1" applyAlignment="1"/>
    <xf numFmtId="46" fontId="2" fillId="0" borderId="0" xfId="3" applyNumberFormat="1" applyFont="1" applyAlignment="1"/>
    <xf numFmtId="46" fontId="1" fillId="0" borderId="0" xfId="3" applyNumberFormat="1" applyFill="1" applyAlignment="1"/>
    <xf numFmtId="46" fontId="8" fillId="6" borderId="18" xfId="3" applyNumberFormat="1" applyFont="1" applyFill="1" applyBorder="1" applyAlignment="1">
      <alignment vertical="center"/>
    </xf>
    <xf numFmtId="0" fontId="2" fillId="0" borderId="0" xfId="3" applyNumberFormat="1" applyFont="1" applyFill="1" applyAlignment="1"/>
    <xf numFmtId="0" fontId="2" fillId="0" borderId="43" xfId="3" applyFont="1" applyFill="1" applyBorder="1" applyAlignment="1"/>
    <xf numFmtId="0" fontId="12" fillId="0" borderId="43" xfId="4" applyNumberFormat="1" applyFont="1" applyBorder="1"/>
    <xf numFmtId="0" fontId="2" fillId="0" borderId="0" xfId="3" applyFont="1" applyFill="1" applyAlignment="1">
      <alignment horizontal="right"/>
    </xf>
    <xf numFmtId="0" fontId="2" fillId="0" borderId="44" xfId="3" applyFont="1" applyFill="1" applyBorder="1" applyAlignment="1"/>
    <xf numFmtId="0" fontId="12" fillId="0" borderId="44" xfId="4" applyNumberFormat="1" applyFont="1" applyBorder="1"/>
    <xf numFmtId="0" fontId="1" fillId="0" borderId="0" xfId="3" applyFill="1" applyAlignment="1">
      <alignment horizontal="right"/>
    </xf>
    <xf numFmtId="0" fontId="1" fillId="0" borderId="0" xfId="3" applyNumberFormat="1" applyFill="1" applyAlignment="1"/>
    <xf numFmtId="164" fontId="12" fillId="0" borderId="45" xfId="4" applyFont="1" applyBorder="1"/>
    <xf numFmtId="164" fontId="12" fillId="0" borderId="0" xfId="4" applyFont="1" applyBorder="1"/>
    <xf numFmtId="164" fontId="12" fillId="0" borderId="46" xfId="4" applyFont="1" applyBorder="1"/>
    <xf numFmtId="3" fontId="1" fillId="0" borderId="0" xfId="3" applyNumberFormat="1" applyFill="1" applyAlignment="1"/>
    <xf numFmtId="164" fontId="12" fillId="0" borderId="47" xfId="4" applyFont="1" applyBorder="1"/>
    <xf numFmtId="0" fontId="14" fillId="0" borderId="0" xfId="3" quotePrefix="1" applyFont="1" applyFill="1" applyAlignment="1"/>
    <xf numFmtId="0" fontId="5" fillId="0" borderId="0" xfId="3" quotePrefix="1" applyFont="1" applyFill="1" applyAlignment="1"/>
    <xf numFmtId="1" fontId="7" fillId="3" borderId="2" xfId="3" quotePrefix="1" applyNumberFormat="1" applyFont="1" applyFill="1" applyBorder="1" applyAlignment="1">
      <alignment horizontal="center" vertical="center" wrapText="1"/>
    </xf>
    <xf numFmtId="1" fontId="7" fillId="3" borderId="19" xfId="3" quotePrefix="1" applyNumberFormat="1" applyFont="1" applyFill="1" applyBorder="1" applyAlignment="1">
      <alignment horizontal="center" vertical="center" wrapText="1"/>
    </xf>
    <xf numFmtId="2" fontId="7" fillId="3" borderId="19" xfId="3" quotePrefix="1" applyNumberFormat="1" applyFont="1" applyFill="1" applyBorder="1" applyAlignment="1">
      <alignment horizontal="center" vertical="center" wrapText="1"/>
    </xf>
    <xf numFmtId="0" fontId="8" fillId="7" borderId="5" xfId="3" quotePrefix="1" applyFont="1" applyFill="1" applyBorder="1" applyAlignment="1">
      <alignment vertical="center"/>
    </xf>
    <xf numFmtId="0" fontId="8" fillId="0" borderId="6" xfId="3" quotePrefix="1" applyFont="1" applyFill="1" applyBorder="1" applyAlignment="1">
      <alignment horizontal="left" vertical="center"/>
    </xf>
    <xf numFmtId="0" fontId="8" fillId="0" borderId="5" xfId="3" quotePrefix="1" applyFont="1" applyFill="1" applyBorder="1" applyAlignment="1">
      <alignment horizontal="left" vertical="center"/>
    </xf>
    <xf numFmtId="0" fontId="8" fillId="0" borderId="31" xfId="3" quotePrefix="1" applyFont="1" applyFill="1" applyBorder="1" applyAlignment="1">
      <alignment horizontal="left" vertical="center"/>
    </xf>
    <xf numFmtId="0" fontId="8" fillId="0" borderId="5" xfId="3" quotePrefix="1" applyFont="1" applyFill="1" applyBorder="1" applyAlignment="1">
      <alignment horizontal="center" vertical="center"/>
    </xf>
    <xf numFmtId="0" fontId="8" fillId="0" borderId="0" xfId="3" quotePrefix="1" applyFont="1" applyFill="1" applyBorder="1" applyAlignment="1">
      <alignment horizontal="right"/>
    </xf>
    <xf numFmtId="0" fontId="4" fillId="0" borderId="0" xfId="3" quotePrefix="1" applyFont="1" applyFill="1" applyAlignment="1"/>
    <xf numFmtId="0" fontId="3" fillId="0" borderId="0" xfId="3" quotePrefix="1" applyFont="1" applyFill="1" applyAlignment="1"/>
    <xf numFmtId="1" fontId="7" fillId="3" borderId="48" xfId="3" quotePrefix="1" applyNumberFormat="1" applyFont="1" applyFill="1" applyBorder="1" applyAlignment="1">
      <alignment horizontal="center" vertical="center" wrapText="1"/>
    </xf>
    <xf numFmtId="1" fontId="7" fillId="3" borderId="49" xfId="3" applyNumberFormat="1" applyFont="1" applyFill="1" applyBorder="1" applyAlignment="1">
      <alignment horizontal="center" vertical="center" wrapText="1"/>
    </xf>
    <xf numFmtId="1" fontId="7" fillId="3" borderId="50" xfId="3" quotePrefix="1" applyNumberFormat="1" applyFont="1" applyFill="1" applyBorder="1" applyAlignment="1">
      <alignment horizontal="center" vertical="center" wrapText="1"/>
    </xf>
    <xf numFmtId="1" fontId="7" fillId="3" borderId="4" xfId="3" applyNumberFormat="1" applyFont="1" applyFill="1" applyBorder="1" applyAlignment="1">
      <alignment horizontal="center" vertical="center" wrapText="1"/>
    </xf>
    <xf numFmtId="0" fontId="8" fillId="0" borderId="25" xfId="3" applyFont="1" applyFill="1" applyBorder="1" applyAlignment="1">
      <alignment horizontal="center" vertical="center"/>
    </xf>
    <xf numFmtId="46" fontId="8" fillId="0" borderId="52" xfId="3" applyNumberFormat="1" applyFont="1" applyFill="1" applyBorder="1" applyAlignment="1">
      <alignment horizontal="center" vertical="center"/>
    </xf>
    <xf numFmtId="2" fontId="6" fillId="0" borderId="32" xfId="5" applyNumberFormat="1" applyFont="1" applyFill="1" applyBorder="1" applyAlignment="1">
      <alignment horizontal="center" vertical="center"/>
    </xf>
    <xf numFmtId="1" fontId="6" fillId="0" borderId="54" xfId="3" applyNumberFormat="1" applyFont="1" applyFill="1" applyBorder="1" applyAlignment="1">
      <alignment horizontal="center" vertical="center"/>
    </xf>
    <xf numFmtId="2" fontId="11" fillId="0" borderId="32" xfId="5" applyNumberFormat="1" applyFont="1" applyFill="1" applyBorder="1" applyAlignment="1" applyProtection="1">
      <alignment horizontal="center"/>
    </xf>
    <xf numFmtId="1" fontId="8" fillId="0" borderId="54" xfId="3" applyNumberFormat="1" applyFont="1" applyFill="1" applyBorder="1" applyAlignment="1">
      <alignment horizontal="center"/>
    </xf>
    <xf numFmtId="0" fontId="8" fillId="0" borderId="32" xfId="3" applyFont="1" applyBorder="1" applyAlignment="1"/>
    <xf numFmtId="2" fontId="8" fillId="0" borderId="32" xfId="3" applyNumberFormat="1" applyFont="1" applyBorder="1" applyAlignment="1"/>
    <xf numFmtId="0" fontId="8" fillId="0" borderId="54" xfId="3" applyFont="1" applyFill="1" applyBorder="1" applyAlignment="1">
      <alignment horizontal="center"/>
    </xf>
    <xf numFmtId="0" fontId="9" fillId="0" borderId="32" xfId="3" applyFont="1" applyBorder="1" applyAlignment="1"/>
    <xf numFmtId="2" fontId="9" fillId="0" borderId="32" xfId="3" applyNumberFormat="1" applyFont="1" applyBorder="1" applyAlignment="1"/>
    <xf numFmtId="0" fontId="9" fillId="0" borderId="54" xfId="3" applyFont="1" applyFill="1" applyBorder="1" applyAlignment="1"/>
    <xf numFmtId="0" fontId="9" fillId="0" borderId="55" xfId="3" applyFont="1" applyFill="1" applyBorder="1" applyAlignment="1"/>
    <xf numFmtId="1" fontId="6" fillId="0" borderId="55" xfId="5" applyNumberFormat="1" applyFont="1" applyFill="1" applyBorder="1" applyAlignment="1">
      <alignment horizontal="center" vertical="center"/>
    </xf>
    <xf numFmtId="1" fontId="11" fillId="0" borderId="55" xfId="5" applyNumberFormat="1" applyFont="1" applyFill="1" applyBorder="1" applyAlignment="1" applyProtection="1">
      <alignment horizontal="center"/>
    </xf>
    <xf numFmtId="1" fontId="8" fillId="0" borderId="55" xfId="3" applyNumberFormat="1" applyFont="1" applyBorder="1" applyAlignment="1"/>
    <xf numFmtId="1" fontId="9" fillId="0" borderId="55" xfId="3" applyNumberFormat="1" applyFont="1" applyBorder="1" applyAlignment="1"/>
    <xf numFmtId="1" fontId="6" fillId="0" borderId="53" xfId="5" applyNumberFormat="1" applyFont="1" applyFill="1" applyBorder="1" applyAlignment="1">
      <alignment horizontal="center" vertical="center"/>
    </xf>
    <xf numFmtId="1" fontId="11" fillId="0" borderId="53" xfId="5" applyNumberFormat="1" applyFont="1" applyFill="1" applyBorder="1" applyAlignment="1" applyProtection="1">
      <alignment horizontal="center"/>
    </xf>
    <xf numFmtId="1" fontId="8" fillId="0" borderId="53" xfId="3" applyNumberFormat="1" applyFont="1" applyBorder="1" applyAlignment="1"/>
    <xf numFmtId="1" fontId="9" fillId="0" borderId="53" xfId="3" applyNumberFormat="1" applyFont="1" applyBorder="1" applyAlignment="1"/>
    <xf numFmtId="2" fontId="6" fillId="0" borderId="54" xfId="5" applyNumberFormat="1" applyFont="1" applyFill="1" applyBorder="1" applyAlignment="1">
      <alignment horizontal="center" vertical="center"/>
    </xf>
    <xf numFmtId="2" fontId="11" fillId="0" borderId="54" xfId="5" applyNumberFormat="1" applyFont="1" applyFill="1" applyBorder="1" applyAlignment="1" applyProtection="1">
      <alignment horizontal="center"/>
    </xf>
    <xf numFmtId="2" fontId="8" fillId="0" borderId="54" xfId="3" applyNumberFormat="1" applyFont="1" applyBorder="1" applyAlignment="1"/>
    <xf numFmtId="2" fontId="9" fillId="0" borderId="54" xfId="3" applyNumberFormat="1" applyFont="1" applyBorder="1" applyAlignment="1"/>
    <xf numFmtId="1" fontId="6" fillId="0" borderId="55" xfId="3" applyNumberFormat="1" applyFont="1" applyFill="1" applyBorder="1" applyAlignment="1">
      <alignment horizontal="center" vertical="center"/>
    </xf>
    <xf numFmtId="1" fontId="8" fillId="0" borderId="55" xfId="3" applyNumberFormat="1" applyFont="1" applyFill="1" applyBorder="1" applyAlignment="1">
      <alignment horizontal="center"/>
    </xf>
    <xf numFmtId="0" fontId="8" fillId="0" borderId="55" xfId="3" applyFont="1" applyFill="1" applyBorder="1" applyAlignment="1">
      <alignment horizontal="center"/>
    </xf>
    <xf numFmtId="167" fontId="8" fillId="0" borderId="5" xfId="5" applyNumberFormat="1" applyFont="1" applyFill="1" applyBorder="1" applyAlignment="1">
      <alignment horizontal="center" vertical="center"/>
    </xf>
    <xf numFmtId="167" fontId="8" fillId="0" borderId="5" xfId="3" applyNumberFormat="1" applyFont="1" applyFill="1" applyBorder="1" applyAlignment="1">
      <alignment horizontal="center" vertical="center"/>
    </xf>
    <xf numFmtId="0" fontId="8" fillId="0" borderId="25" xfId="3" applyFont="1" applyFill="1" applyBorder="1" applyAlignment="1">
      <alignment horizontal="left" vertical="center"/>
    </xf>
    <xf numFmtId="167" fontId="8" fillId="0" borderId="25" xfId="3" applyNumberFormat="1" applyFont="1" applyFill="1" applyBorder="1" applyAlignment="1">
      <alignment horizontal="center" vertical="center"/>
    </xf>
    <xf numFmtId="167" fontId="21" fillId="0" borderId="2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9" fontId="21" fillId="0" borderId="2" xfId="1" applyFont="1" applyFill="1" applyBorder="1" applyAlignment="1" applyProtection="1">
      <alignment horizontal="center" vertical="center"/>
    </xf>
    <xf numFmtId="0" fontId="1" fillId="7" borderId="0" xfId="3" applyFill="1" applyAlignment="1"/>
    <xf numFmtId="0" fontId="2" fillId="7" borderId="27" xfId="3" applyFont="1" applyFill="1" applyBorder="1" applyAlignment="1"/>
    <xf numFmtId="166" fontId="2" fillId="7" borderId="0" xfId="3" applyNumberFormat="1" applyFont="1" applyFill="1" applyAlignment="1"/>
    <xf numFmtId="46" fontId="2" fillId="7" borderId="0" xfId="3" applyNumberFormat="1" applyFont="1" applyFill="1" applyAlignment="1"/>
    <xf numFmtId="46" fontId="2" fillId="7" borderId="0" xfId="3" applyNumberFormat="1" applyFont="1" applyFill="1" applyAlignment="1">
      <alignment horizontal="right"/>
    </xf>
    <xf numFmtId="0" fontId="2" fillId="7" borderId="0" xfId="3" applyFont="1" applyFill="1" applyAlignment="1"/>
    <xf numFmtId="0" fontId="12" fillId="7" borderId="0" xfId="0" applyFont="1" applyFill="1" applyAlignment="1"/>
    <xf numFmtId="0" fontId="13" fillId="7" borderId="28" xfId="0" applyFont="1" applyFill="1" applyBorder="1" applyAlignment="1"/>
    <xf numFmtId="0" fontId="2" fillId="7" borderId="0" xfId="3" applyFont="1" applyFill="1" applyBorder="1" applyAlignment="1"/>
    <xf numFmtId="0" fontId="6" fillId="0" borderId="58" xfId="3" applyFont="1" applyFill="1" applyBorder="1" applyAlignment="1">
      <alignment horizontal="left" vertical="center" wrapText="1"/>
    </xf>
    <xf numFmtId="0" fontId="8" fillId="0" borderId="59" xfId="3" applyFont="1" applyFill="1" applyBorder="1" applyAlignment="1">
      <alignment horizontal="center" vertical="center" wrapText="1"/>
    </xf>
    <xf numFmtId="0" fontId="8" fillId="0" borderId="59" xfId="3" applyFont="1" applyFill="1" applyBorder="1" applyAlignment="1">
      <alignment horizontal="center"/>
    </xf>
    <xf numFmtId="0" fontId="9" fillId="0" borderId="60" xfId="3" applyFont="1" applyBorder="1" applyAlignment="1"/>
    <xf numFmtId="0" fontId="1" fillId="0" borderId="2" xfId="3" applyFill="1" applyBorder="1" applyAlignment="1">
      <alignment vertical="center"/>
    </xf>
    <xf numFmtId="167" fontId="1" fillId="0" borderId="2" xfId="3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167" fontId="1" fillId="0" borderId="2" xfId="3" applyNumberFormat="1" applyBorder="1" applyAlignment="1">
      <alignment horizontal="center" vertical="center"/>
    </xf>
    <xf numFmtId="10" fontId="21" fillId="0" borderId="2" xfId="3" applyNumberFormat="1" applyFont="1" applyBorder="1" applyAlignment="1">
      <alignment horizontal="center" vertical="center"/>
    </xf>
    <xf numFmtId="1" fontId="1" fillId="0" borderId="0" xfId="3" applyNumberFormat="1" applyAlignment="1">
      <alignment vertical="center"/>
    </xf>
    <xf numFmtId="0" fontId="1" fillId="0" borderId="0" xfId="3" applyAlignment="1">
      <alignment vertical="center"/>
    </xf>
    <xf numFmtId="2" fontId="1" fillId="0" borderId="0" xfId="3" applyNumberFormat="1" applyAlignment="1">
      <alignment vertical="center"/>
    </xf>
    <xf numFmtId="0" fontId="1" fillId="0" borderId="0" xfId="3" applyFill="1" applyAlignment="1">
      <alignment vertical="center"/>
    </xf>
    <xf numFmtId="0" fontId="1" fillId="0" borderId="28" xfId="3" applyBorder="1" applyAlignment="1">
      <alignment vertical="center"/>
    </xf>
    <xf numFmtId="0" fontId="1" fillId="7" borderId="0" xfId="3" applyFill="1" applyAlignment="1">
      <alignment vertical="center"/>
    </xf>
    <xf numFmtId="46" fontId="2" fillId="7" borderId="0" xfId="3" applyNumberFormat="1" applyFont="1" applyFill="1" applyAlignment="1">
      <alignment horizontal="right" vertical="center"/>
    </xf>
    <xf numFmtId="0" fontId="1" fillId="0" borderId="28" xfId="3" applyFill="1" applyBorder="1" applyAlignment="1">
      <alignment vertical="center"/>
    </xf>
    <xf numFmtId="0" fontId="9" fillId="0" borderId="59" xfId="3" applyFont="1" applyBorder="1" applyAlignment="1"/>
    <xf numFmtId="0" fontId="25" fillId="2" borderId="0" xfId="3" applyFont="1" applyFill="1" applyAlignment="1">
      <alignment vertical="center"/>
    </xf>
    <xf numFmtId="167" fontId="22" fillId="7" borderId="56" xfId="3" applyNumberFormat="1" applyFont="1" applyFill="1" applyBorder="1" applyAlignment="1">
      <alignment horizontal="center" vertical="center"/>
    </xf>
    <xf numFmtId="167" fontId="22" fillId="0" borderId="56" xfId="3" applyNumberFormat="1" applyFont="1" applyFill="1" applyBorder="1" applyAlignment="1">
      <alignment horizontal="center" vertical="center"/>
    </xf>
    <xf numFmtId="9" fontId="22" fillId="0" borderId="56" xfId="1" applyFont="1" applyFill="1" applyBorder="1" applyAlignment="1" applyProtection="1">
      <alignment horizontal="center" vertical="center"/>
    </xf>
    <xf numFmtId="10" fontId="22" fillId="0" borderId="56" xfId="3" applyNumberFormat="1" applyFont="1" applyBorder="1" applyAlignment="1">
      <alignment horizontal="center" vertical="center"/>
    </xf>
    <xf numFmtId="1" fontId="26" fillId="0" borderId="18" xfId="5" applyNumberFormat="1" applyFont="1" applyFill="1" applyBorder="1" applyAlignment="1" applyProtection="1">
      <alignment horizontal="center" vertical="center"/>
    </xf>
    <xf numFmtId="2" fontId="26" fillId="0" borderId="5" xfId="5" applyNumberFormat="1" applyFont="1" applyFill="1" applyBorder="1" applyAlignment="1" applyProtection="1">
      <alignment horizontal="center" vertical="center"/>
    </xf>
    <xf numFmtId="1" fontId="23" fillId="0" borderId="24" xfId="3" applyNumberFormat="1" applyFont="1" applyFill="1" applyBorder="1" applyAlignment="1">
      <alignment horizontal="center" vertical="center"/>
    </xf>
    <xf numFmtId="0" fontId="23" fillId="0" borderId="56" xfId="3" applyFont="1" applyFill="1" applyBorder="1" applyAlignment="1">
      <alignment horizontal="left" vertical="center" wrapText="1"/>
    </xf>
    <xf numFmtId="0" fontId="22" fillId="0" borderId="0" xfId="3" applyFont="1" applyFill="1" applyAlignment="1">
      <alignment vertical="center"/>
    </xf>
    <xf numFmtId="1" fontId="22" fillId="0" borderId="0" xfId="3" applyNumberFormat="1" applyFont="1" applyAlignment="1">
      <alignment vertical="center"/>
    </xf>
    <xf numFmtId="0" fontId="22" fillId="0" borderId="0" xfId="3" applyFont="1" applyAlignment="1">
      <alignment vertical="center"/>
    </xf>
    <xf numFmtId="2" fontId="22" fillId="0" borderId="0" xfId="3" applyNumberFormat="1" applyFont="1" applyAlignment="1">
      <alignment vertical="center"/>
    </xf>
    <xf numFmtId="0" fontId="22" fillId="0" borderId="56" xfId="3" applyFont="1" applyBorder="1" applyAlignment="1">
      <alignment vertical="center"/>
    </xf>
    <xf numFmtId="0" fontId="22" fillId="0" borderId="2" xfId="3" applyFont="1" applyFill="1" applyBorder="1" applyAlignment="1">
      <alignment vertical="center"/>
    </xf>
    <xf numFmtId="167" fontId="22" fillId="0" borderId="2" xfId="3" applyNumberFormat="1" applyFont="1" applyFill="1" applyBorder="1" applyAlignment="1">
      <alignment horizontal="center" vertical="center"/>
    </xf>
    <xf numFmtId="9" fontId="22" fillId="0" borderId="2" xfId="1" applyFont="1" applyBorder="1" applyAlignment="1">
      <alignment horizontal="center" vertical="center"/>
    </xf>
    <xf numFmtId="167" fontId="22" fillId="0" borderId="2" xfId="3" applyNumberFormat="1" applyFont="1" applyBorder="1" applyAlignment="1">
      <alignment horizontal="center" vertical="center"/>
    </xf>
    <xf numFmtId="10" fontId="22" fillId="0" borderId="2" xfId="3" applyNumberFormat="1" applyFont="1" applyBorder="1" applyAlignment="1">
      <alignment horizontal="center" vertical="center"/>
    </xf>
    <xf numFmtId="0" fontId="22" fillId="0" borderId="28" xfId="3" applyFont="1" applyBorder="1" applyAlignment="1">
      <alignment vertical="center"/>
    </xf>
    <xf numFmtId="167" fontId="23" fillId="0" borderId="2" xfId="3" applyNumberFormat="1" applyFont="1" applyFill="1" applyBorder="1" applyAlignment="1">
      <alignment horizontal="center" vertical="center"/>
    </xf>
    <xf numFmtId="9" fontId="22" fillId="0" borderId="2" xfId="1" applyFont="1" applyFill="1" applyBorder="1" applyAlignment="1" applyProtection="1">
      <alignment horizontal="center" vertical="center"/>
    </xf>
    <xf numFmtId="0" fontId="22" fillId="0" borderId="28" xfId="3" applyFont="1" applyFill="1" applyBorder="1" applyAlignment="1">
      <alignment vertical="center"/>
    </xf>
    <xf numFmtId="0" fontId="8" fillId="0" borderId="0" xfId="3" applyFont="1" applyFill="1" applyBorder="1" applyAlignment="1">
      <alignment horizontal="center" wrapText="1"/>
    </xf>
    <xf numFmtId="46" fontId="20" fillId="0" borderId="0" xfId="3" applyNumberFormat="1" applyFont="1" applyFill="1" applyBorder="1" applyAlignment="1">
      <alignment horizontal="center"/>
    </xf>
    <xf numFmtId="46" fontId="20" fillId="0" borderId="0" xfId="1" applyNumberFormat="1" applyFont="1" applyFill="1" applyBorder="1" applyAlignment="1">
      <alignment horizontal="center"/>
    </xf>
    <xf numFmtId="46" fontId="20" fillId="0" borderId="0" xfId="5" applyNumberFormat="1" applyFont="1" applyFill="1" applyBorder="1" applyAlignment="1">
      <alignment horizontal="center"/>
    </xf>
    <xf numFmtId="10" fontId="20" fillId="0" borderId="0" xfId="1" applyNumberFormat="1" applyFont="1" applyFill="1" applyBorder="1" applyAlignment="1">
      <alignment horizontal="center"/>
    </xf>
    <xf numFmtId="10" fontId="27" fillId="0" borderId="0" xfId="1" applyNumberFormat="1" applyFont="1" applyFill="1" applyBorder="1" applyAlignment="1" applyProtection="1">
      <alignment horizontal="center"/>
    </xf>
    <xf numFmtId="46" fontId="20" fillId="7" borderId="0" xfId="3" applyNumberFormat="1" applyFont="1" applyFill="1" applyBorder="1" applyAlignment="1">
      <alignment horizontal="center"/>
    </xf>
    <xf numFmtId="0" fontId="20" fillId="0" borderId="0" xfId="3" applyFont="1" applyFill="1" applyBorder="1" applyAlignment="1">
      <alignment horizontal="center"/>
    </xf>
    <xf numFmtId="1" fontId="19" fillId="3" borderId="19" xfId="3" quotePrefix="1" applyNumberFormat="1" applyFont="1" applyFill="1" applyBorder="1" applyAlignment="1">
      <alignment horizontal="center" vertical="center" wrapText="1"/>
    </xf>
    <xf numFmtId="1" fontId="28" fillId="3" borderId="13" xfId="5" applyNumberFormat="1" applyFont="1" applyFill="1" applyBorder="1" applyAlignment="1">
      <alignment horizontal="center" vertical="center" wrapText="1"/>
    </xf>
    <xf numFmtId="1" fontId="28" fillId="3" borderId="4" xfId="5" applyNumberFormat="1" applyFont="1" applyFill="1" applyBorder="1" applyAlignment="1">
      <alignment horizontal="center" vertical="center" wrapText="1"/>
    </xf>
    <xf numFmtId="1" fontId="28" fillId="3" borderId="19" xfId="3" quotePrefix="1" applyNumberFormat="1" applyFont="1" applyFill="1" applyBorder="1" applyAlignment="1">
      <alignment horizontal="center" vertical="center" wrapText="1"/>
    </xf>
    <xf numFmtId="1" fontId="28" fillId="3" borderId="11" xfId="5" applyNumberFormat="1" applyFont="1" applyFill="1" applyBorder="1" applyAlignment="1">
      <alignment horizontal="center" vertical="center" wrapText="1"/>
    </xf>
    <xf numFmtId="1" fontId="28" fillId="3" borderId="2" xfId="5" applyNumberFormat="1" applyFont="1" applyFill="1" applyBorder="1" applyAlignment="1">
      <alignment horizontal="center" vertical="center" wrapText="1"/>
    </xf>
    <xf numFmtId="1" fontId="28" fillId="3" borderId="2" xfId="3" quotePrefix="1" applyNumberFormat="1" applyFont="1" applyFill="1" applyBorder="1" applyAlignment="1">
      <alignment horizontal="center" vertical="center" wrapText="1"/>
    </xf>
    <xf numFmtId="2" fontId="28" fillId="3" borderId="19" xfId="3" quotePrefix="1" applyNumberFormat="1" applyFont="1" applyFill="1" applyBorder="1" applyAlignment="1">
      <alignment horizontal="center" vertical="center" wrapText="1"/>
    </xf>
    <xf numFmtId="9" fontId="8" fillId="10" borderId="5" xfId="1" applyFont="1" applyFill="1" applyBorder="1" applyAlignment="1" applyProtection="1">
      <alignment horizontal="center" vertical="center"/>
    </xf>
    <xf numFmtId="0" fontId="28" fillId="4" borderId="1" xfId="3" applyFont="1" applyFill="1" applyBorder="1" applyAlignment="1">
      <alignment horizontal="center" vertical="center"/>
    </xf>
    <xf numFmtId="0" fontId="28" fillId="4" borderId="9" xfId="3" applyFont="1" applyFill="1" applyBorder="1" applyAlignment="1">
      <alignment horizontal="center" vertical="center"/>
    </xf>
    <xf numFmtId="0" fontId="28" fillId="4" borderId="15" xfId="3" applyFont="1" applyFill="1" applyBorder="1" applyAlignment="1">
      <alignment horizontal="center" vertical="center"/>
    </xf>
    <xf numFmtId="1" fontId="28" fillId="4" borderId="23" xfId="3" applyNumberFormat="1" applyFont="1" applyFill="1" applyBorder="1" applyAlignment="1">
      <alignment horizontal="center" vertical="center"/>
    </xf>
    <xf numFmtId="0" fontId="28" fillId="4" borderId="23" xfId="3" applyFont="1" applyFill="1" applyBorder="1" applyAlignment="1">
      <alignment horizontal="center" vertical="center"/>
    </xf>
    <xf numFmtId="0" fontId="28" fillId="4" borderId="20" xfId="3" applyFont="1" applyFill="1" applyBorder="1" applyAlignment="1">
      <alignment horizontal="center" vertical="center"/>
    </xf>
    <xf numFmtId="0" fontId="28" fillId="0" borderId="0" xfId="3" applyFont="1" applyAlignment="1"/>
    <xf numFmtId="0" fontId="28" fillId="0" borderId="0" xfId="3" applyFont="1" applyAlignment="1">
      <alignment horizontal="left"/>
    </xf>
    <xf numFmtId="1" fontId="7" fillId="3" borderId="19" xfId="3" applyNumberFormat="1" applyFont="1" applyFill="1" applyBorder="1" applyAlignment="1">
      <alignment horizontal="center" vertical="center" wrapText="1"/>
    </xf>
    <xf numFmtId="1" fontId="7" fillId="3" borderId="2" xfId="3" applyNumberFormat="1" applyFont="1" applyFill="1" applyBorder="1" applyAlignment="1">
      <alignment horizontal="center" vertical="center" wrapText="1"/>
    </xf>
    <xf numFmtId="1" fontId="7" fillId="3" borderId="2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/>
    </xf>
    <xf numFmtId="0" fontId="28" fillId="0" borderId="0" xfId="3" applyFont="1" applyAlignment="1">
      <alignment horizontal="center"/>
    </xf>
    <xf numFmtId="1" fontId="28" fillId="3" borderId="2" xfId="3" applyNumberFormat="1" applyFont="1" applyFill="1" applyBorder="1" applyAlignment="1">
      <alignment horizontal="center" vertical="center" wrapText="1"/>
    </xf>
    <xf numFmtId="1" fontId="28" fillId="3" borderId="2" xfId="3" applyNumberFormat="1" applyFont="1" applyFill="1" applyBorder="1" applyAlignment="1">
      <alignment horizontal="center" vertical="center"/>
    </xf>
    <xf numFmtId="1" fontId="28" fillId="3" borderId="4" xfId="3" applyNumberFormat="1" applyFont="1" applyFill="1" applyBorder="1" applyAlignment="1">
      <alignment horizontal="center" vertical="center" wrapText="1"/>
    </xf>
    <xf numFmtId="1" fontId="28" fillId="3" borderId="19" xfId="3" applyNumberFormat="1" applyFont="1" applyFill="1" applyBorder="1" applyAlignment="1">
      <alignment horizontal="center" vertical="center" wrapText="1"/>
    </xf>
    <xf numFmtId="46" fontId="8" fillId="0" borderId="18" xfId="3" applyNumberFormat="1" applyFont="1" applyFill="1" applyBorder="1" applyAlignment="1">
      <alignment horizontal="center" vertical="center"/>
    </xf>
    <xf numFmtId="1" fontId="6" fillId="3" borderId="13" xfId="5" applyNumberFormat="1" applyFont="1" applyFill="1" applyBorder="1" applyAlignment="1">
      <alignment horizontal="center" vertical="center" wrapText="1"/>
    </xf>
    <xf numFmtId="9" fontId="8" fillId="11" borderId="5" xfId="1" applyFont="1" applyFill="1" applyBorder="1" applyAlignment="1" applyProtection="1">
      <alignment horizontal="center" vertical="center"/>
    </xf>
    <xf numFmtId="46" fontId="8" fillId="0" borderId="25" xfId="3" applyNumberFormat="1" applyFont="1" applyFill="1" applyBorder="1" applyAlignment="1">
      <alignment horizontal="center" vertical="center"/>
    </xf>
    <xf numFmtId="10" fontId="8" fillId="8" borderId="5" xfId="1" applyNumberFormat="1" applyFont="1" applyFill="1" applyBorder="1" applyAlignment="1">
      <alignment horizontal="center" vertical="center"/>
    </xf>
    <xf numFmtId="46" fontId="8" fillId="0" borderId="61" xfId="3" applyNumberFormat="1" applyFont="1" applyFill="1" applyBorder="1" applyAlignment="1">
      <alignment horizontal="center" vertical="center"/>
    </xf>
    <xf numFmtId="46" fontId="8" fillId="0" borderId="25" xfId="5" applyNumberFormat="1" applyFont="1" applyFill="1" applyBorder="1" applyAlignment="1">
      <alignment horizontal="center" vertical="center"/>
    </xf>
    <xf numFmtId="9" fontId="8" fillId="11" borderId="25" xfId="1" applyFont="1" applyFill="1" applyBorder="1" applyAlignment="1" applyProtection="1">
      <alignment horizontal="center" vertical="center"/>
    </xf>
    <xf numFmtId="10" fontId="8" fillId="8" borderId="25" xfId="1" applyNumberFormat="1" applyFont="1" applyFill="1" applyBorder="1" applyAlignment="1">
      <alignment horizontal="center" vertical="center"/>
    </xf>
    <xf numFmtId="1" fontId="8" fillId="0" borderId="25" xfId="3" applyNumberFormat="1" applyFont="1" applyFill="1" applyBorder="1" applyAlignment="1">
      <alignment horizontal="center" vertical="center"/>
    </xf>
    <xf numFmtId="0" fontId="5" fillId="0" borderId="62" xfId="3" applyFont="1" applyFill="1" applyBorder="1" applyAlignment="1">
      <alignment horizontal="left" vertical="center" wrapText="1"/>
    </xf>
    <xf numFmtId="1" fontId="11" fillId="0" borderId="56" xfId="5" applyNumberFormat="1" applyFont="1" applyFill="1" applyBorder="1" applyAlignment="1" applyProtection="1">
      <alignment horizontal="center"/>
    </xf>
    <xf numFmtId="2" fontId="11" fillId="0" borderId="56" xfId="5" applyNumberFormat="1" applyFont="1" applyFill="1" applyBorder="1" applyAlignment="1" applyProtection="1">
      <alignment horizontal="center"/>
    </xf>
    <xf numFmtId="1" fontId="8" fillId="0" borderId="56" xfId="3" applyNumberFormat="1" applyFont="1" applyFill="1" applyBorder="1" applyAlignment="1">
      <alignment horizontal="center"/>
    </xf>
    <xf numFmtId="0" fontId="2" fillId="0" borderId="56" xfId="3" applyFont="1" applyBorder="1" applyAlignment="1"/>
    <xf numFmtId="46" fontId="20" fillId="0" borderId="56" xfId="1" applyNumberFormat="1" applyFont="1" applyFill="1" applyBorder="1" applyAlignment="1">
      <alignment horizontal="center" vertical="center"/>
    </xf>
    <xf numFmtId="46" fontId="20" fillId="0" borderId="56" xfId="3" applyNumberFormat="1" applyFont="1" applyFill="1" applyBorder="1" applyAlignment="1">
      <alignment horizontal="center" vertical="center"/>
    </xf>
    <xf numFmtId="46" fontId="20" fillId="0" borderId="56" xfId="5" applyNumberFormat="1" applyFont="1" applyFill="1" applyBorder="1" applyAlignment="1">
      <alignment horizontal="center" vertical="center"/>
    </xf>
    <xf numFmtId="10" fontId="20" fillId="11" borderId="56" xfId="1" applyNumberFormat="1" applyFont="1" applyFill="1" applyBorder="1" applyAlignment="1">
      <alignment horizontal="center" vertical="center"/>
    </xf>
    <xf numFmtId="10" fontId="27" fillId="8" borderId="56" xfId="1" applyNumberFormat="1" applyFont="1" applyFill="1" applyBorder="1" applyAlignment="1" applyProtection="1">
      <alignment horizontal="center" vertical="center"/>
    </xf>
    <xf numFmtId="0" fontId="6" fillId="0" borderId="57" xfId="3" applyFont="1" applyBorder="1">
      <alignment vertical="center"/>
    </xf>
    <xf numFmtId="168" fontId="28" fillId="0" borderId="0" xfId="3" quotePrefix="1" applyNumberFormat="1" applyFont="1" applyAlignment="1">
      <alignment horizontal="left"/>
    </xf>
    <xf numFmtId="9" fontId="11" fillId="8" borderId="5" xfId="1" applyFont="1" applyFill="1" applyBorder="1" applyAlignment="1" applyProtection="1">
      <alignment horizontal="center" vertical="center"/>
    </xf>
    <xf numFmtId="10" fontId="11" fillId="8" borderId="5" xfId="1" applyNumberFormat="1" applyFont="1" applyFill="1" applyBorder="1" applyAlignment="1" applyProtection="1">
      <alignment horizontal="center" vertical="center"/>
    </xf>
    <xf numFmtId="9" fontId="11" fillId="8" borderId="25" xfId="1" applyFont="1" applyFill="1" applyBorder="1" applyAlignment="1" applyProtection="1">
      <alignment horizontal="center" vertical="center"/>
    </xf>
    <xf numFmtId="2" fontId="8" fillId="0" borderId="0" xfId="3" applyNumberFormat="1" applyFont="1" applyFill="1" applyBorder="1" applyAlignment="1">
      <alignment horizontal="center" vertical="center"/>
    </xf>
    <xf numFmtId="46" fontId="8" fillId="3" borderId="0" xfId="3" applyNumberFormat="1" applyFont="1" applyFill="1" applyBorder="1" applyAlignment="1">
      <alignment horizontal="center" vertical="center"/>
    </xf>
    <xf numFmtId="46" fontId="8" fillId="0" borderId="0" xfId="3" applyNumberFormat="1" applyFont="1" applyFill="1" applyBorder="1" applyAlignment="1">
      <alignment horizontal="center" vertical="center"/>
    </xf>
    <xf numFmtId="46" fontId="8" fillId="0" borderId="0" xfId="5" applyNumberFormat="1" applyFont="1" applyFill="1" applyBorder="1" applyAlignment="1">
      <alignment horizontal="center" vertical="center"/>
    </xf>
    <xf numFmtId="2" fontId="8" fillId="2" borderId="3" xfId="5" applyNumberFormat="1" applyFont="1" applyFill="1" applyBorder="1" applyAlignment="1">
      <alignment horizontal="center" vertical="center"/>
    </xf>
    <xf numFmtId="2" fontId="11" fillId="3" borderId="3" xfId="5" applyNumberFormat="1" applyFont="1" applyFill="1" applyBorder="1" applyAlignment="1" applyProtection="1">
      <alignment horizontal="center" vertical="center"/>
    </xf>
    <xf numFmtId="1" fontId="11" fillId="0" borderId="30" xfId="5" applyNumberFormat="1" applyFont="1" applyFill="1" applyBorder="1" applyAlignment="1" applyProtection="1">
      <alignment horizontal="center" vertical="center"/>
    </xf>
    <xf numFmtId="2" fontId="11" fillId="0" borderId="30" xfId="5" applyNumberFormat="1" applyFont="1" applyFill="1" applyBorder="1" applyAlignment="1" applyProtection="1">
      <alignment horizontal="center" vertical="center"/>
    </xf>
    <xf numFmtId="0" fontId="5" fillId="0" borderId="21" xfId="3" applyFont="1" applyFill="1" applyBorder="1" applyAlignment="1">
      <alignment horizontal="left" vertical="center" wrapText="1"/>
    </xf>
    <xf numFmtId="0" fontId="2" fillId="0" borderId="0" xfId="3" applyFont="1" applyFill="1" applyBorder="1" applyAlignment="1"/>
    <xf numFmtId="0" fontId="12" fillId="0" borderId="0" xfId="4" applyNumberFormat="1" applyFont="1" applyBorder="1"/>
    <xf numFmtId="1" fontId="8" fillId="2" borderId="5" xfId="1" applyNumberFormat="1" applyFont="1" applyFill="1" applyBorder="1" applyAlignment="1">
      <alignment horizontal="center" vertical="center"/>
    </xf>
    <xf numFmtId="1" fontId="8" fillId="0" borderId="63" xfId="3" applyNumberFormat="1" applyFont="1" applyFill="1" applyBorder="1" applyAlignment="1">
      <alignment horizontal="center" vertical="center"/>
    </xf>
    <xf numFmtId="0" fontId="8" fillId="0" borderId="3" xfId="3" applyFont="1" applyFill="1" applyBorder="1" applyAlignment="1">
      <alignment horizontal="center" vertical="center"/>
    </xf>
    <xf numFmtId="0" fontId="8" fillId="0" borderId="3" xfId="3" applyFont="1" applyFill="1" applyBorder="1" applyAlignment="1">
      <alignment horizontal="left" vertical="center"/>
    </xf>
    <xf numFmtId="1" fontId="9" fillId="0" borderId="0" xfId="3" applyNumberFormat="1" applyFont="1" applyBorder="1" applyAlignment="1"/>
    <xf numFmtId="0" fontId="9" fillId="0" borderId="0" xfId="3" applyFont="1" applyBorder="1" applyAlignment="1"/>
    <xf numFmtId="2" fontId="9" fillId="0" borderId="0" xfId="3" applyNumberFormat="1" applyFont="1" applyBorder="1" applyAlignment="1"/>
    <xf numFmtId="0" fontId="9" fillId="0" borderId="0" xfId="3" applyFont="1" applyFill="1" applyBorder="1" applyAlignment="1"/>
    <xf numFmtId="0" fontId="9" fillId="0" borderId="64" xfId="3" applyFont="1" applyBorder="1" applyAlignment="1"/>
    <xf numFmtId="0" fontId="9" fillId="0" borderId="65" xfId="3" applyFont="1" applyBorder="1" applyAlignment="1"/>
    <xf numFmtId="0" fontId="8" fillId="0" borderId="0" xfId="3" applyFont="1" applyFill="1" applyBorder="1" applyAlignment="1">
      <alignment horizontal="center" vertical="center"/>
    </xf>
    <xf numFmtId="0" fontId="1" fillId="0" borderId="0" xfId="3" applyAlignment="1">
      <alignment horizontal="center"/>
    </xf>
    <xf numFmtId="2" fontId="1" fillId="0" borderId="0" xfId="3" applyNumberFormat="1" applyAlignment="1">
      <alignment horizontal="center"/>
    </xf>
    <xf numFmtId="0" fontId="3" fillId="0" borderId="0" xfId="3" applyFont="1" applyAlignment="1">
      <alignment horizontal="right"/>
    </xf>
    <xf numFmtId="46" fontId="3" fillId="0" borderId="0" xfId="3" applyNumberFormat="1" applyFont="1" applyAlignment="1">
      <alignment horizontal="center"/>
    </xf>
    <xf numFmtId="46" fontId="3" fillId="0" borderId="0" xfId="5" applyNumberFormat="1" applyFont="1" applyAlignment="1">
      <alignment horizontal="center"/>
    </xf>
    <xf numFmtId="2" fontId="3" fillId="0" borderId="0" xfId="5" applyNumberFormat="1" applyFont="1" applyAlignment="1">
      <alignment horizontal="center"/>
    </xf>
    <xf numFmtId="0" fontId="3" fillId="0" borderId="0" xfId="3" applyFont="1" applyAlignment="1">
      <alignment horizontal="center"/>
    </xf>
    <xf numFmtId="2" fontId="30" fillId="0" borderId="0" xfId="5" applyNumberFormat="1" applyFont="1" applyAlignment="1">
      <alignment horizontal="center"/>
    </xf>
    <xf numFmtId="1" fontId="30" fillId="0" borderId="0" xfId="5" applyNumberFormat="1" applyFont="1" applyAlignment="1">
      <alignment horizontal="center"/>
    </xf>
    <xf numFmtId="1" fontId="3" fillId="0" borderId="0" xfId="3" applyNumberFormat="1" applyFont="1" applyAlignment="1">
      <alignment horizontal="center"/>
    </xf>
    <xf numFmtId="2" fontId="3" fillId="0" borderId="0" xfId="3" applyNumberFormat="1" applyFont="1" applyAlignment="1">
      <alignment horizontal="center"/>
    </xf>
    <xf numFmtId="0" fontId="3" fillId="0" borderId="0" xfId="3" applyFont="1" applyAlignment="1"/>
    <xf numFmtId="1" fontId="3" fillId="0" borderId="0" xfId="3" applyNumberFormat="1" applyFont="1" applyAlignment="1"/>
    <xf numFmtId="2" fontId="3" fillId="0" borderId="0" xfId="3" applyNumberFormat="1" applyFont="1" applyAlignment="1"/>
    <xf numFmtId="1" fontId="7" fillId="3" borderId="1" xfId="3" applyNumberFormat="1" applyFont="1" applyFill="1" applyBorder="1" applyAlignment="1">
      <alignment horizontal="center" vertical="center" wrapText="1"/>
    </xf>
    <xf numFmtId="1" fontId="7" fillId="3" borderId="4" xfId="3" applyNumberFormat="1" applyFont="1" applyFill="1" applyBorder="1" applyAlignment="1">
      <alignment horizontal="center" vertical="center" wrapText="1"/>
    </xf>
    <xf numFmtId="2" fontId="7" fillId="3" borderId="1" xfId="3" applyNumberFormat="1" applyFont="1" applyFill="1" applyBorder="1" applyAlignment="1">
      <alignment horizontal="center" vertical="center" wrapText="1"/>
    </xf>
    <xf numFmtId="2" fontId="7" fillId="3" borderId="4" xfId="3" applyNumberFormat="1" applyFont="1" applyFill="1" applyBorder="1" applyAlignment="1">
      <alignment horizontal="center" vertical="center" wrapText="1"/>
    </xf>
    <xf numFmtId="1" fontId="7" fillId="3" borderId="19" xfId="3" applyNumberFormat="1" applyFont="1" applyFill="1" applyBorder="1" applyAlignment="1">
      <alignment horizontal="center" vertical="center" wrapText="1"/>
    </xf>
    <xf numFmtId="0" fontId="7" fillId="3" borderId="20" xfId="3" applyFont="1" applyFill="1" applyBorder="1" applyAlignment="1">
      <alignment horizontal="center" vertical="center"/>
    </xf>
    <xf numFmtId="0" fontId="7" fillId="3" borderId="21" xfId="3" applyFont="1" applyFill="1" applyBorder="1" applyAlignment="1">
      <alignment horizontal="center" vertical="center"/>
    </xf>
    <xf numFmtId="0" fontId="7" fillId="3" borderId="22" xfId="3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/>
    </xf>
    <xf numFmtId="1" fontId="7" fillId="3" borderId="2" xfId="3" applyNumberFormat="1" applyFont="1" applyFill="1" applyBorder="1" applyAlignment="1">
      <alignment horizontal="center" vertical="center" wrapText="1"/>
    </xf>
    <xf numFmtId="1" fontId="7" fillId="3" borderId="10" xfId="3" applyNumberFormat="1" applyFont="1" applyFill="1" applyBorder="1" applyAlignment="1">
      <alignment horizontal="center" vertical="center" wrapText="1"/>
    </xf>
    <xf numFmtId="1" fontId="7" fillId="3" borderId="11" xfId="3" applyNumberFormat="1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1" fontId="7" fillId="3" borderId="2" xfId="3" applyNumberFormat="1" applyFont="1" applyFill="1" applyBorder="1" applyAlignment="1">
      <alignment horizontal="center" vertical="center"/>
    </xf>
    <xf numFmtId="1" fontId="7" fillId="3" borderId="23" xfId="3" applyNumberFormat="1" applyFont="1" applyFill="1" applyBorder="1" applyAlignment="1">
      <alignment horizontal="center" vertical="center" wrapText="1"/>
    </xf>
    <xf numFmtId="1" fontId="7" fillId="3" borderId="15" xfId="3" applyNumberFormat="1" applyFont="1" applyFill="1" applyBorder="1" applyAlignment="1">
      <alignment horizontal="center" vertical="center" wrapText="1"/>
    </xf>
    <xf numFmtId="1" fontId="7" fillId="3" borderId="48" xfId="3" applyNumberFormat="1" applyFont="1" applyFill="1" applyBorder="1" applyAlignment="1">
      <alignment horizontal="center" vertical="center" wrapText="1"/>
    </xf>
    <xf numFmtId="1" fontId="7" fillId="3" borderId="13" xfId="3" applyNumberFormat="1" applyFont="1" applyFill="1" applyBorder="1" applyAlignment="1">
      <alignment horizontal="center" vertical="center" wrapText="1"/>
    </xf>
    <xf numFmtId="1" fontId="7" fillId="3" borderId="9" xfId="3" applyNumberFormat="1" applyFont="1" applyFill="1" applyBorder="1" applyAlignment="1">
      <alignment horizontal="center" vertical="center" wrapText="1"/>
    </xf>
    <xf numFmtId="1" fontId="7" fillId="3" borderId="12" xfId="3" applyNumberFormat="1" applyFont="1" applyFill="1" applyBorder="1" applyAlignment="1">
      <alignment horizontal="center" vertical="center" wrapText="1"/>
    </xf>
    <xf numFmtId="1" fontId="7" fillId="3" borderId="14" xfId="3" applyNumberFormat="1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/>
    </xf>
    <xf numFmtId="0" fontId="23" fillId="0" borderId="0" xfId="3" applyFont="1" applyFill="1" applyBorder="1" applyAlignment="1">
      <alignment horizontal="center"/>
    </xf>
    <xf numFmtId="1" fontId="7" fillId="3" borderId="51" xfId="3" applyNumberFormat="1" applyFont="1" applyFill="1" applyBorder="1" applyAlignment="1">
      <alignment horizontal="center" vertical="center" wrapText="1"/>
    </xf>
    <xf numFmtId="0" fontId="20" fillId="0" borderId="56" xfId="3" applyFont="1" applyFill="1" applyBorder="1" applyAlignment="1">
      <alignment horizontal="center" vertical="center"/>
    </xf>
    <xf numFmtId="1" fontId="28" fillId="3" borderId="2" xfId="3" applyNumberFormat="1" applyFont="1" applyFill="1" applyBorder="1" applyAlignment="1">
      <alignment horizontal="center" vertical="center" wrapText="1"/>
    </xf>
    <xf numFmtId="1" fontId="28" fillId="3" borderId="10" xfId="3" applyNumberFormat="1" applyFont="1" applyFill="1" applyBorder="1" applyAlignment="1">
      <alignment horizontal="center" vertical="center" wrapText="1"/>
    </xf>
    <xf numFmtId="1" fontId="28" fillId="3" borderId="11" xfId="3" applyNumberFormat="1" applyFont="1" applyFill="1" applyBorder="1" applyAlignment="1">
      <alignment horizontal="center" vertical="center" wrapText="1"/>
    </xf>
    <xf numFmtId="0" fontId="28" fillId="3" borderId="1" xfId="3" applyFont="1" applyFill="1" applyBorder="1" applyAlignment="1">
      <alignment horizontal="center" vertical="center"/>
    </xf>
    <xf numFmtId="0" fontId="28" fillId="3" borderId="3" xfId="3" applyFont="1" applyFill="1" applyBorder="1" applyAlignment="1">
      <alignment horizontal="center" vertical="center"/>
    </xf>
    <xf numFmtId="0" fontId="28" fillId="3" borderId="4" xfId="3" applyFont="1" applyFill="1" applyBorder="1" applyAlignment="1">
      <alignment horizontal="center" vertical="center"/>
    </xf>
    <xf numFmtId="1" fontId="28" fillId="3" borderId="2" xfId="3" applyNumberFormat="1" applyFont="1" applyFill="1" applyBorder="1" applyAlignment="1">
      <alignment horizontal="center" vertical="center"/>
    </xf>
    <xf numFmtId="1" fontId="28" fillId="3" borderId="1" xfId="3" applyNumberFormat="1" applyFont="1" applyFill="1" applyBorder="1" applyAlignment="1">
      <alignment horizontal="center" vertical="center" wrapText="1"/>
    </xf>
    <xf numFmtId="1" fontId="28" fillId="3" borderId="4" xfId="3" applyNumberFormat="1" applyFont="1" applyFill="1" applyBorder="1" applyAlignment="1">
      <alignment horizontal="center" vertical="center" wrapText="1"/>
    </xf>
    <xf numFmtId="1" fontId="28" fillId="3" borderId="9" xfId="3" applyNumberFormat="1" applyFont="1" applyFill="1" applyBorder="1" applyAlignment="1">
      <alignment horizontal="center" vertical="center" wrapText="1"/>
    </xf>
    <xf numFmtId="1" fontId="28" fillId="3" borderId="12" xfId="3" applyNumberFormat="1" applyFont="1" applyFill="1" applyBorder="1" applyAlignment="1">
      <alignment horizontal="center" vertical="center" wrapText="1"/>
    </xf>
    <xf numFmtId="1" fontId="28" fillId="3" borderId="14" xfId="3" applyNumberFormat="1" applyFont="1" applyFill="1" applyBorder="1" applyAlignment="1">
      <alignment horizontal="center" vertical="center" wrapText="1"/>
    </xf>
    <xf numFmtId="1" fontId="28" fillId="3" borderId="23" xfId="3" applyNumberFormat="1" applyFont="1" applyFill="1" applyBorder="1" applyAlignment="1">
      <alignment horizontal="center" vertical="center" wrapText="1"/>
    </xf>
    <xf numFmtId="1" fontId="28" fillId="3" borderId="15" xfId="3" applyNumberFormat="1" applyFont="1" applyFill="1" applyBorder="1" applyAlignment="1">
      <alignment horizontal="center" vertical="center" wrapText="1"/>
    </xf>
    <xf numFmtId="1" fontId="28" fillId="3" borderId="48" xfId="3" applyNumberFormat="1" applyFont="1" applyFill="1" applyBorder="1" applyAlignment="1">
      <alignment horizontal="center" vertical="center" wrapText="1"/>
    </xf>
    <xf numFmtId="1" fontId="28" fillId="3" borderId="13" xfId="3" applyNumberFormat="1" applyFont="1" applyFill="1" applyBorder="1" applyAlignment="1">
      <alignment horizontal="center" vertical="center" wrapText="1"/>
    </xf>
    <xf numFmtId="2" fontId="28" fillId="3" borderId="1" xfId="3" applyNumberFormat="1" applyFont="1" applyFill="1" applyBorder="1" applyAlignment="1">
      <alignment horizontal="center" vertical="center" wrapText="1"/>
    </xf>
    <xf numFmtId="2" fontId="28" fillId="3" borderId="4" xfId="3" applyNumberFormat="1" applyFont="1" applyFill="1" applyBorder="1" applyAlignment="1">
      <alignment horizontal="center" vertical="center" wrapText="1"/>
    </xf>
    <xf numFmtId="1" fontId="28" fillId="3" borderId="19" xfId="3" applyNumberFormat="1" applyFont="1" applyFill="1" applyBorder="1" applyAlignment="1">
      <alignment horizontal="center" vertical="center" wrapText="1"/>
    </xf>
    <xf numFmtId="0" fontId="28" fillId="3" borderId="20" xfId="3" applyFont="1" applyFill="1" applyBorder="1" applyAlignment="1">
      <alignment horizontal="center" vertical="center"/>
    </xf>
    <xf numFmtId="0" fontId="28" fillId="3" borderId="21" xfId="3" applyFont="1" applyFill="1" applyBorder="1" applyAlignment="1">
      <alignment horizontal="center" vertical="center"/>
    </xf>
    <xf numFmtId="0" fontId="28" fillId="3" borderId="22" xfId="3" applyFont="1" applyFill="1" applyBorder="1" applyAlignment="1">
      <alignment horizontal="center" vertical="center"/>
    </xf>
    <xf numFmtId="1" fontId="28" fillId="3" borderId="51" xfId="3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horizontal="center"/>
    </xf>
    <xf numFmtId="0" fontId="22" fillId="0" borderId="2" xfId="3" applyFont="1" applyFill="1" applyBorder="1" applyAlignment="1">
      <alignment horizontal="center" vertical="center"/>
    </xf>
    <xf numFmtId="0" fontId="1" fillId="0" borderId="19" xfId="3" applyFill="1" applyBorder="1" applyAlignment="1">
      <alignment horizontal="center" vertical="center"/>
    </xf>
    <xf numFmtId="0" fontId="1" fillId="0" borderId="11" xfId="3" applyFill="1" applyBorder="1" applyAlignment="1">
      <alignment horizontal="center" vertical="center"/>
    </xf>
    <xf numFmtId="0" fontId="21" fillId="0" borderId="19" xfId="3" applyFont="1" applyFill="1" applyBorder="1" applyAlignment="1">
      <alignment horizontal="center" vertical="center"/>
    </xf>
    <xf numFmtId="0" fontId="21" fillId="0" borderId="11" xfId="3" applyFont="1" applyFill="1" applyBorder="1" applyAlignment="1">
      <alignment horizontal="center" vertical="center"/>
    </xf>
    <xf numFmtId="0" fontId="1" fillId="0" borderId="2" xfId="3" applyFill="1" applyBorder="1" applyAlignment="1">
      <alignment horizontal="center" vertical="center"/>
    </xf>
    <xf numFmtId="0" fontId="21" fillId="0" borderId="2" xfId="3" applyFont="1" applyFill="1" applyBorder="1" applyAlignment="1">
      <alignment horizontal="center" vertical="center"/>
    </xf>
    <xf numFmtId="0" fontId="22" fillId="0" borderId="56" xfId="3" applyFont="1" applyFill="1" applyBorder="1" applyAlignment="1">
      <alignment horizontal="center" vertical="center"/>
    </xf>
    <xf numFmtId="9" fontId="11" fillId="3" borderId="5" xfId="5" applyNumberFormat="1" applyFont="1" applyFill="1" applyBorder="1" applyAlignment="1" applyProtection="1">
      <alignment horizontal="center" vertical="center"/>
    </xf>
  </cellXfs>
  <cellStyles count="6">
    <cellStyle name="Comma [0] 5" xfId="4" xr:uid="{00000000-0005-0000-0000-000033000000}"/>
    <cellStyle name="Normal" xfId="0" builtinId="0"/>
    <cellStyle name="Normal 3" xfId="3" xr:uid="{00000000-0005-0000-0000-000025000000}"/>
    <cellStyle name="Normal 3 2" xfId="5" xr:uid="{00000000-0005-0000-0000-000034000000}"/>
    <cellStyle name="Normal 5" xfId="2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1</xdr:col>
      <xdr:colOff>596025</xdr:colOff>
      <xdr:row>2</xdr:row>
      <xdr:rowOff>75512</xdr:rowOff>
    </xdr:to>
    <xdr:pic>
      <xdr:nvPicPr>
        <xdr:cNvPr id="3" name="Picture 1" descr="C:\Users\DELL\Downloads\logo pelindo1-b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03" t="8968" r="32591" b="43832"/>
        <a:stretch>
          <a:fillRect/>
        </a:stretch>
      </xdr:blipFill>
      <xdr:spPr>
        <a:xfrm>
          <a:off x="476250" y="0"/>
          <a:ext cx="395605" cy="436880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1583055</xdr:colOff>
      <xdr:row>3</xdr:row>
      <xdr:rowOff>75565</xdr:rowOff>
    </xdr:to>
    <xdr:pic>
      <xdr:nvPicPr>
        <xdr:cNvPr id="3" name="Picture 2" descr="PPTP warna_00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9</xdr:col>
      <xdr:colOff>746760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10</xdr:col>
      <xdr:colOff>68580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10</xdr:col>
      <xdr:colOff>91440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10</xdr:col>
      <xdr:colOff>76200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2"/>
  <sheetViews>
    <sheetView view="pageBreakPreview" zoomScaleNormal="85" workbookViewId="0">
      <pane xSplit="4" ySplit="9" topLeftCell="M10" activePane="bottomRight" state="frozen"/>
      <selection pane="topRight"/>
      <selection pane="bottomLeft"/>
      <selection pane="bottomRight" activeCell="B2" sqref="B2"/>
    </sheetView>
  </sheetViews>
  <sheetFormatPr defaultColWidth="7.8984375" defaultRowHeight="13.2"/>
  <cols>
    <col min="1" max="1" width="3.59765625" style="5" customWidth="1"/>
    <col min="2" max="2" width="18.5" style="5" customWidth="1"/>
    <col min="3" max="3" width="9.69921875" style="5" customWidth="1"/>
    <col min="4" max="4" width="6.59765625" style="5" customWidth="1"/>
    <col min="5" max="5" width="8.3984375" style="5" customWidth="1"/>
    <col min="6" max="7" width="8.59765625" style="5" customWidth="1"/>
    <col min="8" max="8" width="11.5" style="5" customWidth="1"/>
    <col min="9" max="9" width="12" style="6" customWidth="1"/>
    <col min="10" max="10" width="9.8984375" style="6" customWidth="1"/>
    <col min="11" max="12" width="7.59765625" style="6" customWidth="1"/>
    <col min="13" max="13" width="12.3984375" style="5" customWidth="1"/>
    <col min="14" max="14" width="7.19921875" style="5" customWidth="1"/>
    <col min="15" max="15" width="7.09765625" style="1" customWidth="1"/>
    <col min="16" max="16" width="9.5" style="1" customWidth="1"/>
    <col min="17" max="17" width="9.5" style="7" customWidth="1"/>
    <col min="18" max="19" width="9.5" style="1" customWidth="1"/>
    <col min="20" max="20" width="9.5" style="8" customWidth="1"/>
    <col min="21" max="21" width="7.8984375" style="5" customWidth="1"/>
    <col min="22" max="22" width="62.8984375" style="5" customWidth="1"/>
    <col min="23" max="23" width="10.69921875" style="1" customWidth="1"/>
    <col min="24" max="24" width="11.19921875" style="1" customWidth="1"/>
    <col min="25" max="25" width="8.8984375" style="1" customWidth="1"/>
    <col min="26" max="26" width="11.19921875" style="1" customWidth="1"/>
    <col min="27" max="27" width="7.8984375" style="1"/>
    <col min="28" max="29" width="13.5" style="1" customWidth="1"/>
    <col min="30" max="30" width="7.8984375" style="1"/>
    <col min="31" max="31" width="9" style="1" customWidth="1"/>
    <col min="32" max="16384" width="7.8984375" style="1"/>
  </cols>
  <sheetData>
    <row r="1" spans="1:31" ht="15.6">
      <c r="A1" s="9"/>
      <c r="B1" s="192" t="s">
        <v>0</v>
      </c>
      <c r="C1" s="10"/>
      <c r="D1" s="10"/>
      <c r="E1" s="10"/>
      <c r="F1" s="10"/>
      <c r="G1" s="10"/>
      <c r="H1" s="27"/>
      <c r="I1" s="28"/>
      <c r="J1" s="28"/>
      <c r="K1" s="28"/>
      <c r="L1" s="28"/>
      <c r="M1" s="29"/>
      <c r="N1" s="30"/>
      <c r="O1" s="27"/>
      <c r="P1" s="50"/>
      <c r="Q1" s="51"/>
      <c r="R1" s="50"/>
      <c r="S1" s="50"/>
      <c r="T1" s="50"/>
      <c r="U1" s="50"/>
      <c r="V1" s="52"/>
    </row>
    <row r="2" spans="1:31">
      <c r="A2" s="9"/>
      <c r="B2" s="193" t="s">
        <v>1</v>
      </c>
      <c r="C2" s="10"/>
      <c r="D2" s="10"/>
      <c r="E2" s="10"/>
      <c r="F2" s="10"/>
      <c r="G2" s="10"/>
      <c r="H2" s="10"/>
      <c r="I2" s="31"/>
      <c r="J2" s="32"/>
      <c r="K2" s="32"/>
      <c r="L2" s="32"/>
      <c r="M2" s="33"/>
      <c r="N2" s="33"/>
      <c r="O2" s="34"/>
      <c r="P2" s="33"/>
      <c r="Q2" s="53"/>
      <c r="R2" s="33"/>
      <c r="S2" s="54"/>
      <c r="T2" s="52"/>
      <c r="U2" s="9"/>
      <c r="V2" s="9"/>
    </row>
    <row r="3" spans="1:31">
      <c r="A3" s="397" t="s">
        <v>2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</row>
    <row r="4" spans="1:31">
      <c r="A4" s="397" t="s">
        <v>3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7"/>
      <c r="U4" s="397"/>
      <c r="V4" s="397"/>
    </row>
    <row r="5" spans="1:31">
      <c r="A5" s="397"/>
      <c r="B5" s="397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</row>
    <row r="6" spans="1:31" ht="21" customHeight="1">
      <c r="A6" s="401" t="s">
        <v>4</v>
      </c>
      <c r="B6" s="401" t="s">
        <v>5</v>
      </c>
      <c r="C6" s="401" t="s">
        <v>6</v>
      </c>
      <c r="D6" s="404" t="s">
        <v>7</v>
      </c>
      <c r="E6" s="398" t="s">
        <v>8</v>
      </c>
      <c r="F6" s="398"/>
      <c r="G6" s="389" t="s">
        <v>9</v>
      </c>
      <c r="H6" s="398" t="s">
        <v>10</v>
      </c>
      <c r="I6" s="393" t="s">
        <v>11</v>
      </c>
      <c r="J6" s="399"/>
      <c r="K6" s="399"/>
      <c r="L6" s="400"/>
      <c r="M6" s="398" t="s">
        <v>12</v>
      </c>
      <c r="N6" s="398" t="s">
        <v>13</v>
      </c>
      <c r="O6" s="398"/>
      <c r="P6" s="12" t="s">
        <v>14</v>
      </c>
      <c r="Q6" s="389" t="s">
        <v>15</v>
      </c>
      <c r="R6" s="389" t="s">
        <v>16</v>
      </c>
      <c r="S6" s="55" t="s">
        <v>17</v>
      </c>
      <c r="T6" s="391" t="s">
        <v>18</v>
      </c>
      <c r="U6" s="393" t="s">
        <v>19</v>
      </c>
      <c r="V6" s="394" t="s">
        <v>20</v>
      </c>
      <c r="W6" s="82"/>
    </row>
    <row r="7" spans="1:31" ht="24.9" customHeight="1">
      <c r="A7" s="402"/>
      <c r="B7" s="402"/>
      <c r="C7" s="402"/>
      <c r="D7" s="404"/>
      <c r="E7" s="12" t="s">
        <v>21</v>
      </c>
      <c r="F7" s="12" t="s">
        <v>22</v>
      </c>
      <c r="G7" s="390"/>
      <c r="H7" s="398"/>
      <c r="I7" s="35" t="s">
        <v>23</v>
      </c>
      <c r="J7" s="35" t="s">
        <v>24</v>
      </c>
      <c r="K7" s="35" t="s">
        <v>25</v>
      </c>
      <c r="L7" s="36" t="s">
        <v>26</v>
      </c>
      <c r="M7" s="398"/>
      <c r="N7" s="12" t="s">
        <v>27</v>
      </c>
      <c r="O7" s="194" t="s">
        <v>28</v>
      </c>
      <c r="P7" s="194" t="s">
        <v>29</v>
      </c>
      <c r="Q7" s="390"/>
      <c r="R7" s="390"/>
      <c r="S7" s="195" t="s">
        <v>30</v>
      </c>
      <c r="T7" s="392"/>
      <c r="U7" s="393"/>
      <c r="V7" s="395"/>
      <c r="W7" s="82"/>
    </row>
    <row r="8" spans="1:31">
      <c r="A8" s="403"/>
      <c r="B8" s="403"/>
      <c r="C8" s="403"/>
      <c r="D8" s="11" t="s">
        <v>31</v>
      </c>
      <c r="E8" s="12" t="s">
        <v>32</v>
      </c>
      <c r="F8" s="12" t="s">
        <v>32</v>
      </c>
      <c r="G8" s="12" t="s">
        <v>33</v>
      </c>
      <c r="H8" s="12" t="s">
        <v>34</v>
      </c>
      <c r="I8" s="38" t="s">
        <v>34</v>
      </c>
      <c r="J8" s="38" t="s">
        <v>34</v>
      </c>
      <c r="K8" s="38" t="s">
        <v>34</v>
      </c>
      <c r="L8" s="38" t="s">
        <v>34</v>
      </c>
      <c r="M8" s="38" t="s">
        <v>34</v>
      </c>
      <c r="N8" s="12" t="s">
        <v>34</v>
      </c>
      <c r="O8" s="194" t="s">
        <v>33</v>
      </c>
      <c r="P8" s="194" t="s">
        <v>33</v>
      </c>
      <c r="Q8" s="195" t="s">
        <v>35</v>
      </c>
      <c r="R8" s="195" t="s">
        <v>36</v>
      </c>
      <c r="S8" s="195" t="s">
        <v>36</v>
      </c>
      <c r="T8" s="196" t="s">
        <v>37</v>
      </c>
      <c r="U8" s="55" t="s">
        <v>38</v>
      </c>
      <c r="V8" s="396"/>
      <c r="W8" s="82"/>
      <c r="Y8" s="1">
        <f>2113/6</f>
        <v>352.16666666666669</v>
      </c>
    </row>
    <row r="9" spans="1:31">
      <c r="A9" s="13"/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56">
        <v>16</v>
      </c>
      <c r="R9" s="57">
        <v>17</v>
      </c>
      <c r="S9" s="57">
        <v>18</v>
      </c>
      <c r="T9" s="108">
        <v>19</v>
      </c>
      <c r="U9" s="57">
        <v>20</v>
      </c>
      <c r="V9" s="58">
        <v>21</v>
      </c>
      <c r="W9" s="82"/>
    </row>
    <row r="10" spans="1:31" s="5" customFormat="1" ht="29.25" customHeight="1">
      <c r="A10" s="14">
        <v>1</v>
      </c>
      <c r="B10" s="15" t="s">
        <v>39</v>
      </c>
      <c r="C10" s="15" t="s">
        <v>40</v>
      </c>
      <c r="D10" s="14">
        <v>40</v>
      </c>
      <c r="E10" s="16">
        <v>1</v>
      </c>
      <c r="F10" s="16">
        <v>0</v>
      </c>
      <c r="G10" s="16">
        <v>72.84</v>
      </c>
      <c r="H10" s="98">
        <v>21.7083333333333</v>
      </c>
      <c r="I10" s="98">
        <v>0.72916666666424101</v>
      </c>
      <c r="J10" s="98">
        <v>0.52291666666133096</v>
      </c>
      <c r="K10" s="99">
        <v>0</v>
      </c>
      <c r="L10" s="100">
        <v>1.2520833333255701</v>
      </c>
      <c r="M10" s="99">
        <v>30</v>
      </c>
      <c r="N10" s="100">
        <v>28.747916666674399</v>
      </c>
      <c r="O10" s="101">
        <v>95.826388888914806</v>
      </c>
      <c r="P10" s="113">
        <v>72.3611111111111</v>
      </c>
      <c r="Q10" s="59">
        <v>8511</v>
      </c>
      <c r="R10" s="60"/>
      <c r="S10" s="60"/>
      <c r="T10" s="60">
        <v>25167</v>
      </c>
      <c r="U10" s="61">
        <v>6</v>
      </c>
      <c r="V10" s="147" t="s">
        <v>41</v>
      </c>
      <c r="W10" s="148"/>
      <c r="Y10" s="175"/>
      <c r="Z10" s="176"/>
      <c r="AD10" s="175">
        <v>4.1666666666666699E-2</v>
      </c>
      <c r="AE10" s="177">
        <f>+AD10*AB10</f>
        <v>0</v>
      </c>
    </row>
    <row r="11" spans="1:31" s="5" customFormat="1" ht="21.75" customHeight="1">
      <c r="A11" s="14">
        <v>2</v>
      </c>
      <c r="B11" s="15" t="s">
        <v>39</v>
      </c>
      <c r="C11" s="15" t="s">
        <v>42</v>
      </c>
      <c r="D11" s="14">
        <v>40</v>
      </c>
      <c r="E11" s="16">
        <v>1</v>
      </c>
      <c r="F11" s="16">
        <v>0</v>
      </c>
      <c r="G11" s="16">
        <v>73.8</v>
      </c>
      <c r="H11" s="98">
        <v>12.75</v>
      </c>
      <c r="I11" s="98">
        <v>1.89583333333576</v>
      </c>
      <c r="J11" s="98">
        <v>10.1784722222146</v>
      </c>
      <c r="K11" s="99">
        <v>0</v>
      </c>
      <c r="L11" s="100">
        <v>12.074305555550399</v>
      </c>
      <c r="M11" s="99">
        <v>30</v>
      </c>
      <c r="N11" s="100">
        <v>17.925694444449601</v>
      </c>
      <c r="O11" s="101">
        <v>59.752314814832097</v>
      </c>
      <c r="P11" s="113">
        <v>42.5</v>
      </c>
      <c r="Q11" s="59">
        <v>3158</v>
      </c>
      <c r="R11" s="60"/>
      <c r="S11" s="60"/>
      <c r="T11" s="60">
        <v>30581</v>
      </c>
      <c r="U11" s="61">
        <v>5</v>
      </c>
      <c r="V11" s="147" t="s">
        <v>43</v>
      </c>
      <c r="W11" s="148"/>
      <c r="Y11" s="175"/>
      <c r="Z11" s="176"/>
    </row>
    <row r="12" spans="1:31" s="5" customFormat="1" ht="13.5" customHeight="1">
      <c r="A12" s="14">
        <v>3</v>
      </c>
      <c r="B12" s="114" t="s">
        <v>39</v>
      </c>
      <c r="C12" s="114" t="s">
        <v>44</v>
      </c>
      <c r="D12" s="115" t="s">
        <v>45</v>
      </c>
      <c r="E12" s="116">
        <v>0</v>
      </c>
      <c r="F12" s="116">
        <v>1</v>
      </c>
      <c r="G12" s="116">
        <v>63.86</v>
      </c>
      <c r="H12" s="117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48"/>
      <c r="Y12" s="175"/>
      <c r="Z12" s="176"/>
    </row>
    <row r="13" spans="1:31" s="5" customFormat="1" ht="13.5" customHeight="1">
      <c r="A13" s="14">
        <v>4</v>
      </c>
      <c r="B13" s="114" t="s">
        <v>39</v>
      </c>
      <c r="C13" s="114" t="s">
        <v>46</v>
      </c>
      <c r="D13" s="115" t="s">
        <v>45</v>
      </c>
      <c r="E13" s="116">
        <v>0</v>
      </c>
      <c r="F13" s="116">
        <v>1</v>
      </c>
      <c r="G13" s="116">
        <v>55.08</v>
      </c>
      <c r="H13" s="117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78"/>
    </row>
    <row r="14" spans="1:31" s="5" customFormat="1" ht="13.5" customHeight="1">
      <c r="A14" s="14">
        <v>5</v>
      </c>
      <c r="B14" s="15" t="s">
        <v>39</v>
      </c>
      <c r="C14" s="15" t="s">
        <v>47</v>
      </c>
      <c r="D14" s="14">
        <v>40</v>
      </c>
      <c r="E14" s="16">
        <v>1</v>
      </c>
      <c r="F14" s="16">
        <v>0</v>
      </c>
      <c r="G14" s="16">
        <v>100</v>
      </c>
      <c r="H14" s="98">
        <v>24.9583333333333</v>
      </c>
      <c r="I14" s="98">
        <v>0.33333333332848297</v>
      </c>
      <c r="J14" s="98">
        <v>4.8611111109494197E-2</v>
      </c>
      <c r="K14" s="99">
        <v>0</v>
      </c>
      <c r="L14" s="100">
        <v>0.38194444443797698</v>
      </c>
      <c r="M14" s="99">
        <v>30</v>
      </c>
      <c r="N14" s="100">
        <v>29.618055555562002</v>
      </c>
      <c r="O14" s="101">
        <v>98.726851851873406</v>
      </c>
      <c r="P14" s="113">
        <v>83.1944444444444</v>
      </c>
      <c r="Q14" s="59">
        <v>11955</v>
      </c>
      <c r="R14" s="60"/>
      <c r="S14" s="60"/>
      <c r="T14" s="60">
        <v>34439</v>
      </c>
      <c r="U14" s="61">
        <v>1</v>
      </c>
      <c r="V14" s="149" t="s">
        <v>48</v>
      </c>
      <c r="W14" s="148"/>
      <c r="Y14" s="175"/>
      <c r="Z14" s="176"/>
    </row>
    <row r="15" spans="1:31" s="5" customFormat="1" ht="13.5" customHeight="1">
      <c r="A15" s="14">
        <v>6</v>
      </c>
      <c r="B15" s="15" t="s">
        <v>39</v>
      </c>
      <c r="C15" s="15" t="s">
        <v>49</v>
      </c>
      <c r="D15" s="14">
        <v>40</v>
      </c>
      <c r="E15" s="16">
        <v>1</v>
      </c>
      <c r="F15" s="16">
        <v>0</v>
      </c>
      <c r="G15" s="16">
        <v>100</v>
      </c>
      <c r="H15" s="98">
        <v>23.9583333333333</v>
      </c>
      <c r="I15" s="98">
        <v>0.34722222221898802</v>
      </c>
      <c r="J15" s="98">
        <v>0</v>
      </c>
      <c r="K15" s="99">
        <v>0</v>
      </c>
      <c r="L15" s="100">
        <v>0.34722222221898802</v>
      </c>
      <c r="M15" s="99">
        <v>30</v>
      </c>
      <c r="N15" s="100">
        <v>29.652777777781001</v>
      </c>
      <c r="O15" s="101">
        <v>98.842592592603395</v>
      </c>
      <c r="P15" s="113">
        <v>79.8611111111111</v>
      </c>
      <c r="Q15" s="59">
        <v>11316</v>
      </c>
      <c r="R15" s="60"/>
      <c r="S15" s="60"/>
      <c r="T15" s="60">
        <v>54042</v>
      </c>
      <c r="U15" s="61">
        <v>0</v>
      </c>
      <c r="V15" s="150"/>
      <c r="W15" s="148"/>
      <c r="Y15" s="175"/>
      <c r="Z15" s="176"/>
    </row>
    <row r="16" spans="1:31" s="4" customFormat="1" ht="13.5" customHeight="1">
      <c r="A16" s="14">
        <v>7</v>
      </c>
      <c r="B16" s="118" t="s">
        <v>50</v>
      </c>
      <c r="C16" s="197" t="s">
        <v>51</v>
      </c>
      <c r="D16" s="119">
        <v>40</v>
      </c>
      <c r="E16" s="120">
        <v>1</v>
      </c>
      <c r="F16" s="120">
        <v>0</v>
      </c>
      <c r="G16" s="120">
        <v>87.27</v>
      </c>
      <c r="H16" s="98">
        <v>0</v>
      </c>
      <c r="I16" s="98">
        <v>0</v>
      </c>
      <c r="J16" s="98">
        <v>30</v>
      </c>
      <c r="K16" s="134">
        <v>0</v>
      </c>
      <c r="L16" s="135">
        <v>30</v>
      </c>
      <c r="M16" s="134">
        <v>30</v>
      </c>
      <c r="N16" s="135">
        <v>0</v>
      </c>
      <c r="O16" s="136">
        <v>0</v>
      </c>
      <c r="P16" s="113">
        <v>0</v>
      </c>
      <c r="Q16" s="63"/>
      <c r="R16" s="64"/>
      <c r="S16" s="64"/>
      <c r="T16" s="64"/>
      <c r="U16" s="151">
        <v>1</v>
      </c>
      <c r="V16" s="152" t="s">
        <v>52</v>
      </c>
      <c r="W16" s="153"/>
      <c r="X16" s="5"/>
      <c r="Y16" s="175"/>
      <c r="Z16" s="176"/>
    </row>
    <row r="17" spans="1:32" s="5" customFormat="1" ht="13.5" customHeight="1">
      <c r="A17" s="91" t="s">
        <v>53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6"/>
      <c r="O17" s="137">
        <f>AVERAGE(O10:O16)</f>
        <v>70.629629629644739</v>
      </c>
      <c r="P17" s="137">
        <f>AVERAGE(P10:P16)</f>
        <v>55.583333333333314</v>
      </c>
      <c r="Q17" s="154">
        <f>SUM(Q10:Q16)</f>
        <v>34940</v>
      </c>
      <c r="R17" s="110"/>
      <c r="S17" s="110"/>
      <c r="T17" s="110">
        <v>118393</v>
      </c>
      <c r="U17" s="111"/>
      <c r="V17" s="155"/>
      <c r="W17" s="82"/>
    </row>
    <row r="18" spans="1:32" s="3" customFormat="1" ht="27.75" customHeight="1">
      <c r="A18" s="17">
        <v>8</v>
      </c>
      <c r="B18" s="121" t="s">
        <v>54</v>
      </c>
      <c r="C18" s="198" t="s">
        <v>55</v>
      </c>
      <c r="D18" s="17">
        <v>40</v>
      </c>
      <c r="E18" s="122">
        <v>1</v>
      </c>
      <c r="F18" s="122">
        <v>0</v>
      </c>
      <c r="G18" s="122">
        <v>75.849999999999994</v>
      </c>
      <c r="H18" s="123">
        <v>2</v>
      </c>
      <c r="I18" s="123">
        <v>0</v>
      </c>
      <c r="J18" s="123">
        <v>2.0833333335758701E-2</v>
      </c>
      <c r="K18" s="102">
        <v>0</v>
      </c>
      <c r="L18" s="103">
        <v>2.0833333335758701E-2</v>
      </c>
      <c r="M18" s="99">
        <v>30</v>
      </c>
      <c r="N18" s="103">
        <v>29.979166666664199</v>
      </c>
      <c r="O18" s="101">
        <v>99.9305555555475</v>
      </c>
      <c r="P18" s="113">
        <v>6.6666666666666696</v>
      </c>
      <c r="Q18" s="156">
        <v>30</v>
      </c>
      <c r="R18" s="157"/>
      <c r="S18" s="157"/>
      <c r="T18" s="157">
        <v>2000</v>
      </c>
      <c r="U18" s="158">
        <v>1</v>
      </c>
      <c r="V18" s="159" t="s">
        <v>56</v>
      </c>
      <c r="W18" s="82"/>
      <c r="AB18" s="3">
        <v>87049</v>
      </c>
      <c r="AC18" s="3">
        <v>87344</v>
      </c>
      <c r="AD18" s="3">
        <f t="shared" ref="AD18:AD27" si="0">AC18-AB18</f>
        <v>295</v>
      </c>
    </row>
    <row r="19" spans="1:32" s="3" customFormat="1" ht="13.5" customHeight="1">
      <c r="A19" s="17">
        <v>9</v>
      </c>
      <c r="B19" s="15" t="s">
        <v>54</v>
      </c>
      <c r="C19" s="199" t="s">
        <v>57</v>
      </c>
      <c r="D19" s="14">
        <v>40</v>
      </c>
      <c r="E19" s="16">
        <v>1</v>
      </c>
      <c r="F19" s="16">
        <v>0</v>
      </c>
      <c r="G19" s="124"/>
      <c r="H19" s="123">
        <v>12.7916666666667</v>
      </c>
      <c r="I19" s="123">
        <v>0.16666666666424099</v>
      </c>
      <c r="J19" s="123">
        <v>0.104166666678793</v>
      </c>
      <c r="K19" s="102">
        <v>0</v>
      </c>
      <c r="L19" s="103">
        <v>0.270833333343035</v>
      </c>
      <c r="M19" s="99">
        <v>30</v>
      </c>
      <c r="N19" s="103">
        <v>29.729166666657001</v>
      </c>
      <c r="O19" s="101">
        <v>99.097222222189899</v>
      </c>
      <c r="P19" s="113">
        <v>42.6388888888889</v>
      </c>
      <c r="Q19" s="156">
        <v>3359</v>
      </c>
      <c r="R19" s="157"/>
      <c r="S19" s="157"/>
      <c r="T19" s="157">
        <v>4047</v>
      </c>
      <c r="U19" s="158">
        <v>6</v>
      </c>
      <c r="V19" s="159" t="s">
        <v>58</v>
      </c>
      <c r="W19" s="82">
        <v>0</v>
      </c>
      <c r="X19" s="3">
        <v>0</v>
      </c>
      <c r="Y19" s="85">
        <v>4.1666666666666699E-2</v>
      </c>
      <c r="Z19" s="85">
        <f t="shared" ref="Z19:Z56" si="1">+Y19*X19</f>
        <v>0</v>
      </c>
      <c r="AC19" s="179"/>
      <c r="AD19" s="3">
        <f t="shared" si="0"/>
        <v>0</v>
      </c>
    </row>
    <row r="20" spans="1:32" s="3" customFormat="1" ht="13.5" customHeight="1">
      <c r="A20" s="14">
        <v>10</v>
      </c>
      <c r="B20" s="121" t="s">
        <v>54</v>
      </c>
      <c r="C20" s="198" t="s">
        <v>59</v>
      </c>
      <c r="D20" s="17">
        <v>40</v>
      </c>
      <c r="E20" s="122">
        <v>1</v>
      </c>
      <c r="F20" s="122">
        <v>0</v>
      </c>
      <c r="G20" s="122">
        <v>82.03</v>
      </c>
      <c r="H20" s="123">
        <v>14.0833333333333</v>
      </c>
      <c r="I20" s="123">
        <v>0.166666666656965</v>
      </c>
      <c r="J20" s="123">
        <v>4.1666666671517298E-2</v>
      </c>
      <c r="K20" s="102">
        <v>0</v>
      </c>
      <c r="L20" s="103">
        <v>0.208333333328483</v>
      </c>
      <c r="M20" s="99">
        <v>30</v>
      </c>
      <c r="N20" s="103">
        <v>29.7916666666715</v>
      </c>
      <c r="O20" s="101">
        <v>99.305555555571701</v>
      </c>
      <c r="P20" s="113">
        <v>46.9444444444444</v>
      </c>
      <c r="Q20" s="63">
        <v>2940</v>
      </c>
      <c r="R20" s="64"/>
      <c r="S20" s="64"/>
      <c r="T20" s="64">
        <v>5063</v>
      </c>
      <c r="U20" s="65">
        <v>1</v>
      </c>
      <c r="V20" s="147" t="s">
        <v>60</v>
      </c>
      <c r="W20" s="82">
        <v>5122</v>
      </c>
      <c r="X20" s="3">
        <v>295</v>
      </c>
      <c r="Y20" s="85">
        <v>4.1666666666666699E-2</v>
      </c>
      <c r="Z20" s="85">
        <f t="shared" si="1"/>
        <v>12.291666666666677</v>
      </c>
      <c r="AB20" s="82">
        <v>5908</v>
      </c>
      <c r="AC20" s="179">
        <v>6374</v>
      </c>
      <c r="AD20" s="3">
        <f t="shared" si="0"/>
        <v>466</v>
      </c>
    </row>
    <row r="21" spans="1:32" s="3" customFormat="1" ht="27" customHeight="1">
      <c r="A21" s="14">
        <v>11</v>
      </c>
      <c r="B21" s="15" t="s">
        <v>54</v>
      </c>
      <c r="C21" s="199" t="s">
        <v>61</v>
      </c>
      <c r="D21" s="14">
        <v>40</v>
      </c>
      <c r="E21" s="16">
        <v>1</v>
      </c>
      <c r="F21" s="16">
        <v>0</v>
      </c>
      <c r="G21" s="16">
        <v>83.86</v>
      </c>
      <c r="H21" s="98">
        <v>17.5833333333333</v>
      </c>
      <c r="I21" s="98">
        <v>0.16666666666424099</v>
      </c>
      <c r="J21" s="98">
        <v>0.97916666667151697</v>
      </c>
      <c r="K21" s="99">
        <v>0</v>
      </c>
      <c r="L21" s="100">
        <v>1.14583333333576</v>
      </c>
      <c r="M21" s="99">
        <v>30</v>
      </c>
      <c r="N21" s="103">
        <v>28.854166666664199</v>
      </c>
      <c r="O21" s="101">
        <v>96.1805555555475</v>
      </c>
      <c r="P21" s="113">
        <v>58.6111111111111</v>
      </c>
      <c r="Q21" s="63">
        <v>4812</v>
      </c>
      <c r="R21" s="64"/>
      <c r="S21" s="64"/>
      <c r="T21" s="64">
        <v>6098</v>
      </c>
      <c r="U21" s="65">
        <v>1</v>
      </c>
      <c r="V21" s="160" t="s">
        <v>62</v>
      </c>
      <c r="W21" s="82">
        <v>2444</v>
      </c>
      <c r="X21" s="3">
        <v>0</v>
      </c>
      <c r="Y21" s="85">
        <v>4.1666666666666699E-2</v>
      </c>
      <c r="Z21" s="85">
        <f t="shared" si="1"/>
        <v>0</v>
      </c>
      <c r="AB21" s="82">
        <v>4070</v>
      </c>
      <c r="AC21" s="179">
        <v>4580</v>
      </c>
      <c r="AD21" s="3">
        <f t="shared" si="0"/>
        <v>510</v>
      </c>
    </row>
    <row r="22" spans="1:32" s="3" customFormat="1" ht="13.5" customHeight="1">
      <c r="A22" s="14">
        <v>12</v>
      </c>
      <c r="B22" s="15" t="s">
        <v>54</v>
      </c>
      <c r="C22" s="199" t="s">
        <v>63</v>
      </c>
      <c r="D22" s="14">
        <v>40</v>
      </c>
      <c r="E22" s="16">
        <v>1</v>
      </c>
      <c r="F22" s="16">
        <v>0</v>
      </c>
      <c r="G22" s="16">
        <v>83.06</v>
      </c>
      <c r="H22" s="98">
        <v>15.0833333333333</v>
      </c>
      <c r="I22" s="98">
        <v>8.3333333328482695E-2</v>
      </c>
      <c r="J22" s="98">
        <v>1.18055555503815E-2</v>
      </c>
      <c r="K22" s="99">
        <v>0</v>
      </c>
      <c r="L22" s="100">
        <v>9.5138888878864195E-2</v>
      </c>
      <c r="M22" s="99">
        <v>30</v>
      </c>
      <c r="N22" s="103">
        <v>29.9048611111211</v>
      </c>
      <c r="O22" s="101">
        <v>99.682870370403805</v>
      </c>
      <c r="P22" s="113">
        <v>50.2777777777778</v>
      </c>
      <c r="Q22" s="63">
        <v>3496</v>
      </c>
      <c r="R22" s="64"/>
      <c r="S22" s="64"/>
      <c r="T22" s="64">
        <v>5027</v>
      </c>
      <c r="U22" s="65">
        <v>2</v>
      </c>
      <c r="V22" s="161" t="s">
        <v>64</v>
      </c>
      <c r="W22" s="82">
        <v>3248</v>
      </c>
      <c r="X22" s="3">
        <v>466</v>
      </c>
      <c r="Y22" s="85">
        <v>4.1666666666666699E-2</v>
      </c>
      <c r="Z22" s="85">
        <f t="shared" si="1"/>
        <v>19.416666666666682</v>
      </c>
      <c r="AB22" s="82">
        <v>4472</v>
      </c>
      <c r="AC22" s="179">
        <v>4861</v>
      </c>
      <c r="AD22" s="3">
        <f t="shared" si="0"/>
        <v>389</v>
      </c>
    </row>
    <row r="23" spans="1:32" s="3" customFormat="1" ht="13.5" customHeight="1">
      <c r="A23" s="14">
        <v>13</v>
      </c>
      <c r="B23" s="15" t="s">
        <v>54</v>
      </c>
      <c r="C23" s="199" t="s">
        <v>65</v>
      </c>
      <c r="D23" s="14">
        <v>40</v>
      </c>
      <c r="E23" s="16">
        <v>1</v>
      </c>
      <c r="F23" s="16">
        <v>0</v>
      </c>
      <c r="G23" s="122">
        <v>100</v>
      </c>
      <c r="H23" s="123">
        <v>22.5416666666667</v>
      </c>
      <c r="I23" s="98">
        <v>0.18749999999272399</v>
      </c>
      <c r="J23" s="98">
        <v>1.5416666666569701</v>
      </c>
      <c r="K23" s="99">
        <v>0</v>
      </c>
      <c r="L23" s="100">
        <v>1.7291666666496901</v>
      </c>
      <c r="M23" s="99">
        <v>30</v>
      </c>
      <c r="N23" s="103">
        <v>28.2708333333503</v>
      </c>
      <c r="O23" s="101">
        <v>94.236111111167702</v>
      </c>
      <c r="P23" s="113">
        <v>75.1388888888889</v>
      </c>
      <c r="Q23" s="63">
        <v>9462</v>
      </c>
      <c r="R23" s="64"/>
      <c r="S23" s="64"/>
      <c r="T23" s="162">
        <v>10586</v>
      </c>
      <c r="U23" s="163">
        <v>5</v>
      </c>
      <c r="V23" s="147" t="s">
        <v>66</v>
      </c>
      <c r="W23" s="3">
        <v>2430</v>
      </c>
      <c r="X23" s="5">
        <v>510</v>
      </c>
      <c r="Y23" s="85">
        <v>4.1666666666666699E-2</v>
      </c>
      <c r="Z23" s="85">
        <f t="shared" si="1"/>
        <v>21.250000000000018</v>
      </c>
      <c r="AA23" s="180"/>
      <c r="AB23" s="82">
        <v>4148</v>
      </c>
      <c r="AC23" s="181">
        <v>4759</v>
      </c>
      <c r="AD23" s="3">
        <f t="shared" si="0"/>
        <v>611</v>
      </c>
      <c r="AE23" s="86"/>
      <c r="AF23" s="182"/>
    </row>
    <row r="24" spans="1:32" s="3" customFormat="1" ht="13.5" customHeight="1">
      <c r="A24" s="14">
        <v>14</v>
      </c>
      <c r="B24" s="15" t="s">
        <v>54</v>
      </c>
      <c r="C24" s="199" t="s">
        <v>67</v>
      </c>
      <c r="D24" s="14">
        <v>40</v>
      </c>
      <c r="E24" s="16">
        <v>1</v>
      </c>
      <c r="F24" s="16">
        <v>0</v>
      </c>
      <c r="G24" s="122">
        <v>100</v>
      </c>
      <c r="H24" s="123">
        <v>17.9583333333333</v>
      </c>
      <c r="I24" s="123">
        <v>0.22916666666424099</v>
      </c>
      <c r="J24" s="123">
        <v>8.3333333328482695E-2</v>
      </c>
      <c r="K24" s="99">
        <v>0</v>
      </c>
      <c r="L24" s="100">
        <v>0.31249999999272399</v>
      </c>
      <c r="M24" s="99">
        <v>30</v>
      </c>
      <c r="N24" s="103">
        <v>29.687500000007301</v>
      </c>
      <c r="O24" s="101">
        <v>98.958333333357601</v>
      </c>
      <c r="P24" s="113">
        <v>59.8611111111111</v>
      </c>
      <c r="Q24" s="63">
        <v>6094</v>
      </c>
      <c r="R24" s="64"/>
      <c r="S24" s="64"/>
      <c r="T24" s="162">
        <v>7870</v>
      </c>
      <c r="U24" s="163">
        <v>0</v>
      </c>
      <c r="V24" s="160"/>
      <c r="W24" s="3">
        <v>2616</v>
      </c>
      <c r="X24" s="5">
        <v>389</v>
      </c>
      <c r="Y24" s="85">
        <v>4.1666666666666699E-2</v>
      </c>
      <c r="Z24" s="85">
        <f t="shared" si="1"/>
        <v>16.208333333333346</v>
      </c>
      <c r="AA24" s="180"/>
      <c r="AB24" s="3">
        <v>4227</v>
      </c>
      <c r="AC24" s="181">
        <v>4724</v>
      </c>
      <c r="AD24" s="3">
        <f t="shared" si="0"/>
        <v>497</v>
      </c>
      <c r="AE24" s="86"/>
      <c r="AF24" s="182"/>
    </row>
    <row r="25" spans="1:32" s="3" customFormat="1" ht="13.5" customHeight="1">
      <c r="A25" s="14">
        <v>15</v>
      </c>
      <c r="B25" s="15" t="s">
        <v>54</v>
      </c>
      <c r="C25" s="199" t="s">
        <v>68</v>
      </c>
      <c r="D25" s="14">
        <v>40</v>
      </c>
      <c r="E25" s="16">
        <v>1</v>
      </c>
      <c r="F25" s="16">
        <v>0</v>
      </c>
      <c r="G25" s="122">
        <v>100</v>
      </c>
      <c r="H25" s="123">
        <v>18.7083333333333</v>
      </c>
      <c r="I25" s="98">
        <v>0.166666666656965</v>
      </c>
      <c r="J25" s="98">
        <v>4.1666666664241299E-2</v>
      </c>
      <c r="K25" s="99">
        <v>0</v>
      </c>
      <c r="L25" s="100">
        <v>0.20833333332120699</v>
      </c>
      <c r="M25" s="99">
        <v>30</v>
      </c>
      <c r="N25" s="103">
        <v>29.7916666666788</v>
      </c>
      <c r="O25" s="101">
        <v>99.305555555596001</v>
      </c>
      <c r="P25" s="113">
        <v>62.3611111111111</v>
      </c>
      <c r="Q25" s="63">
        <v>6435</v>
      </c>
      <c r="R25" s="64"/>
      <c r="S25" s="64"/>
      <c r="T25" s="162">
        <v>8216</v>
      </c>
      <c r="U25" s="163">
        <v>1</v>
      </c>
      <c r="V25" s="161" t="s">
        <v>69</v>
      </c>
      <c r="W25" s="3">
        <v>2272</v>
      </c>
      <c r="X25" s="5">
        <v>611</v>
      </c>
      <c r="Y25" s="85">
        <v>4.1666666666666699E-2</v>
      </c>
      <c r="Z25" s="85">
        <f t="shared" si="1"/>
        <v>25.458333333333353</v>
      </c>
      <c r="AA25" s="180"/>
      <c r="AB25" s="3">
        <v>3685</v>
      </c>
      <c r="AC25" s="181">
        <v>4171</v>
      </c>
      <c r="AD25" s="3">
        <f t="shared" si="0"/>
        <v>486</v>
      </c>
      <c r="AE25" s="86"/>
      <c r="AF25" s="182"/>
    </row>
    <row r="26" spans="1:32" s="5" customFormat="1" ht="13.5" customHeight="1">
      <c r="A26" s="14">
        <v>16</v>
      </c>
      <c r="B26" s="15" t="s">
        <v>54</v>
      </c>
      <c r="C26" s="199" t="s">
        <v>70</v>
      </c>
      <c r="D26" s="14">
        <v>40</v>
      </c>
      <c r="E26" s="16">
        <v>1</v>
      </c>
      <c r="F26" s="16">
        <v>0</v>
      </c>
      <c r="G26" s="122">
        <v>100</v>
      </c>
      <c r="H26" s="123">
        <v>20.2083333333333</v>
      </c>
      <c r="I26" s="98">
        <v>0.166666666656965</v>
      </c>
      <c r="J26" s="98">
        <v>3.8194444445252898E-2</v>
      </c>
      <c r="K26" s="99">
        <v>0</v>
      </c>
      <c r="L26" s="100">
        <v>0.204861111102218</v>
      </c>
      <c r="M26" s="99">
        <v>30</v>
      </c>
      <c r="N26" s="103">
        <v>29.795138888897799</v>
      </c>
      <c r="O26" s="101">
        <v>99.317129629659306</v>
      </c>
      <c r="P26" s="113">
        <v>67.3611111111111</v>
      </c>
      <c r="Q26" s="63">
        <v>7946</v>
      </c>
      <c r="R26" s="64"/>
      <c r="S26" s="64"/>
      <c r="T26" s="64">
        <v>8667</v>
      </c>
      <c r="U26" s="63">
        <v>2</v>
      </c>
      <c r="V26" s="161" t="s">
        <v>64</v>
      </c>
      <c r="W26" s="3">
        <v>2288</v>
      </c>
      <c r="X26" s="5">
        <v>497</v>
      </c>
      <c r="Y26" s="85">
        <v>4.1666666666666699E-2</v>
      </c>
      <c r="Z26" s="85">
        <f t="shared" si="1"/>
        <v>20.70833333333335</v>
      </c>
      <c r="AA26" s="183"/>
      <c r="AB26" s="3">
        <v>3602</v>
      </c>
      <c r="AC26" s="184">
        <v>4044</v>
      </c>
      <c r="AD26" s="3">
        <f t="shared" si="0"/>
        <v>442</v>
      </c>
      <c r="AE26" s="86"/>
      <c r="AF26" s="185"/>
    </row>
    <row r="27" spans="1:32" s="5" customFormat="1" ht="13.5" customHeight="1">
      <c r="A27" s="91" t="s">
        <v>71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6"/>
      <c r="O27" s="137">
        <f>+AVERAGE(O18:O26)</f>
        <v>98.445987654337898</v>
      </c>
      <c r="P27" s="137">
        <f>+AVERAGE(P18:P26)</f>
        <v>52.206790123456784</v>
      </c>
      <c r="Q27" s="154">
        <f>SUM(Q18:Q26)</f>
        <v>44574</v>
      </c>
      <c r="R27" s="110"/>
      <c r="S27" s="110"/>
      <c r="T27" s="110">
        <v>55632</v>
      </c>
      <c r="U27" s="111"/>
      <c r="V27" s="164"/>
      <c r="W27" s="82"/>
      <c r="X27" s="5">
        <v>486</v>
      </c>
      <c r="Y27" s="85">
        <v>4.1666666666666699E-2</v>
      </c>
      <c r="Z27" s="85">
        <f t="shared" si="1"/>
        <v>20.250000000000014</v>
      </c>
      <c r="AB27" s="3">
        <v>2288</v>
      </c>
      <c r="AC27" s="186">
        <v>2761</v>
      </c>
      <c r="AD27" s="3">
        <f t="shared" si="0"/>
        <v>473</v>
      </c>
    </row>
    <row r="28" spans="1:32" s="4" customFormat="1" ht="13.5" customHeight="1">
      <c r="A28" s="17">
        <v>17</v>
      </c>
      <c r="B28" s="15" t="s">
        <v>72</v>
      </c>
      <c r="C28" s="199" t="s">
        <v>73</v>
      </c>
      <c r="D28" s="125">
        <v>40</v>
      </c>
      <c r="E28" s="16">
        <v>1</v>
      </c>
      <c r="F28" s="16">
        <v>0</v>
      </c>
      <c r="G28" s="16">
        <v>83.26</v>
      </c>
      <c r="H28" s="98">
        <v>13.0416666666667</v>
      </c>
      <c r="I28" s="98">
        <v>0.20833333333575901</v>
      </c>
      <c r="J28" s="98">
        <v>1.4999999999708999</v>
      </c>
      <c r="K28" s="99">
        <v>0</v>
      </c>
      <c r="L28" s="100">
        <v>1.7083333333066499</v>
      </c>
      <c r="M28" s="99">
        <v>30</v>
      </c>
      <c r="N28" s="100">
        <v>28.291666666693299</v>
      </c>
      <c r="O28" s="101">
        <v>94.305555555644503</v>
      </c>
      <c r="P28" s="113">
        <v>43.4722222222222</v>
      </c>
      <c r="Q28" s="59">
        <v>6363</v>
      </c>
      <c r="R28" s="60"/>
      <c r="S28" s="60"/>
      <c r="T28" s="60">
        <v>5039</v>
      </c>
      <c r="U28" s="61">
        <v>16</v>
      </c>
      <c r="V28" s="165" t="s">
        <v>74</v>
      </c>
      <c r="W28" s="166"/>
      <c r="X28" s="5">
        <v>442</v>
      </c>
      <c r="Y28" s="85">
        <v>4.1666666666666699E-2</v>
      </c>
      <c r="Z28" s="85">
        <f t="shared" si="1"/>
        <v>18.416666666666682</v>
      </c>
      <c r="AB28" s="187"/>
      <c r="AC28" s="188">
        <f>+AB28/20</f>
        <v>0</v>
      </c>
      <c r="AD28" s="176">
        <v>4.1666666666666699E-2</v>
      </c>
      <c r="AE28" s="176">
        <f t="shared" ref="AE28:AE34" si="2">+AD28*AC28</f>
        <v>0</v>
      </c>
    </row>
    <row r="29" spans="1:32" s="4" customFormat="1" ht="13.5" customHeight="1">
      <c r="A29" s="126">
        <v>18</v>
      </c>
      <c r="B29" s="15" t="s">
        <v>72</v>
      </c>
      <c r="C29" s="199" t="s">
        <v>75</v>
      </c>
      <c r="D29" s="125">
        <v>40</v>
      </c>
      <c r="E29" s="127">
        <v>0</v>
      </c>
      <c r="F29" s="127">
        <v>1</v>
      </c>
      <c r="G29" s="127">
        <v>79.5</v>
      </c>
      <c r="H29" s="98">
        <v>0</v>
      </c>
      <c r="I29" s="138">
        <v>0</v>
      </c>
      <c r="J29" s="138">
        <v>30</v>
      </c>
      <c r="K29" s="99">
        <v>0</v>
      </c>
      <c r="L29" s="100">
        <v>30</v>
      </c>
      <c r="M29" s="99">
        <v>30</v>
      </c>
      <c r="N29" s="100">
        <v>0</v>
      </c>
      <c r="O29" s="101">
        <v>0</v>
      </c>
      <c r="P29" s="113">
        <v>0</v>
      </c>
      <c r="Q29" s="63"/>
      <c r="R29" s="64"/>
      <c r="S29" s="64"/>
      <c r="T29" s="64"/>
      <c r="U29" s="65">
        <v>0</v>
      </c>
      <c r="V29" s="167"/>
      <c r="W29" s="90"/>
      <c r="X29" s="5">
        <v>0</v>
      </c>
      <c r="Y29" s="85">
        <v>4.1666666666666699E-2</v>
      </c>
      <c r="Z29" s="85">
        <f t="shared" si="1"/>
        <v>0</v>
      </c>
      <c r="AB29" s="189"/>
      <c r="AC29" s="188">
        <f>+AB29/20</f>
        <v>0</v>
      </c>
      <c r="AD29" s="176">
        <v>4.1666666666666699E-2</v>
      </c>
      <c r="AE29" s="176">
        <f t="shared" si="2"/>
        <v>0</v>
      </c>
    </row>
    <row r="30" spans="1:32" s="5" customFormat="1" ht="13.5" customHeight="1">
      <c r="A30" s="91" t="s">
        <v>76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6"/>
      <c r="O30" s="137">
        <f>AVERAGE(O28:O29)</f>
        <v>47.152777777822251</v>
      </c>
      <c r="P30" s="137">
        <f>AVERAGE(P28:P29)</f>
        <v>21.7361111111111</v>
      </c>
      <c r="Q30" s="154">
        <f>SUM(Q28:Q29)</f>
        <v>6363</v>
      </c>
      <c r="R30" s="110"/>
      <c r="S30" s="110"/>
      <c r="T30" s="110">
        <v>6009</v>
      </c>
      <c r="U30" s="111"/>
      <c r="V30" s="112"/>
      <c r="W30" s="82"/>
      <c r="X30" s="5">
        <v>0</v>
      </c>
      <c r="Y30" s="85">
        <v>4.1666666666666699E-2</v>
      </c>
      <c r="Z30" s="85">
        <f t="shared" si="1"/>
        <v>0</v>
      </c>
      <c r="AB30" s="190"/>
      <c r="AC30" s="190"/>
      <c r="AD30" s="176">
        <v>4.1666666666666699E-2</v>
      </c>
      <c r="AE30" s="176">
        <f t="shared" si="2"/>
        <v>0</v>
      </c>
    </row>
    <row r="31" spans="1:32" s="4" customFormat="1" ht="14.4">
      <c r="A31" s="14">
        <v>19</v>
      </c>
      <c r="B31" s="15" t="s">
        <v>77</v>
      </c>
      <c r="C31" s="199" t="s">
        <v>78</v>
      </c>
      <c r="D31" s="14">
        <v>8</v>
      </c>
      <c r="E31" s="16">
        <v>1</v>
      </c>
      <c r="F31" s="16">
        <v>0</v>
      </c>
      <c r="G31" s="16">
        <v>80.25</v>
      </c>
      <c r="H31" s="98">
        <v>0</v>
      </c>
      <c r="I31" s="98">
        <v>0</v>
      </c>
      <c r="J31" s="98">
        <v>30</v>
      </c>
      <c r="K31" s="99">
        <v>0</v>
      </c>
      <c r="L31" s="100">
        <v>30</v>
      </c>
      <c r="M31" s="99">
        <v>30</v>
      </c>
      <c r="N31" s="139">
        <v>0</v>
      </c>
      <c r="O31" s="140">
        <v>0</v>
      </c>
      <c r="P31" s="141">
        <v>0</v>
      </c>
      <c r="Q31" s="168"/>
      <c r="R31" s="169"/>
      <c r="S31" s="169"/>
      <c r="T31" s="169">
        <v>507</v>
      </c>
      <c r="U31" s="61">
        <v>1</v>
      </c>
      <c r="V31" s="170" t="s">
        <v>79</v>
      </c>
      <c r="W31" s="90"/>
      <c r="X31" s="4">
        <v>275</v>
      </c>
      <c r="Y31" s="85">
        <v>4.1666666666666699E-2</v>
      </c>
      <c r="Z31" s="85">
        <f t="shared" si="1"/>
        <v>11.458333333333343</v>
      </c>
      <c r="AB31" s="187"/>
      <c r="AC31" s="188">
        <f>+AB31/12</f>
        <v>0</v>
      </c>
      <c r="AD31" s="176">
        <v>4.1666666666666699E-2</v>
      </c>
      <c r="AE31" s="176">
        <f t="shared" si="2"/>
        <v>0</v>
      </c>
    </row>
    <row r="32" spans="1:32" s="4" customFormat="1" ht="35.25" customHeight="1">
      <c r="A32" s="128">
        <v>20</v>
      </c>
      <c r="B32" s="129" t="s">
        <v>77</v>
      </c>
      <c r="C32" s="200" t="s">
        <v>80</v>
      </c>
      <c r="D32" s="128">
        <v>9</v>
      </c>
      <c r="E32" s="130">
        <v>1</v>
      </c>
      <c r="F32" s="130">
        <v>0</v>
      </c>
      <c r="G32" s="131">
        <v>82.66</v>
      </c>
      <c r="H32" s="98">
        <v>16.25</v>
      </c>
      <c r="I32" s="142">
        <v>0.125</v>
      </c>
      <c r="J32" s="142">
        <v>1.4826388888759501</v>
      </c>
      <c r="K32" s="143">
        <v>0</v>
      </c>
      <c r="L32" s="144">
        <v>1.6076388888759501</v>
      </c>
      <c r="M32" s="99">
        <v>30</v>
      </c>
      <c r="N32" s="144">
        <v>28.392361111124</v>
      </c>
      <c r="O32" s="145">
        <v>94.641203703746797</v>
      </c>
      <c r="P32" s="146">
        <v>54.1666666666667</v>
      </c>
      <c r="Q32" s="171">
        <v>11250</v>
      </c>
      <c r="R32" s="172"/>
      <c r="S32" s="172"/>
      <c r="T32" s="172">
        <v>4615</v>
      </c>
      <c r="U32" s="65">
        <v>19</v>
      </c>
      <c r="V32" s="160" t="s">
        <v>81</v>
      </c>
      <c r="W32" s="166"/>
      <c r="X32" s="5">
        <v>203</v>
      </c>
      <c r="Y32" s="85">
        <v>4.1666666666666699E-2</v>
      </c>
      <c r="Z32" s="85">
        <f t="shared" si="1"/>
        <v>8.4583333333333393</v>
      </c>
      <c r="AB32" s="189"/>
      <c r="AC32" s="188">
        <f>+AB32/12</f>
        <v>0</v>
      </c>
      <c r="AD32" s="176">
        <v>4.1666666666666699E-2</v>
      </c>
      <c r="AE32" s="176">
        <f t="shared" si="2"/>
        <v>0</v>
      </c>
    </row>
    <row r="33" spans="1:31" s="5" customFormat="1" ht="13.5" customHeight="1">
      <c r="A33" s="91" t="s">
        <v>82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6"/>
      <c r="O33" s="137">
        <f>AVERAGE(O31:O32)</f>
        <v>47.320601851873398</v>
      </c>
      <c r="P33" s="137">
        <f>AVERAGE(P31:P32)</f>
        <v>27.08333333333335</v>
      </c>
      <c r="Q33" s="154">
        <f>SUM(Q31:Q32)</f>
        <v>11250</v>
      </c>
      <c r="R33" s="110"/>
      <c r="S33" s="110"/>
      <c r="T33" s="110">
        <v>6639</v>
      </c>
      <c r="U33" s="111"/>
      <c r="V33" s="112"/>
      <c r="W33" s="82"/>
      <c r="Y33" s="85">
        <v>4.1666666666666699E-2</v>
      </c>
      <c r="Z33" s="85">
        <f t="shared" si="1"/>
        <v>0</v>
      </c>
      <c r="AB33" s="190"/>
      <c r="AC33" s="190"/>
      <c r="AD33" s="176">
        <v>4.1666666666666699E-2</v>
      </c>
      <c r="AE33" s="176">
        <f t="shared" si="2"/>
        <v>0</v>
      </c>
    </row>
    <row r="34" spans="1:31" s="5" customFormat="1" ht="13.5" customHeight="1">
      <c r="A34" s="128">
        <v>21</v>
      </c>
      <c r="B34" s="129" t="s">
        <v>83</v>
      </c>
      <c r="C34" s="200" t="s">
        <v>84</v>
      </c>
      <c r="D34" s="128">
        <v>10</v>
      </c>
      <c r="E34" s="130">
        <v>1</v>
      </c>
      <c r="F34" s="130">
        <v>0</v>
      </c>
      <c r="G34" s="131">
        <v>87.1</v>
      </c>
      <c r="H34" s="98">
        <v>9.2083333333333304</v>
      </c>
      <c r="I34" s="142">
        <v>0</v>
      </c>
      <c r="J34" s="142">
        <v>1.64236111108039</v>
      </c>
      <c r="K34" s="143">
        <v>0</v>
      </c>
      <c r="L34" s="144">
        <v>1.64236111108039</v>
      </c>
      <c r="M34" s="99">
        <v>30</v>
      </c>
      <c r="N34" s="144">
        <v>28.357638888919599</v>
      </c>
      <c r="O34" s="101">
        <v>94.525462963065394</v>
      </c>
      <c r="P34" s="113">
        <v>30.6944444444444</v>
      </c>
      <c r="Q34" s="63">
        <v>9672</v>
      </c>
      <c r="R34" s="64"/>
      <c r="S34" s="64"/>
      <c r="T34" s="64">
        <v>1865</v>
      </c>
      <c r="U34" s="65">
        <v>15</v>
      </c>
      <c r="V34" s="173" t="s">
        <v>85</v>
      </c>
      <c r="W34" s="174"/>
      <c r="Y34" s="85">
        <v>4.1666666666666699E-2</v>
      </c>
      <c r="Z34" s="85">
        <f t="shared" si="1"/>
        <v>0</v>
      </c>
      <c r="AB34" s="191"/>
      <c r="AC34" s="188">
        <f>+AB34/6</f>
        <v>0</v>
      </c>
      <c r="AD34" s="176">
        <v>4.1666666666666699E-2</v>
      </c>
      <c r="AE34" s="176">
        <f t="shared" si="2"/>
        <v>0</v>
      </c>
    </row>
    <row r="35" spans="1:31" s="4" customFormat="1" ht="13.5" customHeight="1">
      <c r="A35" s="91" t="s">
        <v>86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6"/>
      <c r="O35" s="137">
        <f>+O34</f>
        <v>94.525462963065394</v>
      </c>
      <c r="P35" s="137">
        <f>+P34</f>
        <v>30.6944444444444</v>
      </c>
      <c r="Q35" s="154">
        <f>SUM(Q34)</f>
        <v>9672</v>
      </c>
      <c r="R35" s="110"/>
      <c r="S35" s="110"/>
      <c r="T35" s="110">
        <v>1558</v>
      </c>
      <c r="U35" s="111"/>
      <c r="V35" s="112"/>
      <c r="W35" s="90"/>
      <c r="Y35" s="85">
        <v>4.1666666666666699E-2</v>
      </c>
      <c r="Z35" s="85">
        <f t="shared" si="1"/>
        <v>0</v>
      </c>
    </row>
    <row r="36" spans="1:31" s="4" customFormat="1" ht="13.5" customHeight="1">
      <c r="A36" s="91" t="s">
        <v>87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6"/>
      <c r="O36" s="137">
        <f>(O34+O32+O31+O29+O28+O26+O25+O24+O23+O22+O21+O20+O18+O19)/14</f>
        <v>83.53472222224984</v>
      </c>
      <c r="P36" s="137">
        <f>(P34+P32+P31+P29+P28+P26+P25+P24+P23+P22+P21+P20+P18+P19)/13</f>
        <v>46.014957264957246</v>
      </c>
      <c r="Q36" s="154">
        <f>Q27+Q30+Q33+Q35</f>
        <v>71859</v>
      </c>
      <c r="R36" s="110"/>
      <c r="S36" s="110"/>
      <c r="T36" s="110"/>
      <c r="U36" s="111"/>
      <c r="V36" s="112"/>
      <c r="W36" s="90"/>
      <c r="Y36" s="85">
        <v>4.1666666666666699E-2</v>
      </c>
      <c r="Z36" s="85">
        <f t="shared" si="1"/>
        <v>0</v>
      </c>
    </row>
    <row r="37" spans="1:31" s="2" customFormat="1" ht="13.5" customHeight="1">
      <c r="A37" s="14">
        <v>22</v>
      </c>
      <c r="B37" s="15" t="s">
        <v>88</v>
      </c>
      <c r="C37" s="201" t="s">
        <v>89</v>
      </c>
      <c r="D37" s="14">
        <v>40</v>
      </c>
      <c r="E37" s="16">
        <v>1</v>
      </c>
      <c r="F37" s="16">
        <v>0</v>
      </c>
      <c r="G37" s="16">
        <v>98.9</v>
      </c>
      <c r="H37" s="98">
        <v>13.3333333333333</v>
      </c>
      <c r="I37" s="98">
        <v>0.25</v>
      </c>
      <c r="J37" s="98">
        <v>0.125</v>
      </c>
      <c r="K37" s="99">
        <v>0</v>
      </c>
      <c r="L37" s="100">
        <v>0.375</v>
      </c>
      <c r="M37" s="99">
        <v>30</v>
      </c>
      <c r="N37" s="100">
        <v>29.625</v>
      </c>
      <c r="O37" s="101">
        <v>98.75</v>
      </c>
      <c r="P37" s="113">
        <v>44.4444444444444</v>
      </c>
      <c r="Q37" s="59">
        <v>2049</v>
      </c>
      <c r="R37" s="60"/>
      <c r="S37" s="60"/>
      <c r="T37" s="60"/>
      <c r="U37" s="61">
        <v>3</v>
      </c>
      <c r="V37" s="62" t="s">
        <v>90</v>
      </c>
      <c r="W37" s="83"/>
      <c r="X37" s="84">
        <v>414</v>
      </c>
      <c r="Y37" s="85">
        <v>4.1666666666666699E-2</v>
      </c>
      <c r="Z37" s="86">
        <f t="shared" si="1"/>
        <v>17.250000000000014</v>
      </c>
    </row>
    <row r="38" spans="1:31" s="3" customFormat="1" ht="13.5" customHeight="1">
      <c r="A38" s="14">
        <v>23</v>
      </c>
      <c r="B38" s="15" t="s">
        <v>88</v>
      </c>
      <c r="C38" s="201" t="s">
        <v>91</v>
      </c>
      <c r="D38" s="14">
        <v>40</v>
      </c>
      <c r="E38" s="16">
        <v>1</v>
      </c>
      <c r="F38" s="16">
        <v>0</v>
      </c>
      <c r="G38" s="16">
        <v>98.9</v>
      </c>
      <c r="H38" s="98">
        <v>15.7916666666667</v>
      </c>
      <c r="I38" s="98">
        <v>8.3333333335758694E-2</v>
      </c>
      <c r="J38" s="98">
        <v>0</v>
      </c>
      <c r="K38" s="99">
        <v>0</v>
      </c>
      <c r="L38" s="100">
        <v>8.3333333335758694E-2</v>
      </c>
      <c r="M38" s="99">
        <v>30</v>
      </c>
      <c r="N38" s="100">
        <v>29.916666666664199</v>
      </c>
      <c r="O38" s="101">
        <v>99.7222222222141</v>
      </c>
      <c r="P38" s="113">
        <v>52.6388888888889</v>
      </c>
      <c r="Q38" s="63">
        <v>2333</v>
      </c>
      <c r="R38" s="64"/>
      <c r="S38" s="64"/>
      <c r="T38" s="64"/>
      <c r="U38" s="65">
        <v>0</v>
      </c>
      <c r="V38" s="62"/>
      <c r="W38" s="82"/>
      <c r="X38" s="88">
        <v>419</v>
      </c>
      <c r="Y38" s="85">
        <v>4.1666666666666699E-2</v>
      </c>
      <c r="Z38" s="86">
        <f t="shared" si="1"/>
        <v>17.458333333333346</v>
      </c>
    </row>
    <row r="39" spans="1:31" s="4" customFormat="1" ht="13.5" customHeight="1">
      <c r="A39" s="14">
        <v>24</v>
      </c>
      <c r="B39" s="15" t="s">
        <v>88</v>
      </c>
      <c r="C39" s="201" t="s">
        <v>92</v>
      </c>
      <c r="D39" s="14">
        <v>40</v>
      </c>
      <c r="E39" s="16">
        <v>1</v>
      </c>
      <c r="F39" s="16">
        <v>0</v>
      </c>
      <c r="G39" s="16">
        <v>98.9</v>
      </c>
      <c r="H39" s="98">
        <v>12.7916666666667</v>
      </c>
      <c r="I39" s="98">
        <v>0</v>
      </c>
      <c r="J39" s="98">
        <v>9.0277777773735607E-2</v>
      </c>
      <c r="K39" s="99">
        <v>0</v>
      </c>
      <c r="L39" s="100">
        <v>9.0277777773735607E-2</v>
      </c>
      <c r="M39" s="99">
        <v>30</v>
      </c>
      <c r="N39" s="100">
        <v>29.9097222222263</v>
      </c>
      <c r="O39" s="101">
        <v>99.699074074087505</v>
      </c>
      <c r="P39" s="113">
        <v>42.6388888888889</v>
      </c>
      <c r="Q39" s="59">
        <v>1777</v>
      </c>
      <c r="R39" s="60"/>
      <c r="S39" s="60"/>
      <c r="T39" s="60"/>
      <c r="U39" s="61">
        <v>2</v>
      </c>
      <c r="V39" s="62" t="s">
        <v>93</v>
      </c>
      <c r="W39" s="90"/>
      <c r="X39" s="84">
        <v>354</v>
      </c>
      <c r="Y39" s="85">
        <v>4.1666666666666699E-2</v>
      </c>
      <c r="Z39" s="86">
        <f t="shared" si="1"/>
        <v>14.750000000000011</v>
      </c>
    </row>
    <row r="40" spans="1:31" s="4" customFormat="1" ht="13.5" customHeight="1">
      <c r="A40" s="14">
        <v>25</v>
      </c>
      <c r="B40" s="15" t="s">
        <v>88</v>
      </c>
      <c r="C40" s="201" t="s">
        <v>94</v>
      </c>
      <c r="D40" s="14">
        <v>40</v>
      </c>
      <c r="E40" s="16">
        <v>1</v>
      </c>
      <c r="F40" s="16">
        <v>0</v>
      </c>
      <c r="G40" s="16">
        <v>98.9</v>
      </c>
      <c r="H40" s="98">
        <v>11.875</v>
      </c>
      <c r="I40" s="98">
        <v>0</v>
      </c>
      <c r="J40" s="98">
        <v>1.6111111111240499</v>
      </c>
      <c r="K40" s="99">
        <v>0</v>
      </c>
      <c r="L40" s="100">
        <v>1.6111111111240499</v>
      </c>
      <c r="M40" s="99">
        <v>30</v>
      </c>
      <c r="N40" s="100">
        <v>28.388888888876</v>
      </c>
      <c r="O40" s="101">
        <v>94.629629629586503</v>
      </c>
      <c r="P40" s="113">
        <v>39.5833333333333</v>
      </c>
      <c r="Q40" s="63">
        <v>1706</v>
      </c>
      <c r="R40" s="64"/>
      <c r="S40" s="64"/>
      <c r="T40" s="64"/>
      <c r="U40" s="65">
        <v>6</v>
      </c>
      <c r="V40" s="62" t="s">
        <v>95</v>
      </c>
      <c r="W40" s="90"/>
      <c r="X40" s="88">
        <v>368</v>
      </c>
      <c r="Y40" s="85">
        <v>4.1666666666666699E-2</v>
      </c>
      <c r="Z40" s="86">
        <f t="shared" si="1"/>
        <v>15.333333333333345</v>
      </c>
    </row>
    <row r="41" spans="1:31" s="2" customFormat="1" ht="13.5" customHeight="1">
      <c r="A41" s="14">
        <v>26</v>
      </c>
      <c r="B41" s="15" t="s">
        <v>88</v>
      </c>
      <c r="C41" s="201" t="s">
        <v>96</v>
      </c>
      <c r="D41" s="14">
        <v>40</v>
      </c>
      <c r="E41" s="16">
        <v>1</v>
      </c>
      <c r="F41" s="16">
        <v>0</v>
      </c>
      <c r="G41" s="16">
        <v>98.9</v>
      </c>
      <c r="H41" s="98">
        <v>11.5416666666667</v>
      </c>
      <c r="I41" s="98">
        <v>0.20833333333575901</v>
      </c>
      <c r="J41" s="98">
        <v>2.0972222222189898</v>
      </c>
      <c r="K41" s="99">
        <v>0</v>
      </c>
      <c r="L41" s="100">
        <v>2.3055555555547498</v>
      </c>
      <c r="M41" s="99">
        <v>30</v>
      </c>
      <c r="N41" s="100">
        <v>27.694444444445299</v>
      </c>
      <c r="O41" s="101">
        <v>92.314814814817495</v>
      </c>
      <c r="P41" s="113">
        <v>38.4722222222222</v>
      </c>
      <c r="Q41" s="59">
        <v>1758</v>
      </c>
      <c r="R41" s="60"/>
      <c r="S41" s="60"/>
      <c r="T41" s="60"/>
      <c r="U41" s="61">
        <v>4</v>
      </c>
      <c r="V41" s="62" t="s">
        <v>97</v>
      </c>
      <c r="W41" s="83"/>
      <c r="X41" s="84">
        <v>361</v>
      </c>
      <c r="Y41" s="85">
        <v>4.1666666666666699E-2</v>
      </c>
      <c r="Z41" s="86">
        <f t="shared" si="1"/>
        <v>15.041666666666679</v>
      </c>
    </row>
    <row r="42" spans="1:31" s="2" customFormat="1" ht="13.5" customHeight="1">
      <c r="A42" s="14">
        <v>27</v>
      </c>
      <c r="B42" s="15" t="s">
        <v>88</v>
      </c>
      <c r="C42" s="201" t="s">
        <v>98</v>
      </c>
      <c r="D42" s="14">
        <v>40</v>
      </c>
      <c r="E42" s="16">
        <v>1</v>
      </c>
      <c r="F42" s="16">
        <v>0</v>
      </c>
      <c r="G42" s="16">
        <v>98.9</v>
      </c>
      <c r="H42" s="98">
        <v>13.0416666666667</v>
      </c>
      <c r="I42" s="98">
        <v>0.25</v>
      </c>
      <c r="J42" s="98">
        <v>0.35416666667151703</v>
      </c>
      <c r="K42" s="99">
        <v>0</v>
      </c>
      <c r="L42" s="100">
        <v>0.60416666667151697</v>
      </c>
      <c r="M42" s="99">
        <v>30</v>
      </c>
      <c r="N42" s="100">
        <v>29.3958333333285</v>
      </c>
      <c r="O42" s="101">
        <v>97.9861111110949</v>
      </c>
      <c r="P42" s="113">
        <v>43.4722222222222</v>
      </c>
      <c r="Q42" s="63">
        <v>1911</v>
      </c>
      <c r="R42" s="64"/>
      <c r="S42" s="64"/>
      <c r="T42" s="64"/>
      <c r="U42" s="65">
        <v>4</v>
      </c>
      <c r="V42" s="62" t="s">
        <v>99</v>
      </c>
      <c r="W42" s="83"/>
      <c r="X42" s="88">
        <v>214</v>
      </c>
      <c r="Y42" s="85">
        <v>4.1666666666666699E-2</v>
      </c>
      <c r="Z42" s="86">
        <f t="shared" si="1"/>
        <v>8.9166666666666732</v>
      </c>
    </row>
    <row r="43" spans="1:31" s="2" customFormat="1" ht="13.5" customHeight="1">
      <c r="A43" s="14">
        <v>28</v>
      </c>
      <c r="B43" s="15" t="s">
        <v>88</v>
      </c>
      <c r="C43" s="201" t="s">
        <v>100</v>
      </c>
      <c r="D43" s="14">
        <v>40</v>
      </c>
      <c r="E43" s="16">
        <v>1</v>
      </c>
      <c r="F43" s="16">
        <v>0</v>
      </c>
      <c r="G43" s="16">
        <v>98.9</v>
      </c>
      <c r="H43" s="98">
        <v>5.5833333333333304</v>
      </c>
      <c r="I43" s="98">
        <v>0</v>
      </c>
      <c r="J43" s="98">
        <v>0.3125</v>
      </c>
      <c r="K43" s="99">
        <v>0</v>
      </c>
      <c r="L43" s="100">
        <v>0.3125</v>
      </c>
      <c r="M43" s="99">
        <v>30</v>
      </c>
      <c r="N43" s="100">
        <v>29.6875</v>
      </c>
      <c r="O43" s="101">
        <v>98.9583333333333</v>
      </c>
      <c r="P43" s="113">
        <v>18.6111111111111</v>
      </c>
      <c r="Q43" s="59">
        <v>776</v>
      </c>
      <c r="R43" s="60"/>
      <c r="S43" s="60"/>
      <c r="T43" s="60"/>
      <c r="U43" s="61">
        <v>6</v>
      </c>
      <c r="V43" s="66" t="s">
        <v>101</v>
      </c>
      <c r="W43" s="83"/>
      <c r="X43" s="84">
        <v>90</v>
      </c>
      <c r="Y43" s="85">
        <v>4.1666666666666699E-2</v>
      </c>
      <c r="Z43" s="86">
        <f t="shared" si="1"/>
        <v>3.7500000000000031</v>
      </c>
    </row>
    <row r="44" spans="1:31" s="2" customFormat="1" ht="13.5" customHeight="1">
      <c r="A44" s="14">
        <v>29</v>
      </c>
      <c r="B44" s="15" t="s">
        <v>88</v>
      </c>
      <c r="C44" s="201" t="s">
        <v>102</v>
      </c>
      <c r="D44" s="14">
        <v>40</v>
      </c>
      <c r="E44" s="16">
        <v>1</v>
      </c>
      <c r="F44" s="16">
        <v>0</v>
      </c>
      <c r="G44" s="16">
        <v>98.9</v>
      </c>
      <c r="H44" s="98">
        <v>14.2916666666667</v>
      </c>
      <c r="I44" s="98">
        <v>0.25</v>
      </c>
      <c r="J44" s="98">
        <v>4.8611111109494197E-2</v>
      </c>
      <c r="K44" s="99">
        <v>0</v>
      </c>
      <c r="L44" s="100">
        <v>0.29861111110949401</v>
      </c>
      <c r="M44" s="99">
        <v>30</v>
      </c>
      <c r="N44" s="100">
        <v>29.701388888890499</v>
      </c>
      <c r="O44" s="101">
        <v>99.004629629635005</v>
      </c>
      <c r="P44" s="113">
        <v>47.6388888888889</v>
      </c>
      <c r="Q44" s="63">
        <v>2310</v>
      </c>
      <c r="R44" s="64"/>
      <c r="S44" s="64"/>
      <c r="T44" s="64"/>
      <c r="U44" s="65">
        <v>3</v>
      </c>
      <c r="V44" s="67" t="s">
        <v>103</v>
      </c>
      <c r="W44" s="83"/>
      <c r="X44" s="88">
        <v>380</v>
      </c>
      <c r="Y44" s="85">
        <v>4.1666666666666699E-2</v>
      </c>
      <c r="Z44" s="86">
        <f t="shared" si="1"/>
        <v>15.833333333333346</v>
      </c>
    </row>
    <row r="45" spans="1:31" s="2" customFormat="1" ht="13.5" customHeight="1">
      <c r="A45" s="14">
        <v>30</v>
      </c>
      <c r="B45" s="15" t="s">
        <v>88</v>
      </c>
      <c r="C45" s="201" t="s">
        <v>104</v>
      </c>
      <c r="D45" s="17">
        <v>40</v>
      </c>
      <c r="E45" s="16">
        <v>1</v>
      </c>
      <c r="F45" s="16">
        <v>0</v>
      </c>
      <c r="G45" s="16">
        <v>98.9</v>
      </c>
      <c r="H45" s="98">
        <v>11.2916666666667</v>
      </c>
      <c r="I45" s="98">
        <v>0</v>
      </c>
      <c r="J45" s="98">
        <v>0.45138888888322998</v>
      </c>
      <c r="K45" s="102">
        <v>0</v>
      </c>
      <c r="L45" s="103">
        <v>0.45138888888322998</v>
      </c>
      <c r="M45" s="99">
        <v>30</v>
      </c>
      <c r="N45" s="100">
        <v>29.548611111116799</v>
      </c>
      <c r="O45" s="101">
        <v>98.495370370389196</v>
      </c>
      <c r="P45" s="113">
        <v>37.6388888888889</v>
      </c>
      <c r="Q45" s="59">
        <v>1641</v>
      </c>
      <c r="R45" s="60"/>
      <c r="S45" s="60"/>
      <c r="T45" s="60"/>
      <c r="U45" s="61">
        <v>3</v>
      </c>
      <c r="V45" s="68" t="s">
        <v>105</v>
      </c>
      <c r="W45" s="83"/>
      <c r="X45" s="84">
        <v>299</v>
      </c>
      <c r="Y45" s="85">
        <v>4.1666666666666699E-2</v>
      </c>
      <c r="Z45" s="86">
        <f t="shared" si="1"/>
        <v>12.458333333333343</v>
      </c>
    </row>
    <row r="46" spans="1:31" s="2" customFormat="1" ht="13.5" customHeight="1">
      <c r="A46" s="14">
        <v>31</v>
      </c>
      <c r="B46" s="15" t="s">
        <v>88</v>
      </c>
      <c r="C46" s="201" t="s">
        <v>106</v>
      </c>
      <c r="D46" s="14">
        <v>40</v>
      </c>
      <c r="E46" s="16">
        <v>1</v>
      </c>
      <c r="F46" s="16">
        <v>0</v>
      </c>
      <c r="G46" s="16">
        <v>98.9</v>
      </c>
      <c r="H46" s="98">
        <v>13.4583333333333</v>
      </c>
      <c r="I46" s="98">
        <v>0</v>
      </c>
      <c r="J46" s="98">
        <v>1.0416666664241301E-2</v>
      </c>
      <c r="K46" s="99">
        <v>0</v>
      </c>
      <c r="L46" s="100">
        <v>1.0416666664241301E-2</v>
      </c>
      <c r="M46" s="99">
        <v>30</v>
      </c>
      <c r="N46" s="100">
        <v>29.989583333335801</v>
      </c>
      <c r="O46" s="101">
        <v>99.9652777777859</v>
      </c>
      <c r="P46" s="113">
        <v>44.8611111111111</v>
      </c>
      <c r="Q46" s="59">
        <v>1979</v>
      </c>
      <c r="R46" s="60"/>
      <c r="S46" s="60"/>
      <c r="T46" s="60"/>
      <c r="U46" s="61">
        <v>1</v>
      </c>
      <c r="V46" s="62" t="s">
        <v>107</v>
      </c>
      <c r="W46" s="83"/>
      <c r="X46" s="88">
        <v>387</v>
      </c>
      <c r="Y46" s="85">
        <v>4.1666666666666699E-2</v>
      </c>
      <c r="Z46" s="86">
        <f t="shared" si="1"/>
        <v>16.125000000000014</v>
      </c>
    </row>
    <row r="47" spans="1:31" s="2" customFormat="1" ht="13.5" customHeight="1">
      <c r="A47" s="14">
        <v>32</v>
      </c>
      <c r="B47" s="15" t="s">
        <v>88</v>
      </c>
      <c r="C47" s="201" t="s">
        <v>108</v>
      </c>
      <c r="D47" s="14">
        <v>40</v>
      </c>
      <c r="E47" s="16">
        <v>1</v>
      </c>
      <c r="F47" s="16">
        <v>0</v>
      </c>
      <c r="G47" s="16">
        <v>98.9</v>
      </c>
      <c r="H47" s="98">
        <v>13.375</v>
      </c>
      <c r="I47" s="98">
        <v>0</v>
      </c>
      <c r="J47" s="98">
        <v>4.8611111116770203E-2</v>
      </c>
      <c r="K47" s="99">
        <v>0</v>
      </c>
      <c r="L47" s="100">
        <v>4.8611111116770203E-2</v>
      </c>
      <c r="M47" s="99">
        <v>30</v>
      </c>
      <c r="N47" s="100">
        <v>29.951388888883201</v>
      </c>
      <c r="O47" s="101">
        <v>99.837962962944104</v>
      </c>
      <c r="P47" s="113">
        <v>44.5833333333333</v>
      </c>
      <c r="Q47" s="59">
        <v>1883</v>
      </c>
      <c r="R47" s="60"/>
      <c r="S47" s="60"/>
      <c r="T47" s="60"/>
      <c r="U47" s="61">
        <v>1</v>
      </c>
      <c r="V47" s="62" t="s">
        <v>109</v>
      </c>
      <c r="W47" s="83"/>
      <c r="X47" s="84">
        <v>412</v>
      </c>
      <c r="Y47" s="85">
        <v>4.1666666666666699E-2</v>
      </c>
      <c r="Z47" s="86">
        <f t="shared" si="1"/>
        <v>17.166666666666679</v>
      </c>
    </row>
    <row r="48" spans="1:31" s="2" customFormat="1" ht="13.5" customHeight="1">
      <c r="A48" s="14">
        <v>33</v>
      </c>
      <c r="B48" s="15" t="s">
        <v>88</v>
      </c>
      <c r="C48" s="201" t="s">
        <v>110</v>
      </c>
      <c r="D48" s="14">
        <v>40</v>
      </c>
      <c r="E48" s="16">
        <v>1</v>
      </c>
      <c r="F48" s="16">
        <v>0</v>
      </c>
      <c r="G48" s="16">
        <v>98.9</v>
      </c>
      <c r="H48" s="98">
        <v>12.7916666666667</v>
      </c>
      <c r="I48" s="98">
        <v>0.229166666671517</v>
      </c>
      <c r="J48" s="98">
        <v>0.40972222221898802</v>
      </c>
      <c r="K48" s="99">
        <v>0</v>
      </c>
      <c r="L48" s="100">
        <v>0.63888888889050599</v>
      </c>
      <c r="M48" s="99">
        <v>30</v>
      </c>
      <c r="N48" s="100">
        <v>29.361111111109501</v>
      </c>
      <c r="O48" s="101">
        <v>97.870370370364995</v>
      </c>
      <c r="P48" s="113">
        <v>42.6388888888889</v>
      </c>
      <c r="Q48" s="63">
        <v>2055</v>
      </c>
      <c r="R48" s="64"/>
      <c r="S48" s="64"/>
      <c r="T48" s="64"/>
      <c r="U48" s="65">
        <v>4</v>
      </c>
      <c r="V48" s="62" t="s">
        <v>111</v>
      </c>
      <c r="W48" s="83"/>
      <c r="X48" s="88">
        <v>339</v>
      </c>
      <c r="Y48" s="85">
        <v>4.1666666666666699E-2</v>
      </c>
      <c r="Z48" s="86">
        <f t="shared" si="1"/>
        <v>14.125000000000011</v>
      </c>
    </row>
    <row r="49" spans="1:26" s="2" customFormat="1" ht="13.5" customHeight="1">
      <c r="A49" s="14">
        <v>34</v>
      </c>
      <c r="B49" s="15" t="s">
        <v>88</v>
      </c>
      <c r="C49" s="201" t="s">
        <v>112</v>
      </c>
      <c r="D49" s="14">
        <v>40</v>
      </c>
      <c r="E49" s="16">
        <v>1</v>
      </c>
      <c r="F49" s="16">
        <v>0</v>
      </c>
      <c r="G49" s="16">
        <v>98.9</v>
      </c>
      <c r="H49" s="98">
        <v>11.5</v>
      </c>
      <c r="I49" s="98">
        <v>0.20833333333575901</v>
      </c>
      <c r="J49" s="98">
        <v>4.8611111109494197E-2</v>
      </c>
      <c r="K49" s="99">
        <v>0</v>
      </c>
      <c r="L49" s="100">
        <v>0.256944444445253</v>
      </c>
      <c r="M49" s="99">
        <v>30</v>
      </c>
      <c r="N49" s="100">
        <v>29.743055555554701</v>
      </c>
      <c r="O49" s="101">
        <v>99.143518518515805</v>
      </c>
      <c r="P49" s="113">
        <v>38.3333333333333</v>
      </c>
      <c r="Q49" s="59">
        <v>1977</v>
      </c>
      <c r="R49" s="60"/>
      <c r="S49" s="60"/>
      <c r="T49" s="60"/>
      <c r="U49" s="61">
        <v>1</v>
      </c>
      <c r="V49" s="62" t="s">
        <v>113</v>
      </c>
      <c r="W49" s="83"/>
      <c r="X49" s="84">
        <v>187</v>
      </c>
      <c r="Y49" s="85">
        <v>4.1666666666666699E-2</v>
      </c>
      <c r="Z49" s="86">
        <f t="shared" si="1"/>
        <v>7.7916666666666723</v>
      </c>
    </row>
    <row r="50" spans="1:26" s="2" customFormat="1" ht="13.5" customHeight="1">
      <c r="A50" s="14">
        <v>35</v>
      </c>
      <c r="B50" s="15" t="s">
        <v>88</v>
      </c>
      <c r="C50" s="201" t="s">
        <v>114</v>
      </c>
      <c r="D50" s="14">
        <v>40</v>
      </c>
      <c r="E50" s="16">
        <v>1</v>
      </c>
      <c r="F50" s="16">
        <v>0</v>
      </c>
      <c r="G50" s="16">
        <v>98.9</v>
      </c>
      <c r="H50" s="98">
        <v>13.4166666666667</v>
      </c>
      <c r="I50" s="98">
        <v>0</v>
      </c>
      <c r="J50" s="98">
        <v>4.8611111116770203E-2</v>
      </c>
      <c r="K50" s="99">
        <v>0</v>
      </c>
      <c r="L50" s="100">
        <v>4.8611111116770203E-2</v>
      </c>
      <c r="M50" s="99">
        <v>30</v>
      </c>
      <c r="N50" s="100">
        <v>29.951388888883201</v>
      </c>
      <c r="O50" s="101">
        <v>99.837962962944104</v>
      </c>
      <c r="P50" s="113">
        <v>44.7222222222222</v>
      </c>
      <c r="Q50" s="63">
        <v>2084</v>
      </c>
      <c r="R50" s="64"/>
      <c r="S50" s="64"/>
      <c r="T50" s="64"/>
      <c r="U50" s="65">
        <v>1</v>
      </c>
      <c r="V50" s="62" t="s">
        <v>115</v>
      </c>
      <c r="W50" s="83"/>
      <c r="X50" s="88">
        <v>400</v>
      </c>
      <c r="Y50" s="85">
        <v>4.1666666666666699E-2</v>
      </c>
      <c r="Z50" s="86">
        <f t="shared" si="1"/>
        <v>16.666666666666679</v>
      </c>
    </row>
    <row r="51" spans="1:26" s="2" customFormat="1" ht="13.5" customHeight="1">
      <c r="A51" s="14">
        <v>36</v>
      </c>
      <c r="B51" s="15" t="s">
        <v>88</v>
      </c>
      <c r="C51" s="201" t="s">
        <v>116</v>
      </c>
      <c r="D51" s="14">
        <v>40</v>
      </c>
      <c r="E51" s="16">
        <v>1</v>
      </c>
      <c r="F51" s="16">
        <v>0</v>
      </c>
      <c r="G51" s="16">
        <v>98.9</v>
      </c>
      <c r="H51" s="98">
        <v>12.375</v>
      </c>
      <c r="I51" s="98">
        <v>0</v>
      </c>
      <c r="J51" s="98">
        <v>1.625</v>
      </c>
      <c r="K51" s="99">
        <v>0</v>
      </c>
      <c r="L51" s="100">
        <v>1.625</v>
      </c>
      <c r="M51" s="99">
        <v>30</v>
      </c>
      <c r="N51" s="100">
        <v>28.375</v>
      </c>
      <c r="O51" s="101">
        <v>94.5833333333333</v>
      </c>
      <c r="P51" s="113">
        <v>41.25</v>
      </c>
      <c r="Q51" s="59">
        <v>1809</v>
      </c>
      <c r="R51" s="60"/>
      <c r="S51" s="60"/>
      <c r="T51" s="60"/>
      <c r="U51" s="61">
        <v>1</v>
      </c>
      <c r="V51" s="62" t="s">
        <v>117</v>
      </c>
      <c r="W51" s="83"/>
      <c r="X51" s="84">
        <v>409</v>
      </c>
      <c r="Y51" s="85">
        <v>4.1666666666666699E-2</v>
      </c>
      <c r="Z51" s="86">
        <f t="shared" si="1"/>
        <v>17.041666666666679</v>
      </c>
    </row>
    <row r="52" spans="1:26" s="2" customFormat="1" ht="13.5" customHeight="1">
      <c r="A52" s="14">
        <v>37</v>
      </c>
      <c r="B52" s="15" t="s">
        <v>88</v>
      </c>
      <c r="C52" s="201" t="s">
        <v>118</v>
      </c>
      <c r="D52" s="14">
        <v>40</v>
      </c>
      <c r="E52" s="16">
        <v>1</v>
      </c>
      <c r="F52" s="16">
        <v>0</v>
      </c>
      <c r="G52" s="16">
        <v>98.9</v>
      </c>
      <c r="H52" s="98">
        <v>10.875</v>
      </c>
      <c r="I52" s="98">
        <v>0.20833333333575901</v>
      </c>
      <c r="J52" s="98">
        <v>1.22916666666424</v>
      </c>
      <c r="K52" s="99">
        <v>0</v>
      </c>
      <c r="L52" s="100">
        <v>1.4375</v>
      </c>
      <c r="M52" s="99">
        <v>30</v>
      </c>
      <c r="N52" s="100">
        <v>28.5625</v>
      </c>
      <c r="O52" s="101">
        <v>95.2083333333333</v>
      </c>
      <c r="P52" s="113">
        <v>36.25</v>
      </c>
      <c r="Q52" s="63">
        <v>1565</v>
      </c>
      <c r="R52" s="64"/>
      <c r="S52" s="64"/>
      <c r="T52" s="64"/>
      <c r="U52" s="65">
        <v>3</v>
      </c>
      <c r="V52" s="69" t="s">
        <v>119</v>
      </c>
      <c r="W52" s="83"/>
      <c r="X52" s="88">
        <v>388</v>
      </c>
      <c r="Y52" s="85">
        <v>4.1666666666666699E-2</v>
      </c>
      <c r="Z52" s="86">
        <f t="shared" si="1"/>
        <v>16.166666666666679</v>
      </c>
    </row>
    <row r="53" spans="1:26" s="2" customFormat="1" ht="13.5" customHeight="1">
      <c r="A53" s="14">
        <v>38</v>
      </c>
      <c r="B53" s="15" t="s">
        <v>88</v>
      </c>
      <c r="C53" s="201" t="s">
        <v>120</v>
      </c>
      <c r="D53" s="14">
        <v>40</v>
      </c>
      <c r="E53" s="16">
        <v>1</v>
      </c>
      <c r="F53" s="16">
        <v>0</v>
      </c>
      <c r="G53" s="16">
        <v>98.9</v>
      </c>
      <c r="H53" s="98">
        <v>12.5416666666667</v>
      </c>
      <c r="I53" s="98">
        <v>0.20833333333575901</v>
      </c>
      <c r="J53" s="98">
        <v>0.14583333333575901</v>
      </c>
      <c r="K53" s="99">
        <v>0</v>
      </c>
      <c r="L53" s="100">
        <v>0.35416666667151703</v>
      </c>
      <c r="M53" s="99">
        <v>30</v>
      </c>
      <c r="N53" s="100">
        <v>29.6458333333285</v>
      </c>
      <c r="O53" s="101">
        <v>98.819444444428299</v>
      </c>
      <c r="P53" s="113">
        <v>41.8055555555556</v>
      </c>
      <c r="Q53" s="63">
        <v>1926</v>
      </c>
      <c r="R53" s="64"/>
      <c r="S53" s="64"/>
      <c r="T53" s="64"/>
      <c r="U53" s="65">
        <v>2</v>
      </c>
      <c r="V53" s="69" t="s">
        <v>121</v>
      </c>
      <c r="W53" s="83"/>
      <c r="X53" s="84">
        <v>246</v>
      </c>
      <c r="Y53" s="85">
        <v>4.1666666666666699E-2</v>
      </c>
      <c r="Z53" s="86">
        <f t="shared" si="1"/>
        <v>10.250000000000007</v>
      </c>
    </row>
    <row r="54" spans="1:26" s="2" customFormat="1" ht="13.5" customHeight="1">
      <c r="A54" s="14">
        <v>39</v>
      </c>
      <c r="B54" s="15" t="s">
        <v>88</v>
      </c>
      <c r="C54" s="201" t="s">
        <v>122</v>
      </c>
      <c r="D54" s="14">
        <v>40</v>
      </c>
      <c r="E54" s="16">
        <v>1</v>
      </c>
      <c r="F54" s="16">
        <v>0</v>
      </c>
      <c r="G54" s="124">
        <v>98.9</v>
      </c>
      <c r="H54" s="132">
        <v>10.3333333333333</v>
      </c>
      <c r="I54" s="98">
        <v>0.145833333328483</v>
      </c>
      <c r="J54" s="98">
        <v>5.2083333328482702E-2</v>
      </c>
      <c r="K54" s="99">
        <v>0</v>
      </c>
      <c r="L54" s="100">
        <v>0.197916666656965</v>
      </c>
      <c r="M54" s="99">
        <v>30</v>
      </c>
      <c r="N54" s="100">
        <v>29.802083333342999</v>
      </c>
      <c r="O54" s="101">
        <v>99.340277777810101</v>
      </c>
      <c r="P54" s="113">
        <v>34.4444444444444</v>
      </c>
      <c r="Q54" s="63">
        <v>1577</v>
      </c>
      <c r="R54" s="64"/>
      <c r="S54" s="64"/>
      <c r="T54" s="64"/>
      <c r="U54" s="65">
        <v>2</v>
      </c>
      <c r="V54" s="69" t="s">
        <v>123</v>
      </c>
      <c r="W54" s="83"/>
      <c r="X54" s="84">
        <v>376</v>
      </c>
      <c r="Y54" s="85">
        <v>4.1666666666666699E-2</v>
      </c>
      <c r="Z54" s="86">
        <f t="shared" si="1"/>
        <v>15.666666666666679</v>
      </c>
    </row>
    <row r="55" spans="1:26" s="2" customFormat="1" ht="13.5" customHeight="1">
      <c r="A55" s="14">
        <v>40</v>
      </c>
      <c r="B55" s="15" t="s">
        <v>88</v>
      </c>
      <c r="C55" s="201" t="s">
        <v>124</v>
      </c>
      <c r="D55" s="14">
        <v>40</v>
      </c>
      <c r="E55" s="16">
        <v>1</v>
      </c>
      <c r="F55" s="16">
        <v>0</v>
      </c>
      <c r="G55" s="16">
        <v>98.9</v>
      </c>
      <c r="H55" s="98">
        <v>13.2916666666667</v>
      </c>
      <c r="I55" s="98">
        <v>0.125</v>
      </c>
      <c r="J55" s="98">
        <v>0.39583333333575899</v>
      </c>
      <c r="K55" s="99">
        <v>0</v>
      </c>
      <c r="L55" s="100">
        <v>0.52083333333575899</v>
      </c>
      <c r="M55" s="99">
        <v>30</v>
      </c>
      <c r="N55" s="100">
        <v>29.479166666664199</v>
      </c>
      <c r="O55" s="101">
        <v>98.2638888888808</v>
      </c>
      <c r="P55" s="113">
        <v>44.3055555555556</v>
      </c>
      <c r="Q55" s="63">
        <v>2007</v>
      </c>
      <c r="R55" s="64"/>
      <c r="S55" s="64"/>
      <c r="T55" s="64"/>
      <c r="U55" s="65">
        <v>4</v>
      </c>
      <c r="V55" s="69" t="s">
        <v>125</v>
      </c>
      <c r="W55" s="83"/>
      <c r="X55" s="84">
        <v>347</v>
      </c>
      <c r="Y55" s="85">
        <v>4.1666666666666699E-2</v>
      </c>
      <c r="Z55" s="86">
        <f t="shared" si="1"/>
        <v>14.458333333333345</v>
      </c>
    </row>
    <row r="56" spans="1:26" s="2" customFormat="1" ht="13.5" customHeight="1">
      <c r="A56" s="14">
        <v>41</v>
      </c>
      <c r="B56" s="15" t="s">
        <v>88</v>
      </c>
      <c r="C56" s="201" t="s">
        <v>126</v>
      </c>
      <c r="D56" s="14">
        <v>40</v>
      </c>
      <c r="E56" s="16">
        <v>1</v>
      </c>
      <c r="F56" s="16">
        <v>0</v>
      </c>
      <c r="G56" s="16">
        <v>98.9</v>
      </c>
      <c r="H56" s="98">
        <v>9.5416666666666696</v>
      </c>
      <c r="I56" s="98">
        <v>0.16666666666424099</v>
      </c>
      <c r="J56" s="98">
        <v>9.0277777781011495E-2</v>
      </c>
      <c r="K56" s="99">
        <v>0</v>
      </c>
      <c r="L56" s="100">
        <v>0.256944444445253</v>
      </c>
      <c r="M56" s="99">
        <v>30</v>
      </c>
      <c r="N56" s="100">
        <v>29.743055555554701</v>
      </c>
      <c r="O56" s="101">
        <v>99.143518518515805</v>
      </c>
      <c r="P56" s="113">
        <v>31.8055555555556</v>
      </c>
      <c r="Q56" s="63">
        <v>1607</v>
      </c>
      <c r="R56" s="64"/>
      <c r="S56" s="64"/>
      <c r="T56" s="64"/>
      <c r="U56" s="65">
        <v>2</v>
      </c>
      <c r="V56" s="69" t="s">
        <v>127</v>
      </c>
      <c r="W56" s="83"/>
      <c r="X56" s="88">
        <v>386</v>
      </c>
      <c r="Y56" s="85">
        <v>4.1666666666666699E-2</v>
      </c>
      <c r="Z56" s="86">
        <f t="shared" si="1"/>
        <v>16.083333333333346</v>
      </c>
    </row>
    <row r="57" spans="1:26" s="5" customFormat="1" ht="13.5" customHeight="1">
      <c r="A57" s="91" t="s">
        <v>128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6"/>
      <c r="O57" s="137">
        <f>AVERAGE(O37:O56)</f>
        <v>98.078703703700711</v>
      </c>
      <c r="P57" s="137">
        <f>AVERAGE(P37:P56)</f>
        <v>40.506944444444443</v>
      </c>
      <c r="Q57" s="154">
        <f>SUM(Q37:Q56)</f>
        <v>36730</v>
      </c>
      <c r="R57" s="110"/>
      <c r="S57" s="110"/>
      <c r="T57" s="110"/>
      <c r="U57" s="111"/>
      <c r="V57" s="155"/>
      <c r="W57" s="82"/>
    </row>
    <row r="58" spans="1:26" s="4" customFormat="1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04"/>
      <c r="M58" s="21"/>
      <c r="N58" s="21"/>
      <c r="O58" s="43"/>
      <c r="P58" s="43"/>
      <c r="Q58" s="70"/>
      <c r="R58" s="43"/>
      <c r="S58" s="43"/>
      <c r="T58" s="43"/>
      <c r="U58" s="71"/>
      <c r="V58" s="72"/>
    </row>
    <row r="59" spans="1:26" s="4" customFormat="1">
      <c r="A59" s="22" t="s">
        <v>129</v>
      </c>
      <c r="B59" s="93"/>
      <c r="C59" s="22"/>
      <c r="D59" s="23"/>
      <c r="E59" s="24"/>
      <c r="F59" s="24"/>
      <c r="G59" s="24"/>
      <c r="H59" s="24"/>
      <c r="I59" s="44"/>
      <c r="J59" s="44"/>
      <c r="K59" s="44"/>
      <c r="L59" s="105"/>
      <c r="M59" s="44"/>
      <c r="N59" s="45"/>
      <c r="O59" s="46"/>
      <c r="P59" s="74"/>
      <c r="Q59" s="73"/>
      <c r="R59" s="74"/>
      <c r="S59" s="74"/>
      <c r="T59" s="74"/>
      <c r="U59" s="75"/>
      <c r="V59" s="76" t="s">
        <v>130</v>
      </c>
    </row>
    <row r="60" spans="1:26" s="4" customFormat="1">
      <c r="A60" s="94" t="s">
        <v>131</v>
      </c>
      <c r="B60" s="93" t="s">
        <v>132</v>
      </c>
      <c r="C60" s="22"/>
      <c r="D60" s="23"/>
      <c r="E60" s="24"/>
      <c r="F60" s="24"/>
      <c r="G60" s="24"/>
      <c r="H60" s="24"/>
      <c r="I60" s="44"/>
      <c r="J60" s="44"/>
      <c r="K60" s="44"/>
      <c r="L60" s="45"/>
      <c r="M60" s="44"/>
      <c r="N60" s="45"/>
      <c r="O60" s="46"/>
      <c r="P60" s="74"/>
      <c r="Q60" s="73"/>
      <c r="R60" s="74"/>
      <c r="S60" s="74"/>
      <c r="T60" s="74"/>
      <c r="U60" s="75"/>
      <c r="V60" s="77" t="s">
        <v>133</v>
      </c>
    </row>
    <row r="61" spans="1:26">
      <c r="A61" s="94" t="s">
        <v>131</v>
      </c>
      <c r="B61" s="93" t="s">
        <v>134</v>
      </c>
      <c r="C61" s="25"/>
      <c r="D61" s="25"/>
      <c r="E61" s="25"/>
      <c r="F61" s="25"/>
      <c r="G61" s="25"/>
      <c r="H61" s="25"/>
      <c r="I61" s="77"/>
      <c r="J61" s="77"/>
      <c r="K61" s="106"/>
      <c r="L61" s="77"/>
      <c r="M61" s="25"/>
      <c r="N61" s="25"/>
      <c r="O61" s="47"/>
      <c r="P61" s="47"/>
      <c r="Q61" s="78"/>
      <c r="R61" s="47"/>
      <c r="S61" s="47"/>
      <c r="T61" s="79"/>
      <c r="U61" s="77"/>
      <c r="V61" s="77"/>
      <c r="X61" s="86">
        <f t="shared" ref="X61:X68" si="3">+W61*V62</f>
        <v>0</v>
      </c>
    </row>
    <row r="62" spans="1:26">
      <c r="A62" s="202" t="s">
        <v>131</v>
      </c>
      <c r="B62" s="93" t="s">
        <v>135</v>
      </c>
      <c r="C62" s="25"/>
      <c r="D62" s="25"/>
      <c r="E62" s="25"/>
      <c r="F62" s="25"/>
      <c r="G62" s="25"/>
      <c r="H62" s="25"/>
      <c r="I62" s="77"/>
      <c r="J62" s="93"/>
      <c r="K62" s="25"/>
      <c r="L62" s="25"/>
      <c r="M62" s="25"/>
      <c r="N62" s="25"/>
      <c r="O62" s="25"/>
      <c r="P62" s="47"/>
      <c r="Q62" s="78"/>
      <c r="R62" s="47"/>
      <c r="S62" s="47"/>
      <c r="T62" s="79"/>
      <c r="U62" s="77"/>
      <c r="V62" s="77"/>
      <c r="X62" s="86">
        <f t="shared" si="3"/>
        <v>0</v>
      </c>
    </row>
    <row r="63" spans="1:26" ht="12.75" hidden="1" customHeight="1">
      <c r="A63" s="202" t="s">
        <v>131</v>
      </c>
      <c r="B63" s="93" t="s">
        <v>136</v>
      </c>
      <c r="C63" s="25"/>
      <c r="D63" s="25"/>
      <c r="E63" s="25"/>
      <c r="F63" s="25"/>
      <c r="G63" s="25"/>
      <c r="H63" s="25"/>
      <c r="I63" s="77"/>
      <c r="J63" s="77"/>
      <c r="K63" s="106"/>
      <c r="L63" s="77"/>
      <c r="M63" s="25"/>
      <c r="N63" s="25"/>
      <c r="O63" s="47"/>
      <c r="P63" s="47"/>
      <c r="Q63" s="78"/>
      <c r="R63" s="47"/>
      <c r="S63" s="47"/>
      <c r="T63" s="79"/>
      <c r="U63" s="77"/>
      <c r="V63" s="77"/>
      <c r="X63" s="86">
        <f t="shared" si="3"/>
        <v>0</v>
      </c>
    </row>
    <row r="64" spans="1:26" ht="12.75" hidden="1" customHeight="1">
      <c r="A64" s="202" t="s">
        <v>131</v>
      </c>
      <c r="B64" s="93" t="s">
        <v>137</v>
      </c>
      <c r="C64" s="25"/>
      <c r="D64" s="25"/>
      <c r="E64" s="25"/>
      <c r="F64" s="25"/>
      <c r="G64" s="25"/>
      <c r="H64" s="25"/>
      <c r="I64" s="77"/>
      <c r="J64" s="77"/>
      <c r="K64" s="106"/>
      <c r="L64" s="77"/>
      <c r="M64" s="25"/>
      <c r="N64" s="25"/>
      <c r="O64" s="47"/>
      <c r="P64" s="47"/>
      <c r="Q64" s="78"/>
      <c r="R64" s="47"/>
      <c r="S64" s="47"/>
      <c r="T64" s="79"/>
      <c r="U64" s="77"/>
      <c r="V64" s="77"/>
      <c r="X64" s="86">
        <f t="shared" si="3"/>
        <v>0</v>
      </c>
    </row>
    <row r="65" spans="1:24" ht="12.75" hidden="1" customHeight="1">
      <c r="A65" s="202" t="s">
        <v>131</v>
      </c>
      <c r="B65" s="93" t="s">
        <v>138</v>
      </c>
      <c r="C65" s="25"/>
      <c r="D65" s="25"/>
      <c r="E65" s="25"/>
      <c r="F65" s="25"/>
      <c r="G65" s="25"/>
      <c r="H65" s="25"/>
      <c r="I65" s="77"/>
      <c r="J65" s="77"/>
      <c r="K65" s="106"/>
      <c r="L65" s="77"/>
      <c r="M65" s="25"/>
      <c r="N65" s="25"/>
      <c r="O65" s="47"/>
      <c r="P65" s="47"/>
      <c r="Q65" s="78"/>
      <c r="R65" s="47"/>
      <c r="S65" s="47"/>
      <c r="T65" s="79"/>
      <c r="U65" s="77"/>
      <c r="V65" s="77"/>
      <c r="X65" s="86">
        <f t="shared" si="3"/>
        <v>0</v>
      </c>
    </row>
    <row r="66" spans="1:24">
      <c r="A66" s="202" t="s">
        <v>131</v>
      </c>
      <c r="B66" s="93" t="s">
        <v>139</v>
      </c>
      <c r="C66" s="25"/>
      <c r="D66" s="25"/>
      <c r="E66" s="25"/>
      <c r="F66" s="25"/>
      <c r="G66" s="25"/>
      <c r="H66" s="25"/>
      <c r="I66" s="77"/>
      <c r="J66" s="77"/>
      <c r="K66" s="106"/>
      <c r="L66" s="77"/>
      <c r="M66" s="25"/>
      <c r="N66" s="25"/>
      <c r="O66" s="47"/>
      <c r="P66" s="47"/>
      <c r="Q66" s="78"/>
      <c r="R66" s="47"/>
      <c r="S66" s="47"/>
      <c r="T66" s="79"/>
      <c r="U66" s="77"/>
      <c r="V66" s="77"/>
      <c r="X66" s="86">
        <f t="shared" si="3"/>
        <v>0</v>
      </c>
    </row>
    <row r="67" spans="1:24">
      <c r="A67" s="202" t="s">
        <v>131</v>
      </c>
      <c r="B67" s="93" t="s">
        <v>140</v>
      </c>
      <c r="C67" s="25"/>
      <c r="D67" s="25"/>
      <c r="E67" s="26"/>
      <c r="F67" s="26"/>
      <c r="G67" s="26"/>
      <c r="H67" s="26"/>
      <c r="I67" s="107"/>
      <c r="J67" s="107"/>
      <c r="K67" s="107"/>
      <c r="L67" s="107"/>
      <c r="M67" s="26"/>
      <c r="N67" s="26"/>
      <c r="O67" s="48"/>
      <c r="P67" s="48"/>
      <c r="Q67" s="80"/>
      <c r="R67" s="48"/>
      <c r="S67" s="48"/>
      <c r="T67" s="81"/>
      <c r="U67" s="26"/>
      <c r="V67" s="48"/>
      <c r="X67" s="86">
        <f t="shared" si="3"/>
        <v>0</v>
      </c>
    </row>
    <row r="68" spans="1:24" ht="12.75" hidden="1" customHeight="1">
      <c r="A68" s="202" t="s">
        <v>131</v>
      </c>
      <c r="B68" s="93" t="s">
        <v>139</v>
      </c>
      <c r="C68" s="26"/>
      <c r="D68" s="26"/>
      <c r="E68" s="26"/>
      <c r="F68" s="26"/>
      <c r="G68" s="26"/>
      <c r="H68" s="26"/>
      <c r="I68" s="107"/>
      <c r="J68" s="107"/>
      <c r="K68" s="107"/>
      <c r="L68" s="107"/>
      <c r="M68" s="26"/>
      <c r="N68" s="26"/>
      <c r="O68" s="48"/>
      <c r="P68" s="48"/>
      <c r="Q68" s="80"/>
      <c r="R68" s="48"/>
      <c r="S68" s="48"/>
      <c r="T68" s="81"/>
      <c r="U68" s="26"/>
      <c r="V68" s="26"/>
      <c r="X68" s="86">
        <f t="shared" si="3"/>
        <v>0</v>
      </c>
    </row>
    <row r="69" spans="1:24" s="5" customFormat="1" ht="12.75" hidden="1" customHeight="1">
      <c r="A69" s="202" t="s">
        <v>131</v>
      </c>
      <c r="B69" s="93" t="s">
        <v>140</v>
      </c>
      <c r="C69" s="26"/>
      <c r="D69" s="26"/>
      <c r="E69" s="26"/>
      <c r="F69" s="26"/>
      <c r="G69" s="26"/>
      <c r="H69" s="26"/>
      <c r="I69" s="107"/>
      <c r="J69" s="107"/>
      <c r="K69" s="107"/>
      <c r="L69" s="107"/>
      <c r="M69" s="26"/>
      <c r="N69" s="26"/>
      <c r="O69" s="48"/>
      <c r="P69" s="48"/>
      <c r="Q69" s="80"/>
      <c r="R69" s="48"/>
      <c r="S69" s="48"/>
      <c r="T69" s="81"/>
      <c r="U69" s="26"/>
      <c r="V69" s="26"/>
      <c r="W69" s="1"/>
      <c r="X69" s="86" t="e">
        <f>+W69*V71</f>
        <v>#VALUE!</v>
      </c>
    </row>
    <row r="70" spans="1:24" s="5" customFormat="1">
      <c r="A70" s="202" t="s">
        <v>131</v>
      </c>
      <c r="B70" s="93" t="s">
        <v>141</v>
      </c>
      <c r="C70" s="26"/>
      <c r="D70" s="26"/>
      <c r="E70" s="26"/>
      <c r="F70" s="26"/>
      <c r="G70" s="26"/>
      <c r="H70" s="26"/>
      <c r="I70" s="107"/>
      <c r="J70" s="107"/>
      <c r="K70" s="107"/>
      <c r="L70" s="107"/>
      <c r="M70" s="26"/>
      <c r="N70" s="26"/>
      <c r="O70" s="48"/>
      <c r="P70" s="48"/>
      <c r="Q70" s="80"/>
      <c r="R70" s="48"/>
      <c r="S70" s="48"/>
      <c r="T70" s="81"/>
      <c r="U70" s="26"/>
      <c r="V70" s="26"/>
      <c r="W70" s="1"/>
      <c r="X70" s="86"/>
    </row>
    <row r="71" spans="1:24" s="5" customFormat="1">
      <c r="A71" s="26"/>
      <c r="B71" s="26"/>
      <c r="C71" s="26"/>
      <c r="D71" s="26"/>
      <c r="E71" s="26"/>
      <c r="F71" s="26"/>
      <c r="G71" s="26"/>
      <c r="H71" s="26"/>
      <c r="I71" s="107"/>
      <c r="J71" s="107"/>
      <c r="K71" s="107"/>
      <c r="L71" s="107"/>
      <c r="M71" s="26"/>
      <c r="N71" s="26"/>
      <c r="O71" s="48"/>
      <c r="P71" s="48"/>
      <c r="Q71" s="80"/>
      <c r="R71" s="48"/>
      <c r="S71" s="48"/>
      <c r="T71" s="81"/>
      <c r="U71" s="26"/>
      <c r="V71" s="77" t="s">
        <v>142</v>
      </c>
      <c r="W71" s="1"/>
      <c r="X71" s="86">
        <f t="shared" ref="X71:X81" si="4">+W71*V72</f>
        <v>0</v>
      </c>
    </row>
    <row r="72" spans="1:24">
      <c r="V72" s="1"/>
      <c r="X72" s="86">
        <f t="shared" si="4"/>
        <v>0</v>
      </c>
    </row>
    <row r="73" spans="1:24">
      <c r="X73" s="86">
        <f t="shared" si="4"/>
        <v>0</v>
      </c>
    </row>
    <row r="74" spans="1:24">
      <c r="X74" s="86">
        <f t="shared" si="4"/>
        <v>0</v>
      </c>
    </row>
    <row r="75" spans="1:24">
      <c r="L75" s="49"/>
      <c r="X75" s="86">
        <f t="shared" si="4"/>
        <v>0</v>
      </c>
    </row>
    <row r="76" spans="1:24">
      <c r="X76" s="86">
        <f t="shared" si="4"/>
        <v>0</v>
      </c>
    </row>
    <row r="77" spans="1:24">
      <c r="K77" s="49"/>
      <c r="P77" s="1">
        <f>676/5</f>
        <v>135.19999999999999</v>
      </c>
      <c r="X77" s="86">
        <f t="shared" si="4"/>
        <v>0</v>
      </c>
    </row>
    <row r="78" spans="1:24">
      <c r="X78" s="86">
        <f t="shared" si="4"/>
        <v>0</v>
      </c>
    </row>
    <row r="79" spans="1:24">
      <c r="X79" s="86">
        <f t="shared" si="4"/>
        <v>0</v>
      </c>
    </row>
    <row r="80" spans="1:24">
      <c r="X80" s="86">
        <f t="shared" si="4"/>
        <v>0</v>
      </c>
    </row>
    <row r="81" spans="12:24">
      <c r="L81" s="49"/>
      <c r="X81" s="86">
        <f t="shared" si="4"/>
        <v>0</v>
      </c>
    </row>
    <row r="82" spans="12:24">
      <c r="P82" s="8"/>
      <c r="R82" s="8"/>
      <c r="S82" s="8"/>
    </row>
  </sheetData>
  <mergeCells count="18">
    <mergeCell ref="M6:M7"/>
    <mergeCell ref="Q6:Q7"/>
    <mergeCell ref="R6:R7"/>
    <mergeCell ref="T6:T7"/>
    <mergeCell ref="U6:U7"/>
    <mergeCell ref="V6:V8"/>
    <mergeCell ref="A3:V3"/>
    <mergeCell ref="A4:V4"/>
    <mergeCell ref="A5:V5"/>
    <mergeCell ref="E6:F6"/>
    <mergeCell ref="I6:L6"/>
    <mergeCell ref="N6:O6"/>
    <mergeCell ref="A6:A8"/>
    <mergeCell ref="B6:B8"/>
    <mergeCell ref="C6:C8"/>
    <mergeCell ref="D6:D7"/>
    <mergeCell ref="G6:G7"/>
    <mergeCell ref="H6:H7"/>
  </mergeCells>
  <printOptions horizontalCentered="1" verticalCentered="1"/>
  <pageMargins left="0" right="0" top="0" bottom="0" header="0" footer="0"/>
  <pageSetup paperSize="9" scale="5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2EA7-C776-4F66-A3CB-58A7E4C385E5}">
  <dimension ref="A1:AF74"/>
  <sheetViews>
    <sheetView showGridLines="0" showRowColHeaders="0" tabSelected="1" zoomScale="70" zoomScaleNormal="70" zoomScaleSheetLayoutView="62" workbookViewId="0">
      <selection activeCell="A6" sqref="A6:V6"/>
    </sheetView>
  </sheetViews>
  <sheetFormatPr defaultColWidth="7.8984375" defaultRowHeight="13.2"/>
  <cols>
    <col min="1" max="1" width="3.59765625" style="5" customWidth="1"/>
    <col min="2" max="2" width="30.3984375" style="5" customWidth="1"/>
    <col min="3" max="3" width="10.3984375" style="5" bestFit="1" customWidth="1"/>
    <col min="4" max="4" width="6.59765625" style="5" customWidth="1"/>
    <col min="5" max="5" width="8.3984375" style="5" hidden="1" customWidth="1"/>
    <col min="6" max="7" width="8.59765625" style="5" hidden="1" customWidth="1"/>
    <col min="8" max="8" width="11.5" style="5" hidden="1" customWidth="1"/>
    <col min="9" max="9" width="12" style="6" hidden="1" customWidth="1"/>
    <col min="10" max="10" width="9.8984375" style="6" hidden="1" customWidth="1"/>
    <col min="11" max="12" width="7.59765625" style="6" hidden="1" customWidth="1"/>
    <col min="13" max="13" width="12.3984375" style="5" customWidth="1"/>
    <col min="14" max="14" width="9.3984375" style="5" customWidth="1"/>
    <col min="15" max="15" width="7.09765625" style="1" customWidth="1"/>
    <col min="16" max="16" width="9.5" style="1" customWidth="1"/>
    <col min="17" max="17" width="9.5" style="7" customWidth="1"/>
    <col min="18" max="19" width="9.5" style="1" hidden="1" customWidth="1"/>
    <col min="20" max="20" width="9.5" style="8" hidden="1" customWidth="1"/>
    <col min="21" max="21" width="7.8984375" style="5" customWidth="1"/>
    <col min="22" max="22" width="62.8984375" style="5" customWidth="1"/>
    <col min="23" max="23" width="10.69921875" style="1" customWidth="1"/>
    <col min="24" max="24" width="11.19921875" style="1" customWidth="1"/>
    <col min="25" max="25" width="8.8984375" style="1" customWidth="1"/>
    <col min="26" max="26" width="11.19921875" style="1" customWidth="1"/>
    <col min="27" max="27" width="7.8984375" style="1"/>
    <col min="28" max="29" width="13.5" style="1" customWidth="1"/>
    <col min="30" max="30" width="7.8984375" style="1"/>
    <col min="31" max="31" width="9" style="1" customWidth="1"/>
    <col min="32" max="16384" width="7.8984375" style="1"/>
  </cols>
  <sheetData>
    <row r="1" spans="1:31" ht="15.6">
      <c r="A1" s="9"/>
      <c r="B1" s="192" t="s">
        <v>204</v>
      </c>
      <c r="C1" s="10"/>
      <c r="D1" s="10"/>
      <c r="E1" s="10"/>
      <c r="F1" s="10"/>
      <c r="G1" s="10"/>
      <c r="H1" s="27"/>
      <c r="I1" s="28"/>
      <c r="J1" s="28"/>
      <c r="K1" s="28"/>
      <c r="L1" s="28"/>
      <c r="M1" s="29"/>
      <c r="N1" s="30"/>
      <c r="O1" s="27"/>
      <c r="P1" s="50"/>
      <c r="Q1" s="51"/>
      <c r="R1" s="50"/>
      <c r="S1" s="50"/>
      <c r="T1" s="50"/>
      <c r="U1" s="50"/>
      <c r="V1" s="52"/>
    </row>
    <row r="2" spans="1:31">
      <c r="A2" s="9"/>
      <c r="B2" s="193" t="s">
        <v>205</v>
      </c>
      <c r="C2" s="10"/>
      <c r="D2" s="10"/>
      <c r="E2" s="10"/>
      <c r="F2" s="10"/>
      <c r="G2" s="10"/>
      <c r="H2" s="10"/>
      <c r="I2" s="31"/>
      <c r="J2" s="32"/>
      <c r="K2" s="32"/>
      <c r="L2" s="32"/>
      <c r="M2" s="33"/>
      <c r="N2" s="33"/>
      <c r="O2" s="34"/>
      <c r="P2" s="33"/>
      <c r="Q2" s="53"/>
      <c r="R2" s="33"/>
      <c r="S2" s="54"/>
      <c r="T2" s="52"/>
      <c r="U2" s="9"/>
      <c r="V2" s="9"/>
    </row>
    <row r="3" spans="1:31">
      <c r="A3" s="9"/>
      <c r="B3" s="193"/>
      <c r="C3" s="10"/>
      <c r="D3" s="10"/>
      <c r="E3" s="10"/>
      <c r="F3" s="10"/>
      <c r="G3" s="10"/>
      <c r="H3" s="10"/>
      <c r="I3" s="31"/>
      <c r="J3" s="32"/>
      <c r="K3" s="32"/>
      <c r="L3" s="32"/>
      <c r="M3" s="33"/>
      <c r="N3" s="33"/>
      <c r="O3" s="34"/>
      <c r="P3" s="33"/>
      <c r="Q3" s="53"/>
      <c r="R3" s="33"/>
      <c r="S3" s="54"/>
      <c r="T3" s="52"/>
      <c r="U3" s="9"/>
      <c r="V3" s="9"/>
    </row>
    <row r="4" spans="1:31">
      <c r="A4" s="397" t="s">
        <v>2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7"/>
      <c r="U4" s="397"/>
      <c r="V4" s="397"/>
    </row>
    <row r="5" spans="1:31">
      <c r="A5" s="397" t="s">
        <v>261</v>
      </c>
      <c r="B5" s="397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</row>
    <row r="6" spans="1:31">
      <c r="A6" s="397"/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</row>
    <row r="7" spans="1:31" ht="21" customHeight="1">
      <c r="A7" s="401" t="s">
        <v>4</v>
      </c>
      <c r="B7" s="401" t="s">
        <v>5</v>
      </c>
      <c r="C7" s="401" t="s">
        <v>6</v>
      </c>
      <c r="D7" s="404" t="s">
        <v>7</v>
      </c>
      <c r="E7" s="398" t="s">
        <v>8</v>
      </c>
      <c r="F7" s="398"/>
      <c r="G7" s="389" t="s">
        <v>9</v>
      </c>
      <c r="H7" s="398" t="s">
        <v>10</v>
      </c>
      <c r="I7" s="393" t="s">
        <v>11</v>
      </c>
      <c r="J7" s="399"/>
      <c r="K7" s="399"/>
      <c r="L7" s="400"/>
      <c r="M7" s="398" t="s">
        <v>12</v>
      </c>
      <c r="N7" s="405" t="s">
        <v>13</v>
      </c>
      <c r="O7" s="406"/>
      <c r="P7" s="389" t="s">
        <v>14</v>
      </c>
      <c r="Q7" s="389" t="s">
        <v>15</v>
      </c>
      <c r="R7" s="389" t="s">
        <v>16</v>
      </c>
      <c r="S7" s="319" t="s">
        <v>17</v>
      </c>
      <c r="T7" s="391" t="s">
        <v>224</v>
      </c>
      <c r="U7" s="393" t="s">
        <v>19</v>
      </c>
      <c r="V7" s="394" t="s">
        <v>20</v>
      </c>
      <c r="W7" s="82"/>
    </row>
    <row r="8" spans="1:31" ht="24.9" customHeight="1">
      <c r="A8" s="402"/>
      <c r="B8" s="402"/>
      <c r="C8" s="402"/>
      <c r="D8" s="404"/>
      <c r="E8" s="320" t="s">
        <v>21</v>
      </c>
      <c r="F8" s="320" t="s">
        <v>22</v>
      </c>
      <c r="G8" s="390"/>
      <c r="H8" s="398"/>
      <c r="I8" s="35" t="s">
        <v>23</v>
      </c>
      <c r="J8" s="35" t="s">
        <v>24</v>
      </c>
      <c r="K8" s="35" t="s">
        <v>25</v>
      </c>
      <c r="L8" s="36" t="s">
        <v>26</v>
      </c>
      <c r="M8" s="398"/>
      <c r="N8" s="407"/>
      <c r="O8" s="408"/>
      <c r="P8" s="390"/>
      <c r="Q8" s="390"/>
      <c r="R8" s="390"/>
      <c r="S8" s="195" t="s">
        <v>30</v>
      </c>
      <c r="T8" s="392"/>
      <c r="U8" s="393"/>
      <c r="V8" s="395"/>
      <c r="W8" s="82"/>
    </row>
    <row r="9" spans="1:31">
      <c r="A9" s="403"/>
      <c r="B9" s="403"/>
      <c r="C9" s="403"/>
      <c r="D9" s="321" t="s">
        <v>31</v>
      </c>
      <c r="E9" s="320" t="s">
        <v>32</v>
      </c>
      <c r="F9" s="320" t="s">
        <v>32</v>
      </c>
      <c r="G9" s="320" t="s">
        <v>33</v>
      </c>
      <c r="H9" s="320" t="s">
        <v>34</v>
      </c>
      <c r="I9" s="38" t="s">
        <v>34</v>
      </c>
      <c r="J9" s="38" t="s">
        <v>34</v>
      </c>
      <c r="K9" s="38" t="s">
        <v>34</v>
      </c>
      <c r="L9" s="38" t="s">
        <v>34</v>
      </c>
      <c r="M9" s="38" t="s">
        <v>34</v>
      </c>
      <c r="N9" s="320" t="s">
        <v>34</v>
      </c>
      <c r="O9" s="194" t="s">
        <v>33</v>
      </c>
      <c r="P9" s="194" t="s">
        <v>33</v>
      </c>
      <c r="Q9" s="195" t="s">
        <v>35</v>
      </c>
      <c r="R9" s="195" t="s">
        <v>36</v>
      </c>
      <c r="S9" s="195" t="s">
        <v>36</v>
      </c>
      <c r="T9" s="196" t="s">
        <v>225</v>
      </c>
      <c r="U9" s="319" t="s">
        <v>38</v>
      </c>
      <c r="V9" s="396"/>
      <c r="W9" s="82"/>
    </row>
    <row r="10" spans="1:31">
      <c r="A10" s="13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4</v>
      </c>
      <c r="N10" s="13">
        <v>5</v>
      </c>
      <c r="O10" s="13">
        <v>6</v>
      </c>
      <c r="P10" s="13">
        <v>7</v>
      </c>
      <c r="Q10" s="56">
        <v>8</v>
      </c>
      <c r="R10" s="57">
        <v>9</v>
      </c>
      <c r="S10" s="57">
        <v>10</v>
      </c>
      <c r="T10" s="57">
        <v>11</v>
      </c>
      <c r="U10" s="57">
        <v>9</v>
      </c>
      <c r="V10" s="58">
        <v>10</v>
      </c>
      <c r="W10" s="82"/>
    </row>
    <row r="11" spans="1:31" s="5" customFormat="1" ht="29.25" customHeight="1">
      <c r="A11" s="14">
        <v>1</v>
      </c>
      <c r="B11" s="15" t="s">
        <v>223</v>
      </c>
      <c r="C11" s="14" t="s">
        <v>181</v>
      </c>
      <c r="D11" s="14">
        <v>40</v>
      </c>
      <c r="E11" s="16">
        <v>1</v>
      </c>
      <c r="F11" s="16">
        <v>0</v>
      </c>
      <c r="G11" s="16">
        <v>72.84</v>
      </c>
      <c r="H11" s="98">
        <v>21.7083333333333</v>
      </c>
      <c r="I11" s="98">
        <v>0.72916666666424101</v>
      </c>
      <c r="J11" s="98">
        <v>0.52291666666133096</v>
      </c>
      <c r="K11" s="99">
        <v>0</v>
      </c>
      <c r="L11" s="100">
        <v>1.2520833333255701</v>
      </c>
      <c r="M11" s="99">
        <v>30</v>
      </c>
      <c r="N11" s="99">
        <v>30</v>
      </c>
      <c r="O11" s="101">
        <v>100</v>
      </c>
      <c r="P11" s="113">
        <v>0</v>
      </c>
      <c r="Q11" s="59">
        <v>0</v>
      </c>
      <c r="R11" s="60"/>
      <c r="S11" s="60"/>
      <c r="T11" s="60">
        <v>25167</v>
      </c>
      <c r="U11" s="61">
        <v>0</v>
      </c>
      <c r="V11" s="147"/>
      <c r="W11" s="148"/>
      <c r="Y11" s="175"/>
      <c r="Z11" s="176"/>
      <c r="AD11" s="175"/>
      <c r="AE11" s="177"/>
    </row>
    <row r="12" spans="1:31" s="5" customFormat="1" ht="21.75" customHeight="1">
      <c r="A12" s="14">
        <v>2</v>
      </c>
      <c r="B12" s="15" t="s">
        <v>223</v>
      </c>
      <c r="C12" s="14" t="s">
        <v>182</v>
      </c>
      <c r="D12" s="14">
        <v>40</v>
      </c>
      <c r="E12" s="16">
        <v>1</v>
      </c>
      <c r="F12" s="16">
        <v>0</v>
      </c>
      <c r="G12" s="16">
        <v>73.8</v>
      </c>
      <c r="H12" s="98">
        <v>12.75</v>
      </c>
      <c r="I12" s="98">
        <v>1.89583333333576</v>
      </c>
      <c r="J12" s="98">
        <v>10.1784722222146</v>
      </c>
      <c r="K12" s="99">
        <v>0</v>
      </c>
      <c r="L12" s="100">
        <v>12.074305555550399</v>
      </c>
      <c r="M12" s="99">
        <v>30</v>
      </c>
      <c r="N12" s="99">
        <v>30</v>
      </c>
      <c r="O12" s="101">
        <v>100</v>
      </c>
      <c r="P12" s="448">
        <f>'UTILISASI PRIMA TPK'!R14</f>
        <v>4.8298611111111119E-2</v>
      </c>
      <c r="Q12" s="59">
        <f>'UTILISASI PRIMA TPK'!S14</f>
        <v>338</v>
      </c>
      <c r="R12" s="60"/>
      <c r="S12" s="60"/>
      <c r="T12" s="60">
        <v>30581</v>
      </c>
      <c r="U12" s="61">
        <v>0</v>
      </c>
      <c r="V12" s="147"/>
      <c r="W12" s="148"/>
      <c r="Y12" s="175"/>
      <c r="Z12" s="176"/>
    </row>
    <row r="13" spans="1:31" s="5" customFormat="1" ht="13.5" customHeight="1">
      <c r="A13" s="14">
        <v>3</v>
      </c>
      <c r="B13" s="15" t="s">
        <v>223</v>
      </c>
      <c r="C13" s="14" t="s">
        <v>183</v>
      </c>
      <c r="D13" s="14">
        <v>40</v>
      </c>
      <c r="E13" s="16">
        <v>1</v>
      </c>
      <c r="F13" s="16">
        <v>0</v>
      </c>
      <c r="G13" s="16">
        <v>100</v>
      </c>
      <c r="H13" s="98">
        <v>24.9583333333333</v>
      </c>
      <c r="I13" s="98">
        <v>0.33333333332848297</v>
      </c>
      <c r="J13" s="98">
        <v>4.8611111109494197E-2</v>
      </c>
      <c r="K13" s="99">
        <v>0</v>
      </c>
      <c r="L13" s="100">
        <v>0.38194444443797698</v>
      </c>
      <c r="M13" s="99">
        <v>30</v>
      </c>
      <c r="N13" s="238">
        <f>'UTILISASI PRIMA TPK'!O15</f>
        <v>29.833333333333332</v>
      </c>
      <c r="O13" s="101">
        <v>99</v>
      </c>
      <c r="P13" s="448">
        <f>'UTILISASI PRIMA TPK'!R15</f>
        <v>0.13524305555555557</v>
      </c>
      <c r="Q13" s="59">
        <f>'UTILISASI PRIMA TPK'!S15</f>
        <v>753</v>
      </c>
      <c r="R13" s="60"/>
      <c r="S13" s="60"/>
      <c r="T13" s="60">
        <v>34439</v>
      </c>
      <c r="U13" s="61">
        <v>0</v>
      </c>
      <c r="V13" s="149"/>
      <c r="W13" s="148"/>
      <c r="Y13" s="175"/>
      <c r="Z13" s="176"/>
    </row>
    <row r="14" spans="1:31" s="5" customFormat="1" ht="13.5" customHeight="1">
      <c r="A14" s="14">
        <v>4</v>
      </c>
      <c r="B14" s="15" t="s">
        <v>223</v>
      </c>
      <c r="C14" s="14" t="s">
        <v>184</v>
      </c>
      <c r="D14" s="14">
        <v>40</v>
      </c>
      <c r="E14" s="16">
        <v>1</v>
      </c>
      <c r="F14" s="16">
        <v>0</v>
      </c>
      <c r="G14" s="16">
        <v>100</v>
      </c>
      <c r="H14" s="98">
        <v>23.9583333333333</v>
      </c>
      <c r="I14" s="98">
        <v>0.34722222221898802</v>
      </c>
      <c r="J14" s="98">
        <v>0</v>
      </c>
      <c r="K14" s="99">
        <v>0</v>
      </c>
      <c r="L14" s="100">
        <v>0.34722222221898802</v>
      </c>
      <c r="M14" s="99">
        <v>30</v>
      </c>
      <c r="N14" s="238">
        <f>'UTILISASI PRIMA TPK'!O16</f>
        <v>30</v>
      </c>
      <c r="O14" s="101">
        <v>96</v>
      </c>
      <c r="P14" s="448">
        <f>'UTILISASI PRIMA TPK'!R16</f>
        <v>3.5954301075268813E-2</v>
      </c>
      <c r="Q14" s="59">
        <f>'UTILISASI PRIMA TPK'!S16</f>
        <v>224</v>
      </c>
      <c r="R14" s="60"/>
      <c r="S14" s="60"/>
      <c r="T14" s="60">
        <v>54042</v>
      </c>
      <c r="U14" s="61">
        <v>0</v>
      </c>
      <c r="V14" s="150"/>
      <c r="W14" s="148"/>
      <c r="Y14" s="175"/>
      <c r="Z14" s="176"/>
    </row>
    <row r="15" spans="1:31" s="5" customFormat="1" ht="13.5" customHeight="1">
      <c r="A15" s="91" t="s">
        <v>53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6"/>
      <c r="O15" s="137">
        <f>AVERAGE(O11:O14)</f>
        <v>98.75</v>
      </c>
      <c r="P15" s="137">
        <f>AVERAGE(P11:P14)</f>
        <v>5.4873991935483875E-2</v>
      </c>
      <c r="Q15" s="154">
        <f>SUM(Q11:Q14)</f>
        <v>1315</v>
      </c>
      <c r="R15" s="110"/>
      <c r="S15" s="110"/>
      <c r="T15" s="110">
        <v>118393</v>
      </c>
      <c r="U15" s="111"/>
      <c r="V15" s="155"/>
      <c r="W15" s="82"/>
    </row>
    <row r="16" spans="1:31" s="3" customFormat="1" ht="16.2" customHeight="1">
      <c r="A16" s="17">
        <v>8</v>
      </c>
      <c r="B16" s="121" t="s">
        <v>210</v>
      </c>
      <c r="C16" s="198" t="s">
        <v>211</v>
      </c>
      <c r="D16" s="17">
        <v>40</v>
      </c>
      <c r="E16" s="122">
        <v>1</v>
      </c>
      <c r="F16" s="122">
        <v>0</v>
      </c>
      <c r="G16" s="122">
        <v>75.849999999999994</v>
      </c>
      <c r="H16" s="123">
        <v>2</v>
      </c>
      <c r="I16" s="123">
        <v>0</v>
      </c>
      <c r="J16" s="123">
        <v>2.0833333335758701E-2</v>
      </c>
      <c r="K16" s="102">
        <v>0</v>
      </c>
      <c r="L16" s="103">
        <v>2.0833333335758701E-2</v>
      </c>
      <c r="M16" s="99">
        <v>30</v>
      </c>
      <c r="N16" s="238">
        <v>24.958333333333332</v>
      </c>
      <c r="O16" s="101">
        <v>83</v>
      </c>
      <c r="P16" s="113">
        <v>3</v>
      </c>
      <c r="Q16" s="156">
        <f>279+53</f>
        <v>332</v>
      </c>
      <c r="R16" s="157"/>
      <c r="S16" s="157"/>
      <c r="T16" s="157">
        <v>2000</v>
      </c>
      <c r="U16" s="158">
        <v>2</v>
      </c>
      <c r="V16" s="159" t="s">
        <v>247</v>
      </c>
      <c r="W16" s="82"/>
    </row>
    <row r="17" spans="1:32" s="3" customFormat="1" ht="16.2" customHeight="1">
      <c r="A17" s="17">
        <v>9</v>
      </c>
      <c r="B17" s="121" t="s">
        <v>210</v>
      </c>
      <c r="C17" s="198" t="s">
        <v>212</v>
      </c>
      <c r="D17" s="14">
        <v>40</v>
      </c>
      <c r="E17" s="16">
        <v>1</v>
      </c>
      <c r="F17" s="16">
        <v>0</v>
      </c>
      <c r="G17" s="124"/>
      <c r="H17" s="123">
        <v>12.7916666666667</v>
      </c>
      <c r="I17" s="123">
        <v>0.16666666666424099</v>
      </c>
      <c r="J17" s="123">
        <v>0.104166666678793</v>
      </c>
      <c r="K17" s="102">
        <v>0</v>
      </c>
      <c r="L17" s="103">
        <v>0.270833333343035</v>
      </c>
      <c r="M17" s="99">
        <v>30</v>
      </c>
      <c r="N17" s="238">
        <v>29.770833333333332</v>
      </c>
      <c r="O17" s="101">
        <v>99</v>
      </c>
      <c r="P17" s="113">
        <v>2</v>
      </c>
      <c r="Q17" s="156">
        <f>145+81</f>
        <v>226</v>
      </c>
      <c r="R17" s="157"/>
      <c r="S17" s="157"/>
      <c r="T17" s="157">
        <v>4047</v>
      </c>
      <c r="U17" s="158">
        <v>0</v>
      </c>
      <c r="V17" s="159"/>
      <c r="W17" s="82"/>
      <c r="Y17" s="85"/>
      <c r="Z17" s="85"/>
      <c r="AC17" s="179"/>
    </row>
    <row r="18" spans="1:32" s="3" customFormat="1" ht="16.2" customHeight="1">
      <c r="A18" s="14">
        <v>10</v>
      </c>
      <c r="B18" s="121" t="s">
        <v>210</v>
      </c>
      <c r="C18" s="198" t="s">
        <v>213</v>
      </c>
      <c r="D18" s="17">
        <v>40</v>
      </c>
      <c r="E18" s="122">
        <v>1</v>
      </c>
      <c r="F18" s="122">
        <v>0</v>
      </c>
      <c r="G18" s="122">
        <v>82.03</v>
      </c>
      <c r="H18" s="123">
        <v>14.0833333333333</v>
      </c>
      <c r="I18" s="123">
        <v>0.166666666656965</v>
      </c>
      <c r="J18" s="123">
        <v>4.1666666671517298E-2</v>
      </c>
      <c r="K18" s="102">
        <v>0</v>
      </c>
      <c r="L18" s="103">
        <v>0.208333333328483</v>
      </c>
      <c r="M18" s="99">
        <v>30</v>
      </c>
      <c r="N18" s="238">
        <v>29.833333333333332</v>
      </c>
      <c r="O18" s="101">
        <v>99</v>
      </c>
      <c r="P18" s="113">
        <v>2</v>
      </c>
      <c r="Q18" s="63">
        <f>133+70</f>
        <v>203</v>
      </c>
      <c r="R18" s="64"/>
      <c r="S18" s="64"/>
      <c r="T18" s="64">
        <v>5063</v>
      </c>
      <c r="U18" s="65">
        <v>0</v>
      </c>
      <c r="V18" s="147"/>
      <c r="W18" s="82"/>
      <c r="Y18" s="85"/>
      <c r="Z18" s="85"/>
      <c r="AB18" s="82"/>
      <c r="AC18" s="179"/>
    </row>
    <row r="19" spans="1:32" s="3" customFormat="1" ht="16.2" customHeight="1">
      <c r="A19" s="14">
        <v>11</v>
      </c>
      <c r="B19" s="121" t="s">
        <v>210</v>
      </c>
      <c r="C19" s="198" t="s">
        <v>214</v>
      </c>
      <c r="D19" s="14">
        <v>40</v>
      </c>
      <c r="E19" s="16">
        <v>1</v>
      </c>
      <c r="F19" s="16">
        <v>0</v>
      </c>
      <c r="G19" s="16">
        <v>83.86</v>
      </c>
      <c r="H19" s="98">
        <v>17.5833333333333</v>
      </c>
      <c r="I19" s="98">
        <v>0.16666666666424099</v>
      </c>
      <c r="J19" s="98">
        <v>0.97916666667151697</v>
      </c>
      <c r="K19" s="99">
        <v>0</v>
      </c>
      <c r="L19" s="100">
        <v>1.14583333333576</v>
      </c>
      <c r="M19" s="99">
        <v>30</v>
      </c>
      <c r="N19" s="238">
        <v>16.791666666666668</v>
      </c>
      <c r="O19" s="101">
        <v>56</v>
      </c>
      <c r="P19" s="113">
        <v>1</v>
      </c>
      <c r="Q19" s="63">
        <f>77+55</f>
        <v>132</v>
      </c>
      <c r="R19" s="64"/>
      <c r="S19" s="64"/>
      <c r="T19" s="64">
        <v>6098</v>
      </c>
      <c r="U19" s="65">
        <v>1</v>
      </c>
      <c r="V19" s="160" t="s">
        <v>248</v>
      </c>
      <c r="W19" s="82"/>
      <c r="Y19" s="85"/>
      <c r="Z19" s="85"/>
      <c r="AB19" s="82"/>
      <c r="AC19" s="179"/>
    </row>
    <row r="20" spans="1:32" s="3" customFormat="1" ht="16.2" customHeight="1">
      <c r="A20" s="14">
        <v>12</v>
      </c>
      <c r="B20" s="121" t="s">
        <v>210</v>
      </c>
      <c r="C20" s="198" t="s">
        <v>215</v>
      </c>
      <c r="D20" s="14">
        <v>40</v>
      </c>
      <c r="E20" s="16">
        <v>1</v>
      </c>
      <c r="F20" s="16">
        <v>0</v>
      </c>
      <c r="G20" s="16">
        <v>83.06</v>
      </c>
      <c r="H20" s="98">
        <v>15.0833333333333</v>
      </c>
      <c r="I20" s="98">
        <v>8.3333333328482695E-2</v>
      </c>
      <c r="J20" s="98">
        <v>1.18055555503815E-2</v>
      </c>
      <c r="K20" s="99">
        <v>0</v>
      </c>
      <c r="L20" s="100">
        <v>9.5138888878864195E-2</v>
      </c>
      <c r="M20" s="99">
        <v>30</v>
      </c>
      <c r="N20" s="238">
        <v>29.833333333333332</v>
      </c>
      <c r="O20" s="101">
        <v>99</v>
      </c>
      <c r="P20" s="113">
        <v>2</v>
      </c>
      <c r="Q20" s="63">
        <f>165+36</f>
        <v>201</v>
      </c>
      <c r="R20" s="64"/>
      <c r="S20" s="64"/>
      <c r="T20" s="64">
        <v>5027</v>
      </c>
      <c r="U20" s="65">
        <v>0</v>
      </c>
      <c r="V20" s="161"/>
      <c r="W20" s="82"/>
      <c r="Y20" s="85"/>
      <c r="Z20" s="85"/>
      <c r="AB20" s="82"/>
      <c r="AC20" s="179"/>
    </row>
    <row r="21" spans="1:32" s="3" customFormat="1" ht="16.2" customHeight="1">
      <c r="A21" s="14">
        <v>13</v>
      </c>
      <c r="B21" s="121" t="s">
        <v>210</v>
      </c>
      <c r="C21" s="198" t="s">
        <v>216</v>
      </c>
      <c r="D21" s="14">
        <v>40</v>
      </c>
      <c r="E21" s="16">
        <v>1</v>
      </c>
      <c r="F21" s="16">
        <v>0</v>
      </c>
      <c r="G21" s="122">
        <v>100</v>
      </c>
      <c r="H21" s="123">
        <v>22.5416666666667</v>
      </c>
      <c r="I21" s="98">
        <v>0.18749999999272399</v>
      </c>
      <c r="J21" s="98">
        <v>1.5416666666569701</v>
      </c>
      <c r="K21" s="99">
        <v>0</v>
      </c>
      <c r="L21" s="100">
        <v>1.7291666666496901</v>
      </c>
      <c r="M21" s="99">
        <v>30</v>
      </c>
      <c r="N21" s="238">
        <v>29.833333333333332</v>
      </c>
      <c r="O21" s="101">
        <v>99</v>
      </c>
      <c r="P21" s="113">
        <v>1</v>
      </c>
      <c r="Q21" s="63">
        <f>61+88</f>
        <v>149</v>
      </c>
      <c r="R21" s="64"/>
      <c r="S21" s="64"/>
      <c r="T21" s="162">
        <v>10586</v>
      </c>
      <c r="U21" s="163">
        <v>0</v>
      </c>
      <c r="V21" s="147"/>
      <c r="X21" s="5"/>
      <c r="Y21" s="85"/>
      <c r="Z21" s="85"/>
      <c r="AA21" s="180"/>
      <c r="AB21" s="82"/>
      <c r="AC21" s="181"/>
      <c r="AE21" s="86"/>
      <c r="AF21" s="182"/>
    </row>
    <row r="22" spans="1:32" s="3" customFormat="1" ht="16.2" customHeight="1">
      <c r="A22" s="14">
        <v>14</v>
      </c>
      <c r="B22" s="121" t="s">
        <v>210</v>
      </c>
      <c r="C22" s="198" t="s">
        <v>217</v>
      </c>
      <c r="D22" s="14">
        <v>40</v>
      </c>
      <c r="E22" s="16">
        <v>1</v>
      </c>
      <c r="F22" s="16">
        <v>0</v>
      </c>
      <c r="G22" s="122">
        <v>100</v>
      </c>
      <c r="H22" s="123">
        <v>17.9583333333333</v>
      </c>
      <c r="I22" s="123">
        <v>0.22916666666424099</v>
      </c>
      <c r="J22" s="123">
        <v>8.3333333328482695E-2</v>
      </c>
      <c r="K22" s="99">
        <v>0</v>
      </c>
      <c r="L22" s="100">
        <v>0.31249999999272399</v>
      </c>
      <c r="M22" s="99">
        <v>30</v>
      </c>
      <c r="N22" s="238">
        <v>29.833333333333332</v>
      </c>
      <c r="O22" s="101">
        <v>99</v>
      </c>
      <c r="P22" s="113">
        <v>3</v>
      </c>
      <c r="Q22" s="63">
        <f>119+145</f>
        <v>264</v>
      </c>
      <c r="R22" s="64"/>
      <c r="S22" s="64"/>
      <c r="T22" s="162">
        <v>7870</v>
      </c>
      <c r="U22" s="163">
        <v>0</v>
      </c>
      <c r="V22" s="160"/>
      <c r="X22" s="5"/>
      <c r="Y22" s="85"/>
      <c r="Z22" s="85"/>
      <c r="AA22" s="180"/>
      <c r="AC22" s="181"/>
      <c r="AE22" s="86"/>
      <c r="AF22" s="182"/>
    </row>
    <row r="23" spans="1:32" s="3" customFormat="1" ht="16.2" customHeight="1">
      <c r="A23" s="14">
        <v>15</v>
      </c>
      <c r="B23" s="121" t="s">
        <v>210</v>
      </c>
      <c r="C23" s="198" t="s">
        <v>218</v>
      </c>
      <c r="D23" s="14">
        <v>40</v>
      </c>
      <c r="E23" s="16">
        <v>1</v>
      </c>
      <c r="F23" s="16">
        <v>0</v>
      </c>
      <c r="G23" s="122">
        <v>100</v>
      </c>
      <c r="H23" s="123">
        <v>18.7083333333333</v>
      </c>
      <c r="I23" s="98">
        <v>0.166666666656965</v>
      </c>
      <c r="J23" s="98">
        <v>4.1666666664241299E-2</v>
      </c>
      <c r="K23" s="99">
        <v>0</v>
      </c>
      <c r="L23" s="100">
        <v>0.20833333332120699</v>
      </c>
      <c r="M23" s="99">
        <v>30</v>
      </c>
      <c r="N23" s="238">
        <v>29.801388888888891</v>
      </c>
      <c r="O23" s="101">
        <v>99</v>
      </c>
      <c r="P23" s="113">
        <v>3</v>
      </c>
      <c r="Q23" s="63">
        <f>209+58</f>
        <v>267</v>
      </c>
      <c r="R23" s="64"/>
      <c r="S23" s="64"/>
      <c r="T23" s="162">
        <v>8216</v>
      </c>
      <c r="U23" s="163">
        <v>1</v>
      </c>
      <c r="V23" s="161" t="s">
        <v>249</v>
      </c>
      <c r="X23" s="5"/>
      <c r="Y23" s="85"/>
      <c r="Z23" s="85"/>
      <c r="AA23" s="180"/>
      <c r="AC23" s="181"/>
      <c r="AE23" s="86"/>
      <c r="AF23" s="182"/>
    </row>
    <row r="24" spans="1:32" s="5" customFormat="1" ht="16.2" customHeight="1" thickBot="1">
      <c r="A24" s="14">
        <v>16</v>
      </c>
      <c r="B24" s="121" t="s">
        <v>210</v>
      </c>
      <c r="C24" s="198" t="s">
        <v>219</v>
      </c>
      <c r="D24" s="14">
        <v>40</v>
      </c>
      <c r="E24" s="16">
        <v>1</v>
      </c>
      <c r="F24" s="16">
        <v>0</v>
      </c>
      <c r="G24" s="122">
        <v>100</v>
      </c>
      <c r="H24" s="123">
        <v>20.2083333333333</v>
      </c>
      <c r="I24" s="98">
        <v>0.166666666656965</v>
      </c>
      <c r="J24" s="98">
        <v>3.8194444445252898E-2</v>
      </c>
      <c r="K24" s="99">
        <v>0</v>
      </c>
      <c r="L24" s="100">
        <v>0.204861111102218</v>
      </c>
      <c r="M24" s="99">
        <v>30</v>
      </c>
      <c r="N24" s="238">
        <v>29.458333333333332</v>
      </c>
      <c r="O24" s="101">
        <v>98</v>
      </c>
      <c r="P24" s="358">
        <v>5</v>
      </c>
      <c r="Q24" s="63">
        <f>390+226</f>
        <v>616</v>
      </c>
      <c r="R24" s="64"/>
      <c r="S24" s="64"/>
      <c r="T24" s="64">
        <v>8667</v>
      </c>
      <c r="U24" s="63">
        <v>2</v>
      </c>
      <c r="V24" s="161" t="s">
        <v>250</v>
      </c>
      <c r="W24" s="3"/>
      <c r="Y24" s="85"/>
      <c r="Z24" s="85"/>
      <c r="AA24" s="183"/>
      <c r="AB24" s="3"/>
      <c r="AC24" s="184"/>
      <c r="AD24" s="3"/>
      <c r="AE24" s="86"/>
      <c r="AF24" s="185"/>
    </row>
    <row r="25" spans="1:32" s="5" customFormat="1" ht="16.2" customHeight="1">
      <c r="A25" s="14">
        <v>16</v>
      </c>
      <c r="B25" s="121" t="s">
        <v>210</v>
      </c>
      <c r="C25" s="198" t="s">
        <v>220</v>
      </c>
      <c r="D25" s="14">
        <v>40</v>
      </c>
      <c r="E25" s="353"/>
      <c r="F25" s="353"/>
      <c r="G25" s="353"/>
      <c r="H25" s="354"/>
      <c r="I25" s="354"/>
      <c r="J25" s="354"/>
      <c r="K25" s="355"/>
      <c r="L25" s="356"/>
      <c r="M25" s="99">
        <v>30</v>
      </c>
      <c r="N25" s="238">
        <v>29.359027777777779</v>
      </c>
      <c r="O25" s="357">
        <v>98</v>
      </c>
      <c r="P25" s="358">
        <v>7</v>
      </c>
      <c r="Q25" s="359">
        <f>315+264</f>
        <v>579</v>
      </c>
      <c r="R25" s="360"/>
      <c r="S25" s="360"/>
      <c r="T25" s="360"/>
      <c r="U25" s="359">
        <v>1</v>
      </c>
      <c r="V25" s="361" t="s">
        <v>251</v>
      </c>
      <c r="W25" s="3"/>
      <c r="Y25" s="85"/>
      <c r="Z25" s="85"/>
      <c r="AA25" s="362"/>
      <c r="AB25" s="3"/>
      <c r="AC25" s="363"/>
      <c r="AD25" s="3"/>
      <c r="AE25" s="86"/>
      <c r="AF25" s="185"/>
    </row>
    <row r="26" spans="1:32" s="5" customFormat="1" ht="16.2" customHeight="1">
      <c r="A26" s="14">
        <v>16</v>
      </c>
      <c r="B26" s="121" t="s">
        <v>210</v>
      </c>
      <c r="C26" s="198" t="s">
        <v>221</v>
      </c>
      <c r="D26" s="14">
        <v>40</v>
      </c>
      <c r="E26" s="353"/>
      <c r="F26" s="353"/>
      <c r="G26" s="353"/>
      <c r="H26" s="354"/>
      <c r="I26" s="354"/>
      <c r="J26" s="354"/>
      <c r="K26" s="355"/>
      <c r="L26" s="356"/>
      <c r="M26" s="99">
        <v>30</v>
      </c>
      <c r="N26" s="238">
        <v>29.333333333333332</v>
      </c>
      <c r="O26" s="357">
        <v>98</v>
      </c>
      <c r="P26" s="358">
        <v>5</v>
      </c>
      <c r="Q26" s="359">
        <f>310+209</f>
        <v>519</v>
      </c>
      <c r="R26" s="360"/>
      <c r="S26" s="360"/>
      <c r="T26" s="360"/>
      <c r="U26" s="359">
        <v>1</v>
      </c>
      <c r="V26" s="361" t="s">
        <v>252</v>
      </c>
      <c r="W26" s="3"/>
      <c r="Y26" s="85"/>
      <c r="Z26" s="85"/>
      <c r="AA26" s="362"/>
      <c r="AB26" s="3"/>
      <c r="AC26" s="363"/>
      <c r="AD26" s="3"/>
      <c r="AE26" s="86"/>
      <c r="AF26" s="185"/>
    </row>
    <row r="27" spans="1:32" s="5" customFormat="1" ht="16.2" customHeight="1">
      <c r="A27" s="14">
        <v>16</v>
      </c>
      <c r="B27" s="121" t="s">
        <v>210</v>
      </c>
      <c r="C27" s="198" t="s">
        <v>222</v>
      </c>
      <c r="D27" s="14">
        <v>40</v>
      </c>
      <c r="E27" s="353"/>
      <c r="F27" s="353"/>
      <c r="G27" s="353"/>
      <c r="H27" s="354"/>
      <c r="I27" s="354"/>
      <c r="J27" s="354"/>
      <c r="K27" s="355"/>
      <c r="L27" s="356"/>
      <c r="M27" s="99">
        <v>30</v>
      </c>
      <c r="N27" s="238">
        <v>1</v>
      </c>
      <c r="O27" s="357">
        <v>3</v>
      </c>
      <c r="P27" s="358">
        <v>0</v>
      </c>
      <c r="Q27" s="359">
        <v>0</v>
      </c>
      <c r="R27" s="360"/>
      <c r="S27" s="360"/>
      <c r="T27" s="360"/>
      <c r="U27" s="359">
        <v>0</v>
      </c>
      <c r="V27" s="361"/>
      <c r="W27" s="3"/>
      <c r="Y27" s="85"/>
      <c r="Z27" s="85"/>
      <c r="AA27" s="362"/>
      <c r="AB27" s="3"/>
      <c r="AC27" s="363"/>
      <c r="AD27" s="3"/>
      <c r="AE27" s="86"/>
      <c r="AF27" s="185"/>
    </row>
    <row r="28" spans="1:32" s="4" customFormat="1" ht="13.5" customHeight="1">
      <c r="A28" s="91" t="s">
        <v>226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6"/>
      <c r="O28" s="137">
        <f>AVERAGE(O16:O27)</f>
        <v>85.833333333333329</v>
      </c>
      <c r="P28" s="137">
        <f>AVERAGE(P16:P27)</f>
        <v>2.8333333333333335</v>
      </c>
      <c r="Q28" s="154">
        <f>SUM(Q16:Q27)</f>
        <v>3488</v>
      </c>
      <c r="R28" s="110"/>
      <c r="S28" s="110"/>
      <c r="T28" s="110"/>
      <c r="U28" s="111"/>
      <c r="V28" s="112"/>
      <c r="W28" s="90"/>
      <c r="Y28" s="85"/>
      <c r="Z28" s="85"/>
    </row>
    <row r="29" spans="1:32" s="2" customFormat="1" ht="13.5" customHeight="1">
      <c r="A29" s="14">
        <v>22</v>
      </c>
      <c r="B29" s="15" t="s">
        <v>88</v>
      </c>
      <c r="C29" s="201" t="s">
        <v>227</v>
      </c>
      <c r="D29" s="14">
        <v>40</v>
      </c>
      <c r="E29" s="16">
        <v>1</v>
      </c>
      <c r="F29" s="16">
        <v>0</v>
      </c>
      <c r="G29" s="16">
        <v>98.9</v>
      </c>
      <c r="H29" s="98">
        <v>13.3333333333333</v>
      </c>
      <c r="I29" s="98">
        <v>0.25</v>
      </c>
      <c r="J29" s="98">
        <v>0.125</v>
      </c>
      <c r="K29" s="99">
        <v>0</v>
      </c>
      <c r="L29" s="100">
        <v>0.375</v>
      </c>
      <c r="M29" s="99">
        <v>30</v>
      </c>
      <c r="N29" s="100">
        <v>30</v>
      </c>
      <c r="O29" s="364">
        <f>N29/M29*100</f>
        <v>100</v>
      </c>
      <c r="P29" s="358">
        <v>0</v>
      </c>
      <c r="Q29" s="59">
        <v>0</v>
      </c>
      <c r="R29" s="60"/>
      <c r="S29" s="60"/>
      <c r="T29" s="60"/>
      <c r="U29" s="61">
        <v>3</v>
      </c>
      <c r="V29" s="62" t="s">
        <v>254</v>
      </c>
      <c r="W29" s="83"/>
      <c r="X29" s="84"/>
      <c r="Y29" s="85"/>
      <c r="Z29" s="86"/>
    </row>
    <row r="30" spans="1:32" s="3" customFormat="1" ht="13.5" customHeight="1">
      <c r="A30" s="14">
        <v>23</v>
      </c>
      <c r="B30" s="15" t="s">
        <v>88</v>
      </c>
      <c r="C30" s="201" t="s">
        <v>228</v>
      </c>
      <c r="D30" s="14">
        <v>40</v>
      </c>
      <c r="E30" s="16">
        <v>1</v>
      </c>
      <c r="F30" s="16">
        <v>0</v>
      </c>
      <c r="G30" s="16">
        <v>98.9</v>
      </c>
      <c r="H30" s="98">
        <v>15.7916666666667</v>
      </c>
      <c r="I30" s="98">
        <v>8.3333333335758694E-2</v>
      </c>
      <c r="J30" s="98">
        <v>0</v>
      </c>
      <c r="K30" s="99">
        <v>0</v>
      </c>
      <c r="L30" s="100">
        <v>8.3333333335758694E-2</v>
      </c>
      <c r="M30" s="99">
        <v>30</v>
      </c>
      <c r="N30" s="100">
        <v>30</v>
      </c>
      <c r="O30" s="364">
        <f t="shared" ref="O30:O48" si="0">N30/M30*100</f>
        <v>100</v>
      </c>
      <c r="P30" s="358">
        <v>7.6388888888888866</v>
      </c>
      <c r="Q30" s="156">
        <v>205</v>
      </c>
      <c r="R30" s="64"/>
      <c r="S30" s="64"/>
      <c r="T30" s="64"/>
      <c r="U30" s="65">
        <v>0</v>
      </c>
      <c r="V30" s="62"/>
      <c r="W30" s="82"/>
      <c r="X30" s="88"/>
      <c r="Y30" s="85"/>
      <c r="Z30" s="86"/>
    </row>
    <row r="31" spans="1:32" s="4" customFormat="1" ht="13.5" customHeight="1">
      <c r="A31" s="14">
        <v>24</v>
      </c>
      <c r="B31" s="15" t="s">
        <v>88</v>
      </c>
      <c r="C31" s="201" t="s">
        <v>229</v>
      </c>
      <c r="D31" s="14">
        <v>40</v>
      </c>
      <c r="E31" s="16">
        <v>1</v>
      </c>
      <c r="F31" s="16">
        <v>0</v>
      </c>
      <c r="G31" s="16">
        <v>98.9</v>
      </c>
      <c r="H31" s="98">
        <v>12.7916666666667</v>
      </c>
      <c r="I31" s="98">
        <v>0</v>
      </c>
      <c r="J31" s="98">
        <v>9.0277777773735607E-2</v>
      </c>
      <c r="K31" s="99">
        <v>0</v>
      </c>
      <c r="L31" s="100">
        <v>9.0277777773735607E-2</v>
      </c>
      <c r="M31" s="99">
        <v>30</v>
      </c>
      <c r="N31" s="100">
        <v>30</v>
      </c>
      <c r="O31" s="364">
        <f t="shared" si="0"/>
        <v>100</v>
      </c>
      <c r="P31" s="358">
        <v>5.5092592592592586</v>
      </c>
      <c r="Q31" s="156">
        <v>205</v>
      </c>
      <c r="R31" s="60"/>
      <c r="S31" s="60"/>
      <c r="T31" s="60"/>
      <c r="U31" s="65">
        <v>0</v>
      </c>
      <c r="V31" s="62"/>
      <c r="W31" s="90"/>
      <c r="X31" s="84"/>
      <c r="Y31" s="85"/>
      <c r="Z31" s="86"/>
    </row>
    <row r="32" spans="1:32" s="4" customFormat="1" ht="13.5" customHeight="1">
      <c r="A32" s="14">
        <v>25</v>
      </c>
      <c r="B32" s="15" t="s">
        <v>88</v>
      </c>
      <c r="C32" s="201" t="s">
        <v>230</v>
      </c>
      <c r="D32" s="14">
        <v>40</v>
      </c>
      <c r="E32" s="16">
        <v>1</v>
      </c>
      <c r="F32" s="16">
        <v>0</v>
      </c>
      <c r="G32" s="16">
        <v>98.9</v>
      </c>
      <c r="H32" s="98">
        <v>11.875</v>
      </c>
      <c r="I32" s="98">
        <v>0</v>
      </c>
      <c r="J32" s="98">
        <v>1.6111111111240499</v>
      </c>
      <c r="K32" s="99">
        <v>0</v>
      </c>
      <c r="L32" s="100">
        <v>1.6111111111240499</v>
      </c>
      <c r="M32" s="99">
        <v>30</v>
      </c>
      <c r="N32" s="100">
        <v>30</v>
      </c>
      <c r="O32" s="364">
        <f t="shared" si="0"/>
        <v>100</v>
      </c>
      <c r="P32" s="358">
        <v>8.7499999999999964</v>
      </c>
      <c r="Q32" s="63">
        <v>207</v>
      </c>
      <c r="R32" s="64"/>
      <c r="S32" s="64"/>
      <c r="T32" s="64"/>
      <c r="U32" s="65">
        <v>0</v>
      </c>
      <c r="V32" s="62"/>
      <c r="W32" s="90"/>
      <c r="X32" s="88"/>
      <c r="Y32" s="85"/>
      <c r="Z32" s="86"/>
    </row>
    <row r="33" spans="1:26" s="2" customFormat="1" ht="13.5" customHeight="1">
      <c r="A33" s="14">
        <v>26</v>
      </c>
      <c r="B33" s="15" t="s">
        <v>88</v>
      </c>
      <c r="C33" s="201" t="s">
        <v>231</v>
      </c>
      <c r="D33" s="14">
        <v>40</v>
      </c>
      <c r="E33" s="16">
        <v>1</v>
      </c>
      <c r="F33" s="16">
        <v>0</v>
      </c>
      <c r="G33" s="16">
        <v>98.9</v>
      </c>
      <c r="H33" s="98">
        <v>11.5416666666667</v>
      </c>
      <c r="I33" s="98">
        <v>0.20833333333575901</v>
      </c>
      <c r="J33" s="98">
        <v>2.0972222222189898</v>
      </c>
      <c r="K33" s="99">
        <v>0</v>
      </c>
      <c r="L33" s="100">
        <v>2.3055555555547498</v>
      </c>
      <c r="M33" s="99">
        <v>30</v>
      </c>
      <c r="N33" s="100">
        <v>30</v>
      </c>
      <c r="O33" s="364">
        <f t="shared" si="0"/>
        <v>100</v>
      </c>
      <c r="P33" s="358">
        <v>9.5833333333333304</v>
      </c>
      <c r="Q33" s="59">
        <v>205</v>
      </c>
      <c r="R33" s="60"/>
      <c r="S33" s="60"/>
      <c r="T33" s="60"/>
      <c r="U33" s="65">
        <v>0</v>
      </c>
      <c r="V33" s="62"/>
      <c r="W33" s="83"/>
      <c r="X33" s="84"/>
      <c r="Y33" s="85"/>
      <c r="Z33" s="86"/>
    </row>
    <row r="34" spans="1:26" s="2" customFormat="1" ht="13.5" customHeight="1">
      <c r="A34" s="14">
        <v>27</v>
      </c>
      <c r="B34" s="15" t="s">
        <v>88</v>
      </c>
      <c r="C34" s="201" t="s">
        <v>232</v>
      </c>
      <c r="D34" s="14">
        <v>40</v>
      </c>
      <c r="E34" s="16">
        <v>1</v>
      </c>
      <c r="F34" s="16">
        <v>0</v>
      </c>
      <c r="G34" s="16">
        <v>98.9</v>
      </c>
      <c r="H34" s="98">
        <v>13.0416666666667</v>
      </c>
      <c r="I34" s="98">
        <v>0.25</v>
      </c>
      <c r="J34" s="98">
        <v>0.35416666667151703</v>
      </c>
      <c r="K34" s="99">
        <v>0</v>
      </c>
      <c r="L34" s="100">
        <v>0.60416666667151697</v>
      </c>
      <c r="M34" s="99">
        <v>30</v>
      </c>
      <c r="N34" s="100">
        <v>30</v>
      </c>
      <c r="O34" s="364">
        <f t="shared" si="0"/>
        <v>100</v>
      </c>
      <c r="P34" s="358">
        <v>0</v>
      </c>
      <c r="Q34" s="63">
        <v>0</v>
      </c>
      <c r="R34" s="64"/>
      <c r="S34" s="64"/>
      <c r="T34" s="64"/>
      <c r="U34" s="65">
        <v>4</v>
      </c>
      <c r="V34" s="62" t="s">
        <v>253</v>
      </c>
      <c r="W34" s="83"/>
      <c r="X34" s="88"/>
      <c r="Y34" s="85"/>
      <c r="Z34" s="86"/>
    </row>
    <row r="35" spans="1:26" s="2" customFormat="1" ht="13.5" customHeight="1">
      <c r="A35" s="14">
        <v>28</v>
      </c>
      <c r="B35" s="15" t="s">
        <v>88</v>
      </c>
      <c r="C35" s="201" t="s">
        <v>233</v>
      </c>
      <c r="D35" s="14">
        <v>40</v>
      </c>
      <c r="E35" s="16">
        <v>1</v>
      </c>
      <c r="F35" s="16">
        <v>0</v>
      </c>
      <c r="G35" s="16">
        <v>98.9</v>
      </c>
      <c r="H35" s="98">
        <v>5.5833333333333304</v>
      </c>
      <c r="I35" s="98">
        <v>0</v>
      </c>
      <c r="J35" s="98">
        <v>0.3125</v>
      </c>
      <c r="K35" s="99">
        <v>0</v>
      </c>
      <c r="L35" s="100">
        <v>0.3125</v>
      </c>
      <c r="M35" s="99">
        <v>30</v>
      </c>
      <c r="N35" s="100">
        <v>30</v>
      </c>
      <c r="O35" s="364">
        <f t="shared" si="0"/>
        <v>100</v>
      </c>
      <c r="P35" s="358">
        <v>6.9444444444444438</v>
      </c>
      <c r="Q35" s="59">
        <v>205</v>
      </c>
      <c r="R35" s="60"/>
      <c r="S35" s="60"/>
      <c r="T35" s="60"/>
      <c r="U35" s="61">
        <v>0</v>
      </c>
      <c r="V35" s="66"/>
      <c r="W35" s="83"/>
      <c r="X35" s="84"/>
      <c r="Y35" s="85"/>
      <c r="Z35" s="86"/>
    </row>
    <row r="36" spans="1:26" s="2" customFormat="1" ht="13.5" customHeight="1">
      <c r="A36" s="14">
        <v>29</v>
      </c>
      <c r="B36" s="15" t="s">
        <v>88</v>
      </c>
      <c r="C36" s="201" t="s">
        <v>234</v>
      </c>
      <c r="D36" s="14">
        <v>40</v>
      </c>
      <c r="E36" s="16">
        <v>1</v>
      </c>
      <c r="F36" s="16">
        <v>0</v>
      </c>
      <c r="G36" s="16">
        <v>98.9</v>
      </c>
      <c r="H36" s="98">
        <v>14.2916666666667</v>
      </c>
      <c r="I36" s="98">
        <v>0.25</v>
      </c>
      <c r="J36" s="98">
        <v>4.8611111109494197E-2</v>
      </c>
      <c r="K36" s="99">
        <v>0</v>
      </c>
      <c r="L36" s="100">
        <v>0.29861111110949401</v>
      </c>
      <c r="M36" s="99">
        <v>30</v>
      </c>
      <c r="N36" s="100">
        <v>30</v>
      </c>
      <c r="O36" s="364">
        <f t="shared" si="0"/>
        <v>100</v>
      </c>
      <c r="P36" s="358">
        <v>9.4444444444444429</v>
      </c>
      <c r="Q36" s="63">
        <v>205</v>
      </c>
      <c r="R36" s="64"/>
      <c r="S36" s="64"/>
      <c r="T36" s="64"/>
      <c r="U36" s="61">
        <v>0</v>
      </c>
      <c r="V36" s="67"/>
      <c r="W36" s="83"/>
      <c r="X36" s="88"/>
      <c r="Y36" s="85"/>
      <c r="Z36" s="86"/>
    </row>
    <row r="37" spans="1:26" s="2" customFormat="1" ht="13.5" customHeight="1">
      <c r="A37" s="14">
        <v>30</v>
      </c>
      <c r="B37" s="15" t="s">
        <v>88</v>
      </c>
      <c r="C37" s="201" t="s">
        <v>235</v>
      </c>
      <c r="D37" s="17">
        <v>40</v>
      </c>
      <c r="E37" s="16">
        <v>1</v>
      </c>
      <c r="F37" s="16">
        <v>0</v>
      </c>
      <c r="G37" s="16">
        <v>98.9</v>
      </c>
      <c r="H37" s="98">
        <v>11.2916666666667</v>
      </c>
      <c r="I37" s="98">
        <v>0</v>
      </c>
      <c r="J37" s="98">
        <v>0.45138888888322998</v>
      </c>
      <c r="K37" s="102">
        <v>0</v>
      </c>
      <c r="L37" s="103">
        <v>0.45138888888322998</v>
      </c>
      <c r="M37" s="99">
        <v>30</v>
      </c>
      <c r="N37" s="100">
        <v>29.857638888888889</v>
      </c>
      <c r="O37" s="364">
        <f t="shared" si="0"/>
        <v>99.525462962962962</v>
      </c>
      <c r="P37" s="358">
        <v>5.3029422025816944</v>
      </c>
      <c r="Q37" s="59">
        <v>205</v>
      </c>
      <c r="R37" s="60"/>
      <c r="S37" s="60"/>
      <c r="T37" s="60"/>
      <c r="U37" s="61">
        <v>0</v>
      </c>
      <c r="V37" s="68"/>
      <c r="W37" s="83"/>
      <c r="X37" s="84"/>
      <c r="Y37" s="85"/>
      <c r="Z37" s="86"/>
    </row>
    <row r="38" spans="1:26" s="2" customFormat="1" ht="13.5" customHeight="1">
      <c r="A38" s="14">
        <v>31</v>
      </c>
      <c r="B38" s="15" t="s">
        <v>88</v>
      </c>
      <c r="C38" s="201" t="s">
        <v>236</v>
      </c>
      <c r="D38" s="14">
        <v>40</v>
      </c>
      <c r="E38" s="16">
        <v>1</v>
      </c>
      <c r="F38" s="16">
        <v>0</v>
      </c>
      <c r="G38" s="16">
        <v>98.9</v>
      </c>
      <c r="H38" s="98">
        <v>13.4583333333333</v>
      </c>
      <c r="I38" s="98">
        <v>0</v>
      </c>
      <c r="J38" s="98">
        <v>1.0416666664241301E-2</v>
      </c>
      <c r="K38" s="99">
        <v>0</v>
      </c>
      <c r="L38" s="100">
        <v>1.0416666664241301E-2</v>
      </c>
      <c r="M38" s="99">
        <v>30</v>
      </c>
      <c r="N38" s="100">
        <v>30</v>
      </c>
      <c r="O38" s="364">
        <f t="shared" si="0"/>
        <v>100</v>
      </c>
      <c r="P38" s="358">
        <v>9.3055555555555536</v>
      </c>
      <c r="Q38" s="59">
        <v>208</v>
      </c>
      <c r="R38" s="60"/>
      <c r="S38" s="60"/>
      <c r="T38" s="60"/>
      <c r="U38" s="61">
        <v>0</v>
      </c>
      <c r="V38" s="62"/>
      <c r="W38" s="83"/>
      <c r="X38" s="88"/>
      <c r="Y38" s="85"/>
      <c r="Z38" s="86"/>
    </row>
    <row r="39" spans="1:26" s="2" customFormat="1" ht="13.5" customHeight="1">
      <c r="A39" s="14">
        <v>32</v>
      </c>
      <c r="B39" s="15" t="s">
        <v>88</v>
      </c>
      <c r="C39" s="201" t="s">
        <v>237</v>
      </c>
      <c r="D39" s="14">
        <v>40</v>
      </c>
      <c r="E39" s="16">
        <v>1</v>
      </c>
      <c r="F39" s="16">
        <v>0</v>
      </c>
      <c r="G39" s="16">
        <v>98.9</v>
      </c>
      <c r="H39" s="98">
        <v>13.375</v>
      </c>
      <c r="I39" s="98">
        <v>0</v>
      </c>
      <c r="J39" s="98">
        <v>4.8611111116770203E-2</v>
      </c>
      <c r="K39" s="99">
        <v>0</v>
      </c>
      <c r="L39" s="100">
        <v>4.8611111116770203E-2</v>
      </c>
      <c r="M39" s="99">
        <v>30</v>
      </c>
      <c r="N39" s="100">
        <v>30</v>
      </c>
      <c r="O39" s="364">
        <f t="shared" si="0"/>
        <v>100</v>
      </c>
      <c r="P39" s="358">
        <v>7.6388888888888893</v>
      </c>
      <c r="Q39" s="59">
        <v>205</v>
      </c>
      <c r="R39" s="60"/>
      <c r="S39" s="60"/>
      <c r="T39" s="60"/>
      <c r="U39" s="61">
        <v>0</v>
      </c>
      <c r="V39" s="62"/>
      <c r="W39" s="83"/>
      <c r="X39" s="84"/>
      <c r="Y39" s="85"/>
      <c r="Z39" s="86"/>
    </row>
    <row r="40" spans="1:26" s="2" customFormat="1" ht="13.5" customHeight="1">
      <c r="A40" s="14">
        <v>33</v>
      </c>
      <c r="B40" s="15" t="s">
        <v>88</v>
      </c>
      <c r="C40" s="201" t="s">
        <v>238</v>
      </c>
      <c r="D40" s="14">
        <v>40</v>
      </c>
      <c r="E40" s="16">
        <v>1</v>
      </c>
      <c r="F40" s="16">
        <v>0</v>
      </c>
      <c r="G40" s="16">
        <v>98.9</v>
      </c>
      <c r="H40" s="98">
        <v>12.7916666666667</v>
      </c>
      <c r="I40" s="98">
        <v>0.229166666671517</v>
      </c>
      <c r="J40" s="98">
        <v>0.40972222221898802</v>
      </c>
      <c r="K40" s="99">
        <v>0</v>
      </c>
      <c r="L40" s="100">
        <v>0.63888888889050599</v>
      </c>
      <c r="M40" s="99">
        <v>30</v>
      </c>
      <c r="N40" s="100">
        <v>30</v>
      </c>
      <c r="O40" s="364">
        <f t="shared" si="0"/>
        <v>100</v>
      </c>
      <c r="P40" s="358">
        <v>7.3611111111111125</v>
      </c>
      <c r="Q40" s="63">
        <v>205</v>
      </c>
      <c r="R40" s="64"/>
      <c r="S40" s="64"/>
      <c r="T40" s="64"/>
      <c r="U40" s="61">
        <v>0</v>
      </c>
      <c r="V40" s="62"/>
      <c r="W40" s="83"/>
      <c r="X40" s="88"/>
      <c r="Y40" s="85"/>
      <c r="Z40" s="86"/>
    </row>
    <row r="41" spans="1:26" s="2" customFormat="1" ht="13.5" customHeight="1">
      <c r="A41" s="14">
        <v>34</v>
      </c>
      <c r="B41" s="15" t="s">
        <v>88</v>
      </c>
      <c r="C41" s="201" t="s">
        <v>239</v>
      </c>
      <c r="D41" s="14">
        <v>40</v>
      </c>
      <c r="E41" s="16">
        <v>1</v>
      </c>
      <c r="F41" s="16">
        <v>0</v>
      </c>
      <c r="G41" s="16">
        <v>98.9</v>
      </c>
      <c r="H41" s="98">
        <v>11.5</v>
      </c>
      <c r="I41" s="98">
        <v>0.20833333333575901</v>
      </c>
      <c r="J41" s="98">
        <v>4.8611111109494197E-2</v>
      </c>
      <c r="K41" s="99">
        <v>0</v>
      </c>
      <c r="L41" s="100">
        <v>0.256944444445253</v>
      </c>
      <c r="M41" s="99">
        <v>30</v>
      </c>
      <c r="N41" s="100">
        <v>30</v>
      </c>
      <c r="O41" s="364">
        <f t="shared" si="0"/>
        <v>100</v>
      </c>
      <c r="P41" s="358">
        <v>9.8611111111111143</v>
      </c>
      <c r="Q41" s="59">
        <v>205</v>
      </c>
      <c r="R41" s="60"/>
      <c r="S41" s="60"/>
      <c r="T41" s="60"/>
      <c r="U41" s="61">
        <v>0</v>
      </c>
      <c r="V41" s="62"/>
      <c r="W41" s="83"/>
      <c r="X41" s="84"/>
      <c r="Y41" s="85"/>
      <c r="Z41" s="86"/>
    </row>
    <row r="42" spans="1:26" s="2" customFormat="1" ht="13.5" customHeight="1">
      <c r="A42" s="14">
        <v>35</v>
      </c>
      <c r="B42" s="15" t="s">
        <v>88</v>
      </c>
      <c r="C42" s="201" t="s">
        <v>240</v>
      </c>
      <c r="D42" s="14">
        <v>40</v>
      </c>
      <c r="E42" s="16">
        <v>1</v>
      </c>
      <c r="F42" s="16">
        <v>0</v>
      </c>
      <c r="G42" s="16">
        <v>98.9</v>
      </c>
      <c r="H42" s="98">
        <v>13.4166666666667</v>
      </c>
      <c r="I42" s="98">
        <v>0</v>
      </c>
      <c r="J42" s="98">
        <v>4.8611111116770203E-2</v>
      </c>
      <c r="K42" s="99">
        <v>0</v>
      </c>
      <c r="L42" s="100">
        <v>4.8611111116770203E-2</v>
      </c>
      <c r="M42" s="99">
        <v>30</v>
      </c>
      <c r="N42" s="100">
        <v>29.967245370370371</v>
      </c>
      <c r="O42" s="364">
        <f t="shared" si="0"/>
        <v>99.89081790123457</v>
      </c>
      <c r="P42" s="358">
        <v>9.1766859650003703</v>
      </c>
      <c r="Q42" s="63">
        <v>205</v>
      </c>
      <c r="R42" s="64"/>
      <c r="S42" s="64"/>
      <c r="T42" s="64"/>
      <c r="U42" s="61">
        <v>0</v>
      </c>
      <c r="V42" s="62"/>
      <c r="W42" s="83"/>
      <c r="X42" s="88"/>
      <c r="Y42" s="85"/>
      <c r="Z42" s="86"/>
    </row>
    <row r="43" spans="1:26" s="2" customFormat="1" ht="13.5" customHeight="1">
      <c r="A43" s="14">
        <v>36</v>
      </c>
      <c r="B43" s="15" t="s">
        <v>88</v>
      </c>
      <c r="C43" s="201" t="s">
        <v>241</v>
      </c>
      <c r="D43" s="14">
        <v>40</v>
      </c>
      <c r="E43" s="16">
        <v>1</v>
      </c>
      <c r="F43" s="16">
        <v>0</v>
      </c>
      <c r="G43" s="16">
        <v>98.9</v>
      </c>
      <c r="H43" s="98">
        <v>12.375</v>
      </c>
      <c r="I43" s="98">
        <v>0</v>
      </c>
      <c r="J43" s="98">
        <v>1.625</v>
      </c>
      <c r="K43" s="99">
        <v>0</v>
      </c>
      <c r="L43" s="100">
        <v>1.625</v>
      </c>
      <c r="M43" s="99">
        <v>30</v>
      </c>
      <c r="N43" s="100">
        <v>30</v>
      </c>
      <c r="O43" s="364">
        <f t="shared" si="0"/>
        <v>100</v>
      </c>
      <c r="P43" s="358">
        <v>8.388888877777779</v>
      </c>
      <c r="Q43" s="59">
        <v>205</v>
      </c>
      <c r="R43" s="60"/>
      <c r="S43" s="60"/>
      <c r="T43" s="60"/>
      <c r="U43" s="61">
        <v>0</v>
      </c>
      <c r="V43" s="62"/>
      <c r="W43" s="83"/>
      <c r="X43" s="84"/>
      <c r="Y43" s="85"/>
      <c r="Z43" s="86"/>
    </row>
    <row r="44" spans="1:26" s="2" customFormat="1" ht="13.5" customHeight="1">
      <c r="A44" s="14">
        <v>37</v>
      </c>
      <c r="B44" s="15" t="s">
        <v>88</v>
      </c>
      <c r="C44" s="201" t="s">
        <v>242</v>
      </c>
      <c r="D44" s="14">
        <v>40</v>
      </c>
      <c r="E44" s="16">
        <v>1</v>
      </c>
      <c r="F44" s="16">
        <v>0</v>
      </c>
      <c r="G44" s="16">
        <v>98.9</v>
      </c>
      <c r="H44" s="98">
        <v>10.875</v>
      </c>
      <c r="I44" s="98">
        <v>0.20833333333575901</v>
      </c>
      <c r="J44" s="98">
        <v>1.22916666666424</v>
      </c>
      <c r="K44" s="99">
        <v>0</v>
      </c>
      <c r="L44" s="100">
        <v>1.4375</v>
      </c>
      <c r="M44" s="99">
        <v>30</v>
      </c>
      <c r="N44" s="100">
        <v>29.888888888888889</v>
      </c>
      <c r="O44" s="364">
        <f t="shared" si="0"/>
        <v>99.629629629629633</v>
      </c>
      <c r="P44" s="358">
        <v>6.0641263940520451</v>
      </c>
      <c r="Q44" s="63">
        <v>205</v>
      </c>
      <c r="R44" s="64"/>
      <c r="S44" s="64"/>
      <c r="T44" s="64"/>
      <c r="U44" s="365">
        <v>0</v>
      </c>
      <c r="V44" s="69"/>
      <c r="W44" s="83"/>
      <c r="X44" s="88"/>
      <c r="Y44" s="85"/>
      <c r="Z44" s="86"/>
    </row>
    <row r="45" spans="1:26" s="2" customFormat="1" ht="13.5" customHeight="1">
      <c r="A45" s="14">
        <v>38</v>
      </c>
      <c r="B45" s="15" t="s">
        <v>88</v>
      </c>
      <c r="C45" s="201" t="s">
        <v>243</v>
      </c>
      <c r="D45" s="14">
        <v>40</v>
      </c>
      <c r="E45" s="16">
        <v>1</v>
      </c>
      <c r="F45" s="16">
        <v>0</v>
      </c>
      <c r="G45" s="16">
        <v>98.9</v>
      </c>
      <c r="H45" s="98">
        <v>12.5416666666667</v>
      </c>
      <c r="I45" s="98">
        <v>0.20833333333575901</v>
      </c>
      <c r="J45" s="98">
        <v>0.14583333333575901</v>
      </c>
      <c r="K45" s="99">
        <v>0</v>
      </c>
      <c r="L45" s="100">
        <v>0.35416666667151703</v>
      </c>
      <c r="M45" s="99">
        <v>30</v>
      </c>
      <c r="N45" s="100">
        <v>30</v>
      </c>
      <c r="O45" s="364">
        <f t="shared" si="0"/>
        <v>100</v>
      </c>
      <c r="P45" s="358">
        <v>8.1944444444444464</v>
      </c>
      <c r="Q45" s="63">
        <v>205</v>
      </c>
      <c r="R45" s="64"/>
      <c r="S45" s="64"/>
      <c r="T45" s="64"/>
      <c r="U45" s="365">
        <v>0</v>
      </c>
      <c r="V45" s="69"/>
      <c r="W45" s="83"/>
      <c r="X45" s="84"/>
      <c r="Y45" s="85"/>
      <c r="Z45" s="86"/>
    </row>
    <row r="46" spans="1:26" s="2" customFormat="1" ht="13.5" customHeight="1">
      <c r="A46" s="14">
        <v>39</v>
      </c>
      <c r="B46" s="15" t="s">
        <v>88</v>
      </c>
      <c r="C46" s="201" t="s">
        <v>244</v>
      </c>
      <c r="D46" s="14">
        <v>40</v>
      </c>
      <c r="E46" s="16">
        <v>1</v>
      </c>
      <c r="F46" s="16">
        <v>0</v>
      </c>
      <c r="G46" s="124">
        <v>98.9</v>
      </c>
      <c r="H46" s="132">
        <v>10.3333333333333</v>
      </c>
      <c r="I46" s="98">
        <v>0.145833333328483</v>
      </c>
      <c r="J46" s="98">
        <v>5.2083333328482702E-2</v>
      </c>
      <c r="K46" s="99">
        <v>0</v>
      </c>
      <c r="L46" s="100">
        <v>0.197916666656965</v>
      </c>
      <c r="M46" s="99">
        <v>30</v>
      </c>
      <c r="N46" s="100">
        <v>30</v>
      </c>
      <c r="O46" s="364">
        <f t="shared" si="0"/>
        <v>100</v>
      </c>
      <c r="P46" s="358">
        <v>0</v>
      </c>
      <c r="Q46" s="63">
        <v>0</v>
      </c>
      <c r="R46" s="64"/>
      <c r="S46" s="64"/>
      <c r="T46" s="64"/>
      <c r="U46" s="65">
        <v>2</v>
      </c>
      <c r="V46" s="69" t="s">
        <v>255</v>
      </c>
      <c r="W46" s="83"/>
      <c r="X46" s="84"/>
      <c r="Y46" s="85"/>
      <c r="Z46" s="86"/>
    </row>
    <row r="47" spans="1:26" s="2" customFormat="1" ht="13.5" customHeight="1">
      <c r="A47" s="14">
        <v>40</v>
      </c>
      <c r="B47" s="15" t="s">
        <v>88</v>
      </c>
      <c r="C47" s="201" t="s">
        <v>245</v>
      </c>
      <c r="D47" s="14">
        <v>40</v>
      </c>
      <c r="E47" s="16">
        <v>1</v>
      </c>
      <c r="F47" s="16">
        <v>0</v>
      </c>
      <c r="G47" s="16">
        <v>98.9</v>
      </c>
      <c r="H47" s="98">
        <v>13.2916666666667</v>
      </c>
      <c r="I47" s="98">
        <v>0.125</v>
      </c>
      <c r="J47" s="98">
        <v>0.39583333333575899</v>
      </c>
      <c r="K47" s="99">
        <v>0</v>
      </c>
      <c r="L47" s="100">
        <v>0.52083333333575899</v>
      </c>
      <c r="M47" s="99">
        <v>30</v>
      </c>
      <c r="N47" s="100">
        <v>29.930555555555557</v>
      </c>
      <c r="O47" s="364">
        <f t="shared" si="0"/>
        <v>99.768518518518519</v>
      </c>
      <c r="P47" s="358">
        <v>9.3271461716937356</v>
      </c>
      <c r="Q47" s="63">
        <v>204</v>
      </c>
      <c r="R47" s="64"/>
      <c r="S47" s="64"/>
      <c r="T47" s="64"/>
      <c r="U47" s="65">
        <v>0</v>
      </c>
      <c r="V47" s="69"/>
      <c r="W47" s="83"/>
      <c r="X47" s="84"/>
      <c r="Y47" s="85"/>
      <c r="Z47" s="86"/>
    </row>
    <row r="48" spans="1:26" s="2" customFormat="1" ht="13.5" customHeight="1">
      <c r="A48" s="14">
        <v>41</v>
      </c>
      <c r="B48" s="15" t="s">
        <v>88</v>
      </c>
      <c r="C48" s="201" t="s">
        <v>246</v>
      </c>
      <c r="D48" s="14">
        <v>40</v>
      </c>
      <c r="E48" s="16">
        <v>1</v>
      </c>
      <c r="F48" s="16">
        <v>0</v>
      </c>
      <c r="G48" s="16">
        <v>98.9</v>
      </c>
      <c r="H48" s="98">
        <v>9.5416666666666696</v>
      </c>
      <c r="I48" s="98">
        <v>0.16666666666424099</v>
      </c>
      <c r="J48" s="98">
        <v>9.0277777781011495E-2</v>
      </c>
      <c r="K48" s="99">
        <v>0</v>
      </c>
      <c r="L48" s="100">
        <v>0.256944444445253</v>
      </c>
      <c r="M48" s="99">
        <v>30</v>
      </c>
      <c r="N48" s="100">
        <v>30</v>
      </c>
      <c r="O48" s="364">
        <f t="shared" si="0"/>
        <v>100</v>
      </c>
      <c r="P48" s="358">
        <v>9.3055555555555571</v>
      </c>
      <c r="Q48" s="63">
        <v>204</v>
      </c>
      <c r="R48" s="64"/>
      <c r="S48" s="64"/>
      <c r="T48" s="64"/>
      <c r="U48" s="65">
        <v>0</v>
      </c>
      <c r="V48" s="69"/>
      <c r="W48" s="83"/>
      <c r="X48" s="88"/>
      <c r="Y48" s="85"/>
      <c r="Z48" s="86"/>
    </row>
    <row r="49" spans="1:24" s="5" customFormat="1" ht="13.5" customHeight="1">
      <c r="A49" s="91" t="s">
        <v>128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6"/>
      <c r="O49" s="137">
        <f>AVERAGE(O29:O48)</f>
        <v>99.940721450617289</v>
      </c>
      <c r="P49" s="137">
        <f>AVERAGE(P29:P48)</f>
        <v>6.8898413324071326</v>
      </c>
      <c r="Q49" s="154">
        <f>SUM(Q29:Q48)</f>
        <v>3488</v>
      </c>
      <c r="R49" s="110"/>
      <c r="S49" s="110"/>
      <c r="T49" s="110"/>
      <c r="U49" s="111"/>
      <c r="V49" s="155"/>
      <c r="W49" s="82"/>
    </row>
    <row r="50" spans="1:24" s="4" customFormat="1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04"/>
      <c r="M50" s="21"/>
      <c r="N50" s="21"/>
      <c r="O50" s="43"/>
      <c r="P50" s="43"/>
      <c r="Q50" s="70"/>
      <c r="R50" s="43"/>
      <c r="S50" s="43"/>
      <c r="T50" s="43"/>
      <c r="U50" s="71"/>
      <c r="V50" s="72"/>
    </row>
    <row r="51" spans="1:24" s="4" customFormat="1">
      <c r="A51" s="22"/>
      <c r="B51" s="93"/>
      <c r="C51" s="22"/>
      <c r="D51" s="322"/>
      <c r="E51" s="24"/>
      <c r="F51" s="24"/>
      <c r="G51" s="24"/>
      <c r="H51" s="24"/>
      <c r="I51" s="44"/>
      <c r="J51" s="44"/>
      <c r="K51" s="44"/>
      <c r="L51" s="105"/>
      <c r="M51" s="44"/>
      <c r="N51" s="45"/>
      <c r="O51" s="46"/>
      <c r="P51" s="74"/>
      <c r="Q51" s="73"/>
      <c r="R51" s="74"/>
      <c r="S51" s="74"/>
      <c r="T51" s="74"/>
      <c r="U51" s="75"/>
      <c r="V51" s="76" t="s">
        <v>256</v>
      </c>
    </row>
    <row r="52" spans="1:24" s="4" customFormat="1">
      <c r="A52" s="94"/>
      <c r="B52" s="93"/>
      <c r="C52" s="22"/>
      <c r="D52" s="322"/>
      <c r="E52" s="24"/>
      <c r="F52" s="24"/>
      <c r="G52" s="24"/>
      <c r="H52" s="24"/>
      <c r="I52" s="44"/>
      <c r="J52" s="44"/>
      <c r="K52" s="44"/>
      <c r="L52" s="45"/>
      <c r="M52" s="44"/>
      <c r="N52" s="45"/>
      <c r="O52" s="46"/>
      <c r="P52" s="74"/>
      <c r="Q52" s="73"/>
      <c r="R52" s="74"/>
      <c r="S52" s="74"/>
      <c r="T52" s="74"/>
      <c r="U52" s="75"/>
      <c r="V52" s="77" t="s">
        <v>257</v>
      </c>
    </row>
    <row r="53" spans="1:24">
      <c r="A53" s="94"/>
      <c r="B53" s="93"/>
      <c r="C53" s="25"/>
      <c r="D53" s="25"/>
      <c r="E53" s="25"/>
      <c r="F53" s="25"/>
      <c r="G53" s="25"/>
      <c r="H53" s="25"/>
      <c r="I53" s="77"/>
      <c r="J53" s="77"/>
      <c r="K53" s="106"/>
      <c r="L53" s="77"/>
      <c r="M53" s="25"/>
      <c r="N53" s="25"/>
      <c r="O53" s="47"/>
      <c r="P53" s="47"/>
      <c r="Q53" s="78"/>
      <c r="R53" s="47"/>
      <c r="S53" s="47"/>
      <c r="T53" s="79"/>
      <c r="U53" s="77"/>
      <c r="V53" s="77"/>
      <c r="X53" s="86"/>
    </row>
    <row r="54" spans="1:24">
      <c r="A54" s="202"/>
      <c r="B54" s="93"/>
      <c r="C54" s="25"/>
      <c r="D54" s="25"/>
      <c r="E54" s="25"/>
      <c r="F54" s="25"/>
      <c r="G54" s="25"/>
      <c r="H54" s="25"/>
      <c r="I54" s="77"/>
      <c r="J54" s="93"/>
      <c r="K54" s="25"/>
      <c r="L54" s="25"/>
      <c r="M54" s="25"/>
      <c r="N54" s="25"/>
      <c r="O54" s="25"/>
      <c r="P54" s="47"/>
      <c r="Q54" s="78"/>
      <c r="R54" s="47"/>
      <c r="S54" s="47"/>
      <c r="T54" s="79"/>
      <c r="U54" s="77"/>
      <c r="V54" s="77"/>
      <c r="X54" s="86"/>
    </row>
    <row r="55" spans="1:24" ht="12.75" hidden="1" customHeight="1">
      <c r="A55" s="202"/>
      <c r="B55" s="93"/>
      <c r="C55" s="25"/>
      <c r="D55" s="25"/>
      <c r="E55" s="25"/>
      <c r="F55" s="25"/>
      <c r="G55" s="25"/>
      <c r="H55" s="25"/>
      <c r="I55" s="77"/>
      <c r="J55" s="77"/>
      <c r="K55" s="106"/>
      <c r="L55" s="77"/>
      <c r="M55" s="25"/>
      <c r="N55" s="25"/>
      <c r="O55" s="47"/>
      <c r="P55" s="47"/>
      <c r="Q55" s="78"/>
      <c r="R55" s="47"/>
      <c r="S55" s="47"/>
      <c r="T55" s="79"/>
      <c r="U55" s="77"/>
      <c r="V55" s="77"/>
      <c r="X55" s="86"/>
    </row>
    <row r="56" spans="1:24" ht="12.75" hidden="1" customHeight="1">
      <c r="A56" s="202"/>
      <c r="B56" s="93"/>
      <c r="C56" s="25"/>
      <c r="D56" s="25"/>
      <c r="E56" s="25"/>
      <c r="F56" s="25"/>
      <c r="G56" s="25"/>
      <c r="H56" s="25"/>
      <c r="I56" s="77"/>
      <c r="J56" s="77"/>
      <c r="K56" s="106"/>
      <c r="L56" s="77"/>
      <c r="M56" s="25"/>
      <c r="N56" s="25"/>
      <c r="O56" s="47"/>
      <c r="P56" s="47"/>
      <c r="Q56" s="78"/>
      <c r="R56" s="47"/>
      <c r="S56" s="47"/>
      <c r="T56" s="79"/>
      <c r="U56" s="77"/>
      <c r="V56" s="77"/>
      <c r="X56" s="86"/>
    </row>
    <row r="57" spans="1:24" ht="12.75" hidden="1" customHeight="1">
      <c r="A57" s="202"/>
      <c r="B57" s="93"/>
      <c r="C57" s="25"/>
      <c r="D57" s="25"/>
      <c r="E57" s="25"/>
      <c r="F57" s="25"/>
      <c r="G57" s="25"/>
      <c r="H57" s="25"/>
      <c r="I57" s="77"/>
      <c r="J57" s="77"/>
      <c r="K57" s="106"/>
      <c r="L57" s="77"/>
      <c r="M57" s="25"/>
      <c r="N57" s="25"/>
      <c r="O57" s="47"/>
      <c r="P57" s="47"/>
      <c r="Q57" s="78"/>
      <c r="R57" s="47"/>
      <c r="S57" s="47"/>
      <c r="T57" s="79"/>
      <c r="U57" s="77"/>
      <c r="V57" s="77"/>
      <c r="X57" s="86"/>
    </row>
    <row r="58" spans="1:24">
      <c r="A58" s="202"/>
      <c r="B58" s="93"/>
      <c r="C58" s="25"/>
      <c r="D58" s="25"/>
      <c r="E58" s="25"/>
      <c r="F58" s="25"/>
      <c r="G58" s="25"/>
      <c r="H58" s="25"/>
      <c r="I58" s="77"/>
      <c r="J58" s="77"/>
      <c r="K58" s="106"/>
      <c r="L58" s="77"/>
      <c r="M58" s="25"/>
      <c r="N58" s="25"/>
      <c r="O58" s="47"/>
      <c r="P58" s="47"/>
      <c r="Q58" s="78"/>
      <c r="R58" s="47"/>
      <c r="S58" s="47"/>
      <c r="T58" s="79"/>
      <c r="U58" s="77"/>
      <c r="V58" s="77"/>
      <c r="X58" s="86"/>
    </row>
    <row r="59" spans="1:24">
      <c r="A59" s="202"/>
      <c r="B59" s="93"/>
      <c r="C59" s="25"/>
      <c r="D59" s="25"/>
      <c r="E59" s="26"/>
      <c r="F59" s="26"/>
      <c r="G59" s="26"/>
      <c r="H59" s="26"/>
      <c r="I59" s="107"/>
      <c r="J59" s="107"/>
      <c r="K59" s="107"/>
      <c r="L59" s="107"/>
      <c r="M59" s="26"/>
      <c r="N59" s="26"/>
      <c r="O59" s="48"/>
      <c r="P59" s="48"/>
      <c r="Q59" s="80"/>
      <c r="R59" s="48"/>
      <c r="S59" s="48"/>
      <c r="T59" s="81"/>
      <c r="U59" s="26"/>
      <c r="V59" s="48"/>
      <c r="X59" s="86"/>
    </row>
    <row r="60" spans="1:24" ht="12.75" hidden="1" customHeight="1">
      <c r="A60" s="202"/>
      <c r="B60" s="93"/>
      <c r="C60" s="26"/>
      <c r="D60" s="26"/>
      <c r="E60" s="26"/>
      <c r="F60" s="26"/>
      <c r="G60" s="26"/>
      <c r="H60" s="26"/>
      <c r="I60" s="107"/>
      <c r="J60" s="107"/>
      <c r="K60" s="107"/>
      <c r="L60" s="107"/>
      <c r="M60" s="26"/>
      <c r="N60" s="26"/>
      <c r="O60" s="48"/>
      <c r="P60" s="48"/>
      <c r="Q60" s="80"/>
      <c r="R60" s="48"/>
      <c r="S60" s="48"/>
      <c r="T60" s="81"/>
      <c r="U60" s="26"/>
      <c r="V60" s="26"/>
      <c r="X60" s="86"/>
    </row>
    <row r="61" spans="1:24" s="5" customFormat="1" ht="12.75" hidden="1" customHeight="1">
      <c r="A61" s="202"/>
      <c r="B61" s="93"/>
      <c r="C61" s="26"/>
      <c r="D61" s="26"/>
      <c r="E61" s="26"/>
      <c r="F61" s="26"/>
      <c r="G61" s="26"/>
      <c r="H61" s="26"/>
      <c r="I61" s="107"/>
      <c r="J61" s="107"/>
      <c r="K61" s="107"/>
      <c r="L61" s="107"/>
      <c r="M61" s="26"/>
      <c r="N61" s="26"/>
      <c r="O61" s="48"/>
      <c r="P61" s="48"/>
      <c r="Q61" s="80"/>
      <c r="R61" s="48"/>
      <c r="S61" s="48"/>
      <c r="T61" s="81"/>
      <c r="U61" s="26"/>
      <c r="V61" s="26"/>
      <c r="W61" s="1"/>
      <c r="X61" s="86"/>
    </row>
    <row r="62" spans="1:24" s="5" customFormat="1">
      <c r="A62" s="202"/>
      <c r="B62" s="93"/>
      <c r="C62" s="26"/>
      <c r="D62" s="26"/>
      <c r="E62" s="26"/>
      <c r="F62" s="26"/>
      <c r="G62" s="26"/>
      <c r="H62" s="26"/>
      <c r="I62" s="107"/>
      <c r="J62" s="107"/>
      <c r="K62" s="107"/>
      <c r="L62" s="107"/>
      <c r="M62" s="26"/>
      <c r="N62" s="26"/>
      <c r="O62" s="48"/>
      <c r="P62" s="48"/>
      <c r="Q62" s="80"/>
      <c r="R62" s="48"/>
      <c r="S62" s="48"/>
      <c r="T62" s="81"/>
      <c r="U62" s="26"/>
      <c r="V62" s="26"/>
      <c r="W62" s="1"/>
      <c r="X62" s="86"/>
    </row>
    <row r="63" spans="1:24" s="5" customFormat="1">
      <c r="A63" s="26"/>
      <c r="B63" s="26"/>
      <c r="C63" s="26"/>
      <c r="D63" s="26"/>
      <c r="E63" s="26"/>
      <c r="F63" s="26"/>
      <c r="G63" s="26"/>
      <c r="H63" s="26"/>
      <c r="I63" s="107"/>
      <c r="J63" s="107"/>
      <c r="K63" s="107"/>
      <c r="L63" s="107"/>
      <c r="M63" s="26"/>
      <c r="N63" s="26"/>
      <c r="O63" s="48"/>
      <c r="P63" s="48"/>
      <c r="Q63" s="80"/>
      <c r="R63" s="48"/>
      <c r="S63" s="48"/>
      <c r="T63" s="81"/>
      <c r="U63" s="26"/>
      <c r="V63" s="77" t="s">
        <v>258</v>
      </c>
      <c r="W63" s="1"/>
      <c r="X63" s="86"/>
    </row>
    <row r="64" spans="1:24">
      <c r="V64" s="1"/>
      <c r="X64" s="86"/>
    </row>
    <row r="65" spans="11:24">
      <c r="X65" s="86"/>
    </row>
    <row r="66" spans="11:24">
      <c r="X66" s="86"/>
    </row>
    <row r="67" spans="11:24">
      <c r="L67" s="49"/>
      <c r="X67" s="86"/>
    </row>
    <row r="68" spans="11:24">
      <c r="X68" s="86"/>
    </row>
    <row r="69" spans="11:24">
      <c r="K69" s="49"/>
      <c r="P69" s="1">
        <f>676/5</f>
        <v>135.19999999999999</v>
      </c>
      <c r="X69" s="86"/>
    </row>
    <row r="70" spans="11:24">
      <c r="X70" s="86"/>
    </row>
    <row r="71" spans="11:24">
      <c r="X71" s="86"/>
    </row>
    <row r="72" spans="11:24">
      <c r="X72" s="86"/>
    </row>
    <row r="73" spans="11:24">
      <c r="L73" s="49"/>
      <c r="X73" s="86"/>
    </row>
    <row r="74" spans="11:24">
      <c r="P74" s="8"/>
      <c r="R74" s="8"/>
      <c r="S74" s="8"/>
    </row>
  </sheetData>
  <mergeCells count="19">
    <mergeCell ref="A4:V4"/>
    <mergeCell ref="A5:V5"/>
    <mergeCell ref="A6:V6"/>
    <mergeCell ref="A7:A9"/>
    <mergeCell ref="B7:B9"/>
    <mergeCell ref="C7:C9"/>
    <mergeCell ref="D7:D8"/>
    <mergeCell ref="E7:F7"/>
    <mergeCell ref="G7:G8"/>
    <mergeCell ref="H7:H8"/>
    <mergeCell ref="U7:U8"/>
    <mergeCell ref="V7:V9"/>
    <mergeCell ref="N7:O8"/>
    <mergeCell ref="P7:P8"/>
    <mergeCell ref="I7:L7"/>
    <mergeCell ref="M7:M8"/>
    <mergeCell ref="Q7:Q8"/>
    <mergeCell ref="R7:R8"/>
    <mergeCell ref="T7:T8"/>
  </mergeCells>
  <phoneticPr fontId="29" type="noConversion"/>
  <printOptions horizontalCentered="1" verticalCentered="1"/>
  <pageMargins left="0" right="0" top="0" bottom="0" header="0" footer="0"/>
  <pageSetup paperSize="9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43"/>
  <sheetViews>
    <sheetView zoomScaleNormal="100" zoomScaleSheetLayoutView="100" workbookViewId="0">
      <selection activeCell="R16" sqref="R16"/>
    </sheetView>
  </sheetViews>
  <sheetFormatPr defaultColWidth="7.8984375" defaultRowHeight="13.2"/>
  <cols>
    <col min="1" max="1" width="3.59765625" style="5" customWidth="1"/>
    <col min="2" max="2" width="25.8984375" style="5" customWidth="1"/>
    <col min="3" max="3" width="11.5" style="5" hidden="1" customWidth="1"/>
    <col min="4" max="4" width="8.09765625" style="5" hidden="1" customWidth="1"/>
    <col min="5" max="6" width="11" style="5" hidden="1" customWidth="1"/>
    <col min="7" max="7" width="9" style="5" hidden="1" customWidth="1"/>
    <col min="8" max="8" width="9.5" style="5" hidden="1" customWidth="1"/>
    <col min="9" max="9" width="14.69921875" style="5" hidden="1" customWidth="1"/>
    <col min="10" max="10" width="12" style="6" customWidth="1"/>
    <col min="11" max="11" width="9.8984375" style="6" customWidth="1"/>
    <col min="12" max="13" width="7.59765625" style="6" customWidth="1"/>
    <col min="14" max="14" width="12.3984375" style="5" customWidth="1"/>
    <col min="15" max="15" width="8" style="5" customWidth="1"/>
    <col min="16" max="16" width="7.09765625" style="1" customWidth="1"/>
    <col min="17" max="18" width="9.5" style="1" customWidth="1"/>
    <col min="19" max="19" width="9.5" style="7" customWidth="1"/>
    <col min="20" max="21" width="9.5" style="1" hidden="1" customWidth="1"/>
    <col min="22" max="22" width="9.5" style="8" hidden="1" customWidth="1"/>
    <col min="23" max="23" width="9.796875" style="5" customWidth="1"/>
    <col min="24" max="24" width="62.8984375" style="5" customWidth="1"/>
    <col min="25" max="25" width="10.69921875" style="1" customWidth="1"/>
    <col min="26" max="26" width="11.19921875" style="1" customWidth="1"/>
    <col min="27" max="27" width="8.8984375" style="1" customWidth="1"/>
    <col min="28" max="28" width="11.19921875" style="1" customWidth="1"/>
    <col min="29" max="29" width="7.8984375" style="1"/>
    <col min="30" max="31" width="13.5" style="1" customWidth="1"/>
    <col min="32" max="32" width="7.8984375" style="1"/>
    <col min="33" max="33" width="9" style="1" customWidth="1"/>
    <col min="34" max="16384" width="7.8984375" style="1"/>
  </cols>
  <sheetData>
    <row r="1" spans="1: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50"/>
      <c r="R1" s="50"/>
      <c r="S1" s="51"/>
      <c r="T1" s="50"/>
      <c r="U1" s="50"/>
      <c r="V1" s="50"/>
      <c r="W1" s="50"/>
      <c r="X1" s="52"/>
    </row>
    <row r="2" spans="1: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3"/>
      <c r="R2" s="33"/>
      <c r="S2" s="53"/>
      <c r="T2" s="33"/>
      <c r="U2" s="54"/>
      <c r="V2" s="52"/>
      <c r="W2" s="9"/>
      <c r="X2" s="9"/>
    </row>
    <row r="3" spans="1: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3"/>
      <c r="R3" s="33"/>
      <c r="S3" s="53"/>
      <c r="T3" s="33"/>
      <c r="U3" s="54"/>
      <c r="V3" s="52"/>
      <c r="W3" s="9"/>
      <c r="X3" s="9"/>
    </row>
    <row r="4" spans="1: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3"/>
      <c r="R4" s="33"/>
      <c r="S4" s="53"/>
      <c r="T4" s="33"/>
      <c r="U4" s="54"/>
      <c r="V4" s="52"/>
      <c r="W4" s="9"/>
      <c r="X4" s="9"/>
    </row>
    <row r="5" spans="1:30">
      <c r="A5" s="397" t="s">
        <v>145</v>
      </c>
      <c r="B5" s="397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</row>
    <row r="6" spans="1:30">
      <c r="A6" s="397" t="s">
        <v>261</v>
      </c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</row>
    <row r="7" spans="1:30">
      <c r="A7" s="397"/>
      <c r="B7" s="397"/>
      <c r="C7" s="397"/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7"/>
      <c r="X7" s="397"/>
    </row>
    <row r="8" spans="1:30" ht="21" customHeight="1">
      <c r="A8" s="401" t="s">
        <v>4</v>
      </c>
      <c r="B8" s="401" t="s">
        <v>5</v>
      </c>
      <c r="C8" s="401" t="s">
        <v>6</v>
      </c>
      <c r="D8" s="404" t="s">
        <v>7</v>
      </c>
      <c r="E8" s="398" t="s">
        <v>8</v>
      </c>
      <c r="F8" s="398"/>
      <c r="G8" s="389" t="s">
        <v>9</v>
      </c>
      <c r="H8" s="398" t="s">
        <v>146</v>
      </c>
      <c r="I8" s="409" t="s">
        <v>147</v>
      </c>
      <c r="J8" s="399" t="s">
        <v>11</v>
      </c>
      <c r="K8" s="399"/>
      <c r="L8" s="399"/>
      <c r="M8" s="400"/>
      <c r="N8" s="398" t="s">
        <v>12</v>
      </c>
      <c r="O8" s="405" t="s">
        <v>13</v>
      </c>
      <c r="P8" s="406"/>
      <c r="Q8" s="389" t="s">
        <v>186</v>
      </c>
      <c r="R8" s="206" t="s">
        <v>14</v>
      </c>
      <c r="S8" s="389" t="s">
        <v>15</v>
      </c>
      <c r="T8" s="389" t="s">
        <v>16</v>
      </c>
      <c r="U8" s="55" t="s">
        <v>17</v>
      </c>
      <c r="V8" s="391" t="s">
        <v>18</v>
      </c>
      <c r="W8" s="393" t="s">
        <v>19</v>
      </c>
      <c r="X8" s="394" t="s">
        <v>20</v>
      </c>
      <c r="Y8" s="82"/>
    </row>
    <row r="9" spans="1:30" ht="24.9" customHeight="1">
      <c r="A9" s="402"/>
      <c r="B9" s="402"/>
      <c r="C9" s="402"/>
      <c r="D9" s="404"/>
      <c r="E9" s="12" t="s">
        <v>21</v>
      </c>
      <c r="F9" s="12" t="s">
        <v>22</v>
      </c>
      <c r="G9" s="390"/>
      <c r="H9" s="398"/>
      <c r="I9" s="410"/>
      <c r="J9" s="329" t="s">
        <v>23</v>
      </c>
      <c r="K9" s="329" t="s">
        <v>24</v>
      </c>
      <c r="L9" s="329" t="s">
        <v>25</v>
      </c>
      <c r="M9" s="36" t="s">
        <v>196</v>
      </c>
      <c r="N9" s="398"/>
      <c r="O9" s="407"/>
      <c r="P9" s="408"/>
      <c r="Q9" s="414"/>
      <c r="R9" s="207" t="s">
        <v>168</v>
      </c>
      <c r="S9" s="390"/>
      <c r="T9" s="390"/>
      <c r="U9" s="195" t="s">
        <v>30</v>
      </c>
      <c r="V9" s="392"/>
      <c r="W9" s="393"/>
      <c r="X9" s="395"/>
      <c r="Y9" s="82"/>
    </row>
    <row r="10" spans="1:30">
      <c r="A10" s="403"/>
      <c r="B10" s="403"/>
      <c r="C10" s="403"/>
      <c r="D10" s="11" t="s">
        <v>31</v>
      </c>
      <c r="E10" s="12" t="s">
        <v>32</v>
      </c>
      <c r="F10" s="12" t="s">
        <v>32</v>
      </c>
      <c r="G10" s="12" t="s">
        <v>33</v>
      </c>
      <c r="H10" s="12" t="s">
        <v>34</v>
      </c>
      <c r="I10" s="411"/>
      <c r="J10" s="37" t="s">
        <v>34</v>
      </c>
      <c r="K10" s="38" t="s">
        <v>34</v>
      </c>
      <c r="L10" s="38" t="s">
        <v>34</v>
      </c>
      <c r="M10" s="38" t="s">
        <v>34</v>
      </c>
      <c r="N10" s="38" t="s">
        <v>34</v>
      </c>
      <c r="O10" s="12" t="s">
        <v>34</v>
      </c>
      <c r="P10" s="194" t="s">
        <v>33</v>
      </c>
      <c r="Q10" s="208" t="s">
        <v>34</v>
      </c>
      <c r="R10" s="205" t="s">
        <v>33</v>
      </c>
      <c r="S10" s="302" t="s">
        <v>190</v>
      </c>
      <c r="T10" s="195" t="s">
        <v>36</v>
      </c>
      <c r="U10" s="195" t="s">
        <v>36</v>
      </c>
      <c r="V10" s="196" t="s">
        <v>37</v>
      </c>
      <c r="W10" s="55" t="s">
        <v>38</v>
      </c>
      <c r="X10" s="396"/>
      <c r="Y10" s="82"/>
      <c r="AA10" s="1">
        <f>2113/6</f>
        <v>352.16666666666669</v>
      </c>
    </row>
    <row r="11" spans="1:30">
      <c r="A11" s="13">
        <v>1</v>
      </c>
      <c r="B11" s="13">
        <v>2</v>
      </c>
      <c r="C11" s="13">
        <v>2</v>
      </c>
      <c r="D11" s="13">
        <v>3</v>
      </c>
      <c r="E11" s="13">
        <v>4</v>
      </c>
      <c r="F11" s="13">
        <v>5</v>
      </c>
      <c r="G11" s="13">
        <v>6</v>
      </c>
      <c r="H11" s="13">
        <v>7</v>
      </c>
      <c r="I11" s="39">
        <v>8</v>
      </c>
      <c r="J11" s="40">
        <v>3</v>
      </c>
      <c r="K11" s="13">
        <v>4</v>
      </c>
      <c r="L11" s="13">
        <v>5</v>
      </c>
      <c r="M11" s="13">
        <v>6</v>
      </c>
      <c r="N11" s="13">
        <v>7</v>
      </c>
      <c r="O11" s="13" t="s">
        <v>198</v>
      </c>
      <c r="P11" s="13" t="s">
        <v>199</v>
      </c>
      <c r="Q11" s="13">
        <v>10</v>
      </c>
      <c r="R11" s="57" t="s">
        <v>200</v>
      </c>
      <c r="S11" s="56">
        <v>16</v>
      </c>
      <c r="T11" s="57">
        <v>17</v>
      </c>
      <c r="U11" s="57">
        <v>18</v>
      </c>
      <c r="V11" s="108">
        <v>19</v>
      </c>
      <c r="W11" s="57">
        <v>11</v>
      </c>
      <c r="X11" s="58">
        <v>12</v>
      </c>
      <c r="Y11" s="82"/>
    </row>
    <row r="12" spans="1:30" s="4" customFormat="1" ht="13.5" customHeight="1">
      <c r="A12" s="91" t="s">
        <v>176</v>
      </c>
      <c r="B12" s="92"/>
      <c r="C12" s="92"/>
      <c r="D12" s="92"/>
      <c r="E12" s="92"/>
      <c r="F12" s="92"/>
      <c r="G12" s="92"/>
      <c r="H12" s="92"/>
      <c r="I12" s="95"/>
      <c r="J12" s="92"/>
      <c r="K12" s="92"/>
      <c r="L12" s="92"/>
      <c r="M12" s="92"/>
      <c r="N12" s="92"/>
      <c r="O12" s="96"/>
      <c r="P12" s="97"/>
      <c r="Q12" s="97"/>
      <c r="R12" s="110"/>
      <c r="S12" s="109"/>
      <c r="T12" s="110"/>
      <c r="U12" s="110"/>
      <c r="V12" s="110"/>
      <c r="W12" s="111"/>
      <c r="X12" s="112"/>
      <c r="Y12" s="90"/>
      <c r="AA12" s="85">
        <v>4.1666666666666699E-2</v>
      </c>
      <c r="AB12" s="85">
        <f t="shared" ref="AB12:AB16" si="0">+AA12*Z12</f>
        <v>0</v>
      </c>
    </row>
    <row r="13" spans="1:30" s="2" customFormat="1" ht="13.5" customHeight="1">
      <c r="A13" s="14">
        <v>1</v>
      </c>
      <c r="B13" s="15" t="s">
        <v>181</v>
      </c>
      <c r="C13" s="14" t="s">
        <v>148</v>
      </c>
      <c r="D13" s="14">
        <v>40</v>
      </c>
      <c r="E13" s="16">
        <v>0</v>
      </c>
      <c r="F13" s="16">
        <v>1</v>
      </c>
      <c r="G13" s="16">
        <v>100</v>
      </c>
      <c r="H13" s="16">
        <v>69</v>
      </c>
      <c r="I13" s="41"/>
      <c r="J13" s="328">
        <f>'Daily STS 01 Utilisasi'!J45</f>
        <v>0</v>
      </c>
      <c r="K13" s="99">
        <f>'Daily STS 01 Utilisasi'!K45</f>
        <v>0</v>
      </c>
      <c r="L13" s="99">
        <f>'Daily STS 01 Utilisasi'!L45</f>
        <v>0</v>
      </c>
      <c r="M13" s="100">
        <f>J13+K13+L13</f>
        <v>0</v>
      </c>
      <c r="N13" s="99">
        <f>'Daily STS 01 Utilisasi'!N45</f>
        <v>30</v>
      </c>
      <c r="O13" s="100">
        <f>'Daily STS 01 Utilisasi'!O45</f>
        <v>30</v>
      </c>
      <c r="P13" s="330">
        <f>'Daily STS 01 Utilisasi'!P46</f>
        <v>1</v>
      </c>
      <c r="Q13" s="99">
        <f>'Daily STS 01 Utilisasi'!Q45</f>
        <v>0</v>
      </c>
      <c r="R13" s="332">
        <f>'Daily STS 01 Utilisasi'!R46</f>
        <v>0</v>
      </c>
      <c r="S13" s="59">
        <v>0</v>
      </c>
      <c r="T13" s="60"/>
      <c r="U13" s="60"/>
      <c r="V13" s="60"/>
      <c r="W13" s="61">
        <v>0</v>
      </c>
      <c r="X13" s="62"/>
      <c r="Y13" s="83"/>
      <c r="Z13" s="84">
        <v>414</v>
      </c>
      <c r="AA13" s="85">
        <v>4.1666666666666699E-2</v>
      </c>
      <c r="AB13" s="86">
        <f t="shared" si="0"/>
        <v>17.250000000000014</v>
      </c>
      <c r="AD13" s="87">
        <v>69</v>
      </c>
    </row>
    <row r="14" spans="1:30" s="3" customFormat="1" ht="13.5" customHeight="1">
      <c r="A14" s="14">
        <v>2</v>
      </c>
      <c r="B14" s="15" t="s">
        <v>182</v>
      </c>
      <c r="C14" s="14" t="s">
        <v>149</v>
      </c>
      <c r="D14" s="14">
        <v>40</v>
      </c>
      <c r="E14" s="16">
        <v>0</v>
      </c>
      <c r="F14" s="16">
        <v>1</v>
      </c>
      <c r="G14" s="16">
        <v>100</v>
      </c>
      <c r="H14" s="16">
        <v>94</v>
      </c>
      <c r="I14" s="41"/>
      <c r="J14" s="328">
        <f>'Daily STS 02 Utilisasi'!J45</f>
        <v>0</v>
      </c>
      <c r="K14" s="99">
        <f>'Daily STS 02 Utilisasi'!K45</f>
        <v>0</v>
      </c>
      <c r="L14" s="99">
        <f>'Daily STS 02 Utilisasi'!L45</f>
        <v>0</v>
      </c>
      <c r="M14" s="100">
        <f t="shared" ref="M14:M16" si="1">J14+K14+L14</f>
        <v>0</v>
      </c>
      <c r="N14" s="99">
        <f>'Daily STS 02 Utilisasi'!N45</f>
        <v>30</v>
      </c>
      <c r="O14" s="100">
        <f>'Daily STS 02 Utilisasi'!O45</f>
        <v>30</v>
      </c>
      <c r="P14" s="330">
        <f>'Daily STS 02 Utilisasi'!P46</f>
        <v>1</v>
      </c>
      <c r="Q14" s="99">
        <f>'Daily STS 02 Utilisasi'!Q45</f>
        <v>0.96597222222222234</v>
      </c>
      <c r="R14" s="332">
        <f>'Daily STS 02 Utilisasi'!R46</f>
        <v>4.8298611111111119E-2</v>
      </c>
      <c r="S14" s="63">
        <v>338</v>
      </c>
      <c r="T14" s="64"/>
      <c r="U14" s="64"/>
      <c r="V14" s="64"/>
      <c r="W14" s="65">
        <v>0</v>
      </c>
      <c r="X14" s="62"/>
      <c r="Y14" s="82"/>
      <c r="Z14" s="88">
        <v>419</v>
      </c>
      <c r="AA14" s="85">
        <v>4.1666666666666699E-2</v>
      </c>
      <c r="AB14" s="86">
        <f t="shared" si="0"/>
        <v>17.458333333333346</v>
      </c>
      <c r="AD14" s="89">
        <v>94</v>
      </c>
    </row>
    <row r="15" spans="1:30" s="4" customFormat="1" ht="13.5" customHeight="1">
      <c r="A15" s="14">
        <v>3</v>
      </c>
      <c r="B15" s="15" t="s">
        <v>183</v>
      </c>
      <c r="C15" s="14" t="s">
        <v>150</v>
      </c>
      <c r="D15" s="14">
        <v>40</v>
      </c>
      <c r="E15" s="16">
        <v>0</v>
      </c>
      <c r="F15" s="16">
        <v>1</v>
      </c>
      <c r="G15" s="16">
        <v>100</v>
      </c>
      <c r="H15" s="16">
        <v>88</v>
      </c>
      <c r="I15" s="41"/>
      <c r="J15" s="328">
        <f>'Daily STS 03 Utilisasi'!J45</f>
        <v>0.16666666666666666</v>
      </c>
      <c r="K15" s="99">
        <f>'Daily STS 03 Utilisasi'!K45</f>
        <v>0</v>
      </c>
      <c r="L15" s="99">
        <v>0</v>
      </c>
      <c r="M15" s="100">
        <f t="shared" si="1"/>
        <v>0.16666666666666666</v>
      </c>
      <c r="N15" s="99">
        <f>'Daily STS 03 Utilisasi'!N45</f>
        <v>30</v>
      </c>
      <c r="O15" s="100">
        <f>'Daily STS 03 Utilisasi'!O45</f>
        <v>29.833333333333332</v>
      </c>
      <c r="P15" s="330">
        <f>'Daily STS 03 Utilisasi'!P46</f>
        <v>1</v>
      </c>
      <c r="Q15" s="99">
        <f>'Daily STS 03 Utilisasi'!Q45</f>
        <v>3.2201388888888896</v>
      </c>
      <c r="R15" s="332">
        <f>'Daily STS 03 Utilisasi'!R46</f>
        <v>0.13524305555555557</v>
      </c>
      <c r="S15" s="59">
        <v>753</v>
      </c>
      <c r="T15" s="60"/>
      <c r="U15" s="60"/>
      <c r="V15" s="60"/>
      <c r="W15" s="61">
        <v>0</v>
      </c>
      <c r="X15" s="62"/>
      <c r="Y15" s="90"/>
      <c r="Z15" s="84">
        <v>354</v>
      </c>
      <c r="AA15" s="85">
        <v>4.1666666666666699E-2</v>
      </c>
      <c r="AB15" s="86">
        <f t="shared" si="0"/>
        <v>14.750000000000011</v>
      </c>
      <c r="AD15" s="89">
        <v>88</v>
      </c>
    </row>
    <row r="16" spans="1:30" s="4" customFormat="1" ht="13.5" customHeight="1">
      <c r="A16" s="209">
        <v>4</v>
      </c>
      <c r="B16" s="239" t="s">
        <v>184</v>
      </c>
      <c r="C16" s="209" t="s">
        <v>151</v>
      </c>
      <c r="D16" s="209">
        <v>40</v>
      </c>
      <c r="E16" s="131">
        <v>0</v>
      </c>
      <c r="F16" s="131">
        <v>1</v>
      </c>
      <c r="G16" s="131">
        <v>100</v>
      </c>
      <c r="H16" s="131">
        <v>53</v>
      </c>
      <c r="I16" s="210"/>
      <c r="J16" s="333">
        <f>'Daily STS 04 Utilisasi'!J45</f>
        <v>0</v>
      </c>
      <c r="K16" s="331">
        <f>'Daily STS 04 Utilisasi'!K45</f>
        <v>0</v>
      </c>
      <c r="L16" s="331">
        <f>'Daily STS 04 Utilisasi'!L45</f>
        <v>0</v>
      </c>
      <c r="M16" s="334">
        <f t="shared" si="1"/>
        <v>0</v>
      </c>
      <c r="N16" s="331">
        <f>'Daily STS 04 Utilisasi'!N45</f>
        <v>30</v>
      </c>
      <c r="O16" s="334">
        <f>'Daily STS 04 Utilisasi'!O45</f>
        <v>30</v>
      </c>
      <c r="P16" s="335">
        <f>'Daily STS 04 Utilisasi'!P46</f>
        <v>1</v>
      </c>
      <c r="Q16" s="331">
        <f>'Daily STS 04 Utilisasi'!Q45</f>
        <v>1.1145833333333333</v>
      </c>
      <c r="R16" s="336">
        <f>'Daily STS 04 Utilisasi'!R46</f>
        <v>3.5954301075268813E-2</v>
      </c>
      <c r="S16" s="171">
        <v>224</v>
      </c>
      <c r="T16" s="172"/>
      <c r="U16" s="172"/>
      <c r="V16" s="172"/>
      <c r="W16" s="337">
        <v>0</v>
      </c>
      <c r="X16" s="338"/>
      <c r="Y16" s="90"/>
      <c r="Z16" s="88">
        <v>368</v>
      </c>
      <c r="AA16" s="85">
        <v>4.1666666666666699E-2</v>
      </c>
      <c r="AB16" s="86">
        <f t="shared" si="0"/>
        <v>15.333333333333345</v>
      </c>
      <c r="AD16" s="89">
        <v>53</v>
      </c>
    </row>
    <row r="17" spans="1:26" s="4" customFormat="1" ht="18" customHeight="1">
      <c r="A17" s="415" t="s">
        <v>188</v>
      </c>
      <c r="B17" s="415"/>
      <c r="C17" s="415"/>
      <c r="D17" s="415"/>
      <c r="E17" s="415"/>
      <c r="F17" s="415"/>
      <c r="G17" s="415"/>
      <c r="H17" s="415"/>
      <c r="I17" s="415"/>
      <c r="J17" s="415"/>
      <c r="K17" s="415"/>
      <c r="L17" s="415"/>
      <c r="M17" s="343">
        <f t="shared" ref="M17:R17" si="2">AVERAGE(M13:M16)</f>
        <v>4.1666666666666664E-2</v>
      </c>
      <c r="N17" s="344">
        <f t="shared" si="2"/>
        <v>30</v>
      </c>
      <c r="O17" s="345">
        <f t="shared" si="2"/>
        <v>29.958333333333332</v>
      </c>
      <c r="P17" s="346">
        <f t="shared" si="2"/>
        <v>1</v>
      </c>
      <c r="Q17" s="344">
        <f t="shared" si="2"/>
        <v>1.3251736111111112</v>
      </c>
      <c r="R17" s="347">
        <f t="shared" si="2"/>
        <v>5.4873991935483875E-2</v>
      </c>
      <c r="S17" s="339"/>
      <c r="T17" s="340"/>
      <c r="U17" s="340"/>
      <c r="V17" s="340"/>
      <c r="W17" s="341"/>
      <c r="X17" s="342"/>
    </row>
    <row r="18" spans="1:26" s="4" customFormat="1" ht="18" customHeight="1">
      <c r="A18" s="301"/>
      <c r="B18" s="301"/>
      <c r="C18" s="22"/>
      <c r="D18" s="23"/>
      <c r="E18" s="24"/>
      <c r="F18" s="24"/>
      <c r="G18" s="24"/>
      <c r="H18" s="24"/>
      <c r="I18" s="24"/>
      <c r="J18" s="295"/>
      <c r="K18" s="295"/>
      <c r="L18" s="295"/>
      <c r="M18" s="296"/>
      <c r="N18" s="295"/>
      <c r="O18" s="297"/>
      <c r="P18" s="298"/>
      <c r="Q18" s="300"/>
      <c r="R18" s="299"/>
      <c r="S18" s="73"/>
      <c r="T18" s="74"/>
      <c r="U18" s="74"/>
      <c r="V18" s="74"/>
      <c r="W18" s="75"/>
      <c r="X18" s="294"/>
    </row>
    <row r="19" spans="1:26" s="4" customFormat="1" ht="18" customHeight="1">
      <c r="A19" s="301"/>
      <c r="B19" s="301"/>
      <c r="C19" s="22"/>
      <c r="D19" s="23"/>
      <c r="E19" s="24"/>
      <c r="F19" s="24"/>
      <c r="G19" s="24"/>
      <c r="H19" s="24"/>
      <c r="I19" s="24"/>
      <c r="J19" s="295"/>
      <c r="K19" s="295"/>
      <c r="L19" s="295"/>
      <c r="M19" s="296"/>
      <c r="N19" s="295"/>
      <c r="O19" s="297"/>
      <c r="P19" s="298"/>
      <c r="Q19" s="300"/>
      <c r="R19" s="299"/>
      <c r="S19" s="73"/>
      <c r="T19" s="74"/>
      <c r="U19" s="74"/>
      <c r="V19" s="74"/>
      <c r="W19" s="75"/>
      <c r="X19" s="294"/>
    </row>
    <row r="20" spans="1:26" s="4" customFormat="1" ht="18" customHeight="1">
      <c r="A20" s="301"/>
      <c r="B20" s="301"/>
      <c r="C20" s="22"/>
      <c r="D20" s="23"/>
      <c r="E20" s="24"/>
      <c r="F20" s="24"/>
      <c r="G20" s="24"/>
      <c r="H20" s="24"/>
      <c r="I20" s="24"/>
      <c r="J20" s="295"/>
      <c r="K20" s="295"/>
      <c r="L20" s="295"/>
      <c r="M20" s="296"/>
      <c r="N20" s="295"/>
      <c r="O20" s="297"/>
      <c r="P20" s="298"/>
      <c r="Q20" s="300"/>
      <c r="R20" s="299"/>
      <c r="S20" s="73"/>
      <c r="T20" s="74"/>
      <c r="U20" s="74"/>
      <c r="V20" s="74"/>
      <c r="W20" s="75"/>
      <c r="X20" s="76" t="s">
        <v>260</v>
      </c>
    </row>
    <row r="21" spans="1:26" s="4" customFormat="1">
      <c r="A21" s="94"/>
      <c r="B21" s="412" t="s">
        <v>206</v>
      </c>
      <c r="C21" s="412"/>
      <c r="D21" s="412"/>
      <c r="E21" s="412"/>
      <c r="F21" s="412"/>
      <c r="G21" s="412"/>
      <c r="H21" s="412"/>
      <c r="I21" s="412"/>
      <c r="J21" s="412"/>
      <c r="K21" s="44"/>
      <c r="L21" s="44"/>
      <c r="M21" s="45"/>
      <c r="N21" s="44"/>
      <c r="O21" s="45"/>
      <c r="P21" s="46"/>
      <c r="Q21" s="74"/>
      <c r="R21" s="74"/>
      <c r="S21" s="73"/>
      <c r="T21" s="74"/>
      <c r="U21" s="74"/>
      <c r="V21" s="74"/>
      <c r="W21" s="75"/>
      <c r="X21" s="77" t="s">
        <v>208</v>
      </c>
    </row>
    <row r="22" spans="1:26">
      <c r="A22" s="94"/>
      <c r="B22" s="412" t="s">
        <v>207</v>
      </c>
      <c r="C22" s="412"/>
      <c r="D22" s="412"/>
      <c r="E22" s="412"/>
      <c r="F22" s="412"/>
      <c r="G22" s="412"/>
      <c r="H22" s="412"/>
      <c r="I22" s="412"/>
      <c r="J22" s="412"/>
      <c r="K22" s="77"/>
      <c r="L22" s="106"/>
      <c r="M22" s="77"/>
      <c r="N22" s="25"/>
      <c r="O22" s="25"/>
      <c r="P22" s="47"/>
      <c r="Q22" s="47"/>
      <c r="R22" s="47"/>
      <c r="S22" s="78"/>
      <c r="T22" s="47"/>
      <c r="U22" s="47"/>
      <c r="V22" s="79"/>
      <c r="W22" s="77"/>
      <c r="X22" s="77" t="s">
        <v>209</v>
      </c>
      <c r="Z22" s="86">
        <f t="shared" ref="Z22:Z29" si="3">+Y22*X23</f>
        <v>0</v>
      </c>
    </row>
    <row r="23" spans="1:26">
      <c r="A23" s="94"/>
      <c r="B23" s="93"/>
      <c r="C23" s="25"/>
      <c r="D23" s="25"/>
      <c r="E23" s="25"/>
      <c r="F23" s="25"/>
      <c r="G23" s="25"/>
      <c r="H23" s="25"/>
      <c r="I23" s="25"/>
      <c r="J23" s="77"/>
      <c r="K23" s="93"/>
      <c r="L23" s="25"/>
      <c r="M23" s="25"/>
      <c r="N23" s="25"/>
      <c r="O23" s="25"/>
      <c r="P23" s="25"/>
      <c r="Q23" s="47"/>
      <c r="R23" s="47"/>
      <c r="S23" s="78"/>
      <c r="T23" s="47"/>
      <c r="U23" s="47"/>
      <c r="V23" s="79"/>
      <c r="W23" s="77"/>
      <c r="X23" s="77"/>
      <c r="Z23" s="86">
        <f t="shared" si="3"/>
        <v>0</v>
      </c>
    </row>
    <row r="24" spans="1:26" ht="12.75" hidden="1" customHeight="1">
      <c r="A24" s="94"/>
      <c r="B24" s="93"/>
      <c r="C24" s="25"/>
      <c r="D24" s="25"/>
      <c r="E24" s="25"/>
      <c r="F24" s="25"/>
      <c r="G24" s="25"/>
      <c r="H24" s="25"/>
      <c r="I24" s="25"/>
      <c r="J24" s="77"/>
      <c r="K24" s="77"/>
      <c r="L24" s="106"/>
      <c r="M24" s="77"/>
      <c r="N24" s="25"/>
      <c r="O24" s="25"/>
      <c r="P24" s="47"/>
      <c r="Q24" s="47"/>
      <c r="R24" s="47"/>
      <c r="S24" s="78"/>
      <c r="T24" s="47"/>
      <c r="U24" s="47"/>
      <c r="V24" s="79"/>
      <c r="W24" s="77"/>
      <c r="X24" s="77"/>
      <c r="Z24" s="86">
        <f t="shared" si="3"/>
        <v>0</v>
      </c>
    </row>
    <row r="25" spans="1:26" ht="12.75" hidden="1" customHeight="1">
      <c r="A25" s="94"/>
      <c r="B25" s="93"/>
      <c r="C25" s="25"/>
      <c r="D25" s="25"/>
      <c r="E25" s="25"/>
      <c r="F25" s="25"/>
      <c r="G25" s="25"/>
      <c r="H25" s="25"/>
      <c r="I25" s="25"/>
      <c r="J25" s="77"/>
      <c r="K25" s="77"/>
      <c r="L25" s="106"/>
      <c r="M25" s="77"/>
      <c r="N25" s="25"/>
      <c r="O25" s="25"/>
      <c r="P25" s="47"/>
      <c r="Q25" s="47"/>
      <c r="R25" s="47"/>
      <c r="S25" s="78"/>
      <c r="T25" s="47"/>
      <c r="U25" s="47"/>
      <c r="V25" s="79"/>
      <c r="W25" s="77"/>
      <c r="X25" s="77"/>
      <c r="Z25" s="86">
        <f t="shared" si="3"/>
        <v>0</v>
      </c>
    </row>
    <row r="26" spans="1:26" ht="12.75" hidden="1" customHeight="1">
      <c r="A26" s="94"/>
      <c r="B26" s="93"/>
      <c r="C26" s="25"/>
      <c r="D26" s="25"/>
      <c r="E26" s="25"/>
      <c r="F26" s="25"/>
      <c r="G26" s="25"/>
      <c r="H26" s="25"/>
      <c r="I26" s="25"/>
      <c r="J26" s="77"/>
      <c r="K26" s="77"/>
      <c r="L26" s="106"/>
      <c r="M26" s="77"/>
      <c r="N26" s="25"/>
      <c r="O26" s="25"/>
      <c r="P26" s="47"/>
      <c r="Q26" s="47"/>
      <c r="R26" s="47"/>
      <c r="S26" s="78"/>
      <c r="T26" s="47"/>
      <c r="U26" s="47"/>
      <c r="V26" s="79"/>
      <c r="W26" s="77"/>
      <c r="X26" s="77"/>
      <c r="Z26" s="86">
        <f t="shared" si="3"/>
        <v>0</v>
      </c>
    </row>
    <row r="27" spans="1:26">
      <c r="A27" s="94"/>
      <c r="B27" s="93"/>
      <c r="C27" s="25"/>
      <c r="D27" s="25"/>
      <c r="E27" s="25"/>
      <c r="F27" s="25"/>
      <c r="G27" s="25"/>
      <c r="H27" s="25"/>
      <c r="I27" s="25"/>
      <c r="J27" s="77"/>
      <c r="K27" s="77"/>
      <c r="L27" s="106"/>
      <c r="M27" s="77"/>
      <c r="N27" s="25"/>
      <c r="O27" s="25"/>
      <c r="P27" s="47"/>
      <c r="Q27" s="47"/>
      <c r="R27" s="47"/>
      <c r="S27" s="78"/>
      <c r="T27" s="47"/>
      <c r="U27" s="47"/>
      <c r="V27" s="79"/>
      <c r="W27" s="77"/>
      <c r="X27" s="77"/>
      <c r="Z27" s="86">
        <f t="shared" si="3"/>
        <v>0</v>
      </c>
    </row>
    <row r="28" spans="1:26">
      <c r="A28" s="94"/>
      <c r="B28" s="93"/>
      <c r="C28" s="25"/>
      <c r="D28" s="25"/>
      <c r="E28" s="26"/>
      <c r="F28" s="26"/>
      <c r="G28" s="26"/>
      <c r="H28" s="26"/>
      <c r="I28" s="26"/>
      <c r="J28" s="107"/>
      <c r="K28" s="107"/>
      <c r="L28" s="107"/>
      <c r="M28" s="107"/>
      <c r="N28" s="26"/>
      <c r="O28" s="26"/>
      <c r="P28" s="48"/>
      <c r="Q28" s="48"/>
      <c r="R28" s="48"/>
      <c r="S28" s="80"/>
      <c r="T28" s="48"/>
      <c r="U28" s="48"/>
      <c r="V28" s="81"/>
      <c r="W28" s="26"/>
      <c r="X28" s="48"/>
      <c r="Z28" s="86">
        <f t="shared" si="3"/>
        <v>0</v>
      </c>
    </row>
    <row r="29" spans="1:26" ht="12.75" hidden="1" customHeight="1">
      <c r="A29" s="94"/>
      <c r="B29" s="93"/>
      <c r="C29" s="26"/>
      <c r="D29" s="26"/>
      <c r="E29" s="26"/>
      <c r="F29" s="26"/>
      <c r="G29" s="26"/>
      <c r="H29" s="26"/>
      <c r="I29" s="26"/>
      <c r="J29" s="107"/>
      <c r="K29" s="107"/>
      <c r="L29" s="107"/>
      <c r="M29" s="107"/>
      <c r="N29" s="26"/>
      <c r="O29" s="26"/>
      <c r="P29" s="48"/>
      <c r="Q29" s="48"/>
      <c r="R29" s="48"/>
      <c r="S29" s="80"/>
      <c r="T29" s="48"/>
      <c r="U29" s="48"/>
      <c r="V29" s="81"/>
      <c r="W29" s="26"/>
      <c r="X29" s="26"/>
      <c r="Z29" s="86">
        <f t="shared" si="3"/>
        <v>0</v>
      </c>
    </row>
    <row r="30" spans="1:26" s="5" customFormat="1" ht="12.75" hidden="1" customHeight="1">
      <c r="A30" s="94"/>
      <c r="B30" s="93"/>
      <c r="C30" s="26"/>
      <c r="D30" s="26"/>
      <c r="E30" s="26"/>
      <c r="F30" s="26"/>
      <c r="G30" s="26"/>
      <c r="H30" s="26"/>
      <c r="I30" s="26"/>
      <c r="J30" s="107"/>
      <c r="K30" s="107"/>
      <c r="L30" s="107"/>
      <c r="M30" s="107"/>
      <c r="N30" s="26"/>
      <c r="O30" s="26"/>
      <c r="P30" s="48"/>
      <c r="Q30" s="48"/>
      <c r="R30" s="48"/>
      <c r="S30" s="80"/>
      <c r="T30" s="48"/>
      <c r="U30" s="48"/>
      <c r="V30" s="81"/>
      <c r="W30" s="26"/>
      <c r="X30" s="26"/>
      <c r="Y30" s="1"/>
      <c r="Z30" s="86" t="e">
        <f>+Y30*X32</f>
        <v>#VALUE!</v>
      </c>
    </row>
    <row r="31" spans="1:26" s="5" customFormat="1">
      <c r="A31" s="94"/>
      <c r="B31" s="93"/>
      <c r="C31" s="26"/>
      <c r="D31" s="26"/>
      <c r="E31" s="26"/>
      <c r="F31" s="26"/>
      <c r="G31" s="26"/>
      <c r="H31" s="26"/>
      <c r="I31" s="26"/>
      <c r="J31" s="107"/>
      <c r="K31" s="107"/>
      <c r="L31" s="107"/>
      <c r="M31" s="107"/>
      <c r="N31" s="26"/>
      <c r="O31" s="26"/>
      <c r="P31" s="48"/>
      <c r="Q31" s="48"/>
      <c r="R31" s="48"/>
      <c r="S31" s="80"/>
      <c r="T31" s="48"/>
      <c r="U31" s="48"/>
      <c r="V31" s="81"/>
      <c r="W31" s="26"/>
      <c r="X31" s="26"/>
      <c r="Y31" s="1"/>
      <c r="Z31" s="86"/>
    </row>
    <row r="32" spans="1:26" s="5" customFormat="1">
      <c r="A32" s="26"/>
      <c r="B32" s="413" t="s">
        <v>189</v>
      </c>
      <c r="C32" s="412"/>
      <c r="D32" s="412"/>
      <c r="E32" s="412"/>
      <c r="F32" s="412"/>
      <c r="G32" s="412"/>
      <c r="H32" s="412"/>
      <c r="I32" s="412"/>
      <c r="J32" s="412"/>
      <c r="K32" s="107"/>
      <c r="L32" s="107"/>
      <c r="M32" s="107"/>
      <c r="N32" s="26"/>
      <c r="O32" s="26"/>
      <c r="P32" s="48"/>
      <c r="Q32" s="48"/>
      <c r="R32" s="48"/>
      <c r="S32" s="80"/>
      <c r="T32" s="48"/>
      <c r="U32" s="48"/>
      <c r="V32" s="81"/>
      <c r="W32" s="26"/>
      <c r="X32" s="77" t="s">
        <v>185</v>
      </c>
      <c r="Y32" s="1"/>
      <c r="Z32" s="86">
        <f t="shared" ref="Z32:Z42" si="4">+Y32*X33</f>
        <v>0</v>
      </c>
    </row>
    <row r="33" spans="12:26">
      <c r="X33" s="1"/>
      <c r="Z33" s="86">
        <f t="shared" si="4"/>
        <v>0</v>
      </c>
    </row>
    <row r="34" spans="12:26">
      <c r="Z34" s="86">
        <f t="shared" si="4"/>
        <v>0</v>
      </c>
    </row>
    <row r="35" spans="12:26">
      <c r="Z35" s="86">
        <f t="shared" si="4"/>
        <v>0</v>
      </c>
    </row>
    <row r="36" spans="12:26">
      <c r="M36" s="49"/>
      <c r="Z36" s="86">
        <f t="shared" si="4"/>
        <v>0</v>
      </c>
    </row>
    <row r="37" spans="12:26">
      <c r="Z37" s="86">
        <f t="shared" si="4"/>
        <v>0</v>
      </c>
    </row>
    <row r="38" spans="12:26">
      <c r="L38" s="49"/>
      <c r="Q38" s="1">
        <f>676/5</f>
        <v>135.19999999999999</v>
      </c>
      <c r="Z38" s="86">
        <f t="shared" si="4"/>
        <v>0</v>
      </c>
    </row>
    <row r="39" spans="12:26">
      <c r="Z39" s="86">
        <f t="shared" si="4"/>
        <v>0</v>
      </c>
    </row>
    <row r="40" spans="12:26">
      <c r="Z40" s="86">
        <f t="shared" si="4"/>
        <v>0</v>
      </c>
    </row>
    <row r="41" spans="12:26">
      <c r="Z41" s="86">
        <f t="shared" si="4"/>
        <v>0</v>
      </c>
    </row>
    <row r="42" spans="12:26">
      <c r="M42" s="49"/>
      <c r="Z42" s="86">
        <f t="shared" si="4"/>
        <v>0</v>
      </c>
    </row>
    <row r="43" spans="12:26">
      <c r="Q43" s="8"/>
      <c r="R43" s="8"/>
      <c r="T43" s="8"/>
      <c r="U43" s="8"/>
    </row>
  </sheetData>
  <mergeCells count="24">
    <mergeCell ref="B21:J21"/>
    <mergeCell ref="B32:J32"/>
    <mergeCell ref="W8:W9"/>
    <mergeCell ref="T8:T9"/>
    <mergeCell ref="V8:V9"/>
    <mergeCell ref="Q8:Q9"/>
    <mergeCell ref="O8:P9"/>
    <mergeCell ref="A17:L17"/>
    <mergeCell ref="B22:J22"/>
    <mergeCell ref="X8:X10"/>
    <mergeCell ref="A5:X5"/>
    <mergeCell ref="A6:X6"/>
    <mergeCell ref="A7:X7"/>
    <mergeCell ref="E8:F8"/>
    <mergeCell ref="J8:M8"/>
    <mergeCell ref="A8:A10"/>
    <mergeCell ref="B8:B10"/>
    <mergeCell ref="C8:C10"/>
    <mergeCell ref="D8:D9"/>
    <mergeCell ref="G8:G9"/>
    <mergeCell ref="H8:H9"/>
    <mergeCell ref="I8:I10"/>
    <mergeCell ref="N8:N9"/>
    <mergeCell ref="S8:S9"/>
  </mergeCells>
  <printOptions horizontalCentered="1"/>
  <pageMargins left="0.35433070866141736" right="0.27559055118110237" top="0.98425196850393704" bottom="0.98425196850393704" header="0.51181102362204722" footer="0.51181102362204722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W56"/>
  <sheetViews>
    <sheetView topLeftCell="A28" workbookViewId="0">
      <selection activeCell="A48" sqref="A48:X56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10.19921875" style="6" customWidth="1"/>
    <col min="11" max="11" width="9.19921875" style="6" customWidth="1"/>
    <col min="12" max="13" width="8.19921875" style="6" customWidth="1"/>
    <col min="14" max="14" width="13.19921875" style="5" customWidth="1"/>
    <col min="15" max="15" width="10.796875" style="5" customWidth="1"/>
    <col min="16" max="17" width="10.796875" style="1" customWidth="1"/>
    <col min="18" max="18" width="8.8984375" style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75" width="7.8984375" style="244"/>
    <col min="76" max="16384" width="7.8984375" style="1"/>
  </cols>
  <sheetData>
    <row r="1" spans="1:75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75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75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75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75">
      <c r="A5" s="397" t="s">
        <v>145</v>
      </c>
      <c r="B5" s="397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</row>
    <row r="6" spans="1:75">
      <c r="A6" s="397"/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</row>
    <row r="7" spans="1:75">
      <c r="A7" s="317" t="s">
        <v>201</v>
      </c>
      <c r="B7" s="323" t="s">
        <v>202</v>
      </c>
      <c r="C7" s="317"/>
      <c r="D7" s="317"/>
      <c r="E7" s="317"/>
      <c r="F7" s="317"/>
      <c r="G7" s="317"/>
      <c r="H7" s="317"/>
      <c r="I7" s="317"/>
      <c r="J7" s="317" t="s">
        <v>177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BW7" s="1"/>
    </row>
    <row r="8" spans="1:75">
      <c r="A8" s="317" t="s">
        <v>203</v>
      </c>
      <c r="B8" s="323" t="s">
        <v>202</v>
      </c>
      <c r="C8" s="318"/>
      <c r="D8" s="318"/>
      <c r="E8" s="318"/>
      <c r="F8" s="318"/>
      <c r="G8" s="318"/>
      <c r="H8" s="318"/>
      <c r="I8" s="318"/>
      <c r="J8" s="349" t="s">
        <v>259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BW8" s="1"/>
    </row>
    <row r="9" spans="1:75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BW9" s="1"/>
    </row>
    <row r="10" spans="1:75" ht="26.4">
      <c r="A10" s="419" t="s">
        <v>191</v>
      </c>
      <c r="B10" s="419" t="s">
        <v>192</v>
      </c>
      <c r="C10" s="419" t="s">
        <v>6</v>
      </c>
      <c r="D10" s="422" t="s">
        <v>7</v>
      </c>
      <c r="E10" s="416" t="s">
        <v>8</v>
      </c>
      <c r="F10" s="416"/>
      <c r="G10" s="423" t="s">
        <v>9</v>
      </c>
      <c r="H10" s="416" t="s">
        <v>146</v>
      </c>
      <c r="I10" s="425" t="s">
        <v>147</v>
      </c>
      <c r="J10" s="417" t="s">
        <v>11</v>
      </c>
      <c r="K10" s="417"/>
      <c r="L10" s="417"/>
      <c r="M10" s="418"/>
      <c r="N10" s="416" t="s">
        <v>12</v>
      </c>
      <c r="O10" s="428" t="s">
        <v>13</v>
      </c>
      <c r="P10" s="429"/>
      <c r="Q10" s="423" t="s">
        <v>186</v>
      </c>
      <c r="R10" s="423" t="s">
        <v>14</v>
      </c>
      <c r="S10" s="423" t="s">
        <v>15</v>
      </c>
      <c r="T10" s="423" t="s">
        <v>16</v>
      </c>
      <c r="U10" s="327" t="s">
        <v>17</v>
      </c>
      <c r="V10" s="432" t="s">
        <v>18</v>
      </c>
      <c r="W10" s="434" t="s">
        <v>19</v>
      </c>
      <c r="X10" s="435" t="s">
        <v>20</v>
      </c>
      <c r="BW10" s="1"/>
    </row>
    <row r="11" spans="1:75" ht="27" customHeight="1">
      <c r="A11" s="420"/>
      <c r="B11" s="420"/>
      <c r="C11" s="420"/>
      <c r="D11" s="422"/>
      <c r="E11" s="324" t="s">
        <v>21</v>
      </c>
      <c r="F11" s="324" t="s">
        <v>22</v>
      </c>
      <c r="G11" s="424"/>
      <c r="H11" s="416"/>
      <c r="I11" s="426"/>
      <c r="J11" s="303" t="s">
        <v>193</v>
      </c>
      <c r="K11" s="304" t="s">
        <v>194</v>
      </c>
      <c r="L11" s="304" t="s">
        <v>195</v>
      </c>
      <c r="M11" s="304" t="s">
        <v>196</v>
      </c>
      <c r="N11" s="416"/>
      <c r="O11" s="430"/>
      <c r="P11" s="431"/>
      <c r="Q11" s="438"/>
      <c r="R11" s="424"/>
      <c r="S11" s="424"/>
      <c r="T11" s="424"/>
      <c r="U11" s="305" t="s">
        <v>30</v>
      </c>
      <c r="V11" s="433"/>
      <c r="W11" s="434"/>
      <c r="X11" s="436"/>
      <c r="BW11" s="1"/>
    </row>
    <row r="12" spans="1:75" ht="18" customHeight="1">
      <c r="A12" s="421"/>
      <c r="B12" s="421"/>
      <c r="C12" s="421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27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37"/>
      <c r="BW12" s="1"/>
    </row>
    <row r="13" spans="1:75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197</v>
      </c>
      <c r="N13" s="311">
        <v>7</v>
      </c>
      <c r="O13" s="311" t="s">
        <v>198</v>
      </c>
      <c r="P13" s="311" t="s">
        <v>199</v>
      </c>
      <c r="Q13" s="311">
        <v>10</v>
      </c>
      <c r="R13" s="311" t="s">
        <v>200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BW13" s="1"/>
    </row>
    <row r="14" spans="1:75" s="2" customFormat="1" ht="13.5" customHeight="1">
      <c r="A14" s="14">
        <v>1</v>
      </c>
      <c r="B14" s="15" t="s">
        <v>171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8">
        <f t="shared" ref="M14:M43" si="0">SUM(J14:L14)</f>
        <v>0</v>
      </c>
      <c r="N14" s="238">
        <v>1</v>
      </c>
      <c r="O14" s="238">
        <f t="shared" ref="O14:O43" si="1">N14-M14</f>
        <v>1</v>
      </c>
      <c r="P14" s="330">
        <f t="shared" ref="P14:P43" si="2">O14/N14</f>
        <v>1</v>
      </c>
      <c r="Q14" s="238">
        <v>0</v>
      </c>
      <c r="R14" s="350">
        <f t="shared" ref="R14:R43" si="3">(Q14)/(N14-M14)</f>
        <v>0</v>
      </c>
      <c r="S14" s="59"/>
      <c r="T14" s="60"/>
      <c r="U14" s="60"/>
      <c r="V14" s="60"/>
      <c r="W14" s="61">
        <v>0</v>
      </c>
      <c r="X14" s="62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</row>
    <row r="15" spans="1:75" s="3" customFormat="1" ht="13.5" customHeight="1">
      <c r="A15" s="14">
        <v>2</v>
      </c>
      <c r="B15" s="15" t="s">
        <v>172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8">
        <f t="shared" si="0"/>
        <v>0</v>
      </c>
      <c r="N15" s="238">
        <v>1</v>
      </c>
      <c r="O15" s="238">
        <f t="shared" si="1"/>
        <v>1</v>
      </c>
      <c r="P15" s="330">
        <f t="shared" si="2"/>
        <v>1</v>
      </c>
      <c r="Q15" s="238">
        <v>0</v>
      </c>
      <c r="R15" s="350">
        <f t="shared" si="3"/>
        <v>0</v>
      </c>
      <c r="S15" s="63"/>
      <c r="T15" s="64"/>
      <c r="U15" s="64"/>
      <c r="V15" s="64"/>
      <c r="W15" s="65"/>
      <c r="X15" s="62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</row>
    <row r="16" spans="1:75" s="4" customFormat="1" ht="13.5" customHeight="1">
      <c r="A16" s="14">
        <v>3</v>
      </c>
      <c r="B16" s="15" t="s">
        <v>173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8">
        <f t="shared" si="0"/>
        <v>0</v>
      </c>
      <c r="N16" s="238">
        <v>1</v>
      </c>
      <c r="O16" s="238">
        <f t="shared" si="1"/>
        <v>1</v>
      </c>
      <c r="P16" s="330">
        <f t="shared" si="2"/>
        <v>1</v>
      </c>
      <c r="Q16" s="238">
        <v>0</v>
      </c>
      <c r="R16" s="350">
        <f t="shared" si="3"/>
        <v>0</v>
      </c>
      <c r="S16" s="59"/>
      <c r="T16" s="60"/>
      <c r="U16" s="60"/>
      <c r="V16" s="60"/>
      <c r="W16" s="61"/>
      <c r="X16" s="62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</row>
    <row r="17" spans="1:75" s="4" customFormat="1" ht="13.5" customHeight="1">
      <c r="A17" s="14">
        <v>4</v>
      </c>
      <c r="B17" s="15" t="s">
        <v>174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8">
        <f t="shared" si="0"/>
        <v>0</v>
      </c>
      <c r="N17" s="238">
        <v>1</v>
      </c>
      <c r="O17" s="238">
        <f t="shared" si="1"/>
        <v>1</v>
      </c>
      <c r="P17" s="330">
        <f t="shared" si="2"/>
        <v>1</v>
      </c>
      <c r="Q17" s="238">
        <v>0</v>
      </c>
      <c r="R17" s="350">
        <f t="shared" si="3"/>
        <v>0</v>
      </c>
      <c r="S17" s="63"/>
      <c r="T17" s="64"/>
      <c r="U17" s="64"/>
      <c r="V17" s="64"/>
      <c r="W17" s="65"/>
      <c r="X17" s="62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</row>
    <row r="18" spans="1:75" s="2" customFormat="1" ht="13.5" customHeight="1">
      <c r="A18" s="14">
        <v>5</v>
      </c>
      <c r="B18" s="15" t="s">
        <v>175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8">
        <f t="shared" si="0"/>
        <v>0</v>
      </c>
      <c r="N18" s="238">
        <v>1</v>
      </c>
      <c r="O18" s="238">
        <f t="shared" si="1"/>
        <v>1</v>
      </c>
      <c r="P18" s="330">
        <f t="shared" si="2"/>
        <v>1</v>
      </c>
      <c r="Q18" s="238">
        <v>0</v>
      </c>
      <c r="R18" s="350">
        <f t="shared" si="3"/>
        <v>0</v>
      </c>
      <c r="S18" s="59"/>
      <c r="T18" s="60"/>
      <c r="U18" s="60"/>
      <c r="V18" s="60"/>
      <c r="W18" s="61"/>
      <c r="X18" s="62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</row>
    <row r="19" spans="1:75" s="2" customFormat="1" ht="13.5" customHeight="1">
      <c r="A19" s="14">
        <v>6</v>
      </c>
      <c r="B19" s="15" t="s">
        <v>169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8">
        <f t="shared" si="0"/>
        <v>0</v>
      </c>
      <c r="N19" s="238">
        <v>1</v>
      </c>
      <c r="O19" s="238">
        <f t="shared" si="1"/>
        <v>1</v>
      </c>
      <c r="P19" s="330">
        <f t="shared" si="2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</row>
    <row r="20" spans="1:75" s="2" customFormat="1" ht="13.5" customHeight="1">
      <c r="A20" s="14">
        <v>7</v>
      </c>
      <c r="B20" s="15" t="s">
        <v>170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8">
        <f t="shared" si="0"/>
        <v>0</v>
      </c>
      <c r="N20" s="238">
        <v>1</v>
      </c>
      <c r="O20" s="238">
        <f t="shared" si="1"/>
        <v>1</v>
      </c>
      <c r="P20" s="330">
        <f t="shared" si="2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</row>
    <row r="21" spans="1:75" s="2" customFormat="1" ht="13.5" customHeight="1">
      <c r="A21" s="14">
        <v>8</v>
      </c>
      <c r="B21" s="15" t="s">
        <v>171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8">
        <f t="shared" si="0"/>
        <v>0</v>
      </c>
      <c r="N21" s="238">
        <v>1</v>
      </c>
      <c r="O21" s="238">
        <f t="shared" si="1"/>
        <v>1</v>
      </c>
      <c r="P21" s="330">
        <f t="shared" si="2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</row>
    <row r="22" spans="1:75" s="2" customFormat="1" ht="13.5" customHeight="1">
      <c r="A22" s="14">
        <v>9</v>
      </c>
      <c r="B22" s="15" t="s">
        <v>172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8">
        <f t="shared" si="0"/>
        <v>0</v>
      </c>
      <c r="N22" s="238">
        <v>1</v>
      </c>
      <c r="O22" s="238">
        <f t="shared" si="1"/>
        <v>1</v>
      </c>
      <c r="P22" s="330">
        <f t="shared" si="2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</row>
    <row r="23" spans="1:75" s="2" customFormat="1" ht="13.5" customHeight="1">
      <c r="A23" s="14">
        <v>10</v>
      </c>
      <c r="B23" s="15" t="s">
        <v>173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8">
        <f t="shared" si="0"/>
        <v>0</v>
      </c>
      <c r="N23" s="238">
        <v>1</v>
      </c>
      <c r="O23" s="238">
        <f t="shared" si="1"/>
        <v>1</v>
      </c>
      <c r="P23" s="330">
        <f t="shared" si="2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</row>
    <row r="24" spans="1:75" s="2" customFormat="1" ht="13.5" customHeight="1">
      <c r="A24" s="14">
        <v>11</v>
      </c>
      <c r="B24" s="15" t="s">
        <v>174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8">
        <f t="shared" si="0"/>
        <v>0</v>
      </c>
      <c r="N24" s="238">
        <v>1</v>
      </c>
      <c r="O24" s="238">
        <f t="shared" si="1"/>
        <v>1</v>
      </c>
      <c r="P24" s="330">
        <f t="shared" si="2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</row>
    <row r="25" spans="1:75" s="2" customFormat="1" ht="13.5" customHeight="1">
      <c r="A25" s="14">
        <v>12</v>
      </c>
      <c r="B25" s="15" t="s">
        <v>175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8">
        <f t="shared" si="0"/>
        <v>0</v>
      </c>
      <c r="N25" s="238">
        <v>1</v>
      </c>
      <c r="O25" s="238">
        <f t="shared" si="1"/>
        <v>1</v>
      </c>
      <c r="P25" s="330">
        <f t="shared" si="2"/>
        <v>1</v>
      </c>
      <c r="Q25" s="238">
        <v>0</v>
      </c>
      <c r="R25" s="350">
        <f t="shared" si="3"/>
        <v>0</v>
      </c>
      <c r="S25" s="63"/>
      <c r="T25" s="64"/>
      <c r="U25" s="64"/>
      <c r="V25" s="64"/>
      <c r="W25" s="65"/>
      <c r="X25" s="62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</row>
    <row r="26" spans="1:75" s="2" customFormat="1" ht="13.5" customHeight="1">
      <c r="A26" s="14">
        <v>13</v>
      </c>
      <c r="B26" s="15" t="s">
        <v>169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8">
        <f t="shared" si="0"/>
        <v>0</v>
      </c>
      <c r="N26" s="238">
        <v>1</v>
      </c>
      <c r="O26" s="238">
        <f t="shared" si="1"/>
        <v>1</v>
      </c>
      <c r="P26" s="330">
        <f t="shared" si="2"/>
        <v>1</v>
      </c>
      <c r="Q26" s="238">
        <v>0</v>
      </c>
      <c r="R26" s="350">
        <f t="shared" si="3"/>
        <v>0</v>
      </c>
      <c r="S26" s="59"/>
      <c r="T26" s="60"/>
      <c r="U26" s="60"/>
      <c r="V26" s="60"/>
      <c r="W26" s="61"/>
      <c r="X26" s="62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</row>
    <row r="27" spans="1:75" s="2" customFormat="1" ht="13.5" customHeight="1">
      <c r="A27" s="14">
        <v>14</v>
      </c>
      <c r="B27" s="15" t="s">
        <v>170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8">
        <f t="shared" si="0"/>
        <v>0</v>
      </c>
      <c r="N27" s="238">
        <v>1</v>
      </c>
      <c r="O27" s="238">
        <f t="shared" si="1"/>
        <v>1</v>
      </c>
      <c r="P27" s="330">
        <f t="shared" si="2"/>
        <v>1</v>
      </c>
      <c r="Q27" s="238">
        <v>0</v>
      </c>
      <c r="R27" s="350">
        <f t="shared" si="3"/>
        <v>0</v>
      </c>
      <c r="S27" s="63"/>
      <c r="T27" s="64"/>
      <c r="U27" s="64"/>
      <c r="V27" s="64"/>
      <c r="W27" s="65"/>
      <c r="X27" s="62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</row>
    <row r="28" spans="1:75" s="2" customFormat="1" ht="13.5" customHeight="1">
      <c r="A28" s="14">
        <v>15</v>
      </c>
      <c r="B28" s="15" t="s">
        <v>171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8">
        <f t="shared" si="0"/>
        <v>0</v>
      </c>
      <c r="N28" s="238">
        <v>1</v>
      </c>
      <c r="O28" s="238">
        <f t="shared" si="1"/>
        <v>1</v>
      </c>
      <c r="P28" s="330">
        <f t="shared" si="2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</row>
    <row r="29" spans="1:75" s="2" customFormat="1" ht="13.5" customHeight="1">
      <c r="A29" s="14">
        <v>16</v>
      </c>
      <c r="B29" s="15" t="s">
        <v>172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8">
        <f t="shared" si="0"/>
        <v>0</v>
      </c>
      <c r="N29" s="238">
        <v>1</v>
      </c>
      <c r="O29" s="238">
        <f t="shared" si="1"/>
        <v>1</v>
      </c>
      <c r="P29" s="330">
        <f t="shared" si="2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</row>
    <row r="30" spans="1:75" s="2" customFormat="1" ht="13.5" customHeight="1">
      <c r="A30" s="14">
        <v>17</v>
      </c>
      <c r="B30" s="15" t="s">
        <v>173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8">
        <f t="shared" si="0"/>
        <v>0</v>
      </c>
      <c r="N30" s="238">
        <v>1</v>
      </c>
      <c r="O30" s="238">
        <f t="shared" si="1"/>
        <v>1</v>
      </c>
      <c r="P30" s="330">
        <f t="shared" si="2"/>
        <v>1</v>
      </c>
      <c r="Q30" s="238">
        <v>0</v>
      </c>
      <c r="R30" s="350">
        <f t="shared" si="3"/>
        <v>0</v>
      </c>
      <c r="S30" s="63"/>
      <c r="T30" s="64"/>
      <c r="U30" s="64"/>
      <c r="V30" s="64"/>
      <c r="W30" s="65"/>
      <c r="X30" s="6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</row>
    <row r="31" spans="1:75" s="2" customFormat="1" ht="13.5" customHeight="1">
      <c r="A31" s="14">
        <v>18</v>
      </c>
      <c r="B31" s="15" t="s">
        <v>174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8">
        <f t="shared" si="0"/>
        <v>0</v>
      </c>
      <c r="N31" s="238">
        <v>1</v>
      </c>
      <c r="O31" s="238">
        <f t="shared" si="1"/>
        <v>1</v>
      </c>
      <c r="P31" s="330">
        <f t="shared" si="2"/>
        <v>1</v>
      </c>
      <c r="Q31" s="238">
        <v>0</v>
      </c>
      <c r="R31" s="350">
        <f t="shared" si="3"/>
        <v>0</v>
      </c>
      <c r="S31" s="63"/>
      <c r="T31" s="64"/>
      <c r="U31" s="64"/>
      <c r="V31" s="64"/>
      <c r="W31" s="65"/>
      <c r="X31" s="6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</row>
    <row r="32" spans="1:75" s="2" customFormat="1" ht="13.5" customHeight="1">
      <c r="A32" s="14">
        <v>19</v>
      </c>
      <c r="B32" s="15" t="s">
        <v>175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8">
        <f t="shared" si="0"/>
        <v>0</v>
      </c>
      <c r="N32" s="238">
        <v>1</v>
      </c>
      <c r="O32" s="238">
        <f t="shared" si="1"/>
        <v>1</v>
      </c>
      <c r="P32" s="330">
        <f t="shared" si="2"/>
        <v>1</v>
      </c>
      <c r="Q32" s="238">
        <v>0</v>
      </c>
      <c r="R32" s="350">
        <f t="shared" si="3"/>
        <v>0</v>
      </c>
      <c r="S32" s="63"/>
      <c r="T32" s="64"/>
      <c r="U32" s="64"/>
      <c r="V32" s="64"/>
      <c r="W32" s="65"/>
      <c r="X32" s="6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49"/>
      <c r="BT32" s="249"/>
      <c r="BU32" s="249"/>
      <c r="BV32" s="249"/>
      <c r="BW32" s="249"/>
    </row>
    <row r="33" spans="1:75" s="2" customFormat="1" ht="13.5" customHeight="1">
      <c r="A33" s="18">
        <v>20</v>
      </c>
      <c r="B33" s="15" t="s">
        <v>169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8">
        <f t="shared" si="0"/>
        <v>0</v>
      </c>
      <c r="N33" s="238">
        <v>1</v>
      </c>
      <c r="O33" s="238">
        <f t="shared" si="1"/>
        <v>1</v>
      </c>
      <c r="P33" s="330">
        <f t="shared" si="2"/>
        <v>1</v>
      </c>
      <c r="Q33" s="238">
        <v>0</v>
      </c>
      <c r="R33" s="350">
        <f t="shared" si="3"/>
        <v>0</v>
      </c>
      <c r="S33" s="63"/>
      <c r="T33" s="64"/>
      <c r="U33" s="64"/>
      <c r="V33" s="64"/>
      <c r="W33" s="65"/>
      <c r="X33" s="6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</row>
    <row r="34" spans="1:75" s="4" customFormat="1" ht="13.5" customHeight="1">
      <c r="A34" s="17">
        <v>21</v>
      </c>
      <c r="B34" s="15" t="s">
        <v>170</v>
      </c>
      <c r="C34" s="21"/>
      <c r="D34" s="21"/>
      <c r="E34" s="21"/>
      <c r="F34" s="21"/>
      <c r="G34" s="21"/>
      <c r="H34" s="21"/>
      <c r="I34" s="21"/>
      <c r="J34" s="238">
        <v>0</v>
      </c>
      <c r="K34" s="238">
        <v>0</v>
      </c>
      <c r="L34" s="238">
        <v>0</v>
      </c>
      <c r="M34" s="238">
        <f t="shared" si="0"/>
        <v>0</v>
      </c>
      <c r="N34" s="238">
        <v>1</v>
      </c>
      <c r="O34" s="238">
        <f t="shared" si="1"/>
        <v>1</v>
      </c>
      <c r="P34" s="330">
        <f t="shared" si="2"/>
        <v>1</v>
      </c>
      <c r="Q34" s="238">
        <v>0</v>
      </c>
      <c r="R34" s="350">
        <f t="shared" si="3"/>
        <v>0</v>
      </c>
      <c r="S34" s="222"/>
      <c r="T34" s="211"/>
      <c r="U34" s="211"/>
      <c r="V34" s="211"/>
      <c r="W34" s="212"/>
      <c r="X34" s="253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</row>
    <row r="35" spans="1:75" s="4" customFormat="1">
      <c r="A35" s="14">
        <v>22</v>
      </c>
      <c r="B35" s="15" t="s">
        <v>171</v>
      </c>
      <c r="C35" s="22"/>
      <c r="D35" s="23"/>
      <c r="E35" s="24"/>
      <c r="F35" s="24"/>
      <c r="G35" s="24"/>
      <c r="H35" s="24"/>
      <c r="I35" s="24"/>
      <c r="J35" s="238">
        <v>0</v>
      </c>
      <c r="K35" s="238">
        <v>0</v>
      </c>
      <c r="L35" s="238">
        <v>0</v>
      </c>
      <c r="M35" s="238">
        <f t="shared" si="0"/>
        <v>0</v>
      </c>
      <c r="N35" s="238">
        <v>1</v>
      </c>
      <c r="O35" s="238">
        <f t="shared" si="1"/>
        <v>1</v>
      </c>
      <c r="P35" s="330">
        <f t="shared" si="2"/>
        <v>1</v>
      </c>
      <c r="Q35" s="238">
        <v>0</v>
      </c>
      <c r="R35" s="350">
        <f t="shared" si="3"/>
        <v>0</v>
      </c>
      <c r="S35" s="223"/>
      <c r="T35" s="213"/>
      <c r="U35" s="213"/>
      <c r="V35" s="213"/>
      <c r="W35" s="214"/>
      <c r="X35" s="25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  <c r="BQ35" s="249"/>
      <c r="BR35" s="249"/>
      <c r="BS35" s="249"/>
      <c r="BT35" s="249"/>
      <c r="BU35" s="249"/>
      <c r="BV35" s="249"/>
      <c r="BW35" s="249"/>
    </row>
    <row r="36" spans="1:75" s="4" customFormat="1">
      <c r="A36" s="14">
        <v>23</v>
      </c>
      <c r="B36" s="15" t="s">
        <v>172</v>
      </c>
      <c r="C36" s="22"/>
      <c r="D36" s="23"/>
      <c r="E36" s="24"/>
      <c r="F36" s="24"/>
      <c r="G36" s="24"/>
      <c r="H36" s="24"/>
      <c r="I36" s="24"/>
      <c r="J36" s="238">
        <v>0</v>
      </c>
      <c r="K36" s="238">
        <v>0</v>
      </c>
      <c r="L36" s="238">
        <v>0</v>
      </c>
      <c r="M36" s="238">
        <f t="shared" si="0"/>
        <v>0</v>
      </c>
      <c r="N36" s="238">
        <v>1</v>
      </c>
      <c r="O36" s="238">
        <f t="shared" si="1"/>
        <v>1</v>
      </c>
      <c r="P36" s="330">
        <f t="shared" si="2"/>
        <v>1</v>
      </c>
      <c r="Q36" s="238">
        <v>0</v>
      </c>
      <c r="R36" s="350">
        <f t="shared" si="3"/>
        <v>0</v>
      </c>
      <c r="S36" s="223"/>
      <c r="T36" s="213"/>
      <c r="U36" s="213"/>
      <c r="V36" s="213"/>
      <c r="W36" s="214"/>
      <c r="X36" s="255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</row>
    <row r="37" spans="1:75">
      <c r="A37" s="14">
        <v>24</v>
      </c>
      <c r="B37" s="15" t="s">
        <v>173</v>
      </c>
      <c r="C37" s="25"/>
      <c r="D37" s="25"/>
      <c r="E37" s="25"/>
      <c r="F37" s="25"/>
      <c r="G37" s="25"/>
      <c r="H37" s="25"/>
      <c r="I37" s="25"/>
      <c r="J37" s="238">
        <v>0</v>
      </c>
      <c r="K37" s="238">
        <v>0</v>
      </c>
      <c r="L37" s="238">
        <v>0</v>
      </c>
      <c r="M37" s="238">
        <f t="shared" si="0"/>
        <v>0</v>
      </c>
      <c r="N37" s="238">
        <v>1</v>
      </c>
      <c r="O37" s="238">
        <f t="shared" si="1"/>
        <v>1</v>
      </c>
      <c r="P37" s="330">
        <f t="shared" si="2"/>
        <v>1</v>
      </c>
      <c r="Q37" s="238">
        <v>0</v>
      </c>
      <c r="R37" s="350">
        <f t="shared" si="3"/>
        <v>0</v>
      </c>
      <c r="S37" s="224"/>
      <c r="T37" s="215"/>
      <c r="U37" s="215"/>
      <c r="V37" s="216"/>
      <c r="W37" s="217"/>
      <c r="X37" s="255"/>
    </row>
    <row r="38" spans="1:75">
      <c r="A38" s="14">
        <v>25</v>
      </c>
      <c r="B38" s="15" t="s">
        <v>174</v>
      </c>
      <c r="C38" s="25"/>
      <c r="D38" s="25"/>
      <c r="E38" s="25"/>
      <c r="F38" s="25"/>
      <c r="G38" s="25"/>
      <c r="H38" s="25"/>
      <c r="I38" s="25"/>
      <c r="J38" s="238">
        <v>0</v>
      </c>
      <c r="K38" s="238">
        <v>0</v>
      </c>
      <c r="L38" s="238">
        <v>0</v>
      </c>
      <c r="M38" s="238">
        <f t="shared" si="0"/>
        <v>0</v>
      </c>
      <c r="N38" s="238">
        <v>1</v>
      </c>
      <c r="O38" s="238">
        <f t="shared" si="1"/>
        <v>1</v>
      </c>
      <c r="P38" s="330">
        <f t="shared" si="2"/>
        <v>1</v>
      </c>
      <c r="Q38" s="238">
        <v>0</v>
      </c>
      <c r="R38" s="350">
        <f t="shared" si="3"/>
        <v>0</v>
      </c>
      <c r="S38" s="224"/>
      <c r="T38" s="215"/>
      <c r="U38" s="215"/>
      <c r="V38" s="216"/>
      <c r="W38" s="217"/>
      <c r="X38" s="255"/>
    </row>
    <row r="39" spans="1:75" ht="12.75" customHeight="1">
      <c r="A39" s="14">
        <v>26</v>
      </c>
      <c r="B39" s="15" t="s">
        <v>175</v>
      </c>
      <c r="C39" s="25"/>
      <c r="D39" s="25"/>
      <c r="E39" s="25"/>
      <c r="F39" s="25"/>
      <c r="G39" s="25"/>
      <c r="H39" s="25"/>
      <c r="I39" s="25"/>
      <c r="J39" s="238">
        <v>0</v>
      </c>
      <c r="K39" s="238">
        <v>0</v>
      </c>
      <c r="L39" s="238">
        <v>0</v>
      </c>
      <c r="M39" s="238">
        <f t="shared" si="0"/>
        <v>0</v>
      </c>
      <c r="N39" s="238">
        <v>1</v>
      </c>
      <c r="O39" s="238">
        <f t="shared" si="1"/>
        <v>1</v>
      </c>
      <c r="P39" s="330">
        <f t="shared" si="2"/>
        <v>1</v>
      </c>
      <c r="Q39" s="238">
        <v>0</v>
      </c>
      <c r="R39" s="350">
        <f t="shared" si="3"/>
        <v>0</v>
      </c>
      <c r="S39" s="224"/>
      <c r="T39" s="215"/>
      <c r="U39" s="215"/>
      <c r="V39" s="216"/>
      <c r="W39" s="217"/>
      <c r="X39" s="255"/>
    </row>
    <row r="40" spans="1:75" ht="12.75" customHeight="1">
      <c r="A40" s="14">
        <v>27</v>
      </c>
      <c r="B40" s="15" t="s">
        <v>169</v>
      </c>
      <c r="C40" s="25"/>
      <c r="D40" s="25"/>
      <c r="E40" s="25"/>
      <c r="F40" s="25"/>
      <c r="G40" s="25"/>
      <c r="H40" s="25"/>
      <c r="I40" s="25"/>
      <c r="J40" s="238">
        <v>0</v>
      </c>
      <c r="K40" s="238">
        <v>0</v>
      </c>
      <c r="L40" s="238">
        <v>0</v>
      </c>
      <c r="M40" s="238">
        <f t="shared" si="0"/>
        <v>0</v>
      </c>
      <c r="N40" s="238">
        <v>1</v>
      </c>
      <c r="O40" s="238">
        <f t="shared" si="1"/>
        <v>1</v>
      </c>
      <c r="P40" s="330">
        <f t="shared" si="2"/>
        <v>1</v>
      </c>
      <c r="Q40" s="238">
        <v>0</v>
      </c>
      <c r="R40" s="350">
        <f t="shared" si="3"/>
        <v>0</v>
      </c>
      <c r="S40" s="224"/>
      <c r="T40" s="215"/>
      <c r="U40" s="215"/>
      <c r="V40" s="216"/>
      <c r="W40" s="217"/>
      <c r="X40" s="255"/>
    </row>
    <row r="41" spans="1:75" ht="12.75" customHeight="1">
      <c r="A41" s="14">
        <v>28</v>
      </c>
      <c r="B41" s="15" t="s">
        <v>170</v>
      </c>
      <c r="C41" s="25"/>
      <c r="D41" s="25"/>
      <c r="E41" s="25"/>
      <c r="F41" s="25"/>
      <c r="G41" s="25"/>
      <c r="H41" s="25"/>
      <c r="I41" s="25"/>
      <c r="J41" s="238">
        <v>0</v>
      </c>
      <c r="K41" s="238">
        <v>0</v>
      </c>
      <c r="L41" s="238">
        <v>0</v>
      </c>
      <c r="M41" s="238">
        <f t="shared" si="0"/>
        <v>0</v>
      </c>
      <c r="N41" s="238">
        <v>1</v>
      </c>
      <c r="O41" s="238">
        <f t="shared" si="1"/>
        <v>1</v>
      </c>
      <c r="P41" s="330">
        <f t="shared" si="2"/>
        <v>1</v>
      </c>
      <c r="Q41" s="238">
        <v>0</v>
      </c>
      <c r="R41" s="350">
        <f t="shared" si="3"/>
        <v>0</v>
      </c>
      <c r="S41" s="224"/>
      <c r="T41" s="215"/>
      <c r="U41" s="215"/>
      <c r="V41" s="216"/>
      <c r="W41" s="217"/>
      <c r="X41" s="255"/>
    </row>
    <row r="42" spans="1:75">
      <c r="A42" s="14">
        <v>29</v>
      </c>
      <c r="B42" s="15" t="s">
        <v>171</v>
      </c>
      <c r="C42" s="25"/>
      <c r="D42" s="25"/>
      <c r="E42" s="25"/>
      <c r="F42" s="25"/>
      <c r="G42" s="25"/>
      <c r="H42" s="25"/>
      <c r="I42" s="25"/>
      <c r="J42" s="238">
        <v>0</v>
      </c>
      <c r="K42" s="238">
        <v>0</v>
      </c>
      <c r="L42" s="238">
        <v>0</v>
      </c>
      <c r="M42" s="238">
        <f t="shared" si="0"/>
        <v>0</v>
      </c>
      <c r="N42" s="238">
        <v>1</v>
      </c>
      <c r="O42" s="238">
        <f t="shared" si="1"/>
        <v>1</v>
      </c>
      <c r="P42" s="330">
        <f t="shared" si="2"/>
        <v>1</v>
      </c>
      <c r="Q42" s="238">
        <v>0</v>
      </c>
      <c r="R42" s="350">
        <f t="shared" si="3"/>
        <v>0</v>
      </c>
      <c r="S42" s="224"/>
      <c r="T42" s="215"/>
      <c r="U42" s="215"/>
      <c r="V42" s="216"/>
      <c r="W42" s="217"/>
      <c r="X42" s="255"/>
    </row>
    <row r="43" spans="1:75">
      <c r="A43" s="14">
        <v>30</v>
      </c>
      <c r="B43" s="15" t="s">
        <v>172</v>
      </c>
      <c r="C43" s="25"/>
      <c r="D43" s="25"/>
      <c r="E43" s="26"/>
      <c r="F43" s="26"/>
      <c r="G43" s="26"/>
      <c r="H43" s="26"/>
      <c r="I43" s="26"/>
      <c r="J43" s="238">
        <v>0</v>
      </c>
      <c r="K43" s="238">
        <v>0</v>
      </c>
      <c r="L43" s="238">
        <v>0</v>
      </c>
      <c r="M43" s="238">
        <f t="shared" si="0"/>
        <v>0</v>
      </c>
      <c r="N43" s="238">
        <v>1</v>
      </c>
      <c r="O43" s="238">
        <f t="shared" si="1"/>
        <v>1</v>
      </c>
      <c r="P43" s="330">
        <f t="shared" si="2"/>
        <v>1</v>
      </c>
      <c r="Q43" s="238">
        <v>0</v>
      </c>
      <c r="R43" s="350">
        <f t="shared" si="3"/>
        <v>0</v>
      </c>
      <c r="S43" s="225"/>
      <c r="T43" s="218"/>
      <c r="U43" s="218"/>
      <c r="V43" s="219"/>
      <c r="W43" s="220"/>
      <c r="X43" s="270"/>
    </row>
    <row r="44" spans="1:75">
      <c r="A44" s="366">
        <v>31</v>
      </c>
      <c r="B44" s="367" t="s">
        <v>173</v>
      </c>
      <c r="C44" s="25"/>
      <c r="D44" s="25"/>
      <c r="E44" s="26"/>
      <c r="F44" s="26"/>
      <c r="G44" s="26"/>
      <c r="H44" s="26"/>
      <c r="I44" s="26"/>
      <c r="J44" s="238">
        <v>0</v>
      </c>
      <c r="K44" s="238">
        <v>0</v>
      </c>
      <c r="L44" s="238">
        <v>0</v>
      </c>
      <c r="M44" s="238">
        <f t="shared" ref="M44" si="4">SUM(J44:L44)</f>
        <v>0</v>
      </c>
      <c r="N44" s="238">
        <v>1</v>
      </c>
      <c r="O44" s="238">
        <f t="shared" ref="O44" si="5">N44-M44</f>
        <v>1</v>
      </c>
      <c r="P44" s="330">
        <f t="shared" ref="P44" si="6">O44/N44</f>
        <v>1</v>
      </c>
      <c r="Q44" s="238">
        <v>0</v>
      </c>
      <c r="R44" s="350">
        <f t="shared" ref="R44" si="7">(Q44)/(N44-M44)</f>
        <v>0</v>
      </c>
      <c r="S44" s="368"/>
      <c r="T44" s="369"/>
      <c r="U44" s="369"/>
      <c r="V44" s="370"/>
      <c r="W44" s="371"/>
      <c r="X44" s="373"/>
    </row>
    <row r="45" spans="1:75" ht="27.6" customHeight="1">
      <c r="A45" s="440" t="s">
        <v>187</v>
      </c>
      <c r="B45" s="440"/>
      <c r="C45" s="285"/>
      <c r="D45" s="285"/>
      <c r="E45" s="285"/>
      <c r="F45" s="285"/>
      <c r="G45" s="285"/>
      <c r="H45" s="285"/>
      <c r="I45" s="285"/>
      <c r="J45" s="286">
        <f t="shared" ref="J45:R45" si="8">SUM(J14:J43)</f>
        <v>0</v>
      </c>
      <c r="K45" s="286">
        <f t="shared" si="8"/>
        <v>0</v>
      </c>
      <c r="L45" s="286">
        <f t="shared" si="8"/>
        <v>0</v>
      </c>
      <c r="M45" s="286">
        <f t="shared" si="8"/>
        <v>0</v>
      </c>
      <c r="N45" s="286">
        <f t="shared" si="8"/>
        <v>30</v>
      </c>
      <c r="O45" s="286">
        <f t="shared" si="8"/>
        <v>30</v>
      </c>
      <c r="P45" s="287">
        <f t="shared" si="8"/>
        <v>30</v>
      </c>
      <c r="Q45" s="288">
        <f t="shared" si="8"/>
        <v>0</v>
      </c>
      <c r="R45" s="289">
        <f t="shared" si="8"/>
        <v>0</v>
      </c>
      <c r="S45" s="281"/>
      <c r="T45" s="282"/>
      <c r="U45" s="282"/>
      <c r="V45" s="283"/>
      <c r="W45" s="280"/>
      <c r="X45" s="290"/>
    </row>
    <row r="46" spans="1:75" ht="27.6" customHeight="1">
      <c r="A46" s="440" t="s">
        <v>188</v>
      </c>
      <c r="B46" s="440"/>
      <c r="C46" s="285"/>
      <c r="D46" s="285"/>
      <c r="E46" s="285"/>
      <c r="F46" s="285"/>
      <c r="G46" s="285"/>
      <c r="H46" s="285"/>
      <c r="I46" s="285"/>
      <c r="J46" s="286">
        <f>AVERAGE(J14:J33)</f>
        <v>0</v>
      </c>
      <c r="K46" s="286">
        <f>AVERAGE(K14:K33)</f>
        <v>0</v>
      </c>
      <c r="L46" s="291">
        <f t="shared" ref="L46:Q46" si="9">AVERAGE(L14:L33)</f>
        <v>0</v>
      </c>
      <c r="M46" s="286">
        <f t="shared" si="9"/>
        <v>0</v>
      </c>
      <c r="N46" s="286">
        <f t="shared" si="9"/>
        <v>1</v>
      </c>
      <c r="O46" s="286">
        <f t="shared" si="9"/>
        <v>1</v>
      </c>
      <c r="P46" s="292">
        <f t="shared" si="9"/>
        <v>1</v>
      </c>
      <c r="Q46" s="286">
        <f t="shared" si="9"/>
        <v>0</v>
      </c>
      <c r="R46" s="289">
        <f>AVERAGE(R14:R33)</f>
        <v>0</v>
      </c>
      <c r="S46" s="281"/>
      <c r="T46" s="282"/>
      <c r="U46" s="282"/>
      <c r="V46" s="283"/>
      <c r="W46" s="280"/>
      <c r="X46" s="293"/>
    </row>
    <row r="47" spans="1:75" ht="21" customHeight="1"/>
    <row r="48" spans="1:75">
      <c r="A48" s="1"/>
      <c r="B48" s="1"/>
      <c r="C48" s="1"/>
      <c r="D48" s="1"/>
      <c r="E48" s="1"/>
      <c r="F48" s="1"/>
      <c r="G48" s="1"/>
      <c r="H48" s="1"/>
      <c r="I48" s="1"/>
      <c r="J48" s="375"/>
      <c r="K48" s="375"/>
      <c r="L48" s="375"/>
      <c r="M48" s="376"/>
      <c r="N48" s="1"/>
      <c r="O48" s="1"/>
      <c r="W48" s="1"/>
      <c r="X48" s="1"/>
    </row>
    <row r="49" spans="1:24">
      <c r="A49" s="377"/>
      <c r="B49" s="439" t="s">
        <v>206</v>
      </c>
      <c r="C49" s="439"/>
      <c r="D49" s="439"/>
      <c r="E49" s="439"/>
      <c r="F49" s="439"/>
      <c r="G49" s="439"/>
      <c r="H49" s="439"/>
      <c r="I49" s="439"/>
      <c r="J49" s="439"/>
      <c r="K49" s="378"/>
      <c r="L49" s="378"/>
      <c r="M49" s="379"/>
      <c r="N49" s="378"/>
      <c r="O49" s="379"/>
      <c r="P49" s="380"/>
      <c r="Q49" s="381" t="s">
        <v>208</v>
      </c>
      <c r="R49" s="382"/>
      <c r="S49" s="383"/>
      <c r="T49" s="382"/>
      <c r="U49" s="382"/>
      <c r="V49" s="382"/>
      <c r="W49" s="384"/>
      <c r="X49" s="1"/>
    </row>
    <row r="50" spans="1:24">
      <c r="A50" s="439" t="s">
        <v>207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385"/>
      <c r="M50" s="381"/>
      <c r="N50" s="386"/>
      <c r="O50" s="386"/>
      <c r="P50" s="386"/>
      <c r="Q50" s="381" t="s">
        <v>209</v>
      </c>
      <c r="R50" s="386"/>
      <c r="S50" s="387"/>
      <c r="T50" s="386"/>
      <c r="U50" s="386"/>
      <c r="V50" s="388"/>
      <c r="W50" s="381"/>
      <c r="X50" s="1"/>
    </row>
    <row r="51" spans="1:24">
      <c r="A51" s="377"/>
      <c r="B51" s="386"/>
      <c r="C51" s="386"/>
      <c r="D51" s="386"/>
      <c r="E51" s="386"/>
      <c r="F51" s="386"/>
      <c r="G51" s="386"/>
      <c r="H51" s="386"/>
      <c r="I51" s="386"/>
      <c r="J51" s="381"/>
      <c r="K51" s="386"/>
      <c r="L51" s="386"/>
      <c r="M51" s="386"/>
      <c r="N51" s="386"/>
      <c r="O51" s="386"/>
      <c r="P51" s="386"/>
      <c r="Q51" s="381"/>
      <c r="R51" s="386"/>
      <c r="S51" s="387"/>
      <c r="T51" s="386"/>
      <c r="U51" s="386"/>
      <c r="V51" s="388"/>
      <c r="W51" s="381"/>
      <c r="X51" s="1"/>
    </row>
    <row r="52" spans="1:24">
      <c r="A52" s="377"/>
      <c r="B52" s="386"/>
      <c r="C52" s="386"/>
      <c r="D52" s="386"/>
      <c r="E52" s="386"/>
      <c r="F52" s="386"/>
      <c r="G52" s="386"/>
      <c r="H52" s="386"/>
      <c r="I52" s="386"/>
      <c r="J52" s="381"/>
      <c r="K52" s="381"/>
      <c r="L52" s="439"/>
      <c r="M52" s="439"/>
      <c r="N52" s="439"/>
      <c r="O52" s="439"/>
      <c r="P52" s="439"/>
      <c r="Q52" s="439"/>
      <c r="R52" s="439"/>
      <c r="S52" s="439"/>
      <c r="T52" s="439"/>
      <c r="U52" s="386"/>
      <c r="V52" s="388"/>
      <c r="W52" s="381"/>
      <c r="X52" s="1"/>
    </row>
    <row r="53" spans="1:24">
      <c r="A53" s="377"/>
      <c r="B53" s="386"/>
      <c r="C53" s="386"/>
      <c r="D53" s="386"/>
      <c r="E53" s="386"/>
      <c r="F53" s="386"/>
      <c r="G53" s="386"/>
      <c r="H53" s="386"/>
      <c r="I53" s="386"/>
      <c r="J53" s="381"/>
      <c r="K53" s="381"/>
      <c r="L53" s="385"/>
      <c r="M53" s="381"/>
      <c r="N53" s="386"/>
      <c r="O53" s="386"/>
      <c r="P53" s="386"/>
      <c r="Q53" s="381"/>
      <c r="R53" s="386"/>
      <c r="S53" s="387"/>
      <c r="T53" s="386"/>
      <c r="U53" s="386"/>
      <c r="V53" s="388"/>
      <c r="W53" s="381"/>
      <c r="X53" s="1"/>
    </row>
    <row r="54" spans="1:24">
      <c r="A54" s="377"/>
      <c r="B54" s="386"/>
      <c r="C54" s="386"/>
      <c r="D54" s="386"/>
      <c r="E54" s="386"/>
      <c r="F54" s="386"/>
      <c r="G54" s="386"/>
      <c r="H54" s="386"/>
      <c r="I54" s="386"/>
      <c r="J54" s="381"/>
      <c r="K54" s="381"/>
      <c r="L54" s="385"/>
      <c r="M54" s="381"/>
      <c r="N54" s="386"/>
      <c r="O54" s="386"/>
      <c r="P54" s="386"/>
      <c r="Q54" s="381"/>
      <c r="R54" s="386"/>
      <c r="S54" s="387"/>
      <c r="T54" s="386"/>
      <c r="U54" s="386"/>
      <c r="V54" s="388"/>
      <c r="W54" s="381"/>
      <c r="X54" s="1"/>
    </row>
    <row r="55" spans="1:24">
      <c r="A55" s="377"/>
      <c r="B55" s="386"/>
      <c r="C55" s="1"/>
      <c r="D55" s="1"/>
      <c r="E55" s="1"/>
      <c r="F55" s="1"/>
      <c r="G55" s="1"/>
      <c r="H55" s="1"/>
      <c r="I55" s="1"/>
      <c r="J55" s="375"/>
      <c r="K55" s="375"/>
      <c r="L55" s="375"/>
      <c r="M55" s="375"/>
      <c r="N55" s="1"/>
      <c r="O55" s="1"/>
      <c r="W55" s="1"/>
      <c r="X55" s="1"/>
    </row>
    <row r="56" spans="1:24">
      <c r="A56" s="1"/>
      <c r="B56" s="439" t="s">
        <v>189</v>
      </c>
      <c r="C56" s="439"/>
      <c r="D56" s="439"/>
      <c r="E56" s="439"/>
      <c r="F56" s="439"/>
      <c r="G56" s="439"/>
      <c r="H56" s="439"/>
      <c r="I56" s="439"/>
      <c r="J56" s="439"/>
      <c r="K56" s="375"/>
      <c r="L56" s="375"/>
      <c r="M56" s="375"/>
      <c r="N56" s="1"/>
      <c r="O56" s="1"/>
      <c r="Q56" s="381" t="s">
        <v>185</v>
      </c>
      <c r="W56" s="1"/>
      <c r="X56" s="1"/>
    </row>
  </sheetData>
  <mergeCells count="26">
    <mergeCell ref="A50:K50"/>
    <mergeCell ref="L52:T52"/>
    <mergeCell ref="B56:J56"/>
    <mergeCell ref="A45:B45"/>
    <mergeCell ref="A46:B46"/>
    <mergeCell ref="X10:X12"/>
    <mergeCell ref="T10:T11"/>
    <mergeCell ref="Q10:Q11"/>
    <mergeCell ref="R10:R11"/>
    <mergeCell ref="B49:J49"/>
    <mergeCell ref="A5:X5"/>
    <mergeCell ref="A6:X6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  <mergeCell ref="V10:V11"/>
    <mergeCell ref="W10:W11"/>
  </mergeCells>
  <pageMargins left="0.25" right="0.25" top="0.75" bottom="0.75" header="0.3" footer="0.3"/>
  <pageSetup scale="81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Z56"/>
  <sheetViews>
    <sheetView topLeftCell="A24" workbookViewId="0">
      <selection activeCell="A48" sqref="A48:X56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1" width="8.8984375" style="6" customWidth="1"/>
    <col min="12" max="13" width="8.5" style="6" customWidth="1"/>
    <col min="14" max="14" width="12.296875" style="5" customWidth="1"/>
    <col min="15" max="15" width="10.8984375" style="5" customWidth="1"/>
    <col min="16" max="17" width="10.8984375" style="1" customWidth="1"/>
    <col min="18" max="18" width="8.89843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25" width="10.69921875" style="244" customWidth="1"/>
    <col min="26" max="26" width="11.19921875" style="244" customWidth="1"/>
    <col min="27" max="27" width="8.8984375" style="244" customWidth="1"/>
    <col min="28" max="28" width="11.19921875" style="244" customWidth="1"/>
    <col min="29" max="29" width="7.8984375" style="244"/>
    <col min="30" max="31" width="13.5" style="244" customWidth="1"/>
    <col min="32" max="32" width="7.8984375" style="244"/>
    <col min="33" max="33" width="9" style="244" customWidth="1"/>
    <col min="34" max="68" width="7.8984375" style="244"/>
    <col min="69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130">
      <c r="A5" s="397" t="s">
        <v>145</v>
      </c>
      <c r="B5" s="397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</row>
    <row r="6" spans="1:130">
      <c r="A6" s="397"/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</row>
    <row r="7" spans="1:130">
      <c r="A7" s="317" t="s">
        <v>201</v>
      </c>
      <c r="B7" s="323" t="s">
        <v>202</v>
      </c>
      <c r="C7" s="317"/>
      <c r="D7" s="317"/>
      <c r="E7" s="317"/>
      <c r="F7" s="317"/>
      <c r="G7" s="317"/>
      <c r="H7" s="317"/>
      <c r="I7" s="317"/>
      <c r="J7" s="317" t="s">
        <v>178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BQ7" s="244"/>
      <c r="BR7" s="244"/>
      <c r="BS7" s="244"/>
      <c r="BT7" s="244"/>
      <c r="BU7" s="244"/>
      <c r="BV7" s="244"/>
      <c r="BW7" s="244"/>
      <c r="BX7" s="244"/>
      <c r="BY7" s="244"/>
      <c r="BZ7" s="244"/>
      <c r="CA7" s="244"/>
      <c r="CB7" s="244"/>
      <c r="CC7" s="244"/>
      <c r="CD7" s="244"/>
      <c r="CE7" s="244"/>
      <c r="CF7" s="244"/>
      <c r="CG7" s="244"/>
      <c r="CH7" s="244"/>
      <c r="CI7" s="244"/>
      <c r="CJ7" s="244"/>
      <c r="CK7" s="244"/>
      <c r="CL7" s="244"/>
      <c r="CM7" s="244"/>
      <c r="CN7" s="244"/>
      <c r="CO7" s="244"/>
      <c r="CP7" s="244"/>
      <c r="CQ7" s="244"/>
      <c r="CR7" s="244"/>
      <c r="CS7" s="244"/>
      <c r="CT7" s="244"/>
      <c r="CU7" s="244"/>
      <c r="CV7" s="244"/>
      <c r="CW7" s="244"/>
      <c r="CX7" s="244"/>
      <c r="CY7" s="244"/>
      <c r="CZ7" s="244"/>
      <c r="DA7" s="244"/>
      <c r="DB7" s="244"/>
      <c r="DC7" s="244"/>
      <c r="DD7" s="244"/>
      <c r="DE7" s="244"/>
      <c r="DF7" s="244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</row>
    <row r="8" spans="1:130">
      <c r="A8" s="317" t="s">
        <v>203</v>
      </c>
      <c r="B8" s="323" t="s">
        <v>202</v>
      </c>
      <c r="C8" s="318"/>
      <c r="D8" s="318"/>
      <c r="E8" s="318"/>
      <c r="F8" s="318"/>
      <c r="G8" s="318"/>
      <c r="H8" s="318"/>
      <c r="I8" s="318"/>
      <c r="J8" s="349" t="s">
        <v>259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BQ8" s="244"/>
      <c r="BR8" s="244"/>
      <c r="BS8" s="244"/>
      <c r="BT8" s="244"/>
      <c r="BU8" s="244"/>
      <c r="BV8" s="244"/>
      <c r="BW8" s="244"/>
      <c r="BX8" s="244"/>
      <c r="BY8" s="244"/>
      <c r="BZ8" s="244"/>
      <c r="CA8" s="244"/>
      <c r="CB8" s="244"/>
      <c r="CC8" s="244"/>
      <c r="CD8" s="244"/>
      <c r="CE8" s="244"/>
      <c r="CF8" s="244"/>
      <c r="CG8" s="244"/>
      <c r="CH8" s="244"/>
      <c r="CI8" s="244"/>
      <c r="CJ8" s="244"/>
      <c r="CK8" s="244"/>
      <c r="CL8" s="244"/>
      <c r="CM8" s="244"/>
      <c r="CN8" s="244"/>
      <c r="CO8" s="244"/>
      <c r="CP8" s="244"/>
      <c r="CQ8" s="244"/>
      <c r="CR8" s="244"/>
      <c r="CS8" s="244"/>
      <c r="CT8" s="244"/>
      <c r="CU8" s="244"/>
      <c r="CV8" s="244"/>
      <c r="CW8" s="244"/>
      <c r="CX8" s="244"/>
      <c r="CY8" s="244"/>
      <c r="CZ8" s="244"/>
      <c r="DA8" s="244"/>
      <c r="DB8" s="244"/>
      <c r="DC8" s="244"/>
      <c r="DD8" s="244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4"/>
      <c r="DP8" s="244"/>
      <c r="DQ8" s="244"/>
      <c r="DR8" s="244"/>
      <c r="DS8" s="244"/>
      <c r="DT8" s="244"/>
      <c r="DU8" s="244"/>
      <c r="DV8" s="244"/>
      <c r="DW8" s="244"/>
      <c r="DX8" s="244"/>
      <c r="DY8" s="244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</row>
    <row r="10" spans="1:130" ht="26.4">
      <c r="A10" s="419" t="s">
        <v>191</v>
      </c>
      <c r="B10" s="419" t="s">
        <v>192</v>
      </c>
      <c r="C10" s="419" t="s">
        <v>6</v>
      </c>
      <c r="D10" s="422" t="s">
        <v>7</v>
      </c>
      <c r="E10" s="416" t="s">
        <v>8</v>
      </c>
      <c r="F10" s="416"/>
      <c r="G10" s="423" t="s">
        <v>9</v>
      </c>
      <c r="H10" s="416" t="s">
        <v>146</v>
      </c>
      <c r="I10" s="425" t="s">
        <v>147</v>
      </c>
      <c r="J10" s="417" t="s">
        <v>11</v>
      </c>
      <c r="K10" s="417"/>
      <c r="L10" s="417"/>
      <c r="M10" s="418"/>
      <c r="N10" s="416" t="s">
        <v>12</v>
      </c>
      <c r="O10" s="428" t="s">
        <v>13</v>
      </c>
      <c r="P10" s="429"/>
      <c r="Q10" s="423" t="s">
        <v>186</v>
      </c>
      <c r="R10" s="423" t="s">
        <v>14</v>
      </c>
      <c r="S10" s="423" t="s">
        <v>15</v>
      </c>
      <c r="T10" s="423" t="s">
        <v>16</v>
      </c>
      <c r="U10" s="327" t="s">
        <v>17</v>
      </c>
      <c r="V10" s="432" t="s">
        <v>18</v>
      </c>
      <c r="W10" s="434" t="s">
        <v>19</v>
      </c>
      <c r="X10" s="435" t="s">
        <v>20</v>
      </c>
      <c r="BQ10" s="244"/>
      <c r="BR10" s="244"/>
      <c r="BS10" s="244"/>
      <c r="BT10" s="244"/>
      <c r="BU10" s="244"/>
      <c r="BV10" s="244"/>
      <c r="BW10" s="244"/>
      <c r="BX10" s="244"/>
      <c r="BY10" s="244"/>
      <c r="BZ10" s="244"/>
      <c r="CA10" s="244"/>
      <c r="CB10" s="244"/>
      <c r="CC10" s="244"/>
      <c r="CD10" s="244"/>
      <c r="CE10" s="244"/>
      <c r="CF10" s="244"/>
      <c r="CG10" s="244"/>
      <c r="CH10" s="244"/>
      <c r="CI10" s="244"/>
      <c r="CJ10" s="244"/>
      <c r="CK10" s="244"/>
      <c r="CL10" s="244"/>
      <c r="CM10" s="244"/>
      <c r="CN10" s="244"/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</row>
    <row r="11" spans="1:130" ht="27" customHeight="1">
      <c r="A11" s="420"/>
      <c r="B11" s="420"/>
      <c r="C11" s="420"/>
      <c r="D11" s="422"/>
      <c r="E11" s="324" t="s">
        <v>21</v>
      </c>
      <c r="F11" s="324" t="s">
        <v>22</v>
      </c>
      <c r="G11" s="424"/>
      <c r="H11" s="416"/>
      <c r="I11" s="426"/>
      <c r="J11" s="303" t="s">
        <v>193</v>
      </c>
      <c r="K11" s="304" t="s">
        <v>194</v>
      </c>
      <c r="L11" s="304" t="s">
        <v>195</v>
      </c>
      <c r="M11" s="304" t="s">
        <v>196</v>
      </c>
      <c r="N11" s="416"/>
      <c r="O11" s="430"/>
      <c r="P11" s="431"/>
      <c r="Q11" s="438"/>
      <c r="R11" s="424"/>
      <c r="S11" s="424"/>
      <c r="T11" s="424"/>
      <c r="U11" s="305" t="s">
        <v>30</v>
      </c>
      <c r="V11" s="433"/>
      <c r="W11" s="434"/>
      <c r="X11" s="436"/>
      <c r="Y11" s="245"/>
      <c r="BQ11" s="244"/>
      <c r="BR11" s="244"/>
      <c r="BS11" s="244"/>
      <c r="BT11" s="244"/>
      <c r="BU11" s="244"/>
      <c r="BV11" s="244"/>
      <c r="BW11" s="244"/>
      <c r="BX11" s="244"/>
      <c r="BY11" s="244"/>
      <c r="BZ11" s="244"/>
      <c r="CA11" s="244"/>
      <c r="CB11" s="244"/>
      <c r="CC11" s="244"/>
      <c r="CD11" s="244"/>
      <c r="CE11" s="244"/>
      <c r="CF11" s="244"/>
      <c r="CG11" s="244"/>
      <c r="CH11" s="244"/>
      <c r="CI11" s="244"/>
      <c r="CJ11" s="244"/>
      <c r="CK11" s="244"/>
      <c r="CL11" s="244"/>
      <c r="CM11" s="244"/>
      <c r="CN11" s="244"/>
      <c r="CO11" s="244"/>
      <c r="CP11" s="244"/>
      <c r="CQ11" s="244"/>
      <c r="CR11" s="244"/>
      <c r="CS11" s="244"/>
      <c r="CT11" s="244"/>
      <c r="CU11" s="244"/>
      <c r="CV11" s="244"/>
      <c r="CW11" s="244"/>
      <c r="CX11" s="244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4"/>
      <c r="DP11" s="244"/>
      <c r="DQ11" s="244"/>
      <c r="DR11" s="244"/>
      <c r="DS11" s="244"/>
      <c r="DT11" s="244"/>
      <c r="DU11" s="244"/>
      <c r="DV11" s="244"/>
      <c r="DW11" s="244"/>
      <c r="DX11" s="244"/>
      <c r="DY11" s="244"/>
    </row>
    <row r="12" spans="1:130" ht="18" customHeight="1">
      <c r="A12" s="421"/>
      <c r="B12" s="421"/>
      <c r="C12" s="421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27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37"/>
      <c r="Y12" s="245"/>
      <c r="BQ12" s="244"/>
      <c r="BR12" s="24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244"/>
      <c r="CH12" s="24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4"/>
      <c r="DW12" s="244"/>
      <c r="DX12" s="244"/>
      <c r="DY12" s="244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197</v>
      </c>
      <c r="N13" s="311">
        <v>7</v>
      </c>
      <c r="O13" s="311" t="s">
        <v>198</v>
      </c>
      <c r="P13" s="311" t="s">
        <v>199</v>
      </c>
      <c r="Q13" s="311">
        <v>10</v>
      </c>
      <c r="R13" s="311" t="s">
        <v>200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BQ13" s="244"/>
      <c r="BR13" s="24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244"/>
      <c r="CH13" s="24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244"/>
      <c r="CX13" s="244"/>
      <c r="CY13" s="244"/>
      <c r="CZ13" s="244"/>
      <c r="DA13" s="244"/>
      <c r="DB13" s="244"/>
      <c r="DC13" s="244"/>
      <c r="DD13" s="244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4"/>
      <c r="DP13" s="244"/>
      <c r="DQ13" s="244"/>
      <c r="DR13" s="244"/>
      <c r="DS13" s="244"/>
      <c r="DT13" s="244"/>
      <c r="DU13" s="244"/>
      <c r="DV13" s="244"/>
      <c r="DW13" s="244"/>
      <c r="DX13" s="244"/>
      <c r="DY13" s="244"/>
    </row>
    <row r="14" spans="1:130" s="2" customFormat="1" ht="13.5" customHeight="1">
      <c r="A14" s="14">
        <v>1</v>
      </c>
      <c r="B14" s="15" t="s">
        <v>171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8">
        <f t="shared" ref="M14:M43" si="0">SUM(J14:L14)</f>
        <v>0</v>
      </c>
      <c r="N14" s="238">
        <v>1</v>
      </c>
      <c r="O14" s="238">
        <f t="shared" ref="O14:O43" si="1">N14-M14</f>
        <v>1</v>
      </c>
      <c r="P14" s="310">
        <f t="shared" ref="P14:P43" si="2">O14/N14</f>
        <v>1</v>
      </c>
      <c r="Q14" s="238">
        <v>0</v>
      </c>
      <c r="R14" s="350">
        <f t="shared" ref="R14:R43" si="3">(Q14)/(N14-M14)</f>
        <v>0</v>
      </c>
      <c r="S14" s="59"/>
      <c r="T14" s="60"/>
      <c r="U14" s="60"/>
      <c r="V14" s="60"/>
      <c r="W14" s="61">
        <v>3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</row>
    <row r="15" spans="1:130" s="3" customFormat="1" ht="13.5" customHeight="1">
      <c r="A15" s="14">
        <v>2</v>
      </c>
      <c r="B15" s="15" t="s">
        <v>172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8">
        <f t="shared" si="0"/>
        <v>0</v>
      </c>
      <c r="N15" s="238">
        <v>1</v>
      </c>
      <c r="O15" s="238">
        <f t="shared" si="1"/>
        <v>1</v>
      </c>
      <c r="P15" s="310">
        <f t="shared" si="2"/>
        <v>1</v>
      </c>
      <c r="Q15" s="238">
        <v>0</v>
      </c>
      <c r="R15" s="350">
        <f t="shared" si="3"/>
        <v>0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</row>
    <row r="16" spans="1:130" s="4" customFormat="1" ht="13.5" customHeight="1">
      <c r="A16" s="14">
        <v>3</v>
      </c>
      <c r="B16" s="15" t="s">
        <v>173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8">
        <f t="shared" si="0"/>
        <v>0</v>
      </c>
      <c r="N16" s="238">
        <v>1</v>
      </c>
      <c r="O16" s="238">
        <f t="shared" si="1"/>
        <v>1</v>
      </c>
      <c r="P16" s="310">
        <f t="shared" si="2"/>
        <v>1</v>
      </c>
      <c r="Q16" s="238">
        <v>0</v>
      </c>
      <c r="R16" s="350">
        <f t="shared" si="3"/>
        <v>0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</row>
    <row r="17" spans="1:68" s="4" customFormat="1" ht="13.5" customHeight="1">
      <c r="A17" s="14">
        <v>4</v>
      </c>
      <c r="B17" s="15" t="s">
        <v>174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8">
        <f t="shared" si="0"/>
        <v>0</v>
      </c>
      <c r="N17" s="238">
        <v>1</v>
      </c>
      <c r="O17" s="238">
        <f t="shared" si="1"/>
        <v>1</v>
      </c>
      <c r="P17" s="310">
        <f t="shared" si="2"/>
        <v>1</v>
      </c>
      <c r="Q17" s="238">
        <v>0</v>
      </c>
      <c r="R17" s="350">
        <f t="shared" si="3"/>
        <v>0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</row>
    <row r="18" spans="1:68" s="2" customFormat="1" ht="13.5" customHeight="1">
      <c r="A18" s="14">
        <v>5</v>
      </c>
      <c r="B18" s="15" t="s">
        <v>175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8">
        <f t="shared" si="0"/>
        <v>0</v>
      </c>
      <c r="N18" s="238">
        <v>1</v>
      </c>
      <c r="O18" s="238">
        <f t="shared" si="1"/>
        <v>1</v>
      </c>
      <c r="P18" s="310">
        <f t="shared" si="2"/>
        <v>1</v>
      </c>
      <c r="Q18" s="238">
        <v>0</v>
      </c>
      <c r="R18" s="350">
        <f t="shared" si="3"/>
        <v>0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</row>
    <row r="19" spans="1:68" s="2" customFormat="1" ht="13.5" customHeight="1">
      <c r="A19" s="14">
        <v>6</v>
      </c>
      <c r="B19" s="15" t="s">
        <v>169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8">
        <f t="shared" si="0"/>
        <v>0</v>
      </c>
      <c r="N19" s="238">
        <v>1</v>
      </c>
      <c r="O19" s="238">
        <f t="shared" si="1"/>
        <v>1</v>
      </c>
      <c r="P19" s="310">
        <f t="shared" si="2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</row>
    <row r="20" spans="1:68" s="2" customFormat="1" ht="13.5" customHeight="1">
      <c r="A20" s="14">
        <v>7</v>
      </c>
      <c r="B20" s="15" t="s">
        <v>170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8">
        <f t="shared" si="0"/>
        <v>0</v>
      </c>
      <c r="N20" s="238">
        <v>1</v>
      </c>
      <c r="O20" s="238">
        <f t="shared" si="1"/>
        <v>1</v>
      </c>
      <c r="P20" s="310">
        <f t="shared" si="2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</row>
    <row r="21" spans="1:68" s="2" customFormat="1" ht="13.5" customHeight="1">
      <c r="A21" s="14">
        <v>8</v>
      </c>
      <c r="B21" s="15" t="s">
        <v>171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8">
        <f t="shared" si="0"/>
        <v>0</v>
      </c>
      <c r="N21" s="238">
        <v>1</v>
      </c>
      <c r="O21" s="238">
        <f t="shared" si="1"/>
        <v>1</v>
      </c>
      <c r="P21" s="310">
        <f t="shared" si="2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</row>
    <row r="22" spans="1:68" s="2" customFormat="1" ht="13.5" customHeight="1">
      <c r="A22" s="14">
        <v>9</v>
      </c>
      <c r="B22" s="15" t="s">
        <v>172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8">
        <f t="shared" si="0"/>
        <v>0</v>
      </c>
      <c r="N22" s="238">
        <v>1</v>
      </c>
      <c r="O22" s="238">
        <f t="shared" si="1"/>
        <v>1</v>
      </c>
      <c r="P22" s="310">
        <f t="shared" si="2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</row>
    <row r="23" spans="1:68" s="2" customFormat="1" ht="13.5" customHeight="1">
      <c r="A23" s="14">
        <v>10</v>
      </c>
      <c r="B23" s="15" t="s">
        <v>173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8">
        <f t="shared" si="0"/>
        <v>0</v>
      </c>
      <c r="N23" s="238">
        <v>1</v>
      </c>
      <c r="O23" s="238">
        <f t="shared" si="1"/>
        <v>1</v>
      </c>
      <c r="P23" s="310">
        <f t="shared" si="2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</row>
    <row r="24" spans="1:68" s="2" customFormat="1" ht="13.5" customHeight="1">
      <c r="A24" s="14">
        <v>11</v>
      </c>
      <c r="B24" s="15" t="s">
        <v>174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8">
        <f t="shared" si="0"/>
        <v>0</v>
      </c>
      <c r="N24" s="238">
        <v>1</v>
      </c>
      <c r="O24" s="238">
        <f t="shared" si="1"/>
        <v>1</v>
      </c>
      <c r="P24" s="310">
        <f t="shared" si="2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</row>
    <row r="25" spans="1:68" s="2" customFormat="1" ht="13.5" customHeight="1">
      <c r="A25" s="14">
        <v>12</v>
      </c>
      <c r="B25" s="15" t="s">
        <v>175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8">
        <f t="shared" si="0"/>
        <v>0</v>
      </c>
      <c r="N25" s="238">
        <v>1</v>
      </c>
      <c r="O25" s="238">
        <f t="shared" si="1"/>
        <v>1</v>
      </c>
      <c r="P25" s="310">
        <f t="shared" si="2"/>
        <v>1</v>
      </c>
      <c r="Q25" s="238">
        <v>0</v>
      </c>
      <c r="R25" s="350">
        <f t="shared" si="3"/>
        <v>0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</row>
    <row r="26" spans="1:68" s="2" customFormat="1" ht="13.5" customHeight="1">
      <c r="A26" s="14">
        <v>13</v>
      </c>
      <c r="B26" s="15" t="s">
        <v>169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8">
        <f t="shared" si="0"/>
        <v>0</v>
      </c>
      <c r="N26" s="238">
        <v>1</v>
      </c>
      <c r="O26" s="238">
        <f t="shared" si="1"/>
        <v>1</v>
      </c>
      <c r="P26" s="310">
        <f t="shared" si="2"/>
        <v>1</v>
      </c>
      <c r="Q26" s="238">
        <v>0</v>
      </c>
      <c r="R26" s="350">
        <f t="shared" si="3"/>
        <v>0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</row>
    <row r="27" spans="1:68" s="2" customFormat="1" ht="13.5" customHeight="1">
      <c r="A27" s="14">
        <v>14</v>
      </c>
      <c r="B27" s="15" t="s">
        <v>170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8">
        <f t="shared" si="0"/>
        <v>0</v>
      </c>
      <c r="N27" s="238">
        <v>1</v>
      </c>
      <c r="O27" s="238">
        <f t="shared" si="1"/>
        <v>1</v>
      </c>
      <c r="P27" s="310">
        <f t="shared" si="2"/>
        <v>1</v>
      </c>
      <c r="Q27" s="238">
        <v>0</v>
      </c>
      <c r="R27" s="350">
        <f t="shared" si="3"/>
        <v>0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</row>
    <row r="28" spans="1:68" s="2" customFormat="1" ht="13.5" customHeight="1">
      <c r="A28" s="14">
        <v>15</v>
      </c>
      <c r="B28" s="15" t="s">
        <v>171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8">
        <f t="shared" si="0"/>
        <v>0</v>
      </c>
      <c r="N28" s="238">
        <v>1</v>
      </c>
      <c r="O28" s="238">
        <f t="shared" si="1"/>
        <v>1</v>
      </c>
      <c r="P28" s="310">
        <f t="shared" si="2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</row>
    <row r="29" spans="1:68" s="2" customFormat="1" ht="13.5" customHeight="1">
      <c r="A29" s="14">
        <v>16</v>
      </c>
      <c r="B29" s="15" t="s">
        <v>172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8">
        <f t="shared" si="0"/>
        <v>0</v>
      </c>
      <c r="N29" s="238">
        <v>1</v>
      </c>
      <c r="O29" s="238">
        <f t="shared" si="1"/>
        <v>1</v>
      </c>
      <c r="P29" s="310">
        <f t="shared" si="2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</row>
    <row r="30" spans="1:68" s="2" customFormat="1" ht="13.5" customHeight="1">
      <c r="A30" s="14">
        <v>17</v>
      </c>
      <c r="B30" s="15" t="s">
        <v>173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8">
        <f t="shared" si="0"/>
        <v>0</v>
      </c>
      <c r="N30" s="238">
        <v>1</v>
      </c>
      <c r="O30" s="238">
        <f t="shared" si="1"/>
        <v>1</v>
      </c>
      <c r="P30" s="310">
        <f t="shared" si="2"/>
        <v>1</v>
      </c>
      <c r="Q30" s="238">
        <v>0</v>
      </c>
      <c r="R30" s="350">
        <f t="shared" si="3"/>
        <v>0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</row>
    <row r="31" spans="1:68" s="2" customFormat="1" ht="13.5" customHeight="1">
      <c r="A31" s="14">
        <v>18</v>
      </c>
      <c r="B31" s="15" t="s">
        <v>174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8">
        <f t="shared" si="0"/>
        <v>0</v>
      </c>
      <c r="N31" s="238">
        <v>1</v>
      </c>
      <c r="O31" s="238">
        <f t="shared" si="1"/>
        <v>1</v>
      </c>
      <c r="P31" s="310">
        <f t="shared" si="2"/>
        <v>1</v>
      </c>
      <c r="Q31" s="238">
        <v>0.68888888888888899</v>
      </c>
      <c r="R31" s="350">
        <f t="shared" si="3"/>
        <v>0.68888888888888899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</row>
    <row r="32" spans="1:68" s="2" customFormat="1" ht="13.5" customHeight="1">
      <c r="A32" s="14">
        <v>19</v>
      </c>
      <c r="B32" s="15" t="s">
        <v>175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8">
        <f t="shared" si="0"/>
        <v>0</v>
      </c>
      <c r="N32" s="238">
        <v>1</v>
      </c>
      <c r="O32" s="238">
        <f t="shared" si="1"/>
        <v>1</v>
      </c>
      <c r="P32" s="310">
        <f t="shared" si="2"/>
        <v>1</v>
      </c>
      <c r="Q32" s="238">
        <v>0.27708333333333335</v>
      </c>
      <c r="R32" s="350">
        <f t="shared" si="3"/>
        <v>0.27708333333333335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</row>
    <row r="33" spans="1:68" s="2" customFormat="1" ht="13.5" customHeight="1">
      <c r="A33" s="18">
        <v>20</v>
      </c>
      <c r="B33" s="15" t="s">
        <v>169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8">
        <f t="shared" si="0"/>
        <v>0</v>
      </c>
      <c r="N33" s="238">
        <v>1</v>
      </c>
      <c r="O33" s="238">
        <f t="shared" si="1"/>
        <v>1</v>
      </c>
      <c r="P33" s="310">
        <f t="shared" si="2"/>
        <v>1</v>
      </c>
      <c r="Q33" s="238">
        <v>0</v>
      </c>
      <c r="R33" s="350">
        <f t="shared" si="3"/>
        <v>0</v>
      </c>
      <c r="S33" s="63"/>
      <c r="T33" s="64"/>
      <c r="U33" s="64"/>
      <c r="V33" s="64"/>
      <c r="W33" s="65"/>
      <c r="X33" s="69"/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</row>
    <row r="34" spans="1:68" s="4" customFormat="1" ht="13.5" customHeight="1">
      <c r="A34" s="17">
        <v>21</v>
      </c>
      <c r="B34" s="15" t="s">
        <v>170</v>
      </c>
      <c r="C34" s="21"/>
      <c r="D34" s="21"/>
      <c r="E34" s="21"/>
      <c r="F34" s="21"/>
      <c r="G34" s="21"/>
      <c r="H34" s="21"/>
      <c r="I34" s="21"/>
      <c r="J34" s="238">
        <v>0</v>
      </c>
      <c r="K34" s="238">
        <v>0</v>
      </c>
      <c r="L34" s="238">
        <v>0</v>
      </c>
      <c r="M34" s="238">
        <f t="shared" si="0"/>
        <v>0</v>
      </c>
      <c r="N34" s="238">
        <v>1</v>
      </c>
      <c r="O34" s="238">
        <f t="shared" si="1"/>
        <v>1</v>
      </c>
      <c r="P34" s="310">
        <f t="shared" si="2"/>
        <v>1</v>
      </c>
      <c r="Q34" s="238">
        <v>0</v>
      </c>
      <c r="R34" s="350">
        <f t="shared" si="3"/>
        <v>0</v>
      </c>
      <c r="S34" s="226"/>
      <c r="T34" s="211"/>
      <c r="U34" s="211"/>
      <c r="V34" s="230"/>
      <c r="W34" s="234"/>
      <c r="X34" s="253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</row>
    <row r="35" spans="1:68" s="4" customFormat="1">
      <c r="A35" s="14">
        <v>22</v>
      </c>
      <c r="B35" s="15" t="s">
        <v>171</v>
      </c>
      <c r="C35" s="22"/>
      <c r="D35" s="23"/>
      <c r="E35" s="24"/>
      <c r="F35" s="24"/>
      <c r="G35" s="24"/>
      <c r="H35" s="24"/>
      <c r="I35" s="24"/>
      <c r="J35" s="238">
        <v>0</v>
      </c>
      <c r="K35" s="238">
        <v>0</v>
      </c>
      <c r="L35" s="238">
        <v>0</v>
      </c>
      <c r="M35" s="238">
        <f t="shared" si="0"/>
        <v>0</v>
      </c>
      <c r="N35" s="238">
        <v>1</v>
      </c>
      <c r="O35" s="238">
        <f t="shared" si="1"/>
        <v>1</v>
      </c>
      <c r="P35" s="310">
        <f t="shared" si="2"/>
        <v>1</v>
      </c>
      <c r="Q35" s="238">
        <v>0</v>
      </c>
      <c r="R35" s="350">
        <f t="shared" si="3"/>
        <v>0</v>
      </c>
      <c r="S35" s="227"/>
      <c r="T35" s="213"/>
      <c r="U35" s="213"/>
      <c r="V35" s="231"/>
      <c r="W35" s="235"/>
      <c r="X35" s="25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</row>
    <row r="36" spans="1:68" s="4" customFormat="1">
      <c r="A36" s="14">
        <v>23</v>
      </c>
      <c r="B36" s="15" t="s">
        <v>172</v>
      </c>
      <c r="C36" s="22"/>
      <c r="D36" s="23"/>
      <c r="E36" s="24"/>
      <c r="F36" s="24"/>
      <c r="G36" s="24"/>
      <c r="H36" s="24"/>
      <c r="I36" s="24"/>
      <c r="J36" s="238">
        <v>0</v>
      </c>
      <c r="K36" s="238">
        <v>0</v>
      </c>
      <c r="L36" s="238">
        <v>0</v>
      </c>
      <c r="M36" s="238">
        <f t="shared" si="0"/>
        <v>0</v>
      </c>
      <c r="N36" s="238">
        <v>1</v>
      </c>
      <c r="O36" s="238">
        <f t="shared" si="1"/>
        <v>1</v>
      </c>
      <c r="P36" s="310">
        <f t="shared" si="2"/>
        <v>1</v>
      </c>
      <c r="Q36" s="238">
        <v>0</v>
      </c>
      <c r="R36" s="350">
        <f t="shared" si="3"/>
        <v>0</v>
      </c>
      <c r="S36" s="227"/>
      <c r="T36" s="213"/>
      <c r="U36" s="213"/>
      <c r="V36" s="231"/>
      <c r="W36" s="235"/>
      <c r="X36" s="255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</row>
    <row r="37" spans="1:68">
      <c r="A37" s="14">
        <v>24</v>
      </c>
      <c r="B37" s="15" t="s">
        <v>173</v>
      </c>
      <c r="C37" s="25"/>
      <c r="D37" s="25"/>
      <c r="E37" s="25"/>
      <c r="F37" s="25"/>
      <c r="G37" s="25"/>
      <c r="H37" s="25"/>
      <c r="I37" s="25"/>
      <c r="J37" s="238">
        <v>0</v>
      </c>
      <c r="K37" s="238">
        <v>0</v>
      </c>
      <c r="L37" s="238">
        <v>0</v>
      </c>
      <c r="M37" s="238">
        <f t="shared" si="0"/>
        <v>0</v>
      </c>
      <c r="N37" s="238">
        <v>1</v>
      </c>
      <c r="O37" s="238">
        <f t="shared" si="1"/>
        <v>1</v>
      </c>
      <c r="P37" s="310">
        <f t="shared" si="2"/>
        <v>1</v>
      </c>
      <c r="Q37" s="238">
        <v>0</v>
      </c>
      <c r="R37" s="350">
        <f t="shared" si="3"/>
        <v>0</v>
      </c>
      <c r="S37" s="228"/>
      <c r="T37" s="215"/>
      <c r="U37" s="215"/>
      <c r="V37" s="232"/>
      <c r="W37" s="236"/>
      <c r="X37" s="255"/>
      <c r="Z37" s="248"/>
    </row>
    <row r="38" spans="1:68">
      <c r="A38" s="14">
        <v>25</v>
      </c>
      <c r="B38" s="15" t="s">
        <v>174</v>
      </c>
      <c r="C38" s="25"/>
      <c r="D38" s="25"/>
      <c r="E38" s="25"/>
      <c r="F38" s="25"/>
      <c r="G38" s="25"/>
      <c r="H38" s="25"/>
      <c r="I38" s="25"/>
      <c r="J38" s="238">
        <v>0</v>
      </c>
      <c r="K38" s="238">
        <v>0</v>
      </c>
      <c r="L38" s="238">
        <v>0</v>
      </c>
      <c r="M38" s="238">
        <f t="shared" si="0"/>
        <v>0</v>
      </c>
      <c r="N38" s="238">
        <v>1</v>
      </c>
      <c r="O38" s="238">
        <f t="shared" si="1"/>
        <v>1</v>
      </c>
      <c r="P38" s="310">
        <f t="shared" si="2"/>
        <v>1</v>
      </c>
      <c r="Q38" s="238">
        <v>0</v>
      </c>
      <c r="R38" s="350">
        <f t="shared" si="3"/>
        <v>0</v>
      </c>
      <c r="S38" s="228"/>
      <c r="T38" s="215"/>
      <c r="U38" s="215"/>
      <c r="V38" s="232"/>
      <c r="W38" s="236"/>
      <c r="X38" s="255"/>
      <c r="Z38" s="248"/>
    </row>
    <row r="39" spans="1:68" ht="12.75" customHeight="1">
      <c r="A39" s="14">
        <v>26</v>
      </c>
      <c r="B39" s="15" t="s">
        <v>175</v>
      </c>
      <c r="C39" s="25"/>
      <c r="D39" s="25"/>
      <c r="E39" s="25"/>
      <c r="F39" s="25"/>
      <c r="G39" s="25"/>
      <c r="H39" s="25"/>
      <c r="I39" s="25"/>
      <c r="J39" s="238">
        <v>0</v>
      </c>
      <c r="K39" s="238">
        <v>0</v>
      </c>
      <c r="L39" s="238">
        <v>0</v>
      </c>
      <c r="M39" s="238">
        <f t="shared" si="0"/>
        <v>0</v>
      </c>
      <c r="N39" s="238">
        <v>1</v>
      </c>
      <c r="O39" s="238">
        <f t="shared" si="1"/>
        <v>1</v>
      </c>
      <c r="P39" s="310">
        <f t="shared" si="2"/>
        <v>1</v>
      </c>
      <c r="Q39" s="238">
        <v>0</v>
      </c>
      <c r="R39" s="350">
        <f t="shared" si="3"/>
        <v>0</v>
      </c>
      <c r="S39" s="228"/>
      <c r="T39" s="215"/>
      <c r="U39" s="215"/>
      <c r="V39" s="232"/>
      <c r="W39" s="236"/>
      <c r="X39" s="255"/>
      <c r="Z39" s="248"/>
    </row>
    <row r="40" spans="1:68" ht="12.75" customHeight="1">
      <c r="A40" s="14">
        <v>27</v>
      </c>
      <c r="B40" s="15" t="s">
        <v>169</v>
      </c>
      <c r="C40" s="25"/>
      <c r="D40" s="25"/>
      <c r="E40" s="25"/>
      <c r="F40" s="25"/>
      <c r="G40" s="25"/>
      <c r="H40" s="25"/>
      <c r="I40" s="25"/>
      <c r="J40" s="238">
        <v>0</v>
      </c>
      <c r="K40" s="238">
        <v>0</v>
      </c>
      <c r="L40" s="238">
        <v>0</v>
      </c>
      <c r="M40" s="238">
        <f t="shared" si="0"/>
        <v>0</v>
      </c>
      <c r="N40" s="238">
        <v>1</v>
      </c>
      <c r="O40" s="238">
        <f t="shared" si="1"/>
        <v>1</v>
      </c>
      <c r="P40" s="310">
        <f t="shared" si="2"/>
        <v>1</v>
      </c>
      <c r="Q40" s="238">
        <v>0</v>
      </c>
      <c r="R40" s="350">
        <f t="shared" si="3"/>
        <v>0</v>
      </c>
      <c r="S40" s="228"/>
      <c r="T40" s="215"/>
      <c r="U40" s="215"/>
      <c r="V40" s="232"/>
      <c r="W40" s="236"/>
      <c r="X40" s="255"/>
      <c r="Z40" s="248"/>
    </row>
    <row r="41" spans="1:68" ht="12.75" customHeight="1">
      <c r="A41" s="14">
        <v>28</v>
      </c>
      <c r="B41" s="15" t="s">
        <v>170</v>
      </c>
      <c r="C41" s="25"/>
      <c r="D41" s="25"/>
      <c r="E41" s="25"/>
      <c r="F41" s="25"/>
      <c r="G41" s="25"/>
      <c r="H41" s="25"/>
      <c r="I41" s="25"/>
      <c r="J41" s="238">
        <v>0</v>
      </c>
      <c r="K41" s="238">
        <v>0</v>
      </c>
      <c r="L41" s="238">
        <v>0</v>
      </c>
      <c r="M41" s="238">
        <f t="shared" si="0"/>
        <v>0</v>
      </c>
      <c r="N41" s="238">
        <v>1</v>
      </c>
      <c r="O41" s="238">
        <f t="shared" si="1"/>
        <v>1</v>
      </c>
      <c r="P41" s="310">
        <f t="shared" si="2"/>
        <v>1</v>
      </c>
      <c r="Q41" s="238">
        <v>0</v>
      </c>
      <c r="R41" s="350">
        <f t="shared" si="3"/>
        <v>0</v>
      </c>
      <c r="S41" s="228"/>
      <c r="T41" s="215"/>
      <c r="U41" s="215"/>
      <c r="V41" s="232"/>
      <c r="W41" s="236"/>
      <c r="X41" s="255"/>
      <c r="Z41" s="248"/>
    </row>
    <row r="42" spans="1:68">
      <c r="A42" s="14">
        <v>29</v>
      </c>
      <c r="B42" s="15" t="s">
        <v>171</v>
      </c>
      <c r="C42" s="25"/>
      <c r="D42" s="25"/>
      <c r="E42" s="25"/>
      <c r="F42" s="25"/>
      <c r="G42" s="25"/>
      <c r="H42" s="25"/>
      <c r="I42" s="25"/>
      <c r="J42" s="238">
        <v>0</v>
      </c>
      <c r="K42" s="238">
        <v>0</v>
      </c>
      <c r="L42" s="238">
        <v>0</v>
      </c>
      <c r="M42" s="238">
        <f t="shared" si="0"/>
        <v>0</v>
      </c>
      <c r="N42" s="238">
        <v>1</v>
      </c>
      <c r="O42" s="238">
        <f t="shared" si="1"/>
        <v>1</v>
      </c>
      <c r="P42" s="310">
        <f t="shared" si="2"/>
        <v>1</v>
      </c>
      <c r="Q42" s="238">
        <v>0</v>
      </c>
      <c r="R42" s="350">
        <f t="shared" si="3"/>
        <v>0</v>
      </c>
      <c r="S42" s="228"/>
      <c r="T42" s="215"/>
      <c r="U42" s="215"/>
      <c r="V42" s="232"/>
      <c r="W42" s="236"/>
      <c r="X42" s="255"/>
      <c r="Z42" s="248"/>
    </row>
    <row r="43" spans="1:68">
      <c r="A43" s="14">
        <v>30</v>
      </c>
      <c r="B43" s="15" t="s">
        <v>172</v>
      </c>
      <c r="C43" s="25"/>
      <c r="D43" s="25"/>
      <c r="E43" s="26"/>
      <c r="F43" s="26"/>
      <c r="G43" s="26"/>
      <c r="H43" s="26"/>
      <c r="I43" s="26"/>
      <c r="J43" s="238">
        <v>0</v>
      </c>
      <c r="K43" s="238">
        <v>0</v>
      </c>
      <c r="L43" s="238">
        <v>0</v>
      </c>
      <c r="M43" s="238">
        <f t="shared" si="0"/>
        <v>0</v>
      </c>
      <c r="N43" s="238">
        <v>1</v>
      </c>
      <c r="O43" s="238">
        <f t="shared" si="1"/>
        <v>1</v>
      </c>
      <c r="P43" s="310">
        <f t="shared" si="2"/>
        <v>1</v>
      </c>
      <c r="Q43" s="238">
        <v>0</v>
      </c>
      <c r="R43" s="350">
        <f t="shared" si="3"/>
        <v>0</v>
      </c>
      <c r="S43" s="229"/>
      <c r="T43" s="218"/>
      <c r="U43" s="218"/>
      <c r="V43" s="233"/>
      <c r="W43" s="221"/>
      <c r="X43" s="270"/>
      <c r="Z43" s="248"/>
    </row>
    <row r="44" spans="1:68">
      <c r="A44" s="126">
        <v>31</v>
      </c>
      <c r="B44" s="367" t="s">
        <v>173</v>
      </c>
      <c r="C44" s="25"/>
      <c r="D44" s="25"/>
      <c r="E44" s="26"/>
      <c r="F44" s="26"/>
      <c r="G44" s="26"/>
      <c r="H44" s="26"/>
      <c r="I44" s="26"/>
      <c r="J44" s="238">
        <v>0</v>
      </c>
      <c r="K44" s="238">
        <v>0</v>
      </c>
      <c r="L44" s="238">
        <v>0</v>
      </c>
      <c r="M44" s="238">
        <f t="shared" ref="M44" si="4">SUM(J44:L44)</f>
        <v>0</v>
      </c>
      <c r="N44" s="238">
        <v>1</v>
      </c>
      <c r="O44" s="238">
        <f t="shared" ref="O44" si="5">N44-M44</f>
        <v>1</v>
      </c>
      <c r="P44" s="310">
        <f t="shared" ref="P44" si="6">O44/N44</f>
        <v>1</v>
      </c>
      <c r="Q44" s="238">
        <v>0</v>
      </c>
      <c r="R44" s="350">
        <f t="shared" ref="R44" si="7">(Q44)/(N44-M44)</f>
        <v>0</v>
      </c>
      <c r="S44" s="368"/>
      <c r="T44" s="369"/>
      <c r="U44" s="369"/>
      <c r="V44" s="370"/>
      <c r="W44" s="371"/>
      <c r="X44" s="373"/>
      <c r="Z44" s="248"/>
    </row>
    <row r="45" spans="1:68" ht="24.6" customHeight="1">
      <c r="A45" s="441" t="s">
        <v>187</v>
      </c>
      <c r="B45" s="442"/>
      <c r="C45" s="257"/>
      <c r="D45" s="257"/>
      <c r="E45" s="257"/>
      <c r="F45" s="257"/>
      <c r="G45" s="257"/>
      <c r="H45" s="257"/>
      <c r="I45" s="257"/>
      <c r="J45" s="258">
        <f t="shared" ref="J45:R45" si="8">SUM(J14:J43)</f>
        <v>0</v>
      </c>
      <c r="K45" s="258">
        <f t="shared" si="8"/>
        <v>0</v>
      </c>
      <c r="L45" s="258">
        <f t="shared" si="8"/>
        <v>0</v>
      </c>
      <c r="M45" s="258">
        <f t="shared" si="8"/>
        <v>0</v>
      </c>
      <c r="N45" s="258">
        <f t="shared" si="8"/>
        <v>30</v>
      </c>
      <c r="O45" s="241">
        <f t="shared" si="8"/>
        <v>30</v>
      </c>
      <c r="P45" s="259">
        <f t="shared" si="8"/>
        <v>30</v>
      </c>
      <c r="Q45" s="260">
        <f t="shared" si="8"/>
        <v>0.96597222222222234</v>
      </c>
      <c r="R45" s="261">
        <f t="shared" si="8"/>
        <v>0.96597222222222234</v>
      </c>
      <c r="S45" s="262"/>
      <c r="T45" s="263"/>
      <c r="U45" s="263"/>
      <c r="V45" s="264"/>
      <c r="W45" s="265"/>
      <c r="X45" s="266"/>
      <c r="Z45" s="248"/>
    </row>
    <row r="46" spans="1:68" ht="24.6" customHeight="1">
      <c r="A46" s="443" t="s">
        <v>188</v>
      </c>
      <c r="B46" s="444"/>
      <c r="C46" s="257"/>
      <c r="D46" s="257"/>
      <c r="E46" s="257"/>
      <c r="F46" s="257"/>
      <c r="G46" s="257"/>
      <c r="H46" s="257"/>
      <c r="I46" s="257"/>
      <c r="J46" s="241">
        <f>AVERAGE(J14:J33)</f>
        <v>0</v>
      </c>
      <c r="K46" s="241">
        <f>AVERAGE(K14:K33)</f>
        <v>0</v>
      </c>
      <c r="L46" s="242">
        <f t="shared" ref="L46:Q46" si="9">AVERAGE(L14:L33)</f>
        <v>0</v>
      </c>
      <c r="M46" s="241">
        <f t="shared" si="9"/>
        <v>0</v>
      </c>
      <c r="N46" s="258">
        <f t="shared" si="9"/>
        <v>1</v>
      </c>
      <c r="O46" s="258">
        <f t="shared" si="9"/>
        <v>1</v>
      </c>
      <c r="P46" s="243">
        <f t="shared" si="9"/>
        <v>1</v>
      </c>
      <c r="Q46" s="241">
        <f t="shared" si="9"/>
        <v>4.8298611111111119E-2</v>
      </c>
      <c r="R46" s="261">
        <f>AVERAGE(R14:R33)</f>
        <v>4.8298611111111119E-2</v>
      </c>
      <c r="S46" s="262"/>
      <c r="T46" s="263"/>
      <c r="U46" s="263"/>
      <c r="V46" s="264"/>
      <c r="W46" s="265"/>
      <c r="X46" s="269"/>
      <c r="Z46" s="248"/>
    </row>
    <row r="47" spans="1:68" ht="20.399999999999999" customHeight="1">
      <c r="Z47" s="248"/>
    </row>
    <row r="48" spans="1:68">
      <c r="A48" s="1"/>
      <c r="B48" s="1"/>
      <c r="C48" s="1"/>
      <c r="D48" s="1"/>
      <c r="E48" s="1"/>
      <c r="F48" s="1"/>
      <c r="G48" s="1"/>
      <c r="H48" s="1"/>
      <c r="I48" s="1"/>
      <c r="J48" s="375"/>
      <c r="K48" s="375"/>
      <c r="L48" s="375"/>
      <c r="M48" s="376"/>
      <c r="N48" s="1"/>
      <c r="O48" s="1"/>
      <c r="W48" s="1"/>
      <c r="X48" s="1"/>
      <c r="Z48" s="248"/>
    </row>
    <row r="49" spans="1:26">
      <c r="A49" s="377"/>
      <c r="B49" s="439" t="s">
        <v>206</v>
      </c>
      <c r="C49" s="439"/>
      <c r="D49" s="439"/>
      <c r="E49" s="439"/>
      <c r="F49" s="439"/>
      <c r="G49" s="439"/>
      <c r="H49" s="439"/>
      <c r="I49" s="439"/>
      <c r="J49" s="439"/>
      <c r="K49" s="378"/>
      <c r="L49" s="378"/>
      <c r="M49" s="379"/>
      <c r="N49" s="378"/>
      <c r="O49" s="379"/>
      <c r="P49" s="380"/>
      <c r="Q49" s="381" t="s">
        <v>208</v>
      </c>
      <c r="R49" s="382"/>
      <c r="S49" s="383"/>
      <c r="T49" s="382"/>
      <c r="U49" s="382"/>
      <c r="V49" s="382"/>
      <c r="W49" s="384"/>
      <c r="X49" s="1"/>
      <c r="Z49" s="248"/>
    </row>
    <row r="50" spans="1:26">
      <c r="A50" s="439" t="s">
        <v>207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385"/>
      <c r="M50" s="381"/>
      <c r="N50" s="386"/>
      <c r="O50" s="386"/>
      <c r="P50" s="386"/>
      <c r="Q50" s="381" t="s">
        <v>209</v>
      </c>
      <c r="R50" s="386"/>
      <c r="S50" s="387"/>
      <c r="T50" s="386"/>
      <c r="U50" s="386"/>
      <c r="V50" s="388"/>
      <c r="W50" s="381"/>
      <c r="X50" s="1"/>
      <c r="Z50" s="248"/>
    </row>
    <row r="51" spans="1:26">
      <c r="A51" s="377"/>
      <c r="B51" s="386"/>
      <c r="C51" s="386"/>
      <c r="D51" s="386"/>
      <c r="E51" s="386"/>
      <c r="F51" s="386"/>
      <c r="G51" s="386"/>
      <c r="H51" s="386"/>
      <c r="I51" s="386"/>
      <c r="J51" s="381"/>
      <c r="K51" s="386"/>
      <c r="L51" s="386"/>
      <c r="M51" s="386"/>
      <c r="N51" s="386"/>
      <c r="O51" s="386"/>
      <c r="P51" s="386"/>
      <c r="Q51" s="381"/>
      <c r="R51" s="386"/>
      <c r="S51" s="387"/>
      <c r="T51" s="386"/>
      <c r="U51" s="386"/>
      <c r="V51" s="388"/>
      <c r="W51" s="381"/>
      <c r="X51" s="1"/>
      <c r="Z51" s="248"/>
    </row>
    <row r="52" spans="1:26">
      <c r="A52" s="377"/>
      <c r="B52" s="386"/>
      <c r="C52" s="386"/>
      <c r="D52" s="386"/>
      <c r="E52" s="386"/>
      <c r="F52" s="386"/>
      <c r="G52" s="386"/>
      <c r="H52" s="386"/>
      <c r="I52" s="386"/>
      <c r="J52" s="381"/>
      <c r="K52" s="381"/>
      <c r="L52" s="439"/>
      <c r="M52" s="439"/>
      <c r="N52" s="439"/>
      <c r="O52" s="439"/>
      <c r="P52" s="439"/>
      <c r="Q52" s="439"/>
      <c r="R52" s="439"/>
      <c r="S52" s="439"/>
      <c r="T52" s="439"/>
      <c r="U52" s="386"/>
      <c r="V52" s="388"/>
      <c r="W52" s="381"/>
      <c r="X52" s="1"/>
      <c r="Z52" s="248"/>
    </row>
    <row r="53" spans="1:26">
      <c r="A53" s="377"/>
      <c r="B53" s="386"/>
      <c r="C53" s="386"/>
      <c r="D53" s="386"/>
      <c r="E53" s="386"/>
      <c r="F53" s="386"/>
      <c r="G53" s="386"/>
      <c r="H53" s="386"/>
      <c r="I53" s="386"/>
      <c r="J53" s="381"/>
      <c r="K53" s="381"/>
      <c r="L53" s="385"/>
      <c r="M53" s="381"/>
      <c r="N53" s="386"/>
      <c r="O53" s="386"/>
      <c r="P53" s="386"/>
      <c r="Q53" s="381"/>
      <c r="R53" s="386"/>
      <c r="S53" s="387"/>
      <c r="T53" s="386"/>
      <c r="U53" s="386"/>
      <c r="V53" s="388"/>
      <c r="W53" s="381"/>
      <c r="X53" s="1"/>
      <c r="Z53" s="248"/>
    </row>
    <row r="54" spans="1:26">
      <c r="A54" s="377"/>
      <c r="B54" s="386"/>
      <c r="C54" s="386"/>
      <c r="D54" s="386"/>
      <c r="E54" s="386"/>
      <c r="F54" s="386"/>
      <c r="G54" s="386"/>
      <c r="H54" s="386"/>
      <c r="I54" s="386"/>
      <c r="J54" s="381"/>
      <c r="K54" s="381"/>
      <c r="L54" s="385"/>
      <c r="M54" s="381"/>
      <c r="N54" s="386"/>
      <c r="O54" s="386"/>
      <c r="P54" s="386"/>
      <c r="Q54" s="381"/>
      <c r="R54" s="386"/>
      <c r="S54" s="387"/>
      <c r="T54" s="386"/>
      <c r="U54" s="386"/>
      <c r="V54" s="388"/>
      <c r="W54" s="381"/>
      <c r="X54" s="1"/>
      <c r="Z54" s="248"/>
    </row>
    <row r="55" spans="1:26">
      <c r="A55" s="377"/>
      <c r="B55" s="386"/>
      <c r="C55" s="1"/>
      <c r="D55" s="1"/>
      <c r="E55" s="1"/>
      <c r="F55" s="1"/>
      <c r="G55" s="1"/>
      <c r="H55" s="1"/>
      <c r="I55" s="1"/>
      <c r="J55" s="375"/>
      <c r="K55" s="375"/>
      <c r="L55" s="375"/>
      <c r="M55" s="375"/>
      <c r="N55" s="1"/>
      <c r="O55" s="1"/>
      <c r="W55" s="1"/>
      <c r="X55" s="1"/>
    </row>
    <row r="56" spans="1:26">
      <c r="A56" s="1"/>
      <c r="B56" s="439" t="s">
        <v>189</v>
      </c>
      <c r="C56" s="439"/>
      <c r="D56" s="439"/>
      <c r="E56" s="439"/>
      <c r="F56" s="439"/>
      <c r="G56" s="439"/>
      <c r="H56" s="439"/>
      <c r="I56" s="439"/>
      <c r="J56" s="439"/>
      <c r="K56" s="375"/>
      <c r="L56" s="375"/>
      <c r="M56" s="375"/>
      <c r="N56" s="1"/>
      <c r="O56" s="1"/>
      <c r="Q56" s="381" t="s">
        <v>185</v>
      </c>
      <c r="W56" s="1"/>
      <c r="X56" s="1"/>
    </row>
  </sheetData>
  <mergeCells count="26">
    <mergeCell ref="A50:K50"/>
    <mergeCell ref="L52:T52"/>
    <mergeCell ref="B56:J56"/>
    <mergeCell ref="A45:B45"/>
    <mergeCell ref="A46:B46"/>
    <mergeCell ref="X10:X12"/>
    <mergeCell ref="T10:T11"/>
    <mergeCell ref="O10:P11"/>
    <mergeCell ref="R10:R11"/>
    <mergeCell ref="B49:J49"/>
    <mergeCell ref="A5:X5"/>
    <mergeCell ref="E10:F10"/>
    <mergeCell ref="J10:M10"/>
    <mergeCell ref="A10:A12"/>
    <mergeCell ref="B10:B12"/>
    <mergeCell ref="C10:C12"/>
    <mergeCell ref="D10:D11"/>
    <mergeCell ref="G10:G11"/>
    <mergeCell ref="H10:H11"/>
    <mergeCell ref="Q10:Q11"/>
    <mergeCell ref="I10:I12"/>
    <mergeCell ref="N10:N11"/>
    <mergeCell ref="S10:S11"/>
    <mergeCell ref="A6:X6"/>
    <mergeCell ref="V10:V11"/>
    <mergeCell ref="W10:W11"/>
  </mergeCells>
  <pageMargins left="0.25" right="0.25" top="0.75" bottom="0.75" header="0.3" footer="0.3"/>
  <pageSetup paperSize="9" scale="78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Z56"/>
  <sheetViews>
    <sheetView topLeftCell="A32" workbookViewId="0">
      <selection activeCell="A48" sqref="A48:X56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3" width="8.59765625" style="6" customWidth="1"/>
    <col min="14" max="14" width="12.59765625" style="5" customWidth="1"/>
    <col min="15" max="15" width="10.796875" style="5" customWidth="1"/>
    <col min="16" max="17" width="10.796875" style="1" customWidth="1"/>
    <col min="18" max="18" width="8.89843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bestFit="1" customWidth="1"/>
    <col min="25" max="25" width="10.69921875" style="244" customWidth="1"/>
    <col min="26" max="26" width="11.19921875" style="244" customWidth="1"/>
    <col min="27" max="27" width="8.8984375" style="244" customWidth="1"/>
    <col min="28" max="28" width="11.19921875" style="244" customWidth="1"/>
    <col min="29" max="29" width="7.8984375" style="244"/>
    <col min="30" max="31" width="13.5" style="244" customWidth="1"/>
    <col min="32" max="32" width="7.8984375" style="244"/>
    <col min="33" max="33" width="9" style="244" customWidth="1"/>
    <col min="34" max="92" width="7.8984375" style="244"/>
    <col min="93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</row>
    <row r="5" spans="1:130">
      <c r="A5" s="397" t="s">
        <v>145</v>
      </c>
      <c r="B5" s="397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</row>
    <row r="6" spans="1:130">
      <c r="A6" s="397"/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</row>
    <row r="7" spans="1:130">
      <c r="A7" s="317" t="s">
        <v>201</v>
      </c>
      <c r="B7" s="323" t="s">
        <v>202</v>
      </c>
      <c r="C7" s="317"/>
      <c r="D7" s="317"/>
      <c r="E7" s="317"/>
      <c r="F7" s="317"/>
      <c r="G7" s="317"/>
      <c r="H7" s="317"/>
      <c r="I7" s="317"/>
      <c r="J7" s="317" t="s">
        <v>179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CO7" s="244"/>
      <c r="CP7" s="244"/>
      <c r="CQ7" s="244"/>
      <c r="CR7" s="244"/>
      <c r="CS7" s="244"/>
      <c r="CT7" s="244"/>
      <c r="CU7" s="244"/>
      <c r="CV7" s="244"/>
      <c r="CW7" s="244"/>
      <c r="CX7" s="244"/>
      <c r="CY7" s="244"/>
      <c r="CZ7" s="244"/>
      <c r="DA7" s="244"/>
      <c r="DB7" s="244"/>
      <c r="DC7" s="244"/>
      <c r="DD7" s="244"/>
      <c r="DE7" s="244"/>
      <c r="DF7" s="244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</row>
    <row r="8" spans="1:130">
      <c r="A8" s="317" t="s">
        <v>203</v>
      </c>
      <c r="B8" s="323" t="s">
        <v>202</v>
      </c>
      <c r="C8" s="318"/>
      <c r="D8" s="318"/>
      <c r="E8" s="318"/>
      <c r="F8" s="318"/>
      <c r="G8" s="318"/>
      <c r="H8" s="318"/>
      <c r="I8" s="318"/>
      <c r="J8" s="349" t="s">
        <v>259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CO8" s="244"/>
      <c r="CP8" s="244"/>
      <c r="CQ8" s="244"/>
      <c r="CR8" s="244"/>
      <c r="CS8" s="244"/>
      <c r="CT8" s="244"/>
      <c r="CU8" s="244"/>
      <c r="CV8" s="244"/>
      <c r="CW8" s="244"/>
      <c r="CX8" s="244"/>
      <c r="CY8" s="244"/>
      <c r="CZ8" s="244"/>
      <c r="DA8" s="244"/>
      <c r="DB8" s="244"/>
      <c r="DC8" s="244"/>
      <c r="DD8" s="244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4"/>
      <c r="DP8" s="244"/>
      <c r="DQ8" s="244"/>
      <c r="DR8" s="244"/>
      <c r="DS8" s="244"/>
      <c r="DT8" s="244"/>
      <c r="DU8" s="244"/>
      <c r="DV8" s="244"/>
      <c r="DW8" s="244"/>
      <c r="DX8" s="244"/>
      <c r="DY8" s="244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</row>
    <row r="10" spans="1:130" ht="26.4">
      <c r="A10" s="419" t="s">
        <v>191</v>
      </c>
      <c r="B10" s="419" t="s">
        <v>192</v>
      </c>
      <c r="C10" s="419" t="s">
        <v>6</v>
      </c>
      <c r="D10" s="422" t="s">
        <v>7</v>
      </c>
      <c r="E10" s="416" t="s">
        <v>8</v>
      </c>
      <c r="F10" s="416"/>
      <c r="G10" s="423" t="s">
        <v>9</v>
      </c>
      <c r="H10" s="416" t="s">
        <v>146</v>
      </c>
      <c r="I10" s="425" t="s">
        <v>147</v>
      </c>
      <c r="J10" s="417" t="s">
        <v>11</v>
      </c>
      <c r="K10" s="417"/>
      <c r="L10" s="417"/>
      <c r="M10" s="418"/>
      <c r="N10" s="416" t="s">
        <v>12</v>
      </c>
      <c r="O10" s="428" t="s">
        <v>13</v>
      </c>
      <c r="P10" s="429"/>
      <c r="Q10" s="423" t="s">
        <v>186</v>
      </c>
      <c r="R10" s="423" t="s">
        <v>14</v>
      </c>
      <c r="S10" s="423" t="s">
        <v>15</v>
      </c>
      <c r="T10" s="423" t="s">
        <v>16</v>
      </c>
      <c r="U10" s="327" t="s">
        <v>17</v>
      </c>
      <c r="V10" s="432" t="s">
        <v>18</v>
      </c>
      <c r="W10" s="434" t="s">
        <v>19</v>
      </c>
      <c r="X10" s="435" t="s">
        <v>20</v>
      </c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</row>
    <row r="11" spans="1:130" ht="27" customHeight="1">
      <c r="A11" s="420"/>
      <c r="B11" s="420"/>
      <c r="C11" s="420"/>
      <c r="D11" s="422"/>
      <c r="E11" s="324" t="s">
        <v>21</v>
      </c>
      <c r="F11" s="324" t="s">
        <v>22</v>
      </c>
      <c r="G11" s="424"/>
      <c r="H11" s="416"/>
      <c r="I11" s="426"/>
      <c r="J11" s="303" t="s">
        <v>193</v>
      </c>
      <c r="K11" s="304" t="s">
        <v>194</v>
      </c>
      <c r="L11" s="304" t="s">
        <v>195</v>
      </c>
      <c r="M11" s="304" t="s">
        <v>196</v>
      </c>
      <c r="N11" s="416"/>
      <c r="O11" s="430"/>
      <c r="P11" s="431"/>
      <c r="Q11" s="438"/>
      <c r="R11" s="424"/>
      <c r="S11" s="424"/>
      <c r="T11" s="424"/>
      <c r="U11" s="305" t="s">
        <v>30</v>
      </c>
      <c r="V11" s="433"/>
      <c r="W11" s="434"/>
      <c r="X11" s="436"/>
      <c r="Y11" s="245"/>
      <c r="CO11" s="244"/>
      <c r="CP11" s="244"/>
      <c r="CQ11" s="244"/>
      <c r="CR11" s="244"/>
      <c r="CS11" s="244"/>
      <c r="CT11" s="244"/>
      <c r="CU11" s="244"/>
      <c r="CV11" s="244"/>
      <c r="CW11" s="244"/>
      <c r="CX11" s="244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4"/>
      <c r="DP11" s="244"/>
      <c r="DQ11" s="244"/>
      <c r="DR11" s="244"/>
      <c r="DS11" s="244"/>
      <c r="DT11" s="244"/>
      <c r="DU11" s="244"/>
      <c r="DV11" s="244"/>
      <c r="DW11" s="244"/>
      <c r="DX11" s="244"/>
      <c r="DY11" s="244"/>
    </row>
    <row r="12" spans="1:130" ht="18" customHeight="1">
      <c r="A12" s="421"/>
      <c r="B12" s="421"/>
      <c r="C12" s="421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27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37"/>
      <c r="Y12" s="245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4"/>
      <c r="DW12" s="244"/>
      <c r="DX12" s="244"/>
      <c r="DY12" s="244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197</v>
      </c>
      <c r="N13" s="311">
        <v>7</v>
      </c>
      <c r="O13" s="311" t="s">
        <v>198</v>
      </c>
      <c r="P13" s="311" t="s">
        <v>199</v>
      </c>
      <c r="Q13" s="311">
        <v>10</v>
      </c>
      <c r="R13" s="311" t="s">
        <v>200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CO13" s="244"/>
      <c r="CP13" s="244"/>
      <c r="CQ13" s="244"/>
      <c r="CR13" s="244"/>
      <c r="CS13" s="244"/>
      <c r="CT13" s="244"/>
      <c r="CU13" s="244"/>
      <c r="CV13" s="244"/>
      <c r="CW13" s="244"/>
      <c r="CX13" s="244"/>
      <c r="CY13" s="244"/>
      <c r="CZ13" s="244"/>
      <c r="DA13" s="244"/>
      <c r="DB13" s="244"/>
      <c r="DC13" s="244"/>
      <c r="DD13" s="244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4"/>
      <c r="DP13" s="244"/>
      <c r="DQ13" s="244"/>
      <c r="DR13" s="244"/>
      <c r="DS13" s="244"/>
      <c r="DT13" s="244"/>
      <c r="DU13" s="244"/>
      <c r="DV13" s="244"/>
      <c r="DW13" s="244"/>
      <c r="DX13" s="244"/>
      <c r="DY13" s="244"/>
    </row>
    <row r="14" spans="1:130" s="2" customFormat="1" ht="13.5" customHeight="1">
      <c r="A14" s="14">
        <v>1</v>
      </c>
      <c r="B14" s="15" t="s">
        <v>171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7">
        <f>J14+K14+L14</f>
        <v>0</v>
      </c>
      <c r="N14" s="238">
        <v>1</v>
      </c>
      <c r="O14" s="238">
        <f>N14-M14</f>
        <v>1</v>
      </c>
      <c r="P14" s="310">
        <f t="shared" ref="P14:P43" si="0">O14/N14</f>
        <v>1</v>
      </c>
      <c r="Q14" s="238">
        <v>0</v>
      </c>
      <c r="R14" s="351">
        <f>(Q14)/(O14)</f>
        <v>0</v>
      </c>
      <c r="S14" s="59"/>
      <c r="T14" s="60"/>
      <c r="U14" s="60"/>
      <c r="V14" s="60"/>
      <c r="W14" s="61">
        <v>3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</row>
    <row r="15" spans="1:130" s="3" customFormat="1" ht="13.5" customHeight="1">
      <c r="A15" s="14">
        <v>2</v>
      </c>
      <c r="B15" s="15" t="s">
        <v>172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7">
        <f t="shared" ref="M15:M43" si="1">J15+K15+L15</f>
        <v>0</v>
      </c>
      <c r="N15" s="238">
        <v>1</v>
      </c>
      <c r="O15" s="238">
        <f t="shared" ref="O15:O43" si="2">N15-M15</f>
        <v>1</v>
      </c>
      <c r="P15" s="310">
        <f t="shared" si="0"/>
        <v>1</v>
      </c>
      <c r="Q15" s="238">
        <v>0</v>
      </c>
      <c r="R15" s="351">
        <f t="shared" ref="R15:R43" si="3">(Q15)/(N15-M15)</f>
        <v>0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</row>
    <row r="16" spans="1:130" s="4" customFormat="1" ht="13.5" customHeight="1">
      <c r="A16" s="14">
        <v>3</v>
      </c>
      <c r="B16" s="15" t="s">
        <v>173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7">
        <f t="shared" si="1"/>
        <v>0</v>
      </c>
      <c r="N16" s="238">
        <v>1</v>
      </c>
      <c r="O16" s="238">
        <f t="shared" si="2"/>
        <v>1</v>
      </c>
      <c r="P16" s="310">
        <f t="shared" si="0"/>
        <v>1</v>
      </c>
      <c r="Q16" s="238">
        <v>0</v>
      </c>
      <c r="R16" s="351">
        <f t="shared" si="3"/>
        <v>0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</row>
    <row r="17" spans="1:92" s="4" customFormat="1" ht="13.5" customHeight="1">
      <c r="A17" s="14">
        <v>4</v>
      </c>
      <c r="B17" s="15" t="s">
        <v>174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7">
        <f t="shared" si="1"/>
        <v>0</v>
      </c>
      <c r="N17" s="238">
        <v>1</v>
      </c>
      <c r="O17" s="238">
        <f t="shared" si="2"/>
        <v>1</v>
      </c>
      <c r="P17" s="310">
        <f t="shared" si="0"/>
        <v>1</v>
      </c>
      <c r="Q17" s="238">
        <v>0.75416666666666676</v>
      </c>
      <c r="R17" s="350">
        <f t="shared" si="3"/>
        <v>0.75416666666666676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</row>
    <row r="18" spans="1:92" s="2" customFormat="1" ht="13.5" customHeight="1">
      <c r="A18" s="14">
        <v>5</v>
      </c>
      <c r="B18" s="15" t="s">
        <v>175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7">
        <f t="shared" si="1"/>
        <v>0</v>
      </c>
      <c r="N18" s="238">
        <v>1</v>
      </c>
      <c r="O18" s="238">
        <f t="shared" si="2"/>
        <v>1</v>
      </c>
      <c r="P18" s="310">
        <f t="shared" si="0"/>
        <v>1</v>
      </c>
      <c r="Q18" s="238">
        <v>0.43333333333333335</v>
      </c>
      <c r="R18" s="351">
        <f t="shared" si="3"/>
        <v>0.43333333333333335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</row>
    <row r="19" spans="1:92" s="2" customFormat="1" ht="13.5" customHeight="1">
      <c r="A19" s="14">
        <v>6</v>
      </c>
      <c r="B19" s="15" t="s">
        <v>169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7">
        <f t="shared" si="1"/>
        <v>0</v>
      </c>
      <c r="N19" s="238">
        <v>1</v>
      </c>
      <c r="O19" s="238">
        <f t="shared" si="2"/>
        <v>1</v>
      </c>
      <c r="P19" s="310">
        <f t="shared" si="0"/>
        <v>1</v>
      </c>
      <c r="Q19" s="238">
        <v>0.31597222222222221</v>
      </c>
      <c r="R19" s="350">
        <f t="shared" si="3"/>
        <v>0.31597222222222221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</row>
    <row r="20" spans="1:92" s="2" customFormat="1" ht="13.5" customHeight="1">
      <c r="A20" s="14">
        <v>7</v>
      </c>
      <c r="B20" s="15" t="s">
        <v>170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7">
        <f t="shared" si="1"/>
        <v>0</v>
      </c>
      <c r="N20" s="238">
        <v>1</v>
      </c>
      <c r="O20" s="238">
        <f t="shared" si="2"/>
        <v>1</v>
      </c>
      <c r="P20" s="310">
        <f t="shared" si="0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</row>
    <row r="21" spans="1:92" s="2" customFormat="1" ht="13.5" customHeight="1">
      <c r="A21" s="14">
        <v>8</v>
      </c>
      <c r="B21" s="15" t="s">
        <v>171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7">
        <f t="shared" si="1"/>
        <v>0</v>
      </c>
      <c r="N21" s="238">
        <v>1</v>
      </c>
      <c r="O21" s="238">
        <f t="shared" si="2"/>
        <v>1</v>
      </c>
      <c r="P21" s="310">
        <f t="shared" si="0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</row>
    <row r="22" spans="1:92" s="2" customFormat="1" ht="13.5" customHeight="1">
      <c r="A22" s="14">
        <v>9</v>
      </c>
      <c r="B22" s="15" t="s">
        <v>172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7">
        <f t="shared" si="1"/>
        <v>0</v>
      </c>
      <c r="N22" s="238">
        <v>1</v>
      </c>
      <c r="O22" s="238">
        <f t="shared" si="2"/>
        <v>1</v>
      </c>
      <c r="P22" s="310">
        <f t="shared" si="0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</row>
    <row r="23" spans="1:92" s="2" customFormat="1" ht="13.5" customHeight="1">
      <c r="A23" s="14">
        <v>10</v>
      </c>
      <c r="B23" s="15" t="s">
        <v>173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7">
        <f t="shared" si="1"/>
        <v>0</v>
      </c>
      <c r="N23" s="238">
        <v>1</v>
      </c>
      <c r="O23" s="238">
        <f t="shared" si="2"/>
        <v>1</v>
      </c>
      <c r="P23" s="310">
        <f t="shared" si="0"/>
        <v>1</v>
      </c>
      <c r="Q23" s="238">
        <v>0.5</v>
      </c>
      <c r="R23" s="350">
        <f t="shared" si="3"/>
        <v>0.5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</row>
    <row r="24" spans="1:92" s="2" customFormat="1" ht="13.5" customHeight="1">
      <c r="A24" s="14">
        <v>11</v>
      </c>
      <c r="B24" s="15" t="s">
        <v>174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7">
        <f t="shared" si="1"/>
        <v>0</v>
      </c>
      <c r="N24" s="238">
        <v>1</v>
      </c>
      <c r="O24" s="238">
        <f t="shared" si="2"/>
        <v>1</v>
      </c>
      <c r="P24" s="310">
        <f t="shared" si="0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</row>
    <row r="25" spans="1:92" s="2" customFormat="1" ht="13.5" customHeight="1">
      <c r="A25" s="14">
        <v>12</v>
      </c>
      <c r="B25" s="15" t="s">
        <v>175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7">
        <f t="shared" si="1"/>
        <v>0</v>
      </c>
      <c r="N25" s="238">
        <v>1</v>
      </c>
      <c r="O25" s="238">
        <f t="shared" si="2"/>
        <v>1</v>
      </c>
      <c r="P25" s="310">
        <f t="shared" si="0"/>
        <v>1</v>
      </c>
      <c r="Q25" s="238">
        <v>2.0833333333333332E-2</v>
      </c>
      <c r="R25" s="351">
        <f t="shared" si="3"/>
        <v>2.0833333333333332E-2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</row>
    <row r="26" spans="1:92" s="2" customFormat="1" ht="13.5" customHeight="1">
      <c r="A26" s="14">
        <v>13</v>
      </c>
      <c r="B26" s="15" t="s">
        <v>169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7">
        <f t="shared" si="1"/>
        <v>0</v>
      </c>
      <c r="N26" s="238">
        <v>1</v>
      </c>
      <c r="O26" s="238">
        <f t="shared" si="2"/>
        <v>1</v>
      </c>
      <c r="P26" s="310">
        <f t="shared" si="0"/>
        <v>1</v>
      </c>
      <c r="Q26" s="238">
        <v>6.9444444444444441E-3</v>
      </c>
      <c r="R26" s="351">
        <f t="shared" si="3"/>
        <v>6.9444444444444441E-3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</row>
    <row r="27" spans="1:92" s="2" customFormat="1" ht="13.5" customHeight="1">
      <c r="A27" s="14">
        <v>14</v>
      </c>
      <c r="B27" s="15" t="s">
        <v>170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7">
        <f t="shared" si="1"/>
        <v>0</v>
      </c>
      <c r="N27" s="238">
        <v>1</v>
      </c>
      <c r="O27" s="238">
        <f t="shared" si="2"/>
        <v>1</v>
      </c>
      <c r="P27" s="310">
        <f t="shared" si="0"/>
        <v>1</v>
      </c>
      <c r="Q27" s="238">
        <v>0</v>
      </c>
      <c r="R27" s="351">
        <f t="shared" si="3"/>
        <v>0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</row>
    <row r="28" spans="1:92" s="2" customFormat="1" ht="13.5" customHeight="1">
      <c r="A28" s="14">
        <v>15</v>
      </c>
      <c r="B28" s="15" t="s">
        <v>171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7">
        <f t="shared" si="1"/>
        <v>0</v>
      </c>
      <c r="N28" s="238">
        <v>1</v>
      </c>
      <c r="O28" s="238">
        <f t="shared" si="2"/>
        <v>1</v>
      </c>
      <c r="P28" s="310">
        <f t="shared" si="0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</row>
    <row r="29" spans="1:92" s="2" customFormat="1" ht="13.5" customHeight="1">
      <c r="A29" s="14">
        <v>16</v>
      </c>
      <c r="B29" s="15" t="s">
        <v>172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7">
        <f t="shared" si="1"/>
        <v>0</v>
      </c>
      <c r="N29" s="238">
        <v>1</v>
      </c>
      <c r="O29" s="238">
        <f t="shared" si="2"/>
        <v>1</v>
      </c>
      <c r="P29" s="310">
        <f t="shared" si="0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</row>
    <row r="30" spans="1:92" s="2" customFormat="1" ht="13.5" customHeight="1">
      <c r="A30" s="14">
        <v>17</v>
      </c>
      <c r="B30" s="15" t="s">
        <v>173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7">
        <f t="shared" si="1"/>
        <v>0</v>
      </c>
      <c r="N30" s="238">
        <v>1</v>
      </c>
      <c r="O30" s="238">
        <f t="shared" si="2"/>
        <v>1</v>
      </c>
      <c r="P30" s="310">
        <f t="shared" si="0"/>
        <v>1</v>
      </c>
      <c r="Q30" s="238">
        <v>0.67361111111111116</v>
      </c>
      <c r="R30" s="350">
        <f t="shared" si="3"/>
        <v>0.67361111111111116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</row>
    <row r="31" spans="1:92" s="2" customFormat="1" ht="13.5" customHeight="1">
      <c r="A31" s="14">
        <v>18</v>
      </c>
      <c r="B31" s="15" t="s">
        <v>174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7">
        <f t="shared" si="1"/>
        <v>0</v>
      </c>
      <c r="N31" s="238">
        <v>1</v>
      </c>
      <c r="O31" s="238">
        <f t="shared" si="2"/>
        <v>1</v>
      </c>
      <c r="P31" s="310">
        <f t="shared" si="0"/>
        <v>1</v>
      </c>
      <c r="Q31" s="238">
        <v>0</v>
      </c>
      <c r="R31" s="351">
        <f>(Q31)/(N31-M31)</f>
        <v>0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</row>
    <row r="32" spans="1:92" s="2" customFormat="1" ht="13.5" customHeight="1">
      <c r="A32" s="14">
        <v>19</v>
      </c>
      <c r="B32" s="15" t="s">
        <v>175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7">
        <f t="shared" si="1"/>
        <v>0</v>
      </c>
      <c r="N32" s="238">
        <v>1</v>
      </c>
      <c r="O32" s="238">
        <f t="shared" si="2"/>
        <v>1</v>
      </c>
      <c r="P32" s="310">
        <f t="shared" si="0"/>
        <v>1</v>
      </c>
      <c r="Q32" s="238">
        <v>0</v>
      </c>
      <c r="R32" s="351">
        <f t="shared" si="3"/>
        <v>0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49"/>
      <c r="BT32" s="249"/>
      <c r="BU32" s="249"/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</row>
    <row r="33" spans="1:92" s="2" customFormat="1" ht="13.5" customHeight="1">
      <c r="A33" s="18">
        <v>20</v>
      </c>
      <c r="B33" s="15" t="s">
        <v>169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7">
        <f t="shared" si="1"/>
        <v>0</v>
      </c>
      <c r="N33" s="238">
        <v>1</v>
      </c>
      <c r="O33" s="238">
        <f t="shared" si="2"/>
        <v>1</v>
      </c>
      <c r="P33" s="310">
        <f t="shared" si="0"/>
        <v>1</v>
      </c>
      <c r="Q33" s="238">
        <v>0</v>
      </c>
      <c r="R33" s="351">
        <f t="shared" si="3"/>
        <v>0</v>
      </c>
      <c r="S33" s="63"/>
      <c r="T33" s="64"/>
      <c r="U33" s="64"/>
      <c r="V33" s="64"/>
      <c r="W33" s="65"/>
      <c r="X33" s="69"/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</row>
    <row r="34" spans="1:92" s="4" customFormat="1" ht="13.5" customHeight="1">
      <c r="A34" s="17">
        <v>21</v>
      </c>
      <c r="B34" s="15" t="s">
        <v>170</v>
      </c>
      <c r="C34" s="21"/>
      <c r="D34" s="21"/>
      <c r="E34" s="21"/>
      <c r="F34" s="21"/>
      <c r="G34" s="21"/>
      <c r="H34" s="21"/>
      <c r="I34" s="21"/>
      <c r="J34" s="238">
        <v>0</v>
      </c>
      <c r="K34" s="238">
        <v>0</v>
      </c>
      <c r="L34" s="238">
        <v>0</v>
      </c>
      <c r="M34" s="237">
        <f t="shared" si="1"/>
        <v>0</v>
      </c>
      <c r="N34" s="238">
        <v>1</v>
      </c>
      <c r="O34" s="238">
        <f t="shared" si="2"/>
        <v>1</v>
      </c>
      <c r="P34" s="310">
        <f t="shared" si="0"/>
        <v>1</v>
      </c>
      <c r="Q34" s="238">
        <v>0</v>
      </c>
      <c r="R34" s="350">
        <f t="shared" si="3"/>
        <v>0</v>
      </c>
      <c r="S34" s="226"/>
      <c r="T34" s="211"/>
      <c r="U34" s="211"/>
      <c r="V34" s="230"/>
      <c r="W34" s="234"/>
      <c r="X34" s="253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</row>
    <row r="35" spans="1:92" s="4" customFormat="1">
      <c r="A35" s="14">
        <v>22</v>
      </c>
      <c r="B35" s="15" t="s">
        <v>171</v>
      </c>
      <c r="C35" s="22"/>
      <c r="D35" s="23"/>
      <c r="E35" s="24"/>
      <c r="F35" s="24"/>
      <c r="G35" s="24"/>
      <c r="H35" s="24"/>
      <c r="I35" s="24"/>
      <c r="J35" s="238">
        <v>0</v>
      </c>
      <c r="K35" s="238">
        <v>0</v>
      </c>
      <c r="L35" s="238">
        <v>0</v>
      </c>
      <c r="M35" s="237">
        <f t="shared" si="1"/>
        <v>0</v>
      </c>
      <c r="N35" s="238">
        <v>1</v>
      </c>
      <c r="O35" s="238">
        <f t="shared" si="2"/>
        <v>1</v>
      </c>
      <c r="P35" s="310">
        <f t="shared" si="0"/>
        <v>1</v>
      </c>
      <c r="Q35" s="238">
        <v>0</v>
      </c>
      <c r="R35" s="350">
        <f t="shared" si="3"/>
        <v>0</v>
      </c>
      <c r="S35" s="227"/>
      <c r="T35" s="213"/>
      <c r="U35" s="213"/>
      <c r="V35" s="231"/>
      <c r="W35" s="235"/>
      <c r="X35" s="254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  <c r="BQ35" s="249"/>
      <c r="BR35" s="249"/>
      <c r="BS35" s="249"/>
      <c r="BT35" s="249"/>
      <c r="BU35" s="249"/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</row>
    <row r="36" spans="1:92" s="4" customFormat="1">
      <c r="A36" s="14">
        <v>23</v>
      </c>
      <c r="B36" s="15" t="s">
        <v>172</v>
      </c>
      <c r="C36" s="22"/>
      <c r="D36" s="23"/>
      <c r="E36" s="24"/>
      <c r="F36" s="24"/>
      <c r="G36" s="24"/>
      <c r="H36" s="24"/>
      <c r="I36" s="24"/>
      <c r="J36" s="238">
        <v>0</v>
      </c>
      <c r="K36" s="238">
        <v>0</v>
      </c>
      <c r="L36" s="238">
        <v>0</v>
      </c>
      <c r="M36" s="237">
        <f t="shared" si="1"/>
        <v>0</v>
      </c>
      <c r="N36" s="238">
        <v>1</v>
      </c>
      <c r="O36" s="238">
        <f t="shared" si="2"/>
        <v>1</v>
      </c>
      <c r="P36" s="310">
        <f t="shared" si="0"/>
        <v>1</v>
      </c>
      <c r="Q36" s="238">
        <v>0</v>
      </c>
      <c r="R36" s="350">
        <f t="shared" si="3"/>
        <v>0</v>
      </c>
      <c r="S36" s="227"/>
      <c r="T36" s="213"/>
      <c r="U36" s="213"/>
      <c r="V36" s="231"/>
      <c r="W36" s="235"/>
      <c r="X36" s="255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</row>
    <row r="37" spans="1:92">
      <c r="A37" s="14">
        <v>24</v>
      </c>
      <c r="B37" s="15" t="s">
        <v>173</v>
      </c>
      <c r="C37" s="25"/>
      <c r="D37" s="25"/>
      <c r="E37" s="25"/>
      <c r="F37" s="25"/>
      <c r="G37" s="25"/>
      <c r="H37" s="25"/>
      <c r="I37" s="25"/>
      <c r="J37" s="238">
        <v>0</v>
      </c>
      <c r="K37" s="238">
        <v>0</v>
      </c>
      <c r="L37" s="238">
        <v>0</v>
      </c>
      <c r="M37" s="237">
        <f t="shared" si="1"/>
        <v>0</v>
      </c>
      <c r="N37" s="238">
        <v>1</v>
      </c>
      <c r="O37" s="238">
        <f t="shared" si="2"/>
        <v>1</v>
      </c>
      <c r="P37" s="310">
        <f t="shared" si="0"/>
        <v>1</v>
      </c>
      <c r="Q37" s="238">
        <v>0</v>
      </c>
      <c r="R37" s="350">
        <f t="shared" si="3"/>
        <v>0</v>
      </c>
      <c r="S37" s="228"/>
      <c r="T37" s="215"/>
      <c r="U37" s="215"/>
      <c r="V37" s="232"/>
      <c r="W37" s="236"/>
      <c r="X37" s="255"/>
      <c r="Z37" s="248"/>
    </row>
    <row r="38" spans="1:92">
      <c r="A38" s="14">
        <v>25</v>
      </c>
      <c r="B38" s="15" t="s">
        <v>174</v>
      </c>
      <c r="C38" s="25"/>
      <c r="D38" s="25"/>
      <c r="E38" s="25"/>
      <c r="F38" s="25"/>
      <c r="G38" s="25"/>
      <c r="H38" s="25"/>
      <c r="I38" s="25"/>
      <c r="J38" s="238">
        <v>0</v>
      </c>
      <c r="K38" s="238">
        <v>0</v>
      </c>
      <c r="L38" s="238">
        <v>0</v>
      </c>
      <c r="M38" s="237">
        <f t="shared" si="1"/>
        <v>0</v>
      </c>
      <c r="N38" s="238">
        <v>1</v>
      </c>
      <c r="O38" s="238">
        <f t="shared" si="2"/>
        <v>1</v>
      </c>
      <c r="P38" s="310">
        <f t="shared" si="0"/>
        <v>1</v>
      </c>
      <c r="Q38" s="238">
        <v>0.51527777777777783</v>
      </c>
      <c r="R38" s="350">
        <f t="shared" si="3"/>
        <v>0.51527777777777783</v>
      </c>
      <c r="S38" s="228"/>
      <c r="T38" s="215"/>
      <c r="U38" s="215"/>
      <c r="V38" s="232"/>
      <c r="W38" s="236"/>
      <c r="X38" s="255"/>
      <c r="Z38" s="248"/>
    </row>
    <row r="39" spans="1:92" ht="12.75" customHeight="1">
      <c r="A39" s="14">
        <v>26</v>
      </c>
      <c r="B39" s="15" t="s">
        <v>175</v>
      </c>
      <c r="C39" s="25"/>
      <c r="D39" s="25"/>
      <c r="E39" s="25"/>
      <c r="F39" s="25"/>
      <c r="G39" s="25"/>
      <c r="H39" s="25"/>
      <c r="I39" s="25"/>
      <c r="J39" s="238">
        <v>0</v>
      </c>
      <c r="K39" s="238">
        <v>0</v>
      </c>
      <c r="L39" s="238">
        <v>0</v>
      </c>
      <c r="M39" s="237">
        <f t="shared" si="1"/>
        <v>0</v>
      </c>
      <c r="N39" s="238">
        <v>1</v>
      </c>
      <c r="O39" s="238">
        <f t="shared" si="2"/>
        <v>1</v>
      </c>
      <c r="P39" s="310">
        <f t="shared" si="0"/>
        <v>1</v>
      </c>
      <c r="Q39" s="238">
        <v>0</v>
      </c>
      <c r="R39" s="350">
        <f t="shared" si="3"/>
        <v>0</v>
      </c>
      <c r="S39" s="228"/>
      <c r="T39" s="215"/>
      <c r="U39" s="215"/>
      <c r="V39" s="232"/>
      <c r="W39" s="236"/>
      <c r="X39" s="255"/>
      <c r="Z39" s="248"/>
    </row>
    <row r="40" spans="1:92" ht="12.75" customHeight="1">
      <c r="A40" s="14">
        <v>27</v>
      </c>
      <c r="B40" s="15" t="s">
        <v>169</v>
      </c>
      <c r="C40" s="25"/>
      <c r="D40" s="25"/>
      <c r="E40" s="25"/>
      <c r="F40" s="25"/>
      <c r="G40" s="25"/>
      <c r="H40" s="25"/>
      <c r="I40" s="25"/>
      <c r="J40" s="238">
        <v>0.16666666666666666</v>
      </c>
      <c r="K40" s="238">
        <v>0</v>
      </c>
      <c r="L40" s="238">
        <v>0</v>
      </c>
      <c r="M40" s="237">
        <f t="shared" si="1"/>
        <v>0.16666666666666666</v>
      </c>
      <c r="N40" s="238">
        <v>1</v>
      </c>
      <c r="O40" s="238">
        <f t="shared" si="2"/>
        <v>0.83333333333333337</v>
      </c>
      <c r="P40" s="310">
        <f t="shared" si="0"/>
        <v>0.83333333333333337</v>
      </c>
      <c r="Q40" s="238">
        <v>0</v>
      </c>
      <c r="R40" s="350">
        <f t="shared" si="3"/>
        <v>0</v>
      </c>
      <c r="S40" s="228"/>
      <c r="T40" s="215"/>
      <c r="U40" s="215"/>
      <c r="V40" s="232"/>
      <c r="W40" s="236"/>
      <c r="X40" s="255"/>
      <c r="Z40" s="248"/>
    </row>
    <row r="41" spans="1:92" ht="12.75" customHeight="1">
      <c r="A41" s="14">
        <v>28</v>
      </c>
      <c r="B41" s="15" t="s">
        <v>170</v>
      </c>
      <c r="C41" s="25"/>
      <c r="D41" s="25"/>
      <c r="E41" s="25"/>
      <c r="F41" s="25"/>
      <c r="G41" s="25"/>
      <c r="H41" s="25"/>
      <c r="I41" s="25"/>
      <c r="J41" s="238">
        <v>0</v>
      </c>
      <c r="K41" s="238">
        <v>0</v>
      </c>
      <c r="L41" s="238">
        <v>0</v>
      </c>
      <c r="M41" s="237">
        <f t="shared" si="1"/>
        <v>0</v>
      </c>
      <c r="N41" s="238">
        <v>1</v>
      </c>
      <c r="O41" s="238">
        <f t="shared" si="2"/>
        <v>1</v>
      </c>
      <c r="P41" s="310">
        <f t="shared" si="0"/>
        <v>1</v>
      </c>
      <c r="Q41" s="238">
        <v>0</v>
      </c>
      <c r="R41" s="350">
        <f t="shared" si="3"/>
        <v>0</v>
      </c>
      <c r="S41" s="228"/>
      <c r="T41" s="215"/>
      <c r="U41" s="215"/>
      <c r="V41" s="232"/>
      <c r="W41" s="236"/>
      <c r="X41" s="255"/>
      <c r="Z41" s="248"/>
    </row>
    <row r="42" spans="1:92">
      <c r="A42" s="14">
        <v>29</v>
      </c>
      <c r="B42" s="15" t="s">
        <v>171</v>
      </c>
      <c r="C42" s="25"/>
      <c r="D42" s="25"/>
      <c r="E42" s="25"/>
      <c r="F42" s="25"/>
      <c r="G42" s="25"/>
      <c r="H42" s="25"/>
      <c r="I42" s="25"/>
      <c r="J42" s="238">
        <v>0</v>
      </c>
      <c r="K42" s="238">
        <v>0</v>
      </c>
      <c r="L42" s="238">
        <v>0</v>
      </c>
      <c r="M42" s="237">
        <f t="shared" si="1"/>
        <v>0</v>
      </c>
      <c r="N42" s="238">
        <v>1</v>
      </c>
      <c r="O42" s="238">
        <f t="shared" si="2"/>
        <v>1</v>
      </c>
      <c r="P42" s="310">
        <f t="shared" si="0"/>
        <v>1</v>
      </c>
      <c r="Q42" s="238">
        <v>0</v>
      </c>
      <c r="R42" s="350">
        <f t="shared" si="3"/>
        <v>0</v>
      </c>
      <c r="S42" s="228"/>
      <c r="T42" s="215"/>
      <c r="U42" s="215"/>
      <c r="V42" s="232"/>
      <c r="W42" s="236"/>
      <c r="X42" s="255"/>
      <c r="Z42" s="248"/>
    </row>
    <row r="43" spans="1:92">
      <c r="A43" s="209">
        <v>30</v>
      </c>
      <c r="B43" s="15" t="s">
        <v>172</v>
      </c>
      <c r="C43" s="25"/>
      <c r="D43" s="25"/>
      <c r="E43" s="26"/>
      <c r="F43" s="26"/>
      <c r="G43" s="26"/>
      <c r="H43" s="26"/>
      <c r="I43" s="26"/>
      <c r="J43" s="238">
        <v>0</v>
      </c>
      <c r="K43" s="238">
        <v>0</v>
      </c>
      <c r="L43" s="238">
        <v>0</v>
      </c>
      <c r="M43" s="237">
        <f t="shared" si="1"/>
        <v>0</v>
      </c>
      <c r="N43" s="238">
        <v>1</v>
      </c>
      <c r="O43" s="240">
        <f t="shared" si="2"/>
        <v>1</v>
      </c>
      <c r="P43" s="310">
        <f t="shared" si="0"/>
        <v>1</v>
      </c>
      <c r="Q43" s="238">
        <v>0</v>
      </c>
      <c r="R43" s="352">
        <f t="shared" si="3"/>
        <v>0</v>
      </c>
      <c r="S43" s="229"/>
      <c r="T43" s="218"/>
      <c r="U43" s="218"/>
      <c r="V43" s="233"/>
      <c r="W43" s="221"/>
      <c r="X43" s="256"/>
      <c r="Z43" s="248"/>
    </row>
    <row r="44" spans="1:92">
      <c r="A44" s="366">
        <v>31</v>
      </c>
      <c r="B44" s="367" t="s">
        <v>173</v>
      </c>
      <c r="C44" s="25"/>
      <c r="D44" s="25"/>
      <c r="E44" s="26"/>
      <c r="F44" s="26"/>
      <c r="G44" s="26"/>
      <c r="H44" s="26"/>
      <c r="I44" s="26"/>
      <c r="J44" s="238">
        <v>0</v>
      </c>
      <c r="K44" s="238">
        <v>0</v>
      </c>
      <c r="L44" s="238">
        <v>0</v>
      </c>
      <c r="M44" s="237">
        <f t="shared" ref="M44" si="4">J44+K44+L44</f>
        <v>0</v>
      </c>
      <c r="N44" s="238">
        <v>1</v>
      </c>
      <c r="O44" s="240">
        <f t="shared" ref="O44" si="5">N44-M44</f>
        <v>1</v>
      </c>
      <c r="P44" s="310">
        <f t="shared" ref="P44" si="6">O44/N44</f>
        <v>1</v>
      </c>
      <c r="Q44" s="238">
        <v>0</v>
      </c>
      <c r="R44" s="352">
        <f t="shared" ref="R44" si="7">(Q44)/(N44-M44)</f>
        <v>0</v>
      </c>
      <c r="S44" s="368"/>
      <c r="T44" s="369"/>
      <c r="U44" s="369"/>
      <c r="V44" s="370"/>
      <c r="W44" s="371"/>
      <c r="X44" s="372"/>
      <c r="Z44" s="248"/>
    </row>
    <row r="45" spans="1:92" s="263" customFormat="1" ht="24.6" customHeight="1">
      <c r="A45" s="445" t="s">
        <v>187</v>
      </c>
      <c r="B45" s="445"/>
      <c r="C45" s="257"/>
      <c r="D45" s="257"/>
      <c r="E45" s="257"/>
      <c r="F45" s="257"/>
      <c r="G45" s="257"/>
      <c r="H45" s="257"/>
      <c r="I45" s="257"/>
      <c r="J45" s="258">
        <f t="shared" ref="J45:Q45" si="8">SUM(J14:J43)</f>
        <v>0.16666666666666666</v>
      </c>
      <c r="K45" s="258">
        <f t="shared" si="8"/>
        <v>0</v>
      </c>
      <c r="L45" s="258">
        <f t="shared" si="8"/>
        <v>0</v>
      </c>
      <c r="M45" s="258">
        <f t="shared" si="8"/>
        <v>0.16666666666666666</v>
      </c>
      <c r="N45" s="258">
        <f t="shared" si="8"/>
        <v>30</v>
      </c>
      <c r="O45" s="241">
        <f t="shared" si="8"/>
        <v>29.833333333333332</v>
      </c>
      <c r="P45" s="259">
        <f t="shared" si="8"/>
        <v>29.833333333333332</v>
      </c>
      <c r="Q45" s="260">
        <f t="shared" si="8"/>
        <v>3.2201388888888896</v>
      </c>
      <c r="R45" s="261">
        <f>SUM(R14:W43)</f>
        <v>6.2201388888888882</v>
      </c>
      <c r="S45" s="262"/>
      <c r="V45" s="264"/>
      <c r="W45" s="265"/>
      <c r="X45" s="266"/>
      <c r="Y45" s="267"/>
      <c r="Z45" s="268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7"/>
      <c r="AX45" s="267"/>
      <c r="AY45" s="267"/>
      <c r="AZ45" s="267"/>
      <c r="BA45" s="267"/>
      <c r="BB45" s="267"/>
      <c r="BC45" s="267"/>
      <c r="BD45" s="267"/>
      <c r="BE45" s="267"/>
      <c r="BF45" s="267"/>
      <c r="BG45" s="267"/>
      <c r="BH45" s="267"/>
      <c r="BI45" s="267"/>
      <c r="BJ45" s="267"/>
      <c r="BK45" s="267"/>
      <c r="BL45" s="267"/>
      <c r="BM45" s="267"/>
      <c r="BN45" s="267"/>
      <c r="BO45" s="267"/>
      <c r="BP45" s="267"/>
      <c r="BQ45" s="267"/>
      <c r="BR45" s="267"/>
      <c r="BS45" s="267"/>
      <c r="BT45" s="267"/>
      <c r="BU45" s="267"/>
      <c r="BV45" s="267"/>
      <c r="BW45" s="267"/>
      <c r="BX45" s="267"/>
      <c r="BY45" s="267"/>
      <c r="BZ45" s="267"/>
      <c r="CA45" s="267"/>
      <c r="CB45" s="267"/>
      <c r="CC45" s="267"/>
      <c r="CD45" s="267"/>
      <c r="CE45" s="267"/>
      <c r="CF45" s="267"/>
      <c r="CG45" s="267"/>
      <c r="CH45" s="267"/>
      <c r="CI45" s="267"/>
      <c r="CJ45" s="267"/>
      <c r="CK45" s="267"/>
      <c r="CL45" s="267"/>
      <c r="CM45" s="267"/>
      <c r="CN45" s="267"/>
    </row>
    <row r="46" spans="1:92" s="263" customFormat="1" ht="24.6" customHeight="1">
      <c r="A46" s="446" t="s">
        <v>188</v>
      </c>
      <c r="B46" s="445"/>
      <c r="C46" s="257"/>
      <c r="D46" s="257"/>
      <c r="E46" s="257"/>
      <c r="F46" s="257"/>
      <c r="G46" s="257"/>
      <c r="H46" s="257"/>
      <c r="I46" s="257"/>
      <c r="J46" s="241">
        <f>AVERAGE(J14:J33)</f>
        <v>0</v>
      </c>
      <c r="K46" s="241">
        <f>AVERAGE(K14:K33)</f>
        <v>0</v>
      </c>
      <c r="L46" s="242">
        <f t="shared" ref="L46:R46" si="9">AVERAGE(L14:L33)</f>
        <v>0</v>
      </c>
      <c r="M46" s="241">
        <f t="shared" si="9"/>
        <v>0</v>
      </c>
      <c r="N46" s="258">
        <f t="shared" si="9"/>
        <v>1</v>
      </c>
      <c r="O46" s="258">
        <f t="shared" si="9"/>
        <v>1</v>
      </c>
      <c r="P46" s="243">
        <f t="shared" si="9"/>
        <v>1</v>
      </c>
      <c r="Q46" s="241">
        <f t="shared" si="9"/>
        <v>0.13524305555555557</v>
      </c>
      <c r="R46" s="261">
        <f t="shared" si="9"/>
        <v>0.13524305555555557</v>
      </c>
      <c r="S46" s="262"/>
      <c r="V46" s="264"/>
      <c r="W46" s="265"/>
      <c r="X46" s="269"/>
      <c r="Y46" s="267"/>
      <c r="Z46" s="268"/>
      <c r="AA46" s="267"/>
      <c r="AB46" s="267"/>
      <c r="AC46" s="267"/>
      <c r="AD46" s="267"/>
      <c r="AE46" s="267"/>
      <c r="AF46" s="267"/>
      <c r="AG46" s="267"/>
      <c r="AH46" s="267"/>
      <c r="AI46" s="267"/>
      <c r="AJ46" s="267"/>
      <c r="AK46" s="267"/>
      <c r="AL46" s="267"/>
      <c r="AM46" s="267"/>
      <c r="AN46" s="267"/>
      <c r="AO46" s="267"/>
      <c r="AP46" s="267"/>
      <c r="AQ46" s="267"/>
      <c r="AR46" s="267"/>
      <c r="AS46" s="267"/>
      <c r="AT46" s="267"/>
      <c r="AU46" s="267"/>
      <c r="AV46" s="267"/>
      <c r="AW46" s="267"/>
      <c r="AX46" s="267"/>
      <c r="AY46" s="267"/>
      <c r="AZ46" s="267"/>
      <c r="BA46" s="267"/>
      <c r="BB46" s="267"/>
      <c r="BC46" s="267"/>
      <c r="BD46" s="267"/>
      <c r="BE46" s="267"/>
      <c r="BF46" s="267"/>
      <c r="BG46" s="267"/>
      <c r="BH46" s="267"/>
      <c r="BI46" s="267"/>
      <c r="BJ46" s="267"/>
      <c r="BK46" s="267"/>
      <c r="BL46" s="267"/>
      <c r="BM46" s="267"/>
      <c r="BN46" s="267"/>
      <c r="BO46" s="267"/>
      <c r="BP46" s="267"/>
      <c r="BQ46" s="267"/>
      <c r="BR46" s="267"/>
      <c r="BS46" s="267"/>
      <c r="BT46" s="267"/>
      <c r="BU46" s="267"/>
      <c r="BV46" s="267"/>
      <c r="BW46" s="267"/>
      <c r="BX46" s="267"/>
      <c r="BY46" s="267"/>
      <c r="BZ46" s="267"/>
      <c r="CA46" s="267"/>
      <c r="CB46" s="267"/>
      <c r="CC46" s="267"/>
      <c r="CD46" s="267"/>
      <c r="CE46" s="267"/>
      <c r="CF46" s="267"/>
      <c r="CG46" s="267"/>
      <c r="CH46" s="267"/>
      <c r="CI46" s="267"/>
      <c r="CJ46" s="267"/>
      <c r="CK46" s="267"/>
      <c r="CL46" s="267"/>
      <c r="CM46" s="267"/>
      <c r="CN46" s="267"/>
    </row>
    <row r="47" spans="1:92" ht="21" customHeight="1">
      <c r="Z47" s="248"/>
    </row>
    <row r="48" spans="1:92">
      <c r="A48" s="1"/>
      <c r="B48" s="1"/>
      <c r="C48" s="1"/>
      <c r="D48" s="1"/>
      <c r="E48" s="1"/>
      <c r="F48" s="1"/>
      <c r="G48" s="1"/>
      <c r="H48" s="1"/>
      <c r="I48" s="1"/>
      <c r="J48" s="375"/>
      <c r="K48" s="375"/>
      <c r="L48" s="375"/>
      <c r="M48" s="376"/>
      <c r="N48" s="1"/>
      <c r="O48" s="1"/>
      <c r="W48" s="1"/>
      <c r="X48" s="1"/>
      <c r="Z48" s="248"/>
    </row>
    <row r="49" spans="1:26">
      <c r="A49" s="377"/>
      <c r="B49" s="439" t="s">
        <v>206</v>
      </c>
      <c r="C49" s="439"/>
      <c r="D49" s="439"/>
      <c r="E49" s="439"/>
      <c r="F49" s="439"/>
      <c r="G49" s="439"/>
      <c r="H49" s="439"/>
      <c r="I49" s="439"/>
      <c r="J49" s="439"/>
      <c r="K49" s="378"/>
      <c r="L49" s="378"/>
      <c r="M49" s="379"/>
      <c r="N49" s="378"/>
      <c r="O49" s="379"/>
      <c r="P49" s="380"/>
      <c r="Q49" s="381" t="s">
        <v>208</v>
      </c>
      <c r="R49" s="382"/>
      <c r="S49" s="383"/>
      <c r="T49" s="382"/>
      <c r="U49" s="382"/>
      <c r="V49" s="382"/>
      <c r="W49" s="384"/>
      <c r="X49" s="1"/>
      <c r="Z49" s="248"/>
    </row>
    <row r="50" spans="1:26">
      <c r="A50" s="439" t="s">
        <v>207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385"/>
      <c r="M50" s="381"/>
      <c r="N50" s="386"/>
      <c r="O50" s="386"/>
      <c r="P50" s="386"/>
      <c r="Q50" s="381" t="s">
        <v>209</v>
      </c>
      <c r="R50" s="386"/>
      <c r="S50" s="387"/>
      <c r="T50" s="386"/>
      <c r="U50" s="386"/>
      <c r="V50" s="388"/>
      <c r="W50" s="381"/>
      <c r="X50" s="1"/>
      <c r="Z50" s="248"/>
    </row>
    <row r="51" spans="1:26">
      <c r="A51" s="377"/>
      <c r="B51" s="386"/>
      <c r="C51" s="386"/>
      <c r="D51" s="386"/>
      <c r="E51" s="386"/>
      <c r="F51" s="386"/>
      <c r="G51" s="386"/>
      <c r="H51" s="386"/>
      <c r="I51" s="386"/>
      <c r="J51" s="381"/>
      <c r="K51" s="386"/>
      <c r="L51" s="386"/>
      <c r="M51" s="386"/>
      <c r="N51" s="386"/>
      <c r="O51" s="386"/>
      <c r="P51" s="386"/>
      <c r="Q51" s="381"/>
      <c r="R51" s="386"/>
      <c r="S51" s="387"/>
      <c r="T51" s="386"/>
      <c r="U51" s="386"/>
      <c r="V51" s="388"/>
      <c r="W51" s="381"/>
      <c r="X51" s="1"/>
      <c r="Z51" s="248"/>
    </row>
    <row r="52" spans="1:26">
      <c r="A52" s="377"/>
      <c r="B52" s="386"/>
      <c r="C52" s="386"/>
      <c r="D52" s="386"/>
      <c r="E52" s="386"/>
      <c r="F52" s="386"/>
      <c r="G52" s="386"/>
      <c r="H52" s="386"/>
      <c r="I52" s="386"/>
      <c r="J52" s="381"/>
      <c r="K52" s="381"/>
      <c r="L52" s="439"/>
      <c r="M52" s="439"/>
      <c r="N52" s="439"/>
      <c r="O52" s="439"/>
      <c r="P52" s="439"/>
      <c r="Q52" s="439"/>
      <c r="R52" s="439"/>
      <c r="S52" s="439"/>
      <c r="T52" s="439"/>
      <c r="U52" s="386"/>
      <c r="V52" s="388"/>
      <c r="W52" s="381"/>
      <c r="X52" s="1"/>
      <c r="Z52" s="248"/>
    </row>
    <row r="53" spans="1:26">
      <c r="A53" s="377"/>
      <c r="B53" s="386"/>
      <c r="C53" s="386"/>
      <c r="D53" s="386"/>
      <c r="E53" s="386"/>
      <c r="F53" s="386"/>
      <c r="G53" s="386"/>
      <c r="H53" s="386"/>
      <c r="I53" s="386"/>
      <c r="J53" s="381"/>
      <c r="K53" s="381"/>
      <c r="L53" s="385"/>
      <c r="M53" s="381"/>
      <c r="N53" s="386"/>
      <c r="O53" s="386"/>
      <c r="P53" s="386"/>
      <c r="Q53" s="381"/>
      <c r="R53" s="386"/>
      <c r="S53" s="387"/>
      <c r="T53" s="386"/>
      <c r="U53" s="386"/>
      <c r="V53" s="388"/>
      <c r="W53" s="381"/>
      <c r="X53" s="1"/>
      <c r="Z53" s="248"/>
    </row>
    <row r="54" spans="1:26">
      <c r="A54" s="377"/>
      <c r="B54" s="386"/>
      <c r="C54" s="386"/>
      <c r="D54" s="386"/>
      <c r="E54" s="386"/>
      <c r="F54" s="386"/>
      <c r="G54" s="386"/>
      <c r="H54" s="386"/>
      <c r="I54" s="386"/>
      <c r="J54" s="381"/>
      <c r="K54" s="381"/>
      <c r="L54" s="385"/>
      <c r="M54" s="381"/>
      <c r="N54" s="386"/>
      <c r="O54" s="386"/>
      <c r="P54" s="386"/>
      <c r="Q54" s="381"/>
      <c r="R54" s="386"/>
      <c r="S54" s="387"/>
      <c r="T54" s="386"/>
      <c r="U54" s="386"/>
      <c r="V54" s="388"/>
      <c r="W54" s="381"/>
      <c r="X54" s="1"/>
      <c r="Z54" s="248"/>
    </row>
    <row r="55" spans="1:26">
      <c r="A55" s="377"/>
      <c r="B55" s="386"/>
      <c r="C55" s="1"/>
      <c r="D55" s="1"/>
      <c r="E55" s="1"/>
      <c r="F55" s="1"/>
      <c r="G55" s="1"/>
      <c r="H55" s="1"/>
      <c r="I55" s="1"/>
      <c r="J55" s="375"/>
      <c r="K55" s="375"/>
      <c r="L55" s="375"/>
      <c r="M55" s="375"/>
      <c r="N55" s="1"/>
      <c r="O55" s="1"/>
      <c r="W55" s="1"/>
      <c r="X55" s="1"/>
    </row>
    <row r="56" spans="1:26">
      <c r="A56" s="1"/>
      <c r="B56" s="439" t="s">
        <v>189</v>
      </c>
      <c r="C56" s="439"/>
      <c r="D56" s="439"/>
      <c r="E56" s="439"/>
      <c r="F56" s="439"/>
      <c r="G56" s="439"/>
      <c r="H56" s="439"/>
      <c r="I56" s="439"/>
      <c r="J56" s="439"/>
      <c r="K56" s="375"/>
      <c r="L56" s="375"/>
      <c r="M56" s="375"/>
      <c r="N56" s="1"/>
      <c r="O56" s="1"/>
      <c r="Q56" s="381" t="s">
        <v>185</v>
      </c>
      <c r="W56" s="1"/>
      <c r="X56" s="1"/>
    </row>
  </sheetData>
  <mergeCells count="26">
    <mergeCell ref="A50:K50"/>
    <mergeCell ref="L52:T52"/>
    <mergeCell ref="B56:J56"/>
    <mergeCell ref="A45:B45"/>
    <mergeCell ref="A46:B46"/>
    <mergeCell ref="X10:X12"/>
    <mergeCell ref="T10:T11"/>
    <mergeCell ref="Q10:Q11"/>
    <mergeCell ref="R10:R11"/>
    <mergeCell ref="B49:J49"/>
    <mergeCell ref="A5:X5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  <mergeCell ref="A6:X6"/>
    <mergeCell ref="V10:V11"/>
    <mergeCell ref="W10:W11"/>
  </mergeCells>
  <pageMargins left="0.25" right="0.25" top="0.75" bottom="0.75" header="0.3" footer="0.3"/>
  <pageSetup paperSize="9" scale="78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Z56"/>
  <sheetViews>
    <sheetView topLeftCell="A10" workbookViewId="0">
      <pane ySplit="4" topLeftCell="A27" activePane="bottomLeft" state="frozen"/>
      <selection activeCell="A10" sqref="A10"/>
      <selection pane="bottomLeft" activeCell="R47" sqref="R47"/>
    </sheetView>
  </sheetViews>
  <sheetFormatPr defaultColWidth="7.8984375" defaultRowHeight="13.2"/>
  <cols>
    <col min="1" max="1" width="9" style="5" bestFit="1" customWidth="1"/>
    <col min="2" max="2" width="5.5" style="5" bestFit="1" customWidth="1"/>
    <col min="3" max="3" width="33.296875" style="5" hidden="1" customWidth="1"/>
    <col min="4" max="4" width="3.3984375" style="5" hidden="1" customWidth="1"/>
    <col min="5" max="5" width="3.59765625" style="5" hidden="1" customWidth="1"/>
    <col min="6" max="6" width="7.5" style="5" hidden="1" customWidth="1"/>
    <col min="7" max="7" width="6" style="5" hidden="1" customWidth="1"/>
    <col min="8" max="8" width="6.3984375" style="5" hidden="1" customWidth="1"/>
    <col min="9" max="9" width="3.09765625" style="5" hidden="1" customWidth="1"/>
    <col min="10" max="10" width="8.796875" style="6" customWidth="1"/>
    <col min="11" max="11" width="8.5" style="6" customWidth="1"/>
    <col min="12" max="12" width="6.3984375" style="6" bestFit="1" customWidth="1"/>
    <col min="13" max="13" width="9.296875" style="6" customWidth="1"/>
    <col min="14" max="14" width="12.8984375" style="5" customWidth="1"/>
    <col min="15" max="15" width="10.796875" style="5" bestFit="1" customWidth="1"/>
    <col min="16" max="17" width="10.796875" style="1" bestFit="1" customWidth="1"/>
    <col min="18" max="18" width="8.8984375" style="1" bestFit="1" customWidth="1"/>
    <col min="19" max="19" width="7.19921875" style="7" hidden="1" customWidth="1"/>
    <col min="20" max="20" width="4.3984375" style="1" hidden="1" customWidth="1"/>
    <col min="21" max="21" width="9.19921875" style="1" hidden="1" customWidth="1"/>
    <col min="22" max="22" width="10.59765625" style="8" hidden="1" customWidth="1"/>
    <col min="23" max="23" width="5" style="5" hidden="1" customWidth="1"/>
    <col min="24" max="24" width="15.69921875" style="5" customWidth="1"/>
    <col min="25" max="25" width="10.69921875" style="1" customWidth="1"/>
    <col min="26" max="26" width="11.19921875" style="1" customWidth="1"/>
    <col min="27" max="27" width="8.8984375" style="1" customWidth="1"/>
    <col min="28" max="28" width="11.19921875" style="1" customWidth="1"/>
    <col min="29" max="29" width="7.8984375" style="1"/>
    <col min="30" max="31" width="13.5" style="1" customWidth="1"/>
    <col min="32" max="32" width="7.8984375" style="1"/>
    <col min="33" max="33" width="9" style="1" customWidth="1"/>
    <col min="34" max="16384" width="7.8984375" style="1"/>
  </cols>
  <sheetData>
    <row r="1" spans="1:130" ht="15.6">
      <c r="A1" s="9"/>
      <c r="B1" s="1"/>
      <c r="C1" s="203" t="s">
        <v>143</v>
      </c>
      <c r="D1" s="10"/>
      <c r="E1" s="10"/>
      <c r="F1" s="10"/>
      <c r="G1" s="10"/>
      <c r="H1" s="10"/>
      <c r="I1" s="27"/>
      <c r="J1" s="28"/>
      <c r="K1" s="28"/>
      <c r="L1" s="28"/>
      <c r="M1" s="28"/>
      <c r="N1" s="29"/>
      <c r="O1" s="30"/>
      <c r="P1" s="27"/>
      <c r="Q1" s="27"/>
      <c r="R1" s="50"/>
      <c r="S1" s="51"/>
      <c r="T1" s="50"/>
      <c r="U1" s="50"/>
      <c r="V1" s="50"/>
      <c r="W1" s="50"/>
      <c r="X1" s="52"/>
    </row>
    <row r="2" spans="1:130">
      <c r="A2" s="9"/>
      <c r="B2" s="1"/>
      <c r="C2" s="204" t="s">
        <v>144</v>
      </c>
      <c r="D2" s="10"/>
      <c r="E2" s="10"/>
      <c r="F2" s="10"/>
      <c r="G2" s="10"/>
      <c r="H2" s="10"/>
      <c r="I2" s="10"/>
      <c r="J2" s="31"/>
      <c r="K2" s="32"/>
      <c r="L2" s="32"/>
      <c r="M2" s="32"/>
      <c r="N2" s="33"/>
      <c r="O2" s="33"/>
      <c r="P2" s="34"/>
      <c r="Q2" s="34"/>
      <c r="R2" s="33"/>
      <c r="S2" s="53"/>
      <c r="T2" s="33"/>
      <c r="U2" s="54"/>
      <c r="V2" s="52"/>
      <c r="W2" s="9"/>
      <c r="X2" s="9"/>
    </row>
    <row r="3" spans="1:130">
      <c r="A3" s="9"/>
      <c r="B3" s="10"/>
      <c r="C3" s="10"/>
      <c r="D3" s="10"/>
      <c r="E3" s="10"/>
      <c r="F3" s="10"/>
      <c r="G3" s="10"/>
      <c r="H3" s="10"/>
      <c r="I3" s="10"/>
      <c r="J3" s="31"/>
      <c r="K3" s="32"/>
      <c r="L3" s="32"/>
      <c r="M3" s="32"/>
      <c r="N3" s="33"/>
      <c r="O3" s="33"/>
      <c r="P3" s="34"/>
      <c r="Q3" s="34"/>
      <c r="R3" s="33"/>
      <c r="S3" s="53"/>
      <c r="T3" s="33"/>
      <c r="U3" s="54"/>
      <c r="V3" s="52"/>
      <c r="W3" s="9"/>
      <c r="X3" s="9"/>
    </row>
    <row r="4" spans="1:130">
      <c r="A4" s="9"/>
      <c r="B4" s="10"/>
      <c r="C4" s="10"/>
      <c r="D4" s="10"/>
      <c r="E4" s="10"/>
      <c r="F4" s="10"/>
      <c r="G4" s="10"/>
      <c r="H4" s="10"/>
      <c r="I4" s="10"/>
      <c r="J4" s="31"/>
      <c r="K4" s="32"/>
      <c r="L4" s="32"/>
      <c r="M4" s="32"/>
      <c r="N4" s="33"/>
      <c r="O4" s="33"/>
      <c r="P4" s="34"/>
      <c r="Q4" s="34"/>
      <c r="R4" s="33"/>
      <c r="S4" s="53"/>
      <c r="T4" s="33"/>
      <c r="U4" s="54"/>
      <c r="V4" s="52"/>
      <c r="W4" s="9"/>
      <c r="X4" s="9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244"/>
      <c r="CH4" s="24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244"/>
      <c r="CX4" s="244"/>
      <c r="CY4" s="244"/>
      <c r="CZ4" s="244"/>
      <c r="DA4" s="244"/>
      <c r="DB4" s="244"/>
      <c r="DC4" s="244"/>
      <c r="DD4" s="244"/>
      <c r="DE4" s="244"/>
      <c r="DF4" s="244"/>
    </row>
    <row r="5" spans="1:130">
      <c r="A5" s="397" t="s">
        <v>145</v>
      </c>
      <c r="B5" s="397"/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</row>
    <row r="6" spans="1:130">
      <c r="A6" s="397"/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  <c r="BJ6" s="244"/>
      <c r="BK6" s="244"/>
      <c r="BL6" s="244"/>
      <c r="BM6" s="244"/>
      <c r="BN6" s="244"/>
      <c r="BO6" s="244"/>
      <c r="BP6" s="244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</row>
    <row r="7" spans="1:130">
      <c r="A7" s="317" t="s">
        <v>201</v>
      </c>
      <c r="B7" s="323" t="s">
        <v>202</v>
      </c>
      <c r="C7" s="317"/>
      <c r="D7" s="317"/>
      <c r="E7" s="317"/>
      <c r="F7" s="317"/>
      <c r="G7" s="317"/>
      <c r="H7" s="317"/>
      <c r="I7" s="317"/>
      <c r="J7" s="317" t="s">
        <v>180</v>
      </c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  <c r="BJ7" s="244"/>
      <c r="BK7" s="244"/>
      <c r="BL7" s="244"/>
      <c r="BM7" s="244"/>
      <c r="BN7" s="244"/>
      <c r="BO7" s="244"/>
      <c r="BP7" s="244"/>
      <c r="BQ7" s="244"/>
      <c r="BR7" s="244"/>
      <c r="BS7" s="244"/>
      <c r="BT7" s="244"/>
      <c r="BU7" s="244"/>
      <c r="BV7" s="244"/>
      <c r="BW7" s="244"/>
      <c r="BX7" s="244"/>
      <c r="BY7" s="244"/>
      <c r="BZ7" s="244"/>
      <c r="CA7" s="244"/>
      <c r="CB7" s="244"/>
      <c r="CC7" s="244"/>
      <c r="CD7" s="244"/>
      <c r="CE7" s="244"/>
      <c r="CF7" s="244"/>
      <c r="CG7" s="244"/>
      <c r="CH7" s="244"/>
      <c r="CI7" s="244"/>
      <c r="CJ7" s="244"/>
      <c r="CK7" s="244"/>
      <c r="CL7" s="244"/>
      <c r="CM7" s="244"/>
      <c r="CN7" s="244"/>
      <c r="CO7" s="244"/>
      <c r="CP7" s="244"/>
      <c r="CQ7" s="244"/>
      <c r="CR7" s="244"/>
      <c r="CS7" s="244"/>
      <c r="CT7" s="244"/>
      <c r="CU7" s="244"/>
      <c r="CV7" s="244"/>
      <c r="CW7" s="244"/>
      <c r="CX7" s="244"/>
      <c r="CY7" s="244"/>
      <c r="CZ7" s="244"/>
      <c r="DA7" s="244"/>
      <c r="DB7" s="244"/>
      <c r="DC7" s="244"/>
      <c r="DD7" s="244"/>
      <c r="DE7" s="244"/>
      <c r="DF7" s="244"/>
      <c r="DG7" s="244"/>
      <c r="DH7" s="244"/>
      <c r="DI7" s="244"/>
      <c r="DJ7" s="244"/>
      <c r="DK7" s="244"/>
      <c r="DL7" s="244"/>
      <c r="DM7" s="244"/>
      <c r="DN7" s="244"/>
      <c r="DO7" s="244"/>
      <c r="DP7" s="244"/>
      <c r="DQ7" s="244"/>
      <c r="DR7" s="244"/>
      <c r="DS7" s="244"/>
      <c r="DT7" s="244"/>
      <c r="DU7" s="244"/>
      <c r="DV7" s="244"/>
      <c r="DW7" s="244"/>
      <c r="DX7" s="244"/>
      <c r="DY7" s="244"/>
    </row>
    <row r="8" spans="1:130">
      <c r="A8" s="317" t="s">
        <v>203</v>
      </c>
      <c r="B8" s="323" t="s">
        <v>202</v>
      </c>
      <c r="C8" s="318"/>
      <c r="D8" s="318"/>
      <c r="E8" s="318"/>
      <c r="F8" s="318"/>
      <c r="G8" s="318"/>
      <c r="H8" s="318"/>
      <c r="I8" s="318"/>
      <c r="J8" s="349" t="s">
        <v>259</v>
      </c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  <c r="BJ8" s="244"/>
      <c r="BK8" s="244"/>
      <c r="BL8" s="244"/>
      <c r="BM8" s="244"/>
      <c r="BN8" s="244"/>
      <c r="BO8" s="244"/>
      <c r="BP8" s="244"/>
      <c r="BQ8" s="244"/>
      <c r="BR8" s="244"/>
      <c r="BS8" s="244"/>
      <c r="BT8" s="244"/>
      <c r="BU8" s="244"/>
      <c r="BV8" s="244"/>
      <c r="BW8" s="244"/>
      <c r="BX8" s="244"/>
      <c r="BY8" s="244"/>
      <c r="BZ8" s="244"/>
      <c r="CA8" s="244"/>
      <c r="CB8" s="244"/>
      <c r="CC8" s="244"/>
      <c r="CD8" s="244"/>
      <c r="CE8" s="244"/>
      <c r="CF8" s="244"/>
      <c r="CG8" s="244"/>
      <c r="CH8" s="244"/>
      <c r="CI8" s="244"/>
      <c r="CJ8" s="244"/>
      <c r="CK8" s="244"/>
      <c r="CL8" s="244"/>
      <c r="CM8" s="244"/>
      <c r="CN8" s="244"/>
      <c r="CO8" s="244"/>
      <c r="CP8" s="244"/>
      <c r="CQ8" s="244"/>
      <c r="CR8" s="244"/>
      <c r="CS8" s="244"/>
      <c r="CT8" s="244"/>
      <c r="CU8" s="244"/>
      <c r="CV8" s="244"/>
      <c r="CW8" s="244"/>
      <c r="CX8" s="244"/>
      <c r="CY8" s="244"/>
      <c r="CZ8" s="244"/>
      <c r="DA8" s="244"/>
      <c r="DB8" s="244"/>
      <c r="DC8" s="244"/>
      <c r="DD8" s="244"/>
      <c r="DE8" s="244"/>
      <c r="DF8" s="244"/>
      <c r="DG8" s="244"/>
      <c r="DH8" s="244"/>
      <c r="DI8" s="244"/>
      <c r="DJ8" s="244"/>
      <c r="DK8" s="244"/>
      <c r="DL8" s="244"/>
      <c r="DM8" s="244"/>
      <c r="DN8" s="244"/>
      <c r="DO8" s="244"/>
      <c r="DP8" s="244"/>
      <c r="DQ8" s="244"/>
      <c r="DR8" s="244"/>
      <c r="DS8" s="244"/>
      <c r="DT8" s="244"/>
      <c r="DU8" s="244"/>
      <c r="DV8" s="244"/>
      <c r="DW8" s="244"/>
      <c r="DX8" s="244"/>
      <c r="DY8" s="244"/>
    </row>
    <row r="9" spans="1:130">
      <c r="A9" s="348"/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  <c r="BJ9" s="244"/>
      <c r="BK9" s="244"/>
      <c r="BL9" s="244"/>
      <c r="BM9" s="244"/>
      <c r="BN9" s="244"/>
      <c r="BO9" s="244"/>
      <c r="BP9" s="244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4"/>
      <c r="DP9" s="244"/>
      <c r="DQ9" s="244"/>
      <c r="DR9" s="244"/>
      <c r="DS9" s="244"/>
      <c r="DT9" s="244"/>
      <c r="DU9" s="244"/>
      <c r="DV9" s="244"/>
      <c r="DW9" s="244"/>
      <c r="DX9" s="244"/>
      <c r="DY9" s="244"/>
    </row>
    <row r="10" spans="1:130" ht="26.4">
      <c r="A10" s="419" t="s">
        <v>191</v>
      </c>
      <c r="B10" s="419" t="s">
        <v>192</v>
      </c>
      <c r="C10" s="419" t="s">
        <v>6</v>
      </c>
      <c r="D10" s="422" t="s">
        <v>7</v>
      </c>
      <c r="E10" s="416" t="s">
        <v>8</v>
      </c>
      <c r="F10" s="416"/>
      <c r="G10" s="423" t="s">
        <v>9</v>
      </c>
      <c r="H10" s="416" t="s">
        <v>146</v>
      </c>
      <c r="I10" s="425" t="s">
        <v>147</v>
      </c>
      <c r="J10" s="417" t="s">
        <v>11</v>
      </c>
      <c r="K10" s="417"/>
      <c r="L10" s="417"/>
      <c r="M10" s="418"/>
      <c r="N10" s="416" t="s">
        <v>12</v>
      </c>
      <c r="O10" s="428" t="s">
        <v>13</v>
      </c>
      <c r="P10" s="429"/>
      <c r="Q10" s="423" t="s">
        <v>186</v>
      </c>
      <c r="R10" s="423" t="s">
        <v>14</v>
      </c>
      <c r="S10" s="423" t="s">
        <v>15</v>
      </c>
      <c r="T10" s="423" t="s">
        <v>16</v>
      </c>
      <c r="U10" s="327" t="s">
        <v>17</v>
      </c>
      <c r="V10" s="432" t="s">
        <v>18</v>
      </c>
      <c r="W10" s="434" t="s">
        <v>19</v>
      </c>
      <c r="X10" s="435" t="s">
        <v>20</v>
      </c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  <c r="BJ10" s="244"/>
      <c r="BK10" s="244"/>
      <c r="BL10" s="244"/>
      <c r="BM10" s="244"/>
      <c r="BN10" s="244"/>
      <c r="BO10" s="244"/>
      <c r="BP10" s="244"/>
      <c r="BQ10" s="244"/>
      <c r="BR10" s="244"/>
      <c r="BS10" s="244"/>
      <c r="BT10" s="244"/>
      <c r="BU10" s="244"/>
      <c r="BV10" s="244"/>
      <c r="BW10" s="244"/>
      <c r="BX10" s="244"/>
      <c r="BY10" s="244"/>
      <c r="BZ10" s="244"/>
      <c r="CA10" s="244"/>
      <c r="CB10" s="244"/>
      <c r="CC10" s="244"/>
      <c r="CD10" s="244"/>
      <c r="CE10" s="244"/>
      <c r="CF10" s="244"/>
      <c r="CG10" s="244"/>
      <c r="CH10" s="244"/>
      <c r="CI10" s="244"/>
      <c r="CJ10" s="244"/>
      <c r="CK10" s="244"/>
      <c r="CL10" s="244"/>
      <c r="CM10" s="244"/>
      <c r="CN10" s="244"/>
      <c r="CO10" s="244"/>
      <c r="CP10" s="244"/>
      <c r="CQ10" s="244"/>
      <c r="CR10" s="244"/>
      <c r="CS10" s="244"/>
      <c r="CT10" s="244"/>
      <c r="CU10" s="244"/>
      <c r="CV10" s="244"/>
      <c r="CW10" s="244"/>
      <c r="CX10" s="244"/>
      <c r="CY10" s="244"/>
      <c r="CZ10" s="244"/>
      <c r="DA10" s="244"/>
      <c r="DB10" s="244"/>
      <c r="DC10" s="244"/>
      <c r="DD10" s="244"/>
      <c r="DE10" s="244"/>
      <c r="DF10" s="244"/>
      <c r="DG10" s="244"/>
      <c r="DH10" s="244"/>
      <c r="DI10" s="244"/>
      <c r="DJ10" s="244"/>
      <c r="DK10" s="244"/>
      <c r="DL10" s="244"/>
      <c r="DM10" s="244"/>
      <c r="DN10" s="244"/>
      <c r="DO10" s="244"/>
      <c r="DP10" s="244"/>
      <c r="DQ10" s="244"/>
      <c r="DR10" s="244"/>
      <c r="DS10" s="244"/>
      <c r="DT10" s="244"/>
      <c r="DU10" s="244"/>
      <c r="DV10" s="244"/>
      <c r="DW10" s="244"/>
      <c r="DX10" s="244"/>
      <c r="DY10" s="244"/>
    </row>
    <row r="11" spans="1:130" ht="27" customHeight="1">
      <c r="A11" s="420"/>
      <c r="B11" s="420"/>
      <c r="C11" s="420"/>
      <c r="D11" s="422"/>
      <c r="E11" s="324" t="s">
        <v>21</v>
      </c>
      <c r="F11" s="324" t="s">
        <v>22</v>
      </c>
      <c r="G11" s="424"/>
      <c r="H11" s="416"/>
      <c r="I11" s="426"/>
      <c r="J11" s="303" t="s">
        <v>193</v>
      </c>
      <c r="K11" s="304" t="s">
        <v>194</v>
      </c>
      <c r="L11" s="304" t="s">
        <v>195</v>
      </c>
      <c r="M11" s="304" t="s">
        <v>196</v>
      </c>
      <c r="N11" s="416"/>
      <c r="O11" s="430"/>
      <c r="P11" s="431"/>
      <c r="Q11" s="438"/>
      <c r="R11" s="424"/>
      <c r="S11" s="424"/>
      <c r="T11" s="424"/>
      <c r="U11" s="305" t="s">
        <v>30</v>
      </c>
      <c r="V11" s="433"/>
      <c r="W11" s="434"/>
      <c r="X11" s="436"/>
      <c r="Y11" s="245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  <c r="BJ11" s="244"/>
      <c r="BK11" s="244"/>
      <c r="BL11" s="244"/>
      <c r="BM11" s="244"/>
      <c r="BN11" s="244"/>
      <c r="BO11" s="244"/>
      <c r="BP11" s="244"/>
      <c r="BQ11" s="244"/>
      <c r="BR11" s="244"/>
      <c r="BS11" s="244"/>
      <c r="BT11" s="244"/>
      <c r="BU11" s="244"/>
      <c r="BV11" s="244"/>
      <c r="BW11" s="244"/>
      <c r="BX11" s="244"/>
      <c r="BY11" s="244"/>
      <c r="BZ11" s="244"/>
      <c r="CA11" s="244"/>
      <c r="CB11" s="244"/>
      <c r="CC11" s="244"/>
      <c r="CD11" s="244"/>
      <c r="CE11" s="244"/>
      <c r="CF11" s="244"/>
      <c r="CG11" s="244"/>
      <c r="CH11" s="244"/>
      <c r="CI11" s="244"/>
      <c r="CJ11" s="244"/>
      <c r="CK11" s="244"/>
      <c r="CL11" s="244"/>
      <c r="CM11" s="244"/>
      <c r="CN11" s="244"/>
      <c r="CO11" s="244"/>
      <c r="CP11" s="244"/>
      <c r="CQ11" s="244"/>
      <c r="CR11" s="244"/>
      <c r="CS11" s="244"/>
      <c r="CT11" s="244"/>
      <c r="CU11" s="244"/>
      <c r="CV11" s="244"/>
      <c r="CW11" s="244"/>
      <c r="CX11" s="244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4"/>
      <c r="DN11" s="244"/>
      <c r="DO11" s="244"/>
      <c r="DP11" s="244"/>
      <c r="DQ11" s="244"/>
      <c r="DR11" s="244"/>
      <c r="DS11" s="244"/>
      <c r="DT11" s="244"/>
      <c r="DU11" s="244"/>
      <c r="DV11" s="244"/>
      <c r="DW11" s="244"/>
      <c r="DX11" s="244"/>
      <c r="DY11" s="244"/>
    </row>
    <row r="12" spans="1:130" ht="18" customHeight="1">
      <c r="A12" s="421"/>
      <c r="B12" s="421"/>
      <c r="C12" s="421"/>
      <c r="D12" s="325" t="s">
        <v>31</v>
      </c>
      <c r="E12" s="324" t="s">
        <v>32</v>
      </c>
      <c r="F12" s="324" t="s">
        <v>32</v>
      </c>
      <c r="G12" s="324" t="s">
        <v>33</v>
      </c>
      <c r="H12" s="324" t="s">
        <v>34</v>
      </c>
      <c r="I12" s="427"/>
      <c r="J12" s="306" t="s">
        <v>34</v>
      </c>
      <c r="K12" s="307" t="s">
        <v>34</v>
      </c>
      <c r="L12" s="307" t="s">
        <v>34</v>
      </c>
      <c r="M12" s="307" t="s">
        <v>34</v>
      </c>
      <c r="N12" s="307" t="s">
        <v>34</v>
      </c>
      <c r="O12" s="324" t="s">
        <v>34</v>
      </c>
      <c r="P12" s="308" t="s">
        <v>33</v>
      </c>
      <c r="Q12" s="326" t="s">
        <v>34</v>
      </c>
      <c r="R12" s="308" t="s">
        <v>33</v>
      </c>
      <c r="S12" s="305" t="s">
        <v>35</v>
      </c>
      <c r="T12" s="305" t="s">
        <v>36</v>
      </c>
      <c r="U12" s="305" t="s">
        <v>36</v>
      </c>
      <c r="V12" s="309" t="s">
        <v>37</v>
      </c>
      <c r="W12" s="327" t="s">
        <v>38</v>
      </c>
      <c r="X12" s="437"/>
      <c r="Y12" s="245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244"/>
      <c r="CH12" s="24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244"/>
      <c r="CX12" s="244"/>
      <c r="CY12" s="244"/>
      <c r="CZ12" s="244"/>
      <c r="DA12" s="244"/>
      <c r="DB12" s="244"/>
      <c r="DC12" s="244"/>
      <c r="DD12" s="244"/>
      <c r="DE12" s="244"/>
      <c r="DF12" s="244"/>
      <c r="DG12" s="244"/>
      <c r="DH12" s="244"/>
      <c r="DI12" s="244"/>
      <c r="DJ12" s="244"/>
      <c r="DK12" s="244"/>
      <c r="DL12" s="244"/>
      <c r="DM12" s="244"/>
      <c r="DN12" s="244"/>
      <c r="DO12" s="244"/>
      <c r="DP12" s="244"/>
      <c r="DQ12" s="244"/>
      <c r="DR12" s="244"/>
      <c r="DS12" s="244"/>
      <c r="DT12" s="244"/>
      <c r="DU12" s="244"/>
      <c r="DV12" s="244"/>
      <c r="DW12" s="244"/>
      <c r="DX12" s="244"/>
      <c r="DY12" s="244"/>
    </row>
    <row r="13" spans="1:130" ht="16.05" customHeight="1">
      <c r="A13" s="311">
        <v>1</v>
      </c>
      <c r="B13" s="311">
        <v>2</v>
      </c>
      <c r="C13" s="311">
        <v>2</v>
      </c>
      <c r="D13" s="311">
        <v>3</v>
      </c>
      <c r="E13" s="311">
        <v>4</v>
      </c>
      <c r="F13" s="311">
        <v>5</v>
      </c>
      <c r="G13" s="311">
        <v>6</v>
      </c>
      <c r="H13" s="311">
        <v>7</v>
      </c>
      <c r="I13" s="312">
        <v>8</v>
      </c>
      <c r="J13" s="313">
        <v>3</v>
      </c>
      <c r="K13" s="311">
        <v>4</v>
      </c>
      <c r="L13" s="311">
        <v>5</v>
      </c>
      <c r="M13" s="311" t="s">
        <v>197</v>
      </c>
      <c r="N13" s="311">
        <v>7</v>
      </c>
      <c r="O13" s="311" t="s">
        <v>198</v>
      </c>
      <c r="P13" s="311" t="s">
        <v>199</v>
      </c>
      <c r="Q13" s="311">
        <v>10</v>
      </c>
      <c r="R13" s="311" t="s">
        <v>200</v>
      </c>
      <c r="S13" s="314">
        <v>11</v>
      </c>
      <c r="T13" s="315">
        <v>17</v>
      </c>
      <c r="U13" s="315">
        <v>18</v>
      </c>
      <c r="V13" s="315">
        <v>18</v>
      </c>
      <c r="W13" s="315">
        <v>19</v>
      </c>
      <c r="X13" s="316">
        <v>12</v>
      </c>
      <c r="Y13" s="245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244"/>
      <c r="CH13" s="24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244"/>
      <c r="CX13" s="244"/>
      <c r="CY13" s="244"/>
      <c r="CZ13" s="244"/>
      <c r="DA13" s="244"/>
      <c r="DB13" s="244"/>
      <c r="DC13" s="244"/>
      <c r="DD13" s="244"/>
      <c r="DE13" s="244"/>
      <c r="DF13" s="244"/>
      <c r="DG13" s="244"/>
      <c r="DH13" s="244"/>
      <c r="DI13" s="244"/>
      <c r="DJ13" s="244"/>
      <c r="DK13" s="244"/>
      <c r="DL13" s="244"/>
      <c r="DM13" s="244"/>
      <c r="DN13" s="244"/>
      <c r="DO13" s="244"/>
      <c r="DP13" s="244"/>
      <c r="DQ13" s="244"/>
      <c r="DR13" s="244"/>
      <c r="DS13" s="244"/>
      <c r="DT13" s="244"/>
      <c r="DU13" s="244"/>
      <c r="DV13" s="244"/>
      <c r="DW13" s="244"/>
      <c r="DX13" s="244"/>
      <c r="DY13" s="244"/>
    </row>
    <row r="14" spans="1:130" s="2" customFormat="1" ht="13.5" customHeight="1">
      <c r="A14" s="14">
        <v>1</v>
      </c>
      <c r="B14" s="15" t="s">
        <v>171</v>
      </c>
      <c r="C14" s="14" t="s">
        <v>148</v>
      </c>
      <c r="D14" s="14">
        <v>40</v>
      </c>
      <c r="E14" s="16">
        <v>0</v>
      </c>
      <c r="F14" s="16">
        <v>1</v>
      </c>
      <c r="G14" s="16">
        <v>100</v>
      </c>
      <c r="H14" s="16">
        <v>69</v>
      </c>
      <c r="I14" s="41"/>
      <c r="J14" s="238">
        <v>0</v>
      </c>
      <c r="K14" s="238">
        <v>0</v>
      </c>
      <c r="L14" s="238">
        <v>0</v>
      </c>
      <c r="M14" s="238">
        <f t="shared" ref="M14:M32" si="0">SUM(J14:L14)</f>
        <v>0</v>
      </c>
      <c r="N14" s="238">
        <v>1</v>
      </c>
      <c r="O14" s="238">
        <f t="shared" ref="O14:O32" si="1">N14-M14</f>
        <v>1</v>
      </c>
      <c r="P14" s="310">
        <f t="shared" ref="P14:P32" si="2">O14/N14</f>
        <v>1</v>
      </c>
      <c r="Q14" s="238">
        <v>0</v>
      </c>
      <c r="R14" s="350">
        <f t="shared" ref="R14:R32" si="3">(Q14)/(N14-M14)</f>
        <v>0</v>
      </c>
      <c r="S14" s="59"/>
      <c r="T14" s="60"/>
      <c r="U14" s="60"/>
      <c r="V14" s="60"/>
      <c r="W14" s="61">
        <v>3</v>
      </c>
      <c r="X14" s="62"/>
      <c r="Y14" s="245"/>
      <c r="Z14" s="246"/>
      <c r="AA14" s="247"/>
      <c r="AB14" s="248"/>
      <c r="AC14" s="249"/>
      <c r="AD14" s="250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</row>
    <row r="15" spans="1:130" s="3" customFormat="1" ht="13.5" customHeight="1">
      <c r="A15" s="14">
        <v>2</v>
      </c>
      <c r="B15" s="15" t="s">
        <v>172</v>
      </c>
      <c r="C15" s="14" t="s">
        <v>149</v>
      </c>
      <c r="D15" s="14">
        <v>40</v>
      </c>
      <c r="E15" s="16">
        <v>0</v>
      </c>
      <c r="F15" s="16">
        <v>1</v>
      </c>
      <c r="G15" s="16">
        <v>100</v>
      </c>
      <c r="H15" s="16">
        <v>94</v>
      </c>
      <c r="I15" s="41"/>
      <c r="J15" s="238">
        <v>0</v>
      </c>
      <c r="K15" s="238">
        <v>0</v>
      </c>
      <c r="L15" s="238">
        <v>0</v>
      </c>
      <c r="M15" s="238">
        <f t="shared" si="0"/>
        <v>0</v>
      </c>
      <c r="N15" s="238">
        <v>1</v>
      </c>
      <c r="O15" s="238">
        <f t="shared" si="1"/>
        <v>1</v>
      </c>
      <c r="P15" s="310">
        <f t="shared" si="2"/>
        <v>1</v>
      </c>
      <c r="Q15" s="238">
        <v>0</v>
      </c>
      <c r="R15" s="350">
        <f t="shared" si="3"/>
        <v>0</v>
      </c>
      <c r="S15" s="63"/>
      <c r="T15" s="64"/>
      <c r="U15" s="64"/>
      <c r="V15" s="64"/>
      <c r="W15" s="65"/>
      <c r="X15" s="62"/>
      <c r="Y15" s="245"/>
      <c r="Z15" s="246"/>
      <c r="AA15" s="247"/>
      <c r="AB15" s="248"/>
      <c r="AC15" s="249"/>
      <c r="AD15" s="251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</row>
    <row r="16" spans="1:130" s="4" customFormat="1" ht="13.5" customHeight="1">
      <c r="A16" s="14">
        <v>3</v>
      </c>
      <c r="B16" s="15" t="s">
        <v>173</v>
      </c>
      <c r="C16" s="14" t="s">
        <v>150</v>
      </c>
      <c r="D16" s="14">
        <v>40</v>
      </c>
      <c r="E16" s="16">
        <v>0</v>
      </c>
      <c r="F16" s="16">
        <v>1</v>
      </c>
      <c r="G16" s="16">
        <v>100</v>
      </c>
      <c r="H16" s="16">
        <v>88</v>
      </c>
      <c r="I16" s="41"/>
      <c r="J16" s="238">
        <v>0</v>
      </c>
      <c r="K16" s="238">
        <v>0</v>
      </c>
      <c r="L16" s="238">
        <v>0</v>
      </c>
      <c r="M16" s="238">
        <f t="shared" si="0"/>
        <v>0</v>
      </c>
      <c r="N16" s="238">
        <v>1</v>
      </c>
      <c r="O16" s="238">
        <f t="shared" si="1"/>
        <v>1</v>
      </c>
      <c r="P16" s="310">
        <f t="shared" si="2"/>
        <v>1</v>
      </c>
      <c r="Q16" s="238">
        <v>0</v>
      </c>
      <c r="R16" s="350">
        <f t="shared" si="3"/>
        <v>0</v>
      </c>
      <c r="S16" s="59"/>
      <c r="T16" s="60"/>
      <c r="U16" s="60"/>
      <c r="V16" s="60"/>
      <c r="W16" s="61"/>
      <c r="X16" s="62"/>
      <c r="Y16" s="245"/>
      <c r="Z16" s="246"/>
      <c r="AA16" s="247"/>
      <c r="AB16" s="248"/>
      <c r="AC16" s="249"/>
      <c r="AD16" s="251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</row>
    <row r="17" spans="1:110" s="4" customFormat="1" ht="13.5" customHeight="1">
      <c r="A17" s="14">
        <v>4</v>
      </c>
      <c r="B17" s="15" t="s">
        <v>174</v>
      </c>
      <c r="C17" s="14" t="s">
        <v>151</v>
      </c>
      <c r="D17" s="14">
        <v>40</v>
      </c>
      <c r="E17" s="16">
        <v>0</v>
      </c>
      <c r="F17" s="16">
        <v>1</v>
      </c>
      <c r="G17" s="16">
        <v>100</v>
      </c>
      <c r="H17" s="16">
        <v>53</v>
      </c>
      <c r="I17" s="41"/>
      <c r="J17" s="238">
        <v>0</v>
      </c>
      <c r="K17" s="238">
        <v>0</v>
      </c>
      <c r="L17" s="238">
        <v>0</v>
      </c>
      <c r="M17" s="238">
        <f t="shared" si="0"/>
        <v>0</v>
      </c>
      <c r="N17" s="238">
        <v>1</v>
      </c>
      <c r="O17" s="238">
        <f t="shared" si="1"/>
        <v>1</v>
      </c>
      <c r="P17" s="310">
        <f t="shared" si="2"/>
        <v>1</v>
      </c>
      <c r="Q17" s="238">
        <v>0.73541666666666661</v>
      </c>
      <c r="R17" s="350">
        <f t="shared" si="3"/>
        <v>0.73541666666666661</v>
      </c>
      <c r="S17" s="63"/>
      <c r="T17" s="64"/>
      <c r="U17" s="64"/>
      <c r="V17" s="64"/>
      <c r="W17" s="65"/>
      <c r="X17" s="62"/>
      <c r="Y17" s="245"/>
      <c r="Z17" s="246"/>
      <c r="AA17" s="247"/>
      <c r="AB17" s="248"/>
      <c r="AC17" s="249"/>
      <c r="AD17" s="251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</row>
    <row r="18" spans="1:110" s="2" customFormat="1" ht="13.5" customHeight="1">
      <c r="A18" s="14">
        <v>5</v>
      </c>
      <c r="B18" s="15" t="s">
        <v>175</v>
      </c>
      <c r="C18" s="14" t="s">
        <v>152</v>
      </c>
      <c r="D18" s="14">
        <v>40</v>
      </c>
      <c r="E18" s="16">
        <v>0</v>
      </c>
      <c r="F18" s="16">
        <v>1</v>
      </c>
      <c r="G18" s="16">
        <v>100</v>
      </c>
      <c r="H18" s="16">
        <v>82</v>
      </c>
      <c r="I18" s="41"/>
      <c r="J18" s="238">
        <v>0</v>
      </c>
      <c r="K18" s="238">
        <v>0</v>
      </c>
      <c r="L18" s="238">
        <v>0</v>
      </c>
      <c r="M18" s="238">
        <f t="shared" si="0"/>
        <v>0</v>
      </c>
      <c r="N18" s="238">
        <v>1</v>
      </c>
      <c r="O18" s="238">
        <f t="shared" si="1"/>
        <v>1</v>
      </c>
      <c r="P18" s="310">
        <f t="shared" si="2"/>
        <v>1</v>
      </c>
      <c r="Q18" s="238">
        <v>0.37916666666666665</v>
      </c>
      <c r="R18" s="350">
        <f t="shared" si="3"/>
        <v>0.37916666666666665</v>
      </c>
      <c r="S18" s="59"/>
      <c r="T18" s="60"/>
      <c r="U18" s="60"/>
      <c r="V18" s="60"/>
      <c r="W18" s="61"/>
      <c r="X18" s="62"/>
      <c r="Y18" s="245"/>
      <c r="Z18" s="246"/>
      <c r="AA18" s="247"/>
      <c r="AB18" s="248"/>
      <c r="AC18" s="249"/>
      <c r="AD18" s="251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</row>
    <row r="19" spans="1:110" s="2" customFormat="1" ht="13.5" customHeight="1">
      <c r="A19" s="14">
        <v>6</v>
      </c>
      <c r="B19" s="15" t="s">
        <v>169</v>
      </c>
      <c r="C19" s="14" t="s">
        <v>153</v>
      </c>
      <c r="D19" s="14">
        <v>40</v>
      </c>
      <c r="E19" s="16">
        <v>0</v>
      </c>
      <c r="F19" s="16">
        <v>1</v>
      </c>
      <c r="G19" s="16">
        <v>100</v>
      </c>
      <c r="H19" s="16">
        <v>42</v>
      </c>
      <c r="I19" s="41"/>
      <c r="J19" s="238">
        <v>0</v>
      </c>
      <c r="K19" s="238">
        <v>0</v>
      </c>
      <c r="L19" s="238">
        <v>0</v>
      </c>
      <c r="M19" s="238">
        <f t="shared" si="0"/>
        <v>0</v>
      </c>
      <c r="N19" s="238">
        <v>1</v>
      </c>
      <c r="O19" s="238">
        <f t="shared" si="1"/>
        <v>1</v>
      </c>
      <c r="P19" s="310">
        <f t="shared" si="2"/>
        <v>1</v>
      </c>
      <c r="Q19" s="238">
        <v>0</v>
      </c>
      <c r="R19" s="350">
        <f t="shared" si="3"/>
        <v>0</v>
      </c>
      <c r="S19" s="63"/>
      <c r="T19" s="64"/>
      <c r="U19" s="64"/>
      <c r="V19" s="64"/>
      <c r="W19" s="65"/>
      <c r="X19" s="62"/>
      <c r="Y19" s="245"/>
      <c r="Z19" s="246"/>
      <c r="AA19" s="247"/>
      <c r="AB19" s="248"/>
      <c r="AC19" s="249"/>
      <c r="AD19" s="251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</row>
    <row r="20" spans="1:110" s="2" customFormat="1" ht="13.5" customHeight="1">
      <c r="A20" s="14">
        <v>7</v>
      </c>
      <c r="B20" s="15" t="s">
        <v>170</v>
      </c>
      <c r="C20" s="14" t="s">
        <v>154</v>
      </c>
      <c r="D20" s="14">
        <v>40</v>
      </c>
      <c r="E20" s="16">
        <v>0</v>
      </c>
      <c r="F20" s="16">
        <v>1</v>
      </c>
      <c r="G20" s="16">
        <v>100</v>
      </c>
      <c r="H20" s="16">
        <v>40</v>
      </c>
      <c r="I20" s="41"/>
      <c r="J20" s="238">
        <v>0</v>
      </c>
      <c r="K20" s="238">
        <v>0</v>
      </c>
      <c r="L20" s="238">
        <v>0</v>
      </c>
      <c r="M20" s="238">
        <f t="shared" si="0"/>
        <v>0</v>
      </c>
      <c r="N20" s="238">
        <v>1</v>
      </c>
      <c r="O20" s="238">
        <f t="shared" si="1"/>
        <v>1</v>
      </c>
      <c r="P20" s="310">
        <f t="shared" si="2"/>
        <v>1</v>
      </c>
      <c r="Q20" s="238">
        <v>0</v>
      </c>
      <c r="R20" s="350">
        <f t="shared" si="3"/>
        <v>0</v>
      </c>
      <c r="S20" s="59"/>
      <c r="T20" s="60"/>
      <c r="U20" s="60"/>
      <c r="V20" s="60"/>
      <c r="W20" s="61"/>
      <c r="X20" s="66"/>
      <c r="Y20" s="245"/>
      <c r="Z20" s="246"/>
      <c r="AA20" s="247"/>
      <c r="AB20" s="248"/>
      <c r="AC20" s="249"/>
      <c r="AD20" s="251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</row>
    <row r="21" spans="1:110" s="2" customFormat="1" ht="13.5" customHeight="1">
      <c r="A21" s="14">
        <v>8</v>
      </c>
      <c r="B21" s="15" t="s">
        <v>171</v>
      </c>
      <c r="C21" s="14" t="s">
        <v>155</v>
      </c>
      <c r="D21" s="14">
        <v>40</v>
      </c>
      <c r="E21" s="16">
        <v>0</v>
      </c>
      <c r="F21" s="16">
        <v>1</v>
      </c>
      <c r="G21" s="16">
        <v>100</v>
      </c>
      <c r="H21" s="16">
        <v>58</v>
      </c>
      <c r="I21" s="41"/>
      <c r="J21" s="238">
        <v>0</v>
      </c>
      <c r="K21" s="238">
        <v>0</v>
      </c>
      <c r="L21" s="238">
        <v>0</v>
      </c>
      <c r="M21" s="238">
        <f t="shared" si="0"/>
        <v>0</v>
      </c>
      <c r="N21" s="238">
        <v>1</v>
      </c>
      <c r="O21" s="238">
        <f t="shared" si="1"/>
        <v>1</v>
      </c>
      <c r="P21" s="310">
        <f t="shared" si="2"/>
        <v>1</v>
      </c>
      <c r="Q21" s="238">
        <v>0</v>
      </c>
      <c r="R21" s="350">
        <f t="shared" si="3"/>
        <v>0</v>
      </c>
      <c r="S21" s="63"/>
      <c r="T21" s="64"/>
      <c r="U21" s="64"/>
      <c r="V21" s="64"/>
      <c r="W21" s="65"/>
      <c r="X21" s="67"/>
      <c r="Y21" s="245"/>
      <c r="Z21" s="246"/>
      <c r="AA21" s="247"/>
      <c r="AB21" s="248"/>
      <c r="AC21" s="249"/>
      <c r="AD21" s="251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</row>
    <row r="22" spans="1:110" s="2" customFormat="1" ht="13.5" customHeight="1">
      <c r="A22" s="14">
        <v>9</v>
      </c>
      <c r="B22" s="15" t="s">
        <v>172</v>
      </c>
      <c r="C22" s="14" t="s">
        <v>156</v>
      </c>
      <c r="D22" s="17">
        <v>40</v>
      </c>
      <c r="E22" s="16">
        <v>0</v>
      </c>
      <c r="F22" s="16">
        <v>1</v>
      </c>
      <c r="G22" s="16">
        <v>100</v>
      </c>
      <c r="H22" s="16">
        <v>94</v>
      </c>
      <c r="I22" s="41"/>
      <c r="J22" s="238">
        <v>0</v>
      </c>
      <c r="K22" s="238">
        <v>0</v>
      </c>
      <c r="L22" s="238">
        <v>0</v>
      </c>
      <c r="M22" s="238">
        <f t="shared" si="0"/>
        <v>0</v>
      </c>
      <c r="N22" s="238">
        <v>1</v>
      </c>
      <c r="O22" s="238">
        <f t="shared" si="1"/>
        <v>1</v>
      </c>
      <c r="P22" s="310">
        <f t="shared" si="2"/>
        <v>1</v>
      </c>
      <c r="Q22" s="238">
        <v>0</v>
      </c>
      <c r="R22" s="350">
        <f t="shared" si="3"/>
        <v>0</v>
      </c>
      <c r="S22" s="59"/>
      <c r="T22" s="60"/>
      <c r="U22" s="60"/>
      <c r="V22" s="60"/>
      <c r="W22" s="61"/>
      <c r="X22" s="68"/>
      <c r="Y22" s="245"/>
      <c r="Z22" s="246"/>
      <c r="AA22" s="247"/>
      <c r="AB22" s="248"/>
      <c r="AC22" s="249"/>
      <c r="AD22" s="251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</row>
    <row r="23" spans="1:110" s="2" customFormat="1" ht="13.5" customHeight="1">
      <c r="A23" s="14">
        <v>10</v>
      </c>
      <c r="B23" s="15" t="s">
        <v>173</v>
      </c>
      <c r="C23" s="14" t="s">
        <v>157</v>
      </c>
      <c r="D23" s="14">
        <v>40</v>
      </c>
      <c r="E23" s="16">
        <v>0</v>
      </c>
      <c r="F23" s="16">
        <v>1</v>
      </c>
      <c r="G23" s="16">
        <v>100</v>
      </c>
      <c r="H23" s="16">
        <v>68</v>
      </c>
      <c r="I23" s="41"/>
      <c r="J23" s="238">
        <v>0</v>
      </c>
      <c r="K23" s="238">
        <v>0</v>
      </c>
      <c r="L23" s="238">
        <v>0</v>
      </c>
      <c r="M23" s="238">
        <f t="shared" si="0"/>
        <v>0</v>
      </c>
      <c r="N23" s="238">
        <v>1</v>
      </c>
      <c r="O23" s="238">
        <f t="shared" si="1"/>
        <v>1</v>
      </c>
      <c r="P23" s="310">
        <f t="shared" si="2"/>
        <v>1</v>
      </c>
      <c r="Q23" s="238">
        <v>0</v>
      </c>
      <c r="R23" s="350">
        <f t="shared" si="3"/>
        <v>0</v>
      </c>
      <c r="S23" s="59"/>
      <c r="T23" s="60"/>
      <c r="U23" s="60"/>
      <c r="V23" s="60"/>
      <c r="W23" s="61"/>
      <c r="X23" s="62"/>
      <c r="Y23" s="245"/>
      <c r="Z23" s="246"/>
      <c r="AA23" s="247"/>
      <c r="AB23" s="248"/>
      <c r="AC23" s="249"/>
      <c r="AD23" s="251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</row>
    <row r="24" spans="1:110" s="2" customFormat="1" ht="13.5" customHeight="1">
      <c r="A24" s="14">
        <v>11</v>
      </c>
      <c r="B24" s="15" t="s">
        <v>174</v>
      </c>
      <c r="C24" s="14" t="s">
        <v>158</v>
      </c>
      <c r="D24" s="14">
        <v>40</v>
      </c>
      <c r="E24" s="16">
        <v>0</v>
      </c>
      <c r="F24" s="16">
        <v>1</v>
      </c>
      <c r="G24" s="16">
        <v>100</v>
      </c>
      <c r="H24" s="16">
        <v>66</v>
      </c>
      <c r="I24" s="41"/>
      <c r="J24" s="238">
        <v>0</v>
      </c>
      <c r="K24" s="238">
        <v>0</v>
      </c>
      <c r="L24" s="238">
        <v>0</v>
      </c>
      <c r="M24" s="238">
        <f t="shared" si="0"/>
        <v>0</v>
      </c>
      <c r="N24" s="238">
        <v>1</v>
      </c>
      <c r="O24" s="238">
        <f t="shared" si="1"/>
        <v>1</v>
      </c>
      <c r="P24" s="310">
        <f t="shared" si="2"/>
        <v>1</v>
      </c>
      <c r="Q24" s="238">
        <v>0</v>
      </c>
      <c r="R24" s="350">
        <f t="shared" si="3"/>
        <v>0</v>
      </c>
      <c r="S24" s="59"/>
      <c r="T24" s="60"/>
      <c r="U24" s="60"/>
      <c r="V24" s="60"/>
      <c r="W24" s="61"/>
      <c r="X24" s="62"/>
      <c r="Y24" s="245"/>
      <c r="Z24" s="246"/>
      <c r="AA24" s="247"/>
      <c r="AB24" s="248"/>
      <c r="AC24" s="249"/>
      <c r="AD24" s="251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</row>
    <row r="25" spans="1:110" s="2" customFormat="1" ht="13.5" customHeight="1">
      <c r="A25" s="14">
        <v>12</v>
      </c>
      <c r="B25" s="15" t="s">
        <v>175</v>
      </c>
      <c r="C25" s="14" t="s">
        <v>159</v>
      </c>
      <c r="D25" s="14">
        <v>40</v>
      </c>
      <c r="E25" s="16">
        <v>0</v>
      </c>
      <c r="F25" s="16">
        <v>1</v>
      </c>
      <c r="G25" s="16">
        <v>100</v>
      </c>
      <c r="H25" s="16">
        <v>49</v>
      </c>
      <c r="I25" s="41"/>
      <c r="J25" s="238">
        <v>0</v>
      </c>
      <c r="K25" s="238">
        <v>0</v>
      </c>
      <c r="L25" s="238">
        <v>0</v>
      </c>
      <c r="M25" s="238">
        <f t="shared" si="0"/>
        <v>0</v>
      </c>
      <c r="N25" s="238">
        <v>1</v>
      </c>
      <c r="O25" s="238">
        <f t="shared" si="1"/>
        <v>1</v>
      </c>
      <c r="P25" s="310">
        <f t="shared" si="2"/>
        <v>1</v>
      </c>
      <c r="Q25" s="238">
        <v>0</v>
      </c>
      <c r="R25" s="350">
        <f t="shared" si="3"/>
        <v>0</v>
      </c>
      <c r="S25" s="63"/>
      <c r="T25" s="64"/>
      <c r="U25" s="64"/>
      <c r="V25" s="64"/>
      <c r="W25" s="65"/>
      <c r="X25" s="62"/>
      <c r="Y25" s="245"/>
      <c r="Z25" s="246"/>
      <c r="AA25" s="247"/>
      <c r="AB25" s="248"/>
      <c r="AC25" s="249"/>
      <c r="AD25" s="251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</row>
    <row r="26" spans="1:110" s="2" customFormat="1" ht="13.5" customHeight="1">
      <c r="A26" s="14">
        <v>13</v>
      </c>
      <c r="B26" s="15" t="s">
        <v>169</v>
      </c>
      <c r="C26" s="14" t="s">
        <v>160</v>
      </c>
      <c r="D26" s="14">
        <v>40</v>
      </c>
      <c r="E26" s="16">
        <v>0</v>
      </c>
      <c r="F26" s="16">
        <v>1</v>
      </c>
      <c r="G26" s="16">
        <v>100</v>
      </c>
      <c r="H26" s="16">
        <v>55</v>
      </c>
      <c r="I26" s="41"/>
      <c r="J26" s="238">
        <v>0</v>
      </c>
      <c r="K26" s="238">
        <v>0</v>
      </c>
      <c r="L26" s="238">
        <v>0</v>
      </c>
      <c r="M26" s="238">
        <f t="shared" si="0"/>
        <v>0</v>
      </c>
      <c r="N26" s="238">
        <v>1</v>
      </c>
      <c r="O26" s="238">
        <f t="shared" si="1"/>
        <v>1</v>
      </c>
      <c r="P26" s="310">
        <f t="shared" si="2"/>
        <v>1</v>
      </c>
      <c r="Q26" s="238">
        <v>0</v>
      </c>
      <c r="R26" s="350">
        <f t="shared" si="3"/>
        <v>0</v>
      </c>
      <c r="S26" s="59"/>
      <c r="T26" s="60"/>
      <c r="U26" s="60"/>
      <c r="V26" s="60"/>
      <c r="W26" s="61"/>
      <c r="X26" s="62"/>
      <c r="Y26" s="245"/>
      <c r="Z26" s="246"/>
      <c r="AA26" s="247"/>
      <c r="AB26" s="248"/>
      <c r="AC26" s="249"/>
      <c r="AD26" s="251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</row>
    <row r="27" spans="1:110" s="2" customFormat="1" ht="13.5" customHeight="1">
      <c r="A27" s="14">
        <v>14</v>
      </c>
      <c r="B27" s="15" t="s">
        <v>170</v>
      </c>
      <c r="C27" s="14" t="s">
        <v>161</v>
      </c>
      <c r="D27" s="14">
        <v>40</v>
      </c>
      <c r="E27" s="16">
        <v>0</v>
      </c>
      <c r="F27" s="16">
        <v>1</v>
      </c>
      <c r="G27" s="16">
        <v>100</v>
      </c>
      <c r="H27" s="16">
        <v>47</v>
      </c>
      <c r="I27" s="41"/>
      <c r="J27" s="238">
        <v>0</v>
      </c>
      <c r="K27" s="238">
        <v>0</v>
      </c>
      <c r="L27" s="238">
        <v>0</v>
      </c>
      <c r="M27" s="238">
        <f t="shared" si="0"/>
        <v>0</v>
      </c>
      <c r="N27" s="238">
        <v>1</v>
      </c>
      <c r="O27" s="238">
        <f t="shared" si="1"/>
        <v>1</v>
      </c>
      <c r="P27" s="310">
        <f t="shared" si="2"/>
        <v>1</v>
      </c>
      <c r="Q27" s="238">
        <v>0</v>
      </c>
      <c r="R27" s="350">
        <f t="shared" si="3"/>
        <v>0</v>
      </c>
      <c r="S27" s="63"/>
      <c r="T27" s="64"/>
      <c r="U27" s="64"/>
      <c r="V27" s="64"/>
      <c r="W27" s="65"/>
      <c r="X27" s="62"/>
      <c r="Y27" s="245"/>
      <c r="Z27" s="246"/>
      <c r="AA27" s="247"/>
      <c r="AB27" s="248"/>
      <c r="AC27" s="249"/>
      <c r="AD27" s="251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</row>
    <row r="28" spans="1:110" s="2" customFormat="1" ht="13.5" customHeight="1">
      <c r="A28" s="14">
        <v>15</v>
      </c>
      <c r="B28" s="15" t="s">
        <v>171</v>
      </c>
      <c r="C28" s="14" t="s">
        <v>162</v>
      </c>
      <c r="D28" s="14">
        <v>40</v>
      </c>
      <c r="E28" s="16">
        <v>0</v>
      </c>
      <c r="F28" s="16">
        <v>1</v>
      </c>
      <c r="G28" s="16">
        <v>100</v>
      </c>
      <c r="H28" s="16">
        <v>35</v>
      </c>
      <c r="I28" s="41"/>
      <c r="J28" s="238">
        <v>0</v>
      </c>
      <c r="K28" s="238">
        <v>0</v>
      </c>
      <c r="L28" s="238">
        <v>0</v>
      </c>
      <c r="M28" s="238">
        <f t="shared" si="0"/>
        <v>0</v>
      </c>
      <c r="N28" s="238">
        <v>1</v>
      </c>
      <c r="O28" s="238">
        <f t="shared" si="1"/>
        <v>1</v>
      </c>
      <c r="P28" s="310">
        <f t="shared" si="2"/>
        <v>1</v>
      </c>
      <c r="Q28" s="238">
        <v>0</v>
      </c>
      <c r="R28" s="350">
        <f t="shared" si="3"/>
        <v>0</v>
      </c>
      <c r="S28" s="59"/>
      <c r="T28" s="60"/>
      <c r="U28" s="60"/>
      <c r="V28" s="60"/>
      <c r="W28" s="61"/>
      <c r="X28" s="62"/>
      <c r="Y28" s="245"/>
      <c r="Z28" s="246"/>
      <c r="AA28" s="247"/>
      <c r="AB28" s="248"/>
      <c r="AC28" s="249"/>
      <c r="AD28" s="251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</row>
    <row r="29" spans="1:110" s="2" customFormat="1" ht="13.5" customHeight="1">
      <c r="A29" s="14">
        <v>16</v>
      </c>
      <c r="B29" s="15" t="s">
        <v>172</v>
      </c>
      <c r="C29" s="14" t="s">
        <v>163</v>
      </c>
      <c r="D29" s="14">
        <v>40</v>
      </c>
      <c r="E29" s="16">
        <v>0</v>
      </c>
      <c r="F29" s="16">
        <v>1</v>
      </c>
      <c r="G29" s="16">
        <v>100</v>
      </c>
      <c r="H29" s="16">
        <v>64</v>
      </c>
      <c r="I29" s="41"/>
      <c r="J29" s="238">
        <v>0</v>
      </c>
      <c r="K29" s="238">
        <v>0</v>
      </c>
      <c r="L29" s="238">
        <v>0</v>
      </c>
      <c r="M29" s="238">
        <f t="shared" si="0"/>
        <v>0</v>
      </c>
      <c r="N29" s="238">
        <v>1</v>
      </c>
      <c r="O29" s="238">
        <f t="shared" si="1"/>
        <v>1</v>
      </c>
      <c r="P29" s="310">
        <f t="shared" si="2"/>
        <v>1</v>
      </c>
      <c r="Q29" s="238">
        <v>0</v>
      </c>
      <c r="R29" s="350">
        <f t="shared" si="3"/>
        <v>0</v>
      </c>
      <c r="S29" s="63"/>
      <c r="T29" s="64"/>
      <c r="U29" s="64"/>
      <c r="V29" s="64"/>
      <c r="W29" s="65"/>
      <c r="X29" s="69"/>
      <c r="Y29" s="245"/>
      <c r="Z29" s="246"/>
      <c r="AA29" s="247"/>
      <c r="AB29" s="248"/>
      <c r="AC29" s="249"/>
      <c r="AD29" s="251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</row>
    <row r="30" spans="1:110" s="2" customFormat="1" ht="13.5" customHeight="1">
      <c r="A30" s="14">
        <v>17</v>
      </c>
      <c r="B30" s="15" t="s">
        <v>173</v>
      </c>
      <c r="C30" s="14" t="s">
        <v>164</v>
      </c>
      <c r="D30" s="14">
        <v>40</v>
      </c>
      <c r="E30" s="16">
        <v>0</v>
      </c>
      <c r="F30" s="16">
        <v>1</v>
      </c>
      <c r="G30" s="16">
        <v>100</v>
      </c>
      <c r="H30" s="16">
        <v>46</v>
      </c>
      <c r="I30" s="41"/>
      <c r="J30" s="238">
        <v>0</v>
      </c>
      <c r="K30" s="238">
        <v>0</v>
      </c>
      <c r="L30" s="238">
        <v>0</v>
      </c>
      <c r="M30" s="238">
        <f t="shared" si="0"/>
        <v>0</v>
      </c>
      <c r="N30" s="238">
        <v>1</v>
      </c>
      <c r="O30" s="238">
        <f t="shared" si="1"/>
        <v>1</v>
      </c>
      <c r="P30" s="310">
        <f t="shared" si="2"/>
        <v>1</v>
      </c>
      <c r="Q30" s="238">
        <v>0</v>
      </c>
      <c r="R30" s="350">
        <f t="shared" si="3"/>
        <v>0</v>
      </c>
      <c r="S30" s="63"/>
      <c r="T30" s="64"/>
      <c r="U30" s="64"/>
      <c r="V30" s="64"/>
      <c r="W30" s="65"/>
      <c r="X30" s="69"/>
      <c r="Y30" s="245"/>
      <c r="Z30" s="246"/>
      <c r="AA30" s="247"/>
      <c r="AB30" s="248"/>
      <c r="AC30" s="249"/>
      <c r="AD30" s="251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</row>
    <row r="31" spans="1:110" s="2" customFormat="1" ht="13.5" customHeight="1">
      <c r="A31" s="14">
        <v>18</v>
      </c>
      <c r="B31" s="15" t="s">
        <v>174</v>
      </c>
      <c r="C31" s="14" t="s">
        <v>165</v>
      </c>
      <c r="D31" s="14">
        <v>40</v>
      </c>
      <c r="E31" s="16">
        <v>0</v>
      </c>
      <c r="F31" s="16">
        <v>1</v>
      </c>
      <c r="G31" s="16">
        <v>100</v>
      </c>
      <c r="H31" s="16">
        <v>86</v>
      </c>
      <c r="I31" s="41"/>
      <c r="J31" s="238">
        <v>0</v>
      </c>
      <c r="K31" s="238">
        <v>0</v>
      </c>
      <c r="L31" s="238">
        <v>0</v>
      </c>
      <c r="M31" s="238">
        <f t="shared" si="0"/>
        <v>0</v>
      </c>
      <c r="N31" s="238">
        <v>1</v>
      </c>
      <c r="O31" s="238">
        <f t="shared" si="1"/>
        <v>1</v>
      </c>
      <c r="P31" s="310">
        <f t="shared" si="2"/>
        <v>1</v>
      </c>
      <c r="Q31" s="238">
        <v>0</v>
      </c>
      <c r="R31" s="350">
        <f t="shared" si="3"/>
        <v>0</v>
      </c>
      <c r="S31" s="63"/>
      <c r="T31" s="64"/>
      <c r="U31" s="64"/>
      <c r="V31" s="64"/>
      <c r="W31" s="65"/>
      <c r="X31" s="69"/>
      <c r="Y31" s="245"/>
      <c r="Z31" s="246"/>
      <c r="AA31" s="247"/>
      <c r="AB31" s="248"/>
      <c r="AC31" s="249"/>
      <c r="AD31" s="251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</row>
    <row r="32" spans="1:110" s="2" customFormat="1" ht="13.5" customHeight="1">
      <c r="A32" s="14">
        <v>19</v>
      </c>
      <c r="B32" s="15" t="s">
        <v>175</v>
      </c>
      <c r="C32" s="14" t="s">
        <v>166</v>
      </c>
      <c r="D32" s="14">
        <v>40</v>
      </c>
      <c r="E32" s="16">
        <v>0</v>
      </c>
      <c r="F32" s="16">
        <v>1</v>
      </c>
      <c r="G32" s="16">
        <v>100</v>
      </c>
      <c r="H32" s="16">
        <v>33</v>
      </c>
      <c r="I32" s="41"/>
      <c r="J32" s="238">
        <v>0</v>
      </c>
      <c r="K32" s="238">
        <v>0</v>
      </c>
      <c r="L32" s="238">
        <v>0</v>
      </c>
      <c r="M32" s="238">
        <f t="shared" si="0"/>
        <v>0</v>
      </c>
      <c r="N32" s="238">
        <v>1</v>
      </c>
      <c r="O32" s="238">
        <f t="shared" si="1"/>
        <v>1</v>
      </c>
      <c r="P32" s="310">
        <f t="shared" si="2"/>
        <v>1</v>
      </c>
      <c r="Q32" s="238">
        <v>0</v>
      </c>
      <c r="R32" s="350">
        <f t="shared" si="3"/>
        <v>0</v>
      </c>
      <c r="S32" s="63"/>
      <c r="T32" s="64"/>
      <c r="U32" s="64"/>
      <c r="V32" s="64"/>
      <c r="W32" s="65"/>
      <c r="X32" s="69"/>
      <c r="Y32" s="245"/>
      <c r="Z32" s="246"/>
      <c r="AA32" s="247"/>
      <c r="AB32" s="248"/>
      <c r="AC32" s="249"/>
      <c r="AD32" s="251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49"/>
      <c r="BQ32" s="249"/>
      <c r="BR32" s="249"/>
      <c r="BS32" s="249"/>
      <c r="BT32" s="249"/>
      <c r="BU32" s="249"/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  <c r="CO32" s="249"/>
      <c r="CP32" s="249"/>
      <c r="CQ32" s="249"/>
      <c r="CR32" s="249"/>
      <c r="CS32" s="249"/>
      <c r="CT32" s="249"/>
      <c r="CU32" s="249"/>
      <c r="CV32" s="249"/>
      <c r="CW32" s="249"/>
      <c r="CX32" s="249"/>
      <c r="CY32" s="249"/>
      <c r="CZ32" s="249"/>
      <c r="DA32" s="249"/>
      <c r="DB32" s="249"/>
      <c r="DC32" s="249"/>
      <c r="DD32" s="249"/>
      <c r="DE32" s="249"/>
      <c r="DF32" s="249"/>
    </row>
    <row r="33" spans="1:110" s="2" customFormat="1" ht="13.5" customHeight="1">
      <c r="A33" s="18">
        <v>20</v>
      </c>
      <c r="B33" s="15" t="s">
        <v>169</v>
      </c>
      <c r="C33" s="19" t="s">
        <v>167</v>
      </c>
      <c r="D33" s="19">
        <v>40</v>
      </c>
      <c r="E33" s="20">
        <v>0</v>
      </c>
      <c r="F33" s="20">
        <v>1</v>
      </c>
      <c r="G33" s="20">
        <v>100</v>
      </c>
      <c r="H33" s="20">
        <v>28</v>
      </c>
      <c r="I33" s="42"/>
      <c r="J33" s="238">
        <v>0</v>
      </c>
      <c r="K33" s="238">
        <v>0</v>
      </c>
      <c r="L33" s="238">
        <v>0</v>
      </c>
      <c r="M33" s="238">
        <f>SUM(J33:L33)</f>
        <v>0</v>
      </c>
      <c r="N33" s="238">
        <v>1</v>
      </c>
      <c r="O33" s="238">
        <f>N33-M33</f>
        <v>1</v>
      </c>
      <c r="P33" s="310">
        <f>O33/N33</f>
        <v>1</v>
      </c>
      <c r="Q33" s="238">
        <v>0</v>
      </c>
      <c r="R33" s="350">
        <f>(Q33)/(N33-M33)</f>
        <v>0</v>
      </c>
      <c r="S33" s="63"/>
      <c r="T33" s="64"/>
      <c r="U33" s="64"/>
      <c r="V33" s="64"/>
      <c r="W33" s="65">
        <v>1</v>
      </c>
      <c r="X33" s="69"/>
      <c r="Y33" s="245"/>
      <c r="Z33" s="246"/>
      <c r="AA33" s="247"/>
      <c r="AB33" s="248"/>
      <c r="AC33" s="249"/>
      <c r="AD33" s="251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</row>
    <row r="34" spans="1:110" s="2" customFormat="1" ht="13.5" customHeight="1">
      <c r="A34" s="14">
        <v>21</v>
      </c>
      <c r="B34" s="15" t="s">
        <v>170</v>
      </c>
      <c r="C34" s="209"/>
      <c r="D34" s="209"/>
      <c r="E34" s="131"/>
      <c r="F34" s="131"/>
      <c r="G34" s="131"/>
      <c r="H34" s="131"/>
      <c r="I34" s="210"/>
      <c r="J34" s="238">
        <v>0</v>
      </c>
      <c r="K34" s="238">
        <v>0</v>
      </c>
      <c r="L34" s="238">
        <v>0</v>
      </c>
      <c r="M34" s="238">
        <f>SUM(J34:L34)</f>
        <v>0</v>
      </c>
      <c r="N34" s="238">
        <v>1</v>
      </c>
      <c r="O34" s="238">
        <f t="shared" ref="O34:O43" si="4">N34-M34</f>
        <v>1</v>
      </c>
      <c r="P34" s="310">
        <f t="shared" ref="P34:P43" si="5">O34/N34</f>
        <v>1</v>
      </c>
      <c r="Q34" s="238">
        <v>0</v>
      </c>
      <c r="R34" s="350">
        <f t="shared" ref="R34:R43" si="6">(Q34)/(N34-M34)</f>
        <v>0</v>
      </c>
      <c r="S34" s="63"/>
      <c r="T34" s="64"/>
      <c r="U34" s="64"/>
      <c r="V34" s="64"/>
      <c r="W34" s="65">
        <v>1</v>
      </c>
      <c r="X34" s="69"/>
      <c r="Y34" s="245"/>
      <c r="Z34" s="246"/>
      <c r="AA34" s="247"/>
      <c r="AB34" s="248"/>
      <c r="AC34" s="249"/>
      <c r="AD34" s="251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49"/>
      <c r="BM34" s="249"/>
      <c r="BN34" s="249"/>
      <c r="BO34" s="249"/>
      <c r="BP34" s="249"/>
      <c r="BQ34" s="249"/>
      <c r="BR34" s="249"/>
      <c r="BS34" s="249"/>
      <c r="BT34" s="249"/>
      <c r="BU34" s="249"/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  <c r="CO34" s="249"/>
      <c r="CP34" s="249"/>
      <c r="CQ34" s="249"/>
      <c r="CR34" s="249"/>
      <c r="CS34" s="249"/>
      <c r="CT34" s="249"/>
      <c r="CU34" s="249"/>
      <c r="CV34" s="249"/>
      <c r="CW34" s="249"/>
      <c r="CX34" s="249"/>
      <c r="CY34" s="249"/>
      <c r="CZ34" s="249"/>
      <c r="DA34" s="249"/>
      <c r="DB34" s="249"/>
      <c r="DC34" s="249"/>
      <c r="DD34" s="249"/>
      <c r="DE34" s="249"/>
      <c r="DF34" s="249"/>
    </row>
    <row r="35" spans="1:110" s="2" customFormat="1" ht="13.5" customHeight="1">
      <c r="A35" s="14">
        <v>22</v>
      </c>
      <c r="B35" s="15" t="s">
        <v>171</v>
      </c>
      <c r="C35" s="209"/>
      <c r="D35" s="209"/>
      <c r="E35" s="131"/>
      <c r="F35" s="131"/>
      <c r="G35" s="131"/>
      <c r="H35" s="131"/>
      <c r="I35" s="210"/>
      <c r="J35" s="238">
        <v>0</v>
      </c>
      <c r="K35" s="238">
        <v>0</v>
      </c>
      <c r="L35" s="238">
        <v>0</v>
      </c>
      <c r="M35" s="238">
        <f t="shared" ref="J35:M43" si="7">SUM(J35:L35)</f>
        <v>0</v>
      </c>
      <c r="N35" s="238">
        <v>1</v>
      </c>
      <c r="O35" s="238">
        <f t="shared" si="4"/>
        <v>1</v>
      </c>
      <c r="P35" s="310">
        <f t="shared" si="5"/>
        <v>1</v>
      </c>
      <c r="Q35" s="238">
        <v>0</v>
      </c>
      <c r="R35" s="350">
        <f t="shared" si="6"/>
        <v>0</v>
      </c>
      <c r="S35" s="63"/>
      <c r="T35" s="64"/>
      <c r="U35" s="64"/>
      <c r="V35" s="64"/>
      <c r="W35" s="65"/>
      <c r="X35" s="69"/>
      <c r="Y35" s="245"/>
      <c r="Z35" s="246"/>
      <c r="AA35" s="247"/>
      <c r="AB35" s="248"/>
      <c r="AC35" s="249"/>
      <c r="AD35" s="251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49"/>
      <c r="BM35" s="249"/>
      <c r="BN35" s="249"/>
      <c r="BO35" s="249"/>
      <c r="BP35" s="249"/>
      <c r="BQ35" s="249"/>
      <c r="BR35" s="249"/>
      <c r="BS35" s="249"/>
      <c r="BT35" s="249"/>
      <c r="BU35" s="249"/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  <c r="CO35" s="249"/>
      <c r="CP35" s="249"/>
      <c r="CQ35" s="249"/>
      <c r="CR35" s="249"/>
      <c r="CS35" s="249"/>
      <c r="CT35" s="249"/>
      <c r="CU35" s="249"/>
      <c r="CV35" s="249"/>
      <c r="CW35" s="249"/>
      <c r="CX35" s="249"/>
      <c r="CY35" s="249"/>
      <c r="CZ35" s="249"/>
      <c r="DA35" s="249"/>
      <c r="DB35" s="249"/>
      <c r="DC35" s="249"/>
      <c r="DD35" s="249"/>
      <c r="DE35" s="249"/>
      <c r="DF35" s="249"/>
    </row>
    <row r="36" spans="1:110" s="2" customFormat="1" ht="13.5" customHeight="1">
      <c r="A36" s="14">
        <v>23</v>
      </c>
      <c r="B36" s="15" t="s">
        <v>172</v>
      </c>
      <c r="C36" s="209"/>
      <c r="D36" s="209"/>
      <c r="E36" s="131"/>
      <c r="F36" s="131"/>
      <c r="G36" s="131"/>
      <c r="H36" s="131"/>
      <c r="I36" s="210"/>
      <c r="J36" s="238">
        <v>0</v>
      </c>
      <c r="K36" s="238">
        <v>0</v>
      </c>
      <c r="L36" s="238">
        <v>0</v>
      </c>
      <c r="M36" s="238">
        <f t="shared" si="7"/>
        <v>0</v>
      </c>
      <c r="N36" s="238">
        <v>1</v>
      </c>
      <c r="O36" s="238">
        <f t="shared" si="4"/>
        <v>1</v>
      </c>
      <c r="P36" s="310">
        <f t="shared" si="5"/>
        <v>1</v>
      </c>
      <c r="Q36" s="238">
        <v>0</v>
      </c>
      <c r="R36" s="350">
        <f t="shared" si="6"/>
        <v>0</v>
      </c>
      <c r="S36" s="63"/>
      <c r="T36" s="64"/>
      <c r="U36" s="64"/>
      <c r="V36" s="64"/>
      <c r="W36" s="65"/>
      <c r="X36" s="69"/>
      <c r="Y36" s="245"/>
      <c r="Z36" s="246"/>
      <c r="AA36" s="247"/>
      <c r="AB36" s="248"/>
      <c r="AC36" s="249"/>
      <c r="AD36" s="251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49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49"/>
      <c r="BM36" s="249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  <c r="CO36" s="249"/>
      <c r="CP36" s="249"/>
      <c r="CQ36" s="249"/>
      <c r="CR36" s="249"/>
      <c r="CS36" s="249"/>
      <c r="CT36" s="249"/>
      <c r="CU36" s="249"/>
      <c r="CV36" s="249"/>
      <c r="CW36" s="249"/>
      <c r="CX36" s="249"/>
      <c r="CY36" s="249"/>
      <c r="CZ36" s="249"/>
      <c r="DA36" s="249"/>
      <c r="DB36" s="249"/>
      <c r="DC36" s="249"/>
      <c r="DD36" s="249"/>
      <c r="DE36" s="249"/>
      <c r="DF36" s="249"/>
    </row>
    <row r="37" spans="1:110" s="2" customFormat="1" ht="13.5" customHeight="1">
      <c r="A37" s="14">
        <v>24</v>
      </c>
      <c r="B37" s="15" t="s">
        <v>173</v>
      </c>
      <c r="C37" s="209"/>
      <c r="D37" s="209"/>
      <c r="E37" s="131"/>
      <c r="F37" s="131"/>
      <c r="G37" s="131"/>
      <c r="H37" s="131"/>
      <c r="I37" s="210"/>
      <c r="J37" s="238">
        <v>0</v>
      </c>
      <c r="K37" s="238">
        <v>0</v>
      </c>
      <c r="L37" s="238">
        <v>0</v>
      </c>
      <c r="M37" s="238">
        <f t="shared" si="7"/>
        <v>0</v>
      </c>
      <c r="N37" s="238">
        <v>1</v>
      </c>
      <c r="O37" s="238">
        <f t="shared" si="4"/>
        <v>1</v>
      </c>
      <c r="P37" s="310">
        <f t="shared" si="5"/>
        <v>1</v>
      </c>
      <c r="Q37" s="238">
        <v>0</v>
      </c>
      <c r="R37" s="350">
        <f t="shared" si="6"/>
        <v>0</v>
      </c>
      <c r="S37" s="63"/>
      <c r="T37" s="64"/>
      <c r="U37" s="64"/>
      <c r="V37" s="64"/>
      <c r="W37" s="65"/>
      <c r="X37" s="69"/>
      <c r="Y37" s="245"/>
      <c r="Z37" s="246"/>
      <c r="AA37" s="247"/>
      <c r="AB37" s="248"/>
      <c r="AC37" s="249"/>
      <c r="AD37" s="251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49"/>
      <c r="AQ37" s="249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49"/>
      <c r="BM37" s="249"/>
      <c r="BN37" s="249"/>
      <c r="BO37" s="249"/>
      <c r="BP37" s="249"/>
      <c r="BQ37" s="249"/>
      <c r="BR37" s="249"/>
      <c r="BS37" s="249"/>
      <c r="BT37" s="249"/>
      <c r="BU37" s="249"/>
      <c r="BV37" s="249"/>
      <c r="BW37" s="249"/>
      <c r="BX37" s="249"/>
      <c r="BY37" s="249"/>
      <c r="BZ37" s="249"/>
      <c r="CA37" s="249"/>
      <c r="CB37" s="249"/>
      <c r="CC37" s="249"/>
      <c r="CD37" s="249"/>
      <c r="CE37" s="249"/>
      <c r="CF37" s="249"/>
      <c r="CG37" s="249"/>
      <c r="CH37" s="249"/>
      <c r="CI37" s="249"/>
      <c r="CJ37" s="249"/>
      <c r="CK37" s="249"/>
      <c r="CL37" s="249"/>
      <c r="CM37" s="249"/>
      <c r="CN37" s="249"/>
      <c r="CO37" s="249"/>
      <c r="CP37" s="249"/>
      <c r="CQ37" s="249"/>
      <c r="CR37" s="249"/>
      <c r="CS37" s="249"/>
      <c r="CT37" s="249"/>
      <c r="CU37" s="249"/>
      <c r="CV37" s="249"/>
      <c r="CW37" s="249"/>
      <c r="CX37" s="249"/>
      <c r="CY37" s="249"/>
      <c r="CZ37" s="249"/>
      <c r="DA37" s="249"/>
      <c r="DB37" s="249"/>
      <c r="DC37" s="249"/>
      <c r="DD37" s="249"/>
      <c r="DE37" s="249"/>
      <c r="DF37" s="249"/>
    </row>
    <row r="38" spans="1:110" s="2" customFormat="1" ht="13.5" customHeight="1">
      <c r="A38" s="18">
        <v>25</v>
      </c>
      <c r="B38" s="15" t="s">
        <v>174</v>
      </c>
      <c r="C38" s="209"/>
      <c r="D38" s="209"/>
      <c r="E38" s="131"/>
      <c r="F38" s="131"/>
      <c r="G38" s="131"/>
      <c r="H38" s="131"/>
      <c r="I38" s="210"/>
      <c r="J38" s="238">
        <v>0</v>
      </c>
      <c r="K38" s="238">
        <v>0</v>
      </c>
      <c r="L38" s="238">
        <v>0</v>
      </c>
      <c r="M38" s="238">
        <f t="shared" si="7"/>
        <v>0</v>
      </c>
      <c r="N38" s="238">
        <v>1</v>
      </c>
      <c r="O38" s="238">
        <f t="shared" si="4"/>
        <v>1</v>
      </c>
      <c r="P38" s="310">
        <f t="shared" si="5"/>
        <v>1</v>
      </c>
      <c r="Q38" s="238">
        <v>0</v>
      </c>
      <c r="R38" s="350">
        <f t="shared" si="6"/>
        <v>0</v>
      </c>
      <c r="S38" s="63"/>
      <c r="T38" s="64"/>
      <c r="U38" s="64"/>
      <c r="V38" s="64"/>
      <c r="W38" s="65"/>
      <c r="X38" s="69"/>
      <c r="Y38" s="245"/>
      <c r="Z38" s="246"/>
      <c r="AA38" s="247"/>
      <c r="AB38" s="248"/>
      <c r="AC38" s="249"/>
      <c r="AD38" s="251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49"/>
      <c r="AQ38" s="249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49"/>
      <c r="BM38" s="249"/>
      <c r="BN38" s="249"/>
      <c r="BO38" s="249"/>
      <c r="BP38" s="249"/>
      <c r="BQ38" s="249"/>
      <c r="BR38" s="249"/>
      <c r="BS38" s="249"/>
      <c r="BT38" s="249"/>
      <c r="BU38" s="249"/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  <c r="CL38" s="249"/>
      <c r="CM38" s="249"/>
      <c r="CN38" s="249"/>
      <c r="CO38" s="249"/>
      <c r="CP38" s="249"/>
      <c r="CQ38" s="249"/>
      <c r="CR38" s="249"/>
      <c r="CS38" s="249"/>
      <c r="CT38" s="249"/>
      <c r="CU38" s="249"/>
      <c r="CV38" s="249"/>
      <c r="CW38" s="249"/>
      <c r="CX38" s="249"/>
      <c r="CY38" s="249"/>
      <c r="CZ38" s="249"/>
      <c r="DA38" s="249"/>
      <c r="DB38" s="249"/>
      <c r="DC38" s="249"/>
      <c r="DD38" s="249"/>
      <c r="DE38" s="249"/>
      <c r="DF38" s="249"/>
    </row>
    <row r="39" spans="1:110" s="2" customFormat="1" ht="13.5" customHeight="1">
      <c r="A39" s="14">
        <v>26</v>
      </c>
      <c r="B39" s="15" t="s">
        <v>175</v>
      </c>
      <c r="C39" s="209"/>
      <c r="D39" s="209"/>
      <c r="E39" s="131"/>
      <c r="F39" s="131"/>
      <c r="G39" s="131"/>
      <c r="H39" s="131"/>
      <c r="I39" s="210"/>
      <c r="J39" s="238">
        <v>0</v>
      </c>
      <c r="K39" s="238">
        <v>0</v>
      </c>
      <c r="L39" s="238">
        <v>0</v>
      </c>
      <c r="M39" s="238">
        <f t="shared" si="7"/>
        <v>0</v>
      </c>
      <c r="N39" s="238">
        <v>1</v>
      </c>
      <c r="O39" s="238">
        <f t="shared" si="4"/>
        <v>1</v>
      </c>
      <c r="P39" s="310">
        <f t="shared" si="5"/>
        <v>1</v>
      </c>
      <c r="Q39" s="238">
        <v>0</v>
      </c>
      <c r="R39" s="350">
        <f t="shared" si="6"/>
        <v>0</v>
      </c>
      <c r="S39" s="63"/>
      <c r="T39" s="64"/>
      <c r="U39" s="64"/>
      <c r="V39" s="64"/>
      <c r="W39" s="65"/>
      <c r="X39" s="69"/>
      <c r="Y39" s="245"/>
      <c r="Z39" s="246"/>
      <c r="AA39" s="247"/>
      <c r="AB39" s="248"/>
      <c r="AC39" s="249"/>
      <c r="AD39" s="251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49"/>
      <c r="BM39" s="249"/>
      <c r="BN39" s="249"/>
      <c r="BO39" s="249"/>
      <c r="BP39" s="249"/>
      <c r="BQ39" s="249"/>
      <c r="BR39" s="249"/>
      <c r="BS39" s="249"/>
      <c r="BT39" s="249"/>
      <c r="BU39" s="249"/>
      <c r="BV39" s="249"/>
      <c r="BW39" s="249"/>
      <c r="BX39" s="249"/>
      <c r="BY39" s="249"/>
      <c r="BZ39" s="249"/>
      <c r="CA39" s="249"/>
      <c r="CB39" s="249"/>
      <c r="CC39" s="249"/>
      <c r="CD39" s="249"/>
      <c r="CE39" s="249"/>
      <c r="CF39" s="249"/>
      <c r="CG39" s="249"/>
      <c r="CH39" s="249"/>
      <c r="CI39" s="249"/>
      <c r="CJ39" s="249"/>
      <c r="CK39" s="249"/>
      <c r="CL39" s="249"/>
      <c r="CM39" s="249"/>
      <c r="CN39" s="249"/>
      <c r="CO39" s="249"/>
      <c r="CP39" s="249"/>
      <c r="CQ39" s="249"/>
      <c r="CR39" s="249"/>
      <c r="CS39" s="249"/>
      <c r="CT39" s="249"/>
      <c r="CU39" s="249"/>
      <c r="CV39" s="249"/>
      <c r="CW39" s="249"/>
      <c r="CX39" s="249"/>
      <c r="CY39" s="249"/>
      <c r="CZ39" s="249"/>
      <c r="DA39" s="249"/>
      <c r="DB39" s="249"/>
      <c r="DC39" s="249"/>
      <c r="DD39" s="249"/>
      <c r="DE39" s="249"/>
      <c r="DF39" s="249"/>
    </row>
    <row r="40" spans="1:110" s="2" customFormat="1" ht="13.5" customHeight="1">
      <c r="A40" s="14">
        <v>27</v>
      </c>
      <c r="B40" s="15" t="s">
        <v>169</v>
      </c>
      <c r="C40" s="209"/>
      <c r="D40" s="209"/>
      <c r="E40" s="131"/>
      <c r="F40" s="131"/>
      <c r="G40" s="131"/>
      <c r="H40" s="131"/>
      <c r="I40" s="210"/>
      <c r="J40" s="238">
        <f t="shared" si="7"/>
        <v>0</v>
      </c>
      <c r="K40" s="238">
        <f t="shared" si="7"/>
        <v>0</v>
      </c>
      <c r="L40" s="238">
        <f t="shared" si="7"/>
        <v>0</v>
      </c>
      <c r="M40" s="238">
        <f t="shared" si="7"/>
        <v>0</v>
      </c>
      <c r="N40" s="238">
        <v>1</v>
      </c>
      <c r="O40" s="238">
        <f t="shared" si="4"/>
        <v>1</v>
      </c>
      <c r="P40" s="310">
        <f t="shared" si="5"/>
        <v>1</v>
      </c>
      <c r="Q40" s="238">
        <v>0</v>
      </c>
      <c r="R40" s="350">
        <f t="shared" si="6"/>
        <v>0</v>
      </c>
      <c r="S40" s="63"/>
      <c r="T40" s="64"/>
      <c r="U40" s="64"/>
      <c r="V40" s="64"/>
      <c r="W40" s="65"/>
      <c r="X40" s="69"/>
      <c r="Y40" s="245"/>
      <c r="Z40" s="246"/>
      <c r="AA40" s="247"/>
      <c r="AB40" s="248"/>
      <c r="AC40" s="249"/>
      <c r="AD40" s="251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49"/>
      <c r="BM40" s="249"/>
      <c r="BN40" s="249"/>
      <c r="BO40" s="249"/>
      <c r="BP40" s="249"/>
      <c r="BQ40" s="249"/>
      <c r="BR40" s="249"/>
      <c r="BS40" s="249"/>
      <c r="BT40" s="249"/>
      <c r="BU40" s="249"/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  <c r="CL40" s="249"/>
      <c r="CM40" s="249"/>
      <c r="CN40" s="249"/>
      <c r="CO40" s="249"/>
      <c r="CP40" s="249"/>
      <c r="CQ40" s="249"/>
      <c r="CR40" s="249"/>
      <c r="CS40" s="249"/>
      <c r="CT40" s="249"/>
      <c r="CU40" s="249"/>
      <c r="CV40" s="249"/>
      <c r="CW40" s="249"/>
      <c r="CX40" s="249"/>
      <c r="CY40" s="249"/>
      <c r="CZ40" s="249"/>
      <c r="DA40" s="249"/>
      <c r="DB40" s="249"/>
      <c r="DC40" s="249"/>
      <c r="DD40" s="249"/>
      <c r="DE40" s="249"/>
      <c r="DF40" s="249"/>
    </row>
    <row r="41" spans="1:110" s="2" customFormat="1" ht="13.5" customHeight="1">
      <c r="A41" s="14">
        <v>28</v>
      </c>
      <c r="B41" s="15" t="s">
        <v>170</v>
      </c>
      <c r="C41" s="209"/>
      <c r="D41" s="209"/>
      <c r="E41" s="131"/>
      <c r="F41" s="131"/>
      <c r="G41" s="131"/>
      <c r="H41" s="131"/>
      <c r="I41" s="210"/>
      <c r="J41" s="238">
        <f t="shared" si="7"/>
        <v>0</v>
      </c>
      <c r="K41" s="238">
        <f t="shared" si="7"/>
        <v>0</v>
      </c>
      <c r="L41" s="238">
        <f t="shared" si="7"/>
        <v>0</v>
      </c>
      <c r="M41" s="238">
        <f t="shared" si="7"/>
        <v>0</v>
      </c>
      <c r="N41" s="238">
        <v>1</v>
      </c>
      <c r="O41" s="238">
        <f t="shared" si="4"/>
        <v>1</v>
      </c>
      <c r="P41" s="310">
        <f t="shared" si="5"/>
        <v>1</v>
      </c>
      <c r="Q41" s="238">
        <v>0</v>
      </c>
      <c r="R41" s="350">
        <f t="shared" si="6"/>
        <v>0</v>
      </c>
      <c r="S41" s="63"/>
      <c r="T41" s="64"/>
      <c r="U41" s="64"/>
      <c r="V41" s="64"/>
      <c r="W41" s="65"/>
      <c r="X41" s="69"/>
      <c r="Y41" s="245"/>
      <c r="Z41" s="246"/>
      <c r="AA41" s="247"/>
      <c r="AB41" s="248"/>
      <c r="AC41" s="249"/>
      <c r="AD41" s="251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49"/>
      <c r="BM41" s="249"/>
      <c r="BN41" s="249"/>
      <c r="BO41" s="249"/>
      <c r="BP41" s="249"/>
      <c r="BQ41" s="249"/>
      <c r="BR41" s="249"/>
      <c r="BS41" s="249"/>
      <c r="BT41" s="249"/>
      <c r="BU41" s="249"/>
      <c r="BV41" s="249"/>
      <c r="BW41" s="249"/>
      <c r="BX41" s="249"/>
      <c r="BY41" s="249"/>
      <c r="BZ41" s="249"/>
      <c r="CA41" s="249"/>
      <c r="CB41" s="249"/>
      <c r="CC41" s="249"/>
      <c r="CD41" s="249"/>
      <c r="CE41" s="249"/>
      <c r="CF41" s="249"/>
      <c r="CG41" s="249"/>
      <c r="CH41" s="249"/>
      <c r="CI41" s="249"/>
      <c r="CJ41" s="249"/>
      <c r="CK41" s="249"/>
      <c r="CL41" s="249"/>
      <c r="CM41" s="249"/>
      <c r="CN41" s="249"/>
      <c r="CO41" s="249"/>
      <c r="CP41" s="249"/>
      <c r="CQ41" s="249"/>
      <c r="CR41" s="249"/>
      <c r="CS41" s="249"/>
      <c r="CT41" s="249"/>
      <c r="CU41" s="249"/>
      <c r="CV41" s="249"/>
      <c r="CW41" s="249"/>
      <c r="CX41" s="249"/>
      <c r="CY41" s="249"/>
      <c r="CZ41" s="249"/>
      <c r="DA41" s="249"/>
      <c r="DB41" s="249"/>
      <c r="DC41" s="249"/>
      <c r="DD41" s="249"/>
      <c r="DE41" s="249"/>
      <c r="DF41" s="249"/>
    </row>
    <row r="42" spans="1:110" s="2" customFormat="1" ht="13.5" customHeight="1">
      <c r="A42" s="14">
        <v>29</v>
      </c>
      <c r="B42" s="15" t="s">
        <v>171</v>
      </c>
      <c r="C42" s="209"/>
      <c r="D42" s="209"/>
      <c r="E42" s="131"/>
      <c r="F42" s="131"/>
      <c r="G42" s="131"/>
      <c r="H42" s="131"/>
      <c r="I42" s="210"/>
      <c r="J42" s="238">
        <f t="shared" si="7"/>
        <v>0</v>
      </c>
      <c r="K42" s="238">
        <f t="shared" si="7"/>
        <v>0</v>
      </c>
      <c r="L42" s="238">
        <f t="shared" si="7"/>
        <v>0</v>
      </c>
      <c r="M42" s="238">
        <f t="shared" si="7"/>
        <v>0</v>
      </c>
      <c r="N42" s="238">
        <v>1</v>
      </c>
      <c r="O42" s="238">
        <f t="shared" si="4"/>
        <v>1</v>
      </c>
      <c r="P42" s="310">
        <f t="shared" si="5"/>
        <v>1</v>
      </c>
      <c r="Q42" s="238">
        <v>0</v>
      </c>
      <c r="R42" s="350">
        <f t="shared" si="6"/>
        <v>0</v>
      </c>
      <c r="S42" s="63"/>
      <c r="T42" s="64"/>
      <c r="U42" s="64"/>
      <c r="V42" s="64"/>
      <c r="W42" s="65"/>
      <c r="X42" s="69"/>
      <c r="Y42" s="245"/>
      <c r="Z42" s="246"/>
      <c r="AA42" s="247"/>
      <c r="AB42" s="248"/>
      <c r="AC42" s="249"/>
      <c r="AD42" s="251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49"/>
      <c r="BM42" s="249"/>
      <c r="BN42" s="249"/>
      <c r="BO42" s="249"/>
      <c r="BP42" s="249"/>
      <c r="BQ42" s="249"/>
      <c r="BR42" s="249"/>
      <c r="BS42" s="249"/>
      <c r="BT42" s="249"/>
      <c r="BU42" s="249"/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  <c r="CL42" s="249"/>
      <c r="CM42" s="249"/>
      <c r="CN42" s="249"/>
      <c r="CO42" s="249"/>
      <c r="CP42" s="249"/>
      <c r="CQ42" s="249"/>
      <c r="CR42" s="249"/>
      <c r="CS42" s="249"/>
      <c r="CT42" s="249"/>
      <c r="CU42" s="249"/>
      <c r="CV42" s="249"/>
      <c r="CW42" s="249"/>
      <c r="CX42" s="249"/>
      <c r="CY42" s="249"/>
      <c r="CZ42" s="249"/>
      <c r="DA42" s="249"/>
      <c r="DB42" s="249"/>
      <c r="DC42" s="249"/>
      <c r="DD42" s="249"/>
      <c r="DE42" s="249"/>
      <c r="DF42" s="249"/>
    </row>
    <row r="43" spans="1:110" s="2" customFormat="1" ht="13.5" customHeight="1">
      <c r="A43" s="18">
        <v>30</v>
      </c>
      <c r="B43" s="15" t="s">
        <v>172</v>
      </c>
      <c r="C43" s="209"/>
      <c r="D43" s="209"/>
      <c r="E43" s="131"/>
      <c r="F43" s="131"/>
      <c r="G43" s="131"/>
      <c r="H43" s="131"/>
      <c r="I43" s="210"/>
      <c r="J43" s="238">
        <f t="shared" si="7"/>
        <v>0</v>
      </c>
      <c r="K43" s="238">
        <f t="shared" si="7"/>
        <v>0</v>
      </c>
      <c r="L43" s="238">
        <f t="shared" si="7"/>
        <v>0</v>
      </c>
      <c r="M43" s="238">
        <f t="shared" si="7"/>
        <v>0</v>
      </c>
      <c r="N43" s="238">
        <v>1</v>
      </c>
      <c r="O43" s="238">
        <f t="shared" si="4"/>
        <v>1</v>
      </c>
      <c r="P43" s="310">
        <f t="shared" si="5"/>
        <v>1</v>
      </c>
      <c r="Q43" s="238">
        <v>0</v>
      </c>
      <c r="R43" s="350">
        <f t="shared" si="6"/>
        <v>0</v>
      </c>
      <c r="S43" s="63"/>
      <c r="T43" s="64"/>
      <c r="U43" s="64"/>
      <c r="V43" s="64"/>
      <c r="W43" s="65"/>
      <c r="X43" s="69"/>
      <c r="Y43" s="245"/>
      <c r="Z43" s="246"/>
      <c r="AA43" s="247"/>
      <c r="AB43" s="248"/>
      <c r="AC43" s="249"/>
      <c r="AD43" s="251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49"/>
      <c r="BN43" s="249"/>
      <c r="BO43" s="249"/>
      <c r="BP43" s="249"/>
      <c r="BQ43" s="249"/>
      <c r="BR43" s="249"/>
      <c r="BS43" s="249"/>
      <c r="BT43" s="249"/>
      <c r="BU43" s="249"/>
      <c r="BV43" s="249"/>
      <c r="BW43" s="249"/>
      <c r="BX43" s="249"/>
      <c r="BY43" s="249"/>
      <c r="BZ43" s="249"/>
      <c r="CA43" s="249"/>
      <c r="CB43" s="249"/>
      <c r="CC43" s="249"/>
      <c r="CD43" s="249"/>
      <c r="CE43" s="249"/>
      <c r="CF43" s="249"/>
      <c r="CG43" s="249"/>
      <c r="CH43" s="249"/>
      <c r="CI43" s="249"/>
      <c r="CJ43" s="249"/>
      <c r="CK43" s="249"/>
      <c r="CL43" s="249"/>
      <c r="CM43" s="249"/>
      <c r="CN43" s="249"/>
      <c r="CO43" s="249"/>
      <c r="CP43" s="249"/>
      <c r="CQ43" s="249"/>
      <c r="CR43" s="249"/>
      <c r="CS43" s="249"/>
      <c r="CT43" s="249"/>
      <c r="CU43" s="249"/>
      <c r="CV43" s="249"/>
      <c r="CW43" s="249"/>
      <c r="CX43" s="249"/>
      <c r="CY43" s="249"/>
      <c r="CZ43" s="249"/>
      <c r="DA43" s="249"/>
      <c r="DB43" s="249"/>
      <c r="DC43" s="249"/>
      <c r="DD43" s="249"/>
      <c r="DE43" s="249"/>
      <c r="DF43" s="249"/>
    </row>
    <row r="44" spans="1:110" s="2" customFormat="1" ht="13.5" customHeight="1">
      <c r="A44" s="374">
        <v>31</v>
      </c>
      <c r="B44" s="367" t="s">
        <v>173</v>
      </c>
      <c r="C44" s="374"/>
      <c r="D44" s="374"/>
      <c r="E44" s="353"/>
      <c r="F44" s="353"/>
      <c r="G44" s="353"/>
      <c r="H44" s="353"/>
      <c r="I44" s="355"/>
      <c r="J44" s="238">
        <f t="shared" ref="J44" si="8">SUM(G44:I44)</f>
        <v>0</v>
      </c>
      <c r="K44" s="238">
        <f t="shared" ref="K44" si="9">SUM(H44:J44)</f>
        <v>0</v>
      </c>
      <c r="L44" s="238">
        <f t="shared" ref="L44" si="10">SUM(I44:K44)</f>
        <v>0</v>
      </c>
      <c r="M44" s="238">
        <f t="shared" ref="M44" si="11">SUM(J44:L44)</f>
        <v>0</v>
      </c>
      <c r="N44" s="238">
        <v>1</v>
      </c>
      <c r="O44" s="238">
        <f t="shared" ref="O44" si="12">N44-M44</f>
        <v>1</v>
      </c>
      <c r="P44" s="310">
        <f t="shared" ref="P44" si="13">O44/N44</f>
        <v>1</v>
      </c>
      <c r="Q44" s="238">
        <v>0</v>
      </c>
      <c r="R44" s="350">
        <f t="shared" ref="R44" si="14">(Q44)/(N44-M44)</f>
        <v>0</v>
      </c>
      <c r="S44" s="63"/>
      <c r="T44" s="64"/>
      <c r="U44" s="64"/>
      <c r="V44" s="64"/>
      <c r="W44" s="65"/>
      <c r="X44" s="69"/>
      <c r="Y44" s="252"/>
      <c r="Z44" s="246"/>
      <c r="AA44" s="247"/>
      <c r="AB44" s="248"/>
      <c r="AC44" s="249"/>
      <c r="AD44" s="251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49"/>
      <c r="BM44" s="249"/>
      <c r="BN44" s="249"/>
      <c r="BO44" s="249"/>
      <c r="BP44" s="249"/>
      <c r="BQ44" s="249"/>
      <c r="BR44" s="249"/>
      <c r="BS44" s="249"/>
      <c r="BT44" s="249"/>
      <c r="BU44" s="249"/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  <c r="CL44" s="249"/>
      <c r="CM44" s="249"/>
      <c r="CN44" s="249"/>
      <c r="CO44" s="249"/>
      <c r="CP44" s="249"/>
      <c r="CQ44" s="249"/>
      <c r="CR44" s="249"/>
      <c r="CS44" s="249"/>
      <c r="CT44" s="249"/>
      <c r="CU44" s="249"/>
      <c r="CV44" s="249"/>
      <c r="CW44" s="249"/>
      <c r="CX44" s="249"/>
      <c r="CY44" s="249"/>
      <c r="CZ44" s="249"/>
      <c r="DA44" s="249"/>
      <c r="DB44" s="249"/>
      <c r="DC44" s="249"/>
      <c r="DD44" s="249"/>
      <c r="DE44" s="249"/>
      <c r="DF44" s="249"/>
    </row>
    <row r="45" spans="1:110" s="2" customFormat="1" ht="25.2" customHeight="1">
      <c r="A45" s="447" t="s">
        <v>187</v>
      </c>
      <c r="B45" s="447"/>
      <c r="C45" s="271"/>
      <c r="D45" s="271"/>
      <c r="E45" s="271"/>
      <c r="F45" s="271"/>
      <c r="G45" s="271"/>
      <c r="H45" s="271"/>
      <c r="I45" s="271"/>
      <c r="J45" s="272">
        <f>SUM(J16:J43)</f>
        <v>0</v>
      </c>
      <c r="K45" s="272">
        <f>SUM(K16:K43)</f>
        <v>0</v>
      </c>
      <c r="L45" s="273">
        <f>SUM(L16:L43)</f>
        <v>0</v>
      </c>
      <c r="M45" s="273">
        <f>SUM(M16:M43)</f>
        <v>0</v>
      </c>
      <c r="N45" s="273">
        <f>SUM(N14:N43)</f>
        <v>30</v>
      </c>
      <c r="O45" s="273">
        <f>SUM(O14:O43)</f>
        <v>30</v>
      </c>
      <c r="P45" s="274">
        <f>SUM(P16:P43)</f>
        <v>28</v>
      </c>
      <c r="Q45" s="273">
        <f>SUM(Q14:Q43)</f>
        <v>1.1145833333333333</v>
      </c>
      <c r="R45" s="275">
        <f>SUM(R16:W43)</f>
        <v>3.114583333333333</v>
      </c>
      <c r="S45" s="276"/>
      <c r="T45" s="277"/>
      <c r="U45" s="277"/>
      <c r="V45" s="277"/>
      <c r="W45" s="278"/>
      <c r="X45" s="279"/>
      <c r="Y45" s="252"/>
      <c r="Z45" s="246"/>
      <c r="AA45" s="247"/>
      <c r="AB45" s="248"/>
      <c r="AC45" s="249"/>
      <c r="AD45" s="251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49"/>
      <c r="BJ45" s="249"/>
      <c r="BK45" s="249"/>
      <c r="BL45" s="249"/>
      <c r="BM45" s="249"/>
      <c r="BN45" s="249"/>
      <c r="BO45" s="249"/>
      <c r="BP45" s="249"/>
      <c r="BQ45" s="249"/>
      <c r="BR45" s="249"/>
      <c r="BS45" s="249"/>
      <c r="BT45" s="249"/>
      <c r="BU45" s="249"/>
      <c r="BV45" s="249"/>
      <c r="BW45" s="249"/>
      <c r="BX45" s="249"/>
      <c r="BY45" s="249"/>
      <c r="BZ45" s="249"/>
      <c r="CA45" s="249"/>
      <c r="CB45" s="249"/>
      <c r="CC45" s="249"/>
      <c r="CD45" s="249"/>
      <c r="CE45" s="249"/>
      <c r="CF45" s="249"/>
      <c r="CG45" s="249"/>
      <c r="CH45" s="249"/>
      <c r="CI45" s="249"/>
      <c r="CJ45" s="249"/>
      <c r="CK45" s="249"/>
      <c r="CL45" s="249"/>
      <c r="CM45" s="249"/>
      <c r="CN45" s="249"/>
      <c r="CO45" s="249"/>
      <c r="CP45" s="249"/>
      <c r="CQ45" s="249"/>
      <c r="CR45" s="249"/>
      <c r="CS45" s="249"/>
      <c r="CT45" s="249"/>
      <c r="CU45" s="249"/>
      <c r="CV45" s="249"/>
      <c r="CW45" s="249"/>
      <c r="CX45" s="249"/>
      <c r="CY45" s="249"/>
      <c r="CZ45" s="249"/>
      <c r="DA45" s="249"/>
      <c r="DB45" s="249"/>
      <c r="DC45" s="249"/>
      <c r="DD45" s="249"/>
      <c r="DE45" s="249"/>
      <c r="DF45" s="249"/>
    </row>
    <row r="46" spans="1:110" ht="25.2" customHeight="1">
      <c r="A46" s="447" t="s">
        <v>188</v>
      </c>
      <c r="B46" s="447"/>
      <c r="C46" s="280"/>
      <c r="D46" s="280"/>
      <c r="E46" s="280"/>
      <c r="F46" s="280"/>
      <c r="G46" s="280"/>
      <c r="H46" s="280"/>
      <c r="I46" s="280"/>
      <c r="J46" s="272">
        <f t="shared" ref="J46:R46" si="15">AVERAGE(J26:J43)</f>
        <v>0</v>
      </c>
      <c r="K46" s="272">
        <f t="shared" si="15"/>
        <v>0</v>
      </c>
      <c r="L46" s="273">
        <f t="shared" si="15"/>
        <v>0</v>
      </c>
      <c r="M46" s="273">
        <f t="shared" si="15"/>
        <v>0</v>
      </c>
      <c r="N46" s="273">
        <f t="shared" si="15"/>
        <v>1</v>
      </c>
      <c r="O46" s="273">
        <f t="shared" si="15"/>
        <v>1</v>
      </c>
      <c r="P46" s="274">
        <f t="shared" si="15"/>
        <v>1</v>
      </c>
      <c r="Q46" s="273">
        <f t="shared" si="15"/>
        <v>0</v>
      </c>
      <c r="R46" s="275">
        <f>AVERAGE(R14:R44)</f>
        <v>3.5954301075268813E-2</v>
      </c>
      <c r="S46" s="281"/>
      <c r="T46" s="282"/>
      <c r="U46" s="282"/>
      <c r="V46" s="283"/>
      <c r="W46" s="280"/>
      <c r="X46" s="284"/>
      <c r="Y46" s="244"/>
      <c r="Z46" s="248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  <c r="BJ46" s="244"/>
      <c r="BK46" s="244"/>
      <c r="BL46" s="244"/>
      <c r="BM46" s="244"/>
      <c r="BN46" s="244"/>
      <c r="BO46" s="244"/>
      <c r="BP46" s="244"/>
      <c r="BQ46" s="244"/>
      <c r="BR46" s="244"/>
      <c r="BS46" s="244"/>
      <c r="BT46" s="244"/>
      <c r="BU46" s="244"/>
      <c r="BV46" s="244"/>
      <c r="BW46" s="244"/>
      <c r="BX46" s="244"/>
      <c r="BY46" s="244"/>
      <c r="BZ46" s="244"/>
      <c r="CA46" s="244"/>
      <c r="CB46" s="244"/>
      <c r="CC46" s="244"/>
      <c r="CD46" s="244"/>
      <c r="CE46" s="244"/>
      <c r="CF46" s="244"/>
      <c r="CG46" s="244"/>
      <c r="CH46" s="244"/>
      <c r="CI46" s="244"/>
      <c r="CJ46" s="244"/>
      <c r="CK46" s="244"/>
      <c r="CL46" s="244"/>
      <c r="CM46" s="244"/>
      <c r="CN46" s="244"/>
      <c r="CO46" s="244"/>
      <c r="CP46" s="244"/>
      <c r="CQ46" s="244"/>
      <c r="CR46" s="244"/>
      <c r="CS46" s="244"/>
      <c r="CT46" s="244"/>
      <c r="CU46" s="244"/>
      <c r="CV46" s="244"/>
      <c r="CW46" s="244"/>
      <c r="CX46" s="244"/>
      <c r="CY46" s="244"/>
      <c r="CZ46" s="244"/>
      <c r="DA46" s="244"/>
      <c r="DB46" s="244"/>
      <c r="DC46" s="244"/>
      <c r="DD46" s="244"/>
      <c r="DE46" s="244"/>
      <c r="DF46" s="244"/>
    </row>
    <row r="47" spans="1:110" ht="21" customHeight="1">
      <c r="Y47" s="244"/>
      <c r="Z47" s="248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  <c r="BJ47" s="244"/>
      <c r="BK47" s="244"/>
      <c r="BL47" s="244"/>
      <c r="BM47" s="244"/>
      <c r="BN47" s="244"/>
      <c r="BO47" s="244"/>
      <c r="BP47" s="244"/>
      <c r="BQ47" s="244"/>
      <c r="BR47" s="244"/>
      <c r="BS47" s="244"/>
      <c r="BT47" s="244"/>
      <c r="BU47" s="244"/>
      <c r="BV47" s="244"/>
      <c r="BW47" s="244"/>
      <c r="BX47" s="244"/>
      <c r="BY47" s="244"/>
      <c r="BZ47" s="244"/>
      <c r="CA47" s="244"/>
      <c r="CB47" s="244"/>
      <c r="CC47" s="244"/>
      <c r="CD47" s="244"/>
      <c r="CE47" s="244"/>
      <c r="CF47" s="244"/>
      <c r="CG47" s="244"/>
      <c r="CH47" s="244"/>
      <c r="CI47" s="244"/>
      <c r="CJ47" s="244"/>
      <c r="CK47" s="244"/>
      <c r="CL47" s="244"/>
      <c r="CM47" s="244"/>
      <c r="CN47" s="244"/>
      <c r="CO47" s="244"/>
      <c r="CP47" s="244"/>
      <c r="CQ47" s="244"/>
      <c r="CR47" s="244"/>
      <c r="CS47" s="244"/>
      <c r="CT47" s="244"/>
      <c r="CU47" s="244"/>
      <c r="CV47" s="244"/>
      <c r="CW47" s="244"/>
      <c r="CX47" s="244"/>
      <c r="CY47" s="244"/>
      <c r="CZ47" s="244"/>
      <c r="DA47" s="244"/>
      <c r="DB47" s="244"/>
      <c r="DC47" s="244"/>
      <c r="DD47" s="244"/>
      <c r="DE47" s="244"/>
      <c r="DF47" s="244"/>
    </row>
    <row r="48" spans="1:110">
      <c r="A48" s="1"/>
      <c r="B48" s="1"/>
      <c r="C48" s="1"/>
      <c r="D48" s="1"/>
      <c r="E48" s="1"/>
      <c r="F48" s="1"/>
      <c r="G48" s="1"/>
      <c r="H48" s="1"/>
      <c r="I48" s="1"/>
      <c r="J48" s="375"/>
      <c r="K48" s="375"/>
      <c r="L48" s="375"/>
      <c r="M48" s="376"/>
      <c r="N48" s="1"/>
      <c r="O48" s="1"/>
      <c r="W48" s="1"/>
      <c r="X48" s="1"/>
      <c r="Y48" s="244"/>
      <c r="Z48" s="248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  <c r="BJ48" s="244"/>
      <c r="BK48" s="244"/>
      <c r="BL48" s="244"/>
      <c r="BM48" s="244"/>
      <c r="BN48" s="244"/>
      <c r="BO48" s="244"/>
      <c r="BP48" s="244"/>
      <c r="BQ48" s="244"/>
      <c r="BR48" s="244"/>
      <c r="BS48" s="244"/>
      <c r="BT48" s="244"/>
      <c r="BU48" s="244"/>
      <c r="BV48" s="244"/>
      <c r="BW48" s="244"/>
      <c r="BX48" s="244"/>
      <c r="BY48" s="244"/>
      <c r="BZ48" s="244"/>
      <c r="CA48" s="244"/>
      <c r="CB48" s="244"/>
      <c r="CC48" s="244"/>
      <c r="CD48" s="244"/>
      <c r="CE48" s="244"/>
      <c r="CF48" s="244"/>
      <c r="CG48" s="244"/>
      <c r="CH48" s="244"/>
      <c r="CI48" s="244"/>
      <c r="CJ48" s="244"/>
      <c r="CK48" s="244"/>
      <c r="CL48" s="244"/>
      <c r="CM48" s="244"/>
      <c r="CN48" s="244"/>
      <c r="CO48" s="244"/>
      <c r="CP48" s="244"/>
      <c r="CQ48" s="244"/>
      <c r="CR48" s="244"/>
      <c r="CS48" s="244"/>
      <c r="CT48" s="244"/>
      <c r="CU48" s="244"/>
      <c r="CV48" s="244"/>
      <c r="CW48" s="244"/>
      <c r="CX48" s="244"/>
      <c r="CY48" s="244"/>
      <c r="CZ48" s="244"/>
      <c r="DA48" s="244"/>
      <c r="DB48" s="244"/>
      <c r="DC48" s="244"/>
      <c r="DD48" s="244"/>
      <c r="DE48" s="244"/>
      <c r="DF48" s="244"/>
    </row>
    <row r="49" spans="1:110">
      <c r="A49" s="377"/>
      <c r="B49" s="439" t="s">
        <v>206</v>
      </c>
      <c r="C49" s="439"/>
      <c r="D49" s="439"/>
      <c r="E49" s="439"/>
      <c r="F49" s="439"/>
      <c r="G49" s="439"/>
      <c r="H49" s="439"/>
      <c r="I49" s="439"/>
      <c r="J49" s="439"/>
      <c r="K49" s="378"/>
      <c r="L49" s="378"/>
      <c r="M49" s="379"/>
      <c r="N49" s="378"/>
      <c r="O49" s="379"/>
      <c r="P49" s="380"/>
      <c r="Q49" s="381" t="s">
        <v>208</v>
      </c>
      <c r="R49" s="382"/>
      <c r="S49" s="383"/>
      <c r="T49" s="382"/>
      <c r="U49" s="382"/>
      <c r="V49" s="382"/>
      <c r="W49" s="384"/>
      <c r="X49" s="1"/>
      <c r="Y49" s="244"/>
      <c r="Z49" s="248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  <c r="BJ49" s="244"/>
      <c r="BK49" s="244"/>
      <c r="BL49" s="244"/>
      <c r="BM49" s="244"/>
      <c r="BN49" s="244"/>
      <c r="BO49" s="244"/>
      <c r="BP49" s="244"/>
      <c r="BQ49" s="244"/>
      <c r="BR49" s="244"/>
      <c r="BS49" s="244"/>
      <c r="BT49" s="244"/>
      <c r="BU49" s="244"/>
      <c r="BV49" s="244"/>
      <c r="BW49" s="244"/>
      <c r="BX49" s="244"/>
      <c r="BY49" s="244"/>
      <c r="BZ49" s="244"/>
      <c r="CA49" s="244"/>
      <c r="CB49" s="244"/>
      <c r="CC49" s="244"/>
      <c r="CD49" s="244"/>
      <c r="CE49" s="244"/>
      <c r="CF49" s="244"/>
      <c r="CG49" s="244"/>
      <c r="CH49" s="244"/>
      <c r="CI49" s="244"/>
      <c r="CJ49" s="244"/>
      <c r="CK49" s="244"/>
      <c r="CL49" s="244"/>
      <c r="CM49" s="244"/>
      <c r="CN49" s="244"/>
      <c r="CO49" s="244"/>
      <c r="CP49" s="244"/>
      <c r="CQ49" s="244"/>
      <c r="CR49" s="244"/>
      <c r="CS49" s="244"/>
      <c r="CT49" s="244"/>
      <c r="CU49" s="244"/>
      <c r="CV49" s="244"/>
      <c r="CW49" s="244"/>
      <c r="CX49" s="244"/>
      <c r="CY49" s="244"/>
      <c r="CZ49" s="244"/>
      <c r="DA49" s="244"/>
      <c r="DB49" s="244"/>
      <c r="DC49" s="244"/>
      <c r="DD49" s="244"/>
      <c r="DE49" s="244"/>
      <c r="DF49" s="244"/>
    </row>
    <row r="50" spans="1:110">
      <c r="A50" s="439" t="s">
        <v>207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385"/>
      <c r="M50" s="381"/>
      <c r="N50" s="386"/>
      <c r="O50" s="386"/>
      <c r="P50" s="386"/>
      <c r="Q50" s="381" t="s">
        <v>209</v>
      </c>
      <c r="R50" s="386"/>
      <c r="S50" s="387"/>
      <c r="T50" s="386"/>
      <c r="U50" s="386"/>
      <c r="V50" s="388"/>
      <c r="W50" s="381"/>
      <c r="X50" s="1"/>
      <c r="Y50" s="244"/>
      <c r="Z50" s="248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  <c r="BJ50" s="244"/>
      <c r="BK50" s="244"/>
      <c r="BL50" s="244"/>
      <c r="BM50" s="244"/>
      <c r="BN50" s="244"/>
      <c r="BO50" s="244"/>
      <c r="BP50" s="244"/>
      <c r="BQ50" s="244"/>
      <c r="BR50" s="244"/>
      <c r="BS50" s="244"/>
      <c r="BT50" s="244"/>
      <c r="BU50" s="244"/>
      <c r="BV50" s="244"/>
      <c r="BW50" s="244"/>
      <c r="BX50" s="244"/>
      <c r="BY50" s="244"/>
      <c r="BZ50" s="244"/>
      <c r="CA50" s="244"/>
      <c r="CB50" s="244"/>
      <c r="CC50" s="244"/>
      <c r="CD50" s="244"/>
      <c r="CE50" s="244"/>
      <c r="CF50" s="244"/>
      <c r="CG50" s="244"/>
      <c r="CH50" s="244"/>
      <c r="CI50" s="244"/>
      <c r="CJ50" s="244"/>
      <c r="CK50" s="244"/>
      <c r="CL50" s="244"/>
      <c r="CM50" s="244"/>
      <c r="CN50" s="244"/>
      <c r="CO50" s="244"/>
      <c r="CP50" s="244"/>
      <c r="CQ50" s="244"/>
      <c r="CR50" s="244"/>
      <c r="CS50" s="244"/>
      <c r="CT50" s="244"/>
      <c r="CU50" s="244"/>
      <c r="CV50" s="244"/>
      <c r="CW50" s="244"/>
      <c r="CX50" s="244"/>
      <c r="CY50" s="244"/>
      <c r="CZ50" s="244"/>
      <c r="DA50" s="244"/>
      <c r="DB50" s="244"/>
      <c r="DC50" s="244"/>
      <c r="DD50" s="244"/>
      <c r="DE50" s="244"/>
      <c r="DF50" s="244"/>
    </row>
    <row r="51" spans="1:110">
      <c r="A51" s="377"/>
      <c r="B51" s="386"/>
      <c r="C51" s="386"/>
      <c r="D51" s="386"/>
      <c r="E51" s="386"/>
      <c r="F51" s="386"/>
      <c r="G51" s="386"/>
      <c r="H51" s="386"/>
      <c r="I51" s="386"/>
      <c r="J51" s="381"/>
      <c r="K51" s="386"/>
      <c r="L51" s="386"/>
      <c r="M51" s="386"/>
      <c r="N51" s="386"/>
      <c r="O51" s="386"/>
      <c r="P51" s="386"/>
      <c r="Q51" s="381"/>
      <c r="R51" s="386"/>
      <c r="S51" s="387"/>
      <c r="T51" s="386"/>
      <c r="U51" s="386"/>
      <c r="V51" s="388"/>
      <c r="W51" s="381"/>
      <c r="X51" s="1"/>
      <c r="Y51" s="244"/>
      <c r="Z51" s="248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  <c r="BJ51" s="244"/>
      <c r="BK51" s="244"/>
      <c r="BL51" s="244"/>
      <c r="BM51" s="244"/>
      <c r="BN51" s="244"/>
      <c r="BO51" s="244"/>
      <c r="BP51" s="244"/>
      <c r="BQ51" s="244"/>
      <c r="BR51" s="244"/>
      <c r="BS51" s="244"/>
      <c r="BT51" s="244"/>
      <c r="BU51" s="244"/>
      <c r="BV51" s="244"/>
      <c r="BW51" s="244"/>
      <c r="BX51" s="244"/>
      <c r="BY51" s="244"/>
      <c r="BZ51" s="244"/>
      <c r="CA51" s="244"/>
      <c r="CB51" s="244"/>
      <c r="CC51" s="244"/>
      <c r="CD51" s="244"/>
      <c r="CE51" s="244"/>
      <c r="CF51" s="244"/>
      <c r="CG51" s="244"/>
      <c r="CH51" s="244"/>
      <c r="CI51" s="244"/>
      <c r="CJ51" s="244"/>
      <c r="CK51" s="244"/>
      <c r="CL51" s="244"/>
      <c r="CM51" s="244"/>
      <c r="CN51" s="244"/>
      <c r="CO51" s="244"/>
      <c r="CP51" s="244"/>
      <c r="CQ51" s="244"/>
      <c r="CR51" s="244"/>
      <c r="CS51" s="244"/>
      <c r="CT51" s="244"/>
      <c r="CU51" s="244"/>
      <c r="CV51" s="244"/>
      <c r="CW51" s="244"/>
      <c r="CX51" s="244"/>
      <c r="CY51" s="244"/>
      <c r="CZ51" s="244"/>
      <c r="DA51" s="244"/>
      <c r="DB51" s="244"/>
      <c r="DC51" s="244"/>
      <c r="DD51" s="244"/>
      <c r="DE51" s="244"/>
      <c r="DF51" s="244"/>
    </row>
    <row r="52" spans="1:110">
      <c r="A52" s="377"/>
      <c r="B52" s="386"/>
      <c r="C52" s="386"/>
      <c r="D52" s="386"/>
      <c r="E52" s="386"/>
      <c r="F52" s="386"/>
      <c r="G52" s="386"/>
      <c r="H52" s="386"/>
      <c r="I52" s="386"/>
      <c r="J52" s="381"/>
      <c r="K52" s="381"/>
      <c r="L52" s="439"/>
      <c r="M52" s="439"/>
      <c r="N52" s="439"/>
      <c r="O52" s="439"/>
      <c r="P52" s="439"/>
      <c r="Q52" s="439"/>
      <c r="R52" s="439"/>
      <c r="S52" s="439"/>
      <c r="T52" s="439"/>
      <c r="U52" s="386"/>
      <c r="V52" s="388"/>
      <c r="W52" s="381"/>
      <c r="X52" s="1"/>
      <c r="Y52" s="244"/>
      <c r="Z52" s="248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  <c r="BJ52" s="244"/>
      <c r="BK52" s="244"/>
      <c r="BL52" s="244"/>
      <c r="BM52" s="244"/>
      <c r="BN52" s="244"/>
      <c r="BO52" s="244"/>
      <c r="BP52" s="244"/>
      <c r="BQ52" s="244"/>
      <c r="BR52" s="244"/>
      <c r="BS52" s="244"/>
      <c r="BT52" s="244"/>
      <c r="BU52" s="244"/>
      <c r="BV52" s="244"/>
      <c r="BW52" s="244"/>
      <c r="BX52" s="244"/>
      <c r="BY52" s="244"/>
      <c r="BZ52" s="244"/>
      <c r="CA52" s="244"/>
      <c r="CB52" s="244"/>
      <c r="CC52" s="244"/>
      <c r="CD52" s="244"/>
      <c r="CE52" s="244"/>
      <c r="CF52" s="244"/>
      <c r="CG52" s="244"/>
      <c r="CH52" s="244"/>
      <c r="CI52" s="244"/>
      <c r="CJ52" s="244"/>
      <c r="CK52" s="244"/>
      <c r="CL52" s="244"/>
      <c r="CM52" s="244"/>
      <c r="CN52" s="244"/>
      <c r="CO52" s="244"/>
      <c r="CP52" s="244"/>
      <c r="CQ52" s="244"/>
      <c r="CR52" s="244"/>
      <c r="CS52" s="244"/>
      <c r="CT52" s="244"/>
      <c r="CU52" s="244"/>
      <c r="CV52" s="244"/>
      <c r="CW52" s="244"/>
      <c r="CX52" s="244"/>
      <c r="CY52" s="244"/>
      <c r="CZ52" s="244"/>
      <c r="DA52" s="244"/>
      <c r="DB52" s="244"/>
      <c r="DC52" s="244"/>
      <c r="DD52" s="244"/>
      <c r="DE52" s="244"/>
      <c r="DF52" s="244"/>
    </row>
    <row r="53" spans="1:110">
      <c r="A53" s="377"/>
      <c r="B53" s="386"/>
      <c r="C53" s="386"/>
      <c r="D53" s="386"/>
      <c r="E53" s="386"/>
      <c r="F53" s="386"/>
      <c r="G53" s="386"/>
      <c r="H53" s="386"/>
      <c r="I53" s="386"/>
      <c r="J53" s="381"/>
      <c r="K53" s="381"/>
      <c r="L53" s="385"/>
      <c r="M53" s="381"/>
      <c r="N53" s="386"/>
      <c r="O53" s="386"/>
      <c r="P53" s="386"/>
      <c r="Q53" s="381"/>
      <c r="R53" s="386"/>
      <c r="S53" s="387"/>
      <c r="T53" s="386"/>
      <c r="U53" s="386"/>
      <c r="V53" s="388"/>
      <c r="W53" s="381"/>
      <c r="X53" s="1"/>
      <c r="Y53" s="244"/>
      <c r="Z53" s="248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  <c r="BW53" s="244"/>
      <c r="BX53" s="244"/>
      <c r="BY53" s="244"/>
      <c r="BZ53" s="244"/>
      <c r="CA53" s="244"/>
      <c r="CB53" s="244"/>
      <c r="CC53" s="244"/>
      <c r="CD53" s="244"/>
      <c r="CE53" s="244"/>
      <c r="CF53" s="244"/>
      <c r="CG53" s="244"/>
      <c r="CH53" s="244"/>
      <c r="CI53" s="244"/>
      <c r="CJ53" s="244"/>
      <c r="CK53" s="244"/>
      <c r="CL53" s="244"/>
      <c r="CM53" s="244"/>
      <c r="CN53" s="244"/>
      <c r="CO53" s="244"/>
      <c r="CP53" s="244"/>
      <c r="CQ53" s="244"/>
      <c r="CR53" s="244"/>
      <c r="CS53" s="244"/>
      <c r="CT53" s="244"/>
      <c r="CU53" s="244"/>
      <c r="CV53" s="244"/>
      <c r="CW53" s="244"/>
      <c r="CX53" s="244"/>
      <c r="CY53" s="244"/>
      <c r="CZ53" s="244"/>
      <c r="DA53" s="244"/>
      <c r="DB53" s="244"/>
      <c r="DC53" s="244"/>
      <c r="DD53" s="244"/>
      <c r="DE53" s="244"/>
      <c r="DF53" s="244"/>
    </row>
    <row r="54" spans="1:110">
      <c r="A54" s="377"/>
      <c r="B54" s="386"/>
      <c r="C54" s="386"/>
      <c r="D54" s="386"/>
      <c r="E54" s="386"/>
      <c r="F54" s="386"/>
      <c r="G54" s="386"/>
      <c r="H54" s="386"/>
      <c r="I54" s="386"/>
      <c r="J54" s="381"/>
      <c r="K54" s="381"/>
      <c r="L54" s="385"/>
      <c r="M54" s="381"/>
      <c r="N54" s="386"/>
      <c r="O54" s="386"/>
      <c r="P54" s="386"/>
      <c r="Q54" s="381"/>
      <c r="R54" s="386"/>
      <c r="S54" s="387"/>
      <c r="T54" s="386"/>
      <c r="U54" s="386"/>
      <c r="V54" s="388"/>
      <c r="W54" s="381"/>
      <c r="X54" s="1"/>
      <c r="Y54" s="244"/>
      <c r="Z54" s="248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  <c r="BJ54" s="244"/>
      <c r="BK54" s="244"/>
      <c r="BL54" s="244"/>
      <c r="BM54" s="244"/>
      <c r="BN54" s="244"/>
      <c r="BO54" s="244"/>
      <c r="BP54" s="244"/>
      <c r="BQ54" s="244"/>
      <c r="BR54" s="244"/>
      <c r="BS54" s="244"/>
      <c r="BT54" s="244"/>
      <c r="BU54" s="244"/>
      <c r="BV54" s="244"/>
      <c r="BW54" s="244"/>
      <c r="BX54" s="244"/>
      <c r="BY54" s="244"/>
      <c r="BZ54" s="244"/>
      <c r="CA54" s="244"/>
      <c r="CB54" s="244"/>
      <c r="CC54" s="244"/>
      <c r="CD54" s="244"/>
      <c r="CE54" s="244"/>
      <c r="CF54" s="244"/>
      <c r="CG54" s="244"/>
      <c r="CH54" s="244"/>
      <c r="CI54" s="244"/>
      <c r="CJ54" s="244"/>
      <c r="CK54" s="244"/>
      <c r="CL54" s="244"/>
      <c r="CM54" s="244"/>
      <c r="CN54" s="244"/>
      <c r="CO54" s="244"/>
      <c r="CP54" s="244"/>
      <c r="CQ54" s="244"/>
      <c r="CR54" s="244"/>
      <c r="CS54" s="244"/>
      <c r="CT54" s="244"/>
      <c r="CU54" s="244"/>
      <c r="CV54" s="244"/>
      <c r="CW54" s="244"/>
      <c r="CX54" s="244"/>
      <c r="CY54" s="244"/>
      <c r="CZ54" s="244"/>
      <c r="DA54" s="244"/>
      <c r="DB54" s="244"/>
      <c r="DC54" s="244"/>
      <c r="DD54" s="244"/>
      <c r="DE54" s="244"/>
      <c r="DF54" s="244"/>
    </row>
    <row r="55" spans="1:110">
      <c r="A55" s="377"/>
      <c r="B55" s="386"/>
      <c r="C55" s="1"/>
      <c r="D55" s="1"/>
      <c r="E55" s="1"/>
      <c r="F55" s="1"/>
      <c r="G55" s="1"/>
      <c r="H55" s="1"/>
      <c r="I55" s="1"/>
      <c r="J55" s="375"/>
      <c r="K55" s="375"/>
      <c r="L55" s="375"/>
      <c r="M55" s="375"/>
      <c r="N55" s="1"/>
      <c r="O55" s="1"/>
      <c r="W55" s="1"/>
      <c r="X55" s="1"/>
      <c r="Y55" s="244"/>
      <c r="Z55" s="248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  <c r="BJ55" s="244"/>
      <c r="BK55" s="244"/>
      <c r="BL55" s="244"/>
      <c r="BM55" s="244"/>
      <c r="BN55" s="244"/>
      <c r="BO55" s="244"/>
      <c r="BP55" s="244"/>
      <c r="BQ55" s="244"/>
      <c r="BR55" s="244"/>
      <c r="BS55" s="244"/>
      <c r="BT55" s="244"/>
      <c r="BU55" s="244"/>
      <c r="BV55" s="244"/>
      <c r="BW55" s="244"/>
      <c r="BX55" s="244"/>
      <c r="BY55" s="244"/>
      <c r="BZ55" s="244"/>
      <c r="CA55" s="244"/>
      <c r="CB55" s="244"/>
      <c r="CC55" s="244"/>
      <c r="CD55" s="244"/>
      <c r="CE55" s="244"/>
      <c r="CF55" s="244"/>
      <c r="CG55" s="244"/>
      <c r="CH55" s="244"/>
      <c r="CI55" s="244"/>
      <c r="CJ55" s="244"/>
      <c r="CK55" s="244"/>
      <c r="CL55" s="244"/>
      <c r="CM55" s="244"/>
      <c r="CN55" s="244"/>
      <c r="CO55" s="244"/>
      <c r="CP55" s="244"/>
      <c r="CQ55" s="244"/>
      <c r="CR55" s="244"/>
      <c r="CS55" s="244"/>
      <c r="CT55" s="244"/>
      <c r="CU55" s="244"/>
      <c r="CV55" s="244"/>
      <c r="CW55" s="244"/>
      <c r="CX55" s="244"/>
      <c r="CY55" s="244"/>
      <c r="CZ55" s="244"/>
      <c r="DA55" s="244"/>
      <c r="DB55" s="244"/>
      <c r="DC55" s="244"/>
      <c r="DD55" s="244"/>
      <c r="DE55" s="244"/>
      <c r="DF55" s="244"/>
    </row>
    <row r="56" spans="1:110">
      <c r="A56" s="1"/>
      <c r="B56" s="439" t="s">
        <v>189</v>
      </c>
      <c r="C56" s="439"/>
      <c r="D56" s="439"/>
      <c r="E56" s="439"/>
      <c r="F56" s="439"/>
      <c r="G56" s="439"/>
      <c r="H56" s="439"/>
      <c r="I56" s="439"/>
      <c r="J56" s="439"/>
      <c r="K56" s="375"/>
      <c r="L56" s="375"/>
      <c r="M56" s="375"/>
      <c r="N56" s="1"/>
      <c r="O56" s="1"/>
      <c r="Q56" s="381" t="s">
        <v>185</v>
      </c>
      <c r="W56" s="1"/>
      <c r="X56" s="1"/>
    </row>
  </sheetData>
  <mergeCells count="26">
    <mergeCell ref="B49:J49"/>
    <mergeCell ref="A50:K50"/>
    <mergeCell ref="L52:T52"/>
    <mergeCell ref="B56:J56"/>
    <mergeCell ref="A46:B46"/>
    <mergeCell ref="A45:B45"/>
    <mergeCell ref="V10:V11"/>
    <mergeCell ref="W10:W11"/>
    <mergeCell ref="X10:X12"/>
    <mergeCell ref="T10:T11"/>
    <mergeCell ref="Q10:Q11"/>
    <mergeCell ref="R10:R11"/>
    <mergeCell ref="A5:X5"/>
    <mergeCell ref="E10:F10"/>
    <mergeCell ref="J10:M10"/>
    <mergeCell ref="A10:A12"/>
    <mergeCell ref="B10:B12"/>
    <mergeCell ref="C10:C12"/>
    <mergeCell ref="D10:D11"/>
    <mergeCell ref="G10:G11"/>
    <mergeCell ref="H10:H11"/>
    <mergeCell ref="I10:I12"/>
    <mergeCell ref="N10:N11"/>
    <mergeCell ref="S10:S11"/>
    <mergeCell ref="O10:P11"/>
    <mergeCell ref="A6:X6"/>
  </mergeCells>
  <pageMargins left="0.25" right="0.25" top="0.75" bottom="0.75" header="0.3" footer="0.3"/>
  <pageSetup paperSize="9" scale="7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UTILISASI </vt:lpstr>
      <vt:lpstr>UTILISASI  ALAT PTP</vt:lpstr>
      <vt:lpstr>UTILISASI PRIMA TPK</vt:lpstr>
      <vt:lpstr>Daily STS 01 Utilisasi</vt:lpstr>
      <vt:lpstr>Daily STS 02 Utilisasi</vt:lpstr>
      <vt:lpstr>Daily STS 03 Utilisasi</vt:lpstr>
      <vt:lpstr>Daily STS 04 Utilisasi</vt:lpstr>
      <vt:lpstr>'Daily STS 01 Utilisasi'!Print_Area</vt:lpstr>
      <vt:lpstr>'Daily STS 02 Utilisasi'!Print_Area</vt:lpstr>
      <vt:lpstr>'Daily STS 03 Utilisasi'!Print_Area</vt:lpstr>
      <vt:lpstr>'Daily STS 04 Utilisasi'!Print_Area</vt:lpstr>
      <vt:lpstr>'UTILISASI '!Print_Area</vt:lpstr>
      <vt:lpstr>'UTILISASI  ALAT PTP'!Print_Area</vt:lpstr>
      <vt:lpstr>'UTILISASI PRIMA TPK'!Print_Area</vt:lpstr>
      <vt:lpstr>'UTILISASI '!Print_Titles</vt:lpstr>
      <vt:lpstr>'UTILISASI  ALAT PTP'!Print_Titles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FADLI</dc:creator>
  <cp:lastModifiedBy>USER</cp:lastModifiedBy>
  <cp:lastPrinted>2021-05-05T08:56:01Z</cp:lastPrinted>
  <dcterms:created xsi:type="dcterms:W3CDTF">2019-11-06T04:28:00Z</dcterms:created>
  <dcterms:modified xsi:type="dcterms:W3CDTF">2021-08-18T03:13:31Z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2057-11.2.0.10101</vt:lpwstr>
  </property>
</Properties>
</file>