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Lembur\"/>
    </mc:Choice>
  </mc:AlternateContent>
  <bookViews>
    <workbookView xWindow="-120" yWindow="-120" windowWidth="29040" windowHeight="15840" activeTab="2"/>
  </bookViews>
  <sheets>
    <sheet name="REKAPITULASI" sheetId="10" r:id="rId1"/>
    <sheet name="Planner" sheetId="14" r:id="rId2"/>
    <sheet name="Operator" sheetId="15" r:id="rId3"/>
  </sheets>
  <definedNames>
    <definedName name="_xlnm.Print_Area" localSheetId="0">REKAPITULASI!$A$1:$D$14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15" l="1"/>
  <c r="U24" i="15"/>
  <c r="T4" i="14" l="1"/>
  <c r="T5" i="14" s="1"/>
  <c r="I22" i="15" l="1"/>
  <c r="I20" i="15"/>
  <c r="I18" i="15"/>
  <c r="K6" i="14"/>
  <c r="Q6" i="14" s="1"/>
  <c r="O6" i="14" l="1"/>
  <c r="P6" i="14"/>
  <c r="L6" i="14"/>
  <c r="S6" i="14"/>
  <c r="M6" i="14"/>
  <c r="R6" i="14"/>
  <c r="N6" i="14"/>
  <c r="K16" i="15" l="1"/>
  <c r="K14" i="15"/>
  <c r="I16" i="15"/>
  <c r="I14" i="15"/>
  <c r="K22" i="15"/>
  <c r="K20" i="15"/>
  <c r="I10" i="15"/>
  <c r="I8" i="15"/>
  <c r="K8" i="15" l="1"/>
  <c r="K18" i="15" l="1"/>
  <c r="I6" i="14"/>
  <c r="K12" i="15"/>
  <c r="I12" i="15"/>
  <c r="K10" i="15"/>
  <c r="K6" i="15"/>
  <c r="I6" i="15"/>
  <c r="K4" i="15"/>
  <c r="I4" i="15"/>
  <c r="K8" i="14"/>
  <c r="I8" i="14"/>
  <c r="K4" i="14"/>
  <c r="Q16" i="15" l="1"/>
  <c r="L14" i="15"/>
  <c r="R12" i="15"/>
  <c r="P16" i="15"/>
  <c r="S14" i="15"/>
  <c r="Q12" i="15"/>
  <c r="S12" i="15"/>
  <c r="O16" i="15"/>
  <c r="R14" i="15"/>
  <c r="P12" i="15"/>
  <c r="L16" i="15"/>
  <c r="O14" i="15"/>
  <c r="N16" i="15"/>
  <c r="Q14" i="15"/>
  <c r="L12" i="15"/>
  <c r="M16" i="15"/>
  <c r="P14" i="15"/>
  <c r="R16" i="15"/>
  <c r="S16" i="15"/>
  <c r="N14" i="15"/>
  <c r="M14" i="15"/>
  <c r="L22" i="15"/>
  <c r="O20" i="15"/>
  <c r="S22" i="15"/>
  <c r="N20" i="15"/>
  <c r="R22" i="15"/>
  <c r="M20" i="15"/>
  <c r="Q22" i="15"/>
  <c r="L20" i="15"/>
  <c r="M22" i="15"/>
  <c r="P22" i="15"/>
  <c r="S20" i="15"/>
  <c r="O22" i="15"/>
  <c r="R20" i="15"/>
  <c r="P20" i="15"/>
  <c r="N22" i="15"/>
  <c r="Q20" i="15"/>
  <c r="P10" i="15"/>
  <c r="P8" i="15"/>
  <c r="O10" i="15"/>
  <c r="O8" i="15"/>
  <c r="O6" i="15"/>
  <c r="O4" i="15"/>
  <c r="N10" i="15"/>
  <c r="N8" i="15"/>
  <c r="N6" i="15"/>
  <c r="S8" i="15"/>
  <c r="S6" i="15"/>
  <c r="R8" i="15"/>
  <c r="R6" i="15"/>
  <c r="R4" i="15"/>
  <c r="Q10" i="15"/>
  <c r="P6" i="15"/>
  <c r="P4" i="15"/>
  <c r="M10" i="15"/>
  <c r="M8" i="15"/>
  <c r="M6" i="15"/>
  <c r="S10" i="15"/>
  <c r="L4" i="15"/>
  <c r="Q8" i="15"/>
  <c r="Q6" i="15"/>
  <c r="Q4" i="15"/>
  <c r="L10" i="15"/>
  <c r="L8" i="15"/>
  <c r="L6" i="15"/>
  <c r="S4" i="15"/>
  <c r="R10" i="15"/>
  <c r="L8" i="14"/>
  <c r="L18" i="15"/>
  <c r="M8" i="14"/>
  <c r="M4" i="14"/>
  <c r="L4" i="14"/>
  <c r="S18" i="15"/>
  <c r="M18" i="15"/>
  <c r="N18" i="15"/>
  <c r="O18" i="15"/>
  <c r="P18" i="15"/>
  <c r="Q18" i="15"/>
  <c r="R18" i="15"/>
  <c r="P8" i="14"/>
  <c r="N12" i="15"/>
  <c r="M12" i="15"/>
  <c r="Q8" i="14"/>
  <c r="O12" i="15"/>
  <c r="M4" i="15"/>
  <c r="N4" i="15"/>
  <c r="N8" i="14"/>
  <c r="R8" i="14"/>
  <c r="O8" i="14"/>
  <c r="S8" i="14"/>
  <c r="R4" i="14"/>
  <c r="O4" i="14"/>
  <c r="S4" i="14"/>
  <c r="P4" i="14"/>
  <c r="Q4" i="14"/>
  <c r="N4" i="14"/>
  <c r="T14" i="15" l="1"/>
  <c r="T12" i="15"/>
  <c r="T6" i="15"/>
  <c r="T8" i="15"/>
  <c r="T10" i="15"/>
  <c r="T6" i="14"/>
  <c r="T20" i="15"/>
  <c r="T22" i="15"/>
  <c r="T18" i="15"/>
  <c r="T16" i="15"/>
  <c r="T8" i="14"/>
  <c r="T9" i="14" s="1"/>
  <c r="T4" i="15"/>
  <c r="T15" i="15" l="1"/>
  <c r="U15" i="15" s="1"/>
  <c r="V15" i="15" s="1"/>
  <c r="T13" i="15"/>
  <c r="U13" i="15" s="1"/>
  <c r="V13" i="15" s="1"/>
  <c r="T17" i="15"/>
  <c r="U17" i="15" s="1"/>
  <c r="V17" i="15" s="1"/>
  <c r="T23" i="15"/>
  <c r="U23" i="15" s="1"/>
  <c r="V23" i="15" s="1"/>
  <c r="T19" i="15"/>
  <c r="U19" i="15" s="1"/>
  <c r="V19" i="15" s="1"/>
  <c r="T21" i="15"/>
  <c r="U21" i="15" s="1"/>
  <c r="V21" i="15" s="1"/>
  <c r="T11" i="15"/>
  <c r="T7" i="15"/>
  <c r="T5" i="15"/>
  <c r="T7" i="14"/>
  <c r="U7" i="14" s="1"/>
  <c r="T9" i="15"/>
  <c r="T10" i="14"/>
  <c r="C5" i="10" s="1"/>
  <c r="U5" i="15" l="1"/>
  <c r="U9" i="15"/>
  <c r="V9" i="15" s="1"/>
  <c r="U11" i="15"/>
  <c r="V11" i="15" s="1"/>
  <c r="U7" i="15"/>
  <c r="V7" i="15" s="1"/>
  <c r="V5" i="15"/>
  <c r="U5" i="14"/>
  <c r="V5" i="14" l="1"/>
  <c r="U10" i="14"/>
  <c r="U9" i="14"/>
  <c r="V9" i="14" s="1"/>
  <c r="V7" i="14"/>
  <c r="C6" i="10" s="1"/>
  <c r="V10" i="14" l="1"/>
</calcChain>
</file>

<file path=xl/sharedStrings.xml><?xml version="1.0" encoding="utf-8"?>
<sst xmlns="http://schemas.openxmlformats.org/spreadsheetml/2006/main" count="122" uniqueCount="54">
  <si>
    <t>No</t>
  </si>
  <si>
    <t>Nama</t>
  </si>
  <si>
    <t>Tanggal</t>
  </si>
  <si>
    <t>Hari</t>
  </si>
  <si>
    <t>Keterangan</t>
  </si>
  <si>
    <t>Jumlah Jam Lembur</t>
  </si>
  <si>
    <t>Upah Dasar Lembur</t>
  </si>
  <si>
    <t>Jabatan</t>
  </si>
  <si>
    <t>Waktu Lembur</t>
  </si>
  <si>
    <t>Jam Masuk</t>
  </si>
  <si>
    <t>Jam Keluar</t>
  </si>
  <si>
    <t>Upah Lembur Per Jam</t>
  </si>
  <si>
    <t>Jam ke - 1</t>
  </si>
  <si>
    <t>Jam ke - 2</t>
  </si>
  <si>
    <t>Jam ke - 3</t>
  </si>
  <si>
    <t>Jam ke - 4</t>
  </si>
  <si>
    <t>TOTAL KESELURUHAN</t>
  </si>
  <si>
    <t>Sabtu</t>
  </si>
  <si>
    <t>Hari Libur</t>
  </si>
  <si>
    <t>Jam ke - 5</t>
  </si>
  <si>
    <t>Jam ke - 6</t>
  </si>
  <si>
    <t>Jam ke - 7</t>
  </si>
  <si>
    <t>Jam ke - 8</t>
  </si>
  <si>
    <r>
      <t xml:space="preserve">Lembur Pada Hari Kerja
</t>
    </r>
    <r>
      <rPr>
        <b/>
        <sz val="11"/>
        <color rgb="FFFF0000"/>
        <rFont val="Calibri"/>
        <family val="2"/>
        <scheme val="minor"/>
      </rPr>
      <t>Lembur Pada Hari Libur</t>
    </r>
  </si>
  <si>
    <t>Jumlah</t>
  </si>
  <si>
    <t>Total</t>
  </si>
  <si>
    <t xml:space="preserve"> </t>
  </si>
  <si>
    <t>Operator</t>
  </si>
  <si>
    <t>Planner</t>
  </si>
  <si>
    <t>M. Farhan Aris Al Fauzi</t>
  </si>
  <si>
    <t>Firmansyah Alam</t>
  </si>
  <si>
    <t xml:space="preserve">Ikhsan Halomoan </t>
  </si>
  <si>
    <t>Bey Arif Habibie</t>
  </si>
  <si>
    <t>Operator ARTG</t>
  </si>
  <si>
    <t>Goloman Batubara</t>
  </si>
  <si>
    <t>M. Dandy Aulia N</t>
  </si>
  <si>
    <t>Doli Parlindungan Hasibuan</t>
  </si>
  <si>
    <t>Operator STS</t>
  </si>
  <si>
    <t>Muhammad Fikri</t>
  </si>
  <si>
    <t>M. Arya Nugraha</t>
  </si>
  <si>
    <t>M. Sarjono Trwidodo</t>
  </si>
  <si>
    <t>Aditya Nugroho</t>
  </si>
  <si>
    <t>Chandra Syahputra</t>
  </si>
  <si>
    <t>Muhammad Zulham Jeri</t>
  </si>
  <si>
    <t>Pph 5%</t>
  </si>
  <si>
    <t>Total Bersih</t>
  </si>
  <si>
    <t>REKAPITULASI BIAYA LEMBUR HARI BURUH INTERNASIONAL TANGGAL 1 MEI 2021</t>
  </si>
  <si>
    <t>Medan, 04 Agustus 2021</t>
  </si>
  <si>
    <t>MANAJER UMUM</t>
  </si>
  <si>
    <t>HOTMA TAMBUNAN</t>
  </si>
  <si>
    <t>Terbilang : Empat juta enam ratus lima belas ribu dua puluh sembilan rupiah</t>
  </si>
  <si>
    <t>LEMBUR HARI BURUH 1 MEI 2021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</si>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</sst>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41" fontId="2" fillId="0" borderId="5" xfId="1" applyNumberFormat="1" applyFont="1" applyBorder="1"/>
    <xf numFmtId="41" fontId="3" fillId="2" borderId="5" xfId="1" applyNumberFormat="1" applyFont="1" applyFill="1" applyBorder="1"/>
    <xf numFmtId="0" fontId="0" fillId="0" borderId="1" xfId="0" applyFont="1" applyBorder="1"/>
    <xf numFmtId="3" fontId="2" fillId="0" borderId="1" xfId="1" applyNumberFormat="1" applyFont="1" applyBorder="1"/>
    <xf numFmtId="41" fontId="3" fillId="2" borderId="3" xfId="0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4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1" fontId="3" fillId="2" borderId="1" xfId="1" applyNumberFormat="1" applyFont="1" applyFill="1" applyBorder="1"/>
    <xf numFmtId="15" fontId="2" fillId="0" borderId="1" xfId="0" applyNumberFormat="1" applyFont="1" applyBorder="1"/>
    <xf numFmtId="41" fontId="2" fillId="0" borderId="1" xfId="1" applyNumberFormat="1" applyFont="1" applyBorder="1"/>
    <xf numFmtId="41" fontId="3" fillId="2" borderId="1" xfId="0" applyNumberFormat="1" applyFont="1" applyFill="1" applyBorder="1"/>
    <xf numFmtId="41" fontId="0" fillId="0" borderId="6" xfId="1" applyNumberFormat="1" applyFont="1" applyBorder="1" applyAlignment="1">
      <alignment horizontal="center" vertical="center"/>
    </xf>
    <xf numFmtId="41" fontId="5" fillId="0" borderId="6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Border="1"/>
    <xf numFmtId="0" fontId="0" fillId="0" borderId="0" xfId="0" applyFont="1" applyBorder="1"/>
    <xf numFmtId="15" fontId="2" fillId="0" borderId="0" xfId="0" applyNumberFormat="1" applyFont="1" applyBorder="1"/>
    <xf numFmtId="0" fontId="2" fillId="0" borderId="0" xfId="0" applyFont="1" applyBorder="1"/>
    <xf numFmtId="15" fontId="0" fillId="0" borderId="0" xfId="0" applyNumberFormat="1" applyBorder="1"/>
    <xf numFmtId="41" fontId="0" fillId="0" borderId="0" xfId="0" applyNumberFormat="1"/>
    <xf numFmtId="43" fontId="0" fillId="0" borderId="0" xfId="0" applyNumberFormat="1"/>
    <xf numFmtId="0" fontId="3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6" fillId="0" borderId="8" xfId="0" applyFont="1" applyBorder="1" applyAlignment="1">
      <alignment horizontal="left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view="pageBreakPreview" zoomScale="60" zoomScaleNormal="100" workbookViewId="0">
      <selection activeCell="F11" sqref="F11"/>
    </sheetView>
  </sheetViews>
  <sheetFormatPr defaultRowHeight="15" x14ac:dyDescent="0.25"/>
  <cols>
    <col min="1" max="1" width="6.42578125" style="2" customWidth="1"/>
    <col min="2" max="2" width="32.140625" customWidth="1"/>
    <col min="3" max="3" width="35.140625" style="2" customWidth="1"/>
  </cols>
  <sheetData>
    <row r="1" spans="1:8" x14ac:dyDescent="0.25">
      <c r="A1" s="37" t="s">
        <v>46</v>
      </c>
      <c r="B1" s="37"/>
      <c r="C1" s="37"/>
    </row>
    <row r="2" spans="1:8" ht="15" customHeight="1" x14ac:dyDescent="0.25">
      <c r="A2" s="38"/>
      <c r="B2" s="38"/>
      <c r="C2" s="38"/>
    </row>
    <row r="3" spans="1:8" x14ac:dyDescent="0.25">
      <c r="A3" s="3" t="s">
        <v>0</v>
      </c>
      <c r="B3" s="1" t="s">
        <v>1</v>
      </c>
      <c r="C3" s="3" t="s">
        <v>24</v>
      </c>
    </row>
    <row r="4" spans="1:8" x14ac:dyDescent="0.25">
      <c r="A4" s="3">
        <v>1</v>
      </c>
      <c r="B4" s="1" t="s">
        <v>27</v>
      </c>
      <c r="C4" s="17">
        <v>3421970</v>
      </c>
    </row>
    <row r="5" spans="1:8" x14ac:dyDescent="0.25">
      <c r="A5" s="3">
        <v>2</v>
      </c>
      <c r="B5" s="1" t="s">
        <v>28</v>
      </c>
      <c r="C5" s="17">
        <f>Planner!T10</f>
        <v>1193063.5838150287</v>
      </c>
    </row>
    <row r="6" spans="1:8" x14ac:dyDescent="0.25">
      <c r="A6" s="3"/>
      <c r="B6" s="18" t="s">
        <v>25</v>
      </c>
      <c r="C6" s="19">
        <f>SUM(C4:C5)</f>
        <v>4615033.5838150289</v>
      </c>
      <c r="H6" t="s">
        <v>26</v>
      </c>
    </row>
    <row r="7" spans="1:8" x14ac:dyDescent="0.25">
      <c r="A7" s="39" t="s">
        <v>50</v>
      </c>
      <c r="B7" s="39"/>
      <c r="C7" s="39"/>
    </row>
    <row r="8" spans="1:8" x14ac:dyDescent="0.25">
      <c r="A8" s="27"/>
      <c r="B8" s="27"/>
      <c r="C8" s="27"/>
    </row>
    <row r="9" spans="1:8" x14ac:dyDescent="0.25">
      <c r="C9" s="2" t="s">
        <v>47</v>
      </c>
    </row>
    <row r="10" spans="1:8" x14ac:dyDescent="0.25">
      <c r="C10" s="2" t="s">
        <v>48</v>
      </c>
    </row>
    <row r="14" spans="1:8" x14ac:dyDescent="0.25">
      <c r="C14" s="2" t="s">
        <v>49</v>
      </c>
    </row>
  </sheetData>
  <mergeCells count="2">
    <mergeCell ref="A1:C2"/>
    <mergeCell ref="A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view="pageBreakPreview" zoomScale="60" zoomScaleNormal="85" workbookViewId="0">
      <selection activeCell="N13" sqref="N13"/>
    </sheetView>
  </sheetViews>
  <sheetFormatPr defaultRowHeight="15" x14ac:dyDescent="0.25"/>
  <cols>
    <col min="1" max="1" width="6.5703125" customWidth="1"/>
    <col min="2" max="2" width="26.85546875" customWidth="1"/>
    <col min="3" max="3" width="15.140625" customWidth="1"/>
    <col min="4" max="4" width="16.140625" customWidth="1"/>
    <col min="5" max="5" width="13.42578125" customWidth="1"/>
    <col min="6" max="6" width="12.140625" customWidth="1"/>
    <col min="7" max="8" width="14.7109375" customWidth="1"/>
    <col min="9" max="9" width="11.28515625" customWidth="1"/>
    <col min="10" max="10" width="14.28515625" customWidth="1"/>
    <col min="11" max="11" width="13" customWidth="1"/>
    <col min="12" max="14" width="11.140625" bestFit="1" customWidth="1"/>
    <col min="15" max="15" width="11.5703125" customWidth="1"/>
    <col min="16" max="19" width="14.5703125" customWidth="1"/>
    <col min="20" max="22" width="14.42578125" customWidth="1"/>
  </cols>
  <sheetData>
    <row r="1" spans="1:22" x14ac:dyDescent="0.25">
      <c r="A1" s="44" t="s">
        <v>51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s="4" customFormat="1" ht="30" customHeight="1" x14ac:dyDescent="0.25">
      <c r="A2" s="45" t="s">
        <v>0</v>
      </c>
      <c r="B2" s="45" t="s">
        <v>1</v>
      </c>
      <c r="C2" s="45" t="s">
        <v>7</v>
      </c>
      <c r="D2" s="45" t="s">
        <v>2</v>
      </c>
      <c r="E2" s="45" t="s">
        <v>3</v>
      </c>
      <c r="F2" s="46" t="s">
        <v>4</v>
      </c>
      <c r="G2" s="45" t="s">
        <v>8</v>
      </c>
      <c r="H2" s="45"/>
      <c r="I2" s="40" t="s">
        <v>5</v>
      </c>
      <c r="J2" s="40" t="s">
        <v>6</v>
      </c>
      <c r="K2" s="40" t="s">
        <v>11</v>
      </c>
      <c r="L2" s="48" t="s">
        <v>23</v>
      </c>
      <c r="M2" s="49"/>
      <c r="N2" s="49"/>
      <c r="O2" s="49"/>
      <c r="P2" s="49"/>
      <c r="Q2" s="49"/>
      <c r="R2" s="49"/>
      <c r="S2" s="49"/>
      <c r="T2" s="48" t="s">
        <v>16</v>
      </c>
      <c r="U2" s="40" t="s">
        <v>44</v>
      </c>
      <c r="V2" s="40" t="s">
        <v>45</v>
      </c>
    </row>
    <row r="3" spans="1:22" s="4" customFormat="1" x14ac:dyDescent="0.25">
      <c r="A3" s="45"/>
      <c r="B3" s="45"/>
      <c r="C3" s="45"/>
      <c r="D3" s="45"/>
      <c r="E3" s="45"/>
      <c r="F3" s="47"/>
      <c r="G3" s="5" t="s">
        <v>9</v>
      </c>
      <c r="H3" s="5" t="s">
        <v>10</v>
      </c>
      <c r="I3" s="41"/>
      <c r="J3" s="41"/>
      <c r="K3" s="41"/>
      <c r="L3" s="5" t="s">
        <v>12</v>
      </c>
      <c r="M3" s="5" t="s">
        <v>13</v>
      </c>
      <c r="N3" s="5" t="s">
        <v>14</v>
      </c>
      <c r="O3" s="5" t="s">
        <v>15</v>
      </c>
      <c r="P3" s="5" t="s">
        <v>19</v>
      </c>
      <c r="Q3" s="5" t="s">
        <v>20</v>
      </c>
      <c r="R3" s="5" t="s">
        <v>21</v>
      </c>
      <c r="S3" s="5" t="s">
        <v>22</v>
      </c>
      <c r="T3" s="48"/>
      <c r="U3" s="41"/>
      <c r="V3" s="41"/>
    </row>
    <row r="4" spans="1:22" s="15" customFormat="1" x14ac:dyDescent="0.25">
      <c r="A4" s="14">
        <v>1</v>
      </c>
      <c r="B4" s="11" t="s">
        <v>29</v>
      </c>
      <c r="C4" s="11" t="s">
        <v>28</v>
      </c>
      <c r="D4" s="22">
        <v>44317</v>
      </c>
      <c r="E4" s="6" t="s">
        <v>17</v>
      </c>
      <c r="F4" s="6" t="s">
        <v>18</v>
      </c>
      <c r="G4" s="7">
        <v>1</v>
      </c>
      <c r="H4" s="7">
        <v>0.33333333333333331</v>
      </c>
      <c r="I4" s="8">
        <v>0.33333333333333331</v>
      </c>
      <c r="J4" s="25">
        <v>4300000</v>
      </c>
      <c r="K4" s="12">
        <f>1/173*$J$4</f>
        <v>24855.491329479766</v>
      </c>
      <c r="L4" s="12">
        <f>2*$K$4</f>
        <v>49710.982658959532</v>
      </c>
      <c r="M4" s="12">
        <f>2*$K$4</f>
        <v>49710.982658959532</v>
      </c>
      <c r="N4" s="12">
        <f t="shared" ref="N4:S4" si="0">2*$K$4</f>
        <v>49710.982658959532</v>
      </c>
      <c r="O4" s="12">
        <f t="shared" si="0"/>
        <v>49710.982658959532</v>
      </c>
      <c r="P4" s="12">
        <f t="shared" si="0"/>
        <v>49710.982658959532</v>
      </c>
      <c r="Q4" s="12">
        <f t="shared" si="0"/>
        <v>49710.982658959532</v>
      </c>
      <c r="R4" s="12">
        <f t="shared" si="0"/>
        <v>49710.982658959532</v>
      </c>
      <c r="S4" s="12">
        <f t="shared" si="0"/>
        <v>49710.982658959532</v>
      </c>
      <c r="T4" s="23">
        <f>SUM(L4:S4)</f>
        <v>397687.8612716762</v>
      </c>
      <c r="U4" s="23"/>
      <c r="V4" s="23"/>
    </row>
    <row r="5" spans="1:22" x14ac:dyDescent="0.25">
      <c r="A5" s="3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21">
        <f>SUM(T4:T4)</f>
        <v>397687.8612716762</v>
      </c>
      <c r="U5" s="21">
        <f>T5*5%</f>
        <v>19884.393063583811</v>
      </c>
      <c r="V5" s="21">
        <f>T5-U5</f>
        <v>377803.46820809238</v>
      </c>
    </row>
    <row r="6" spans="1:22" s="15" customFormat="1" x14ac:dyDescent="0.25">
      <c r="A6" s="14">
        <v>3</v>
      </c>
      <c r="B6" s="11" t="s">
        <v>30</v>
      </c>
      <c r="C6" s="11" t="s">
        <v>28</v>
      </c>
      <c r="D6" s="22">
        <v>44317</v>
      </c>
      <c r="E6" s="6" t="s">
        <v>17</v>
      </c>
      <c r="F6" s="6" t="s">
        <v>18</v>
      </c>
      <c r="G6" s="7">
        <v>0.33333333333333331</v>
      </c>
      <c r="H6" s="7">
        <v>0.66666666666666663</v>
      </c>
      <c r="I6" s="8">
        <f>H6-G6</f>
        <v>0.33333333333333331</v>
      </c>
      <c r="J6" s="26">
        <v>4300000</v>
      </c>
      <c r="K6" s="12">
        <f>1/173*J6</f>
        <v>24855.491329479766</v>
      </c>
      <c r="L6" s="12">
        <f t="shared" ref="L6:S6" si="1">2*$K$6</f>
        <v>49710.982658959532</v>
      </c>
      <c r="M6" s="12">
        <f t="shared" si="1"/>
        <v>49710.982658959532</v>
      </c>
      <c r="N6" s="12">
        <f t="shared" si="1"/>
        <v>49710.982658959532</v>
      </c>
      <c r="O6" s="12">
        <f t="shared" si="1"/>
        <v>49710.982658959532</v>
      </c>
      <c r="P6" s="12">
        <f t="shared" si="1"/>
        <v>49710.982658959532</v>
      </c>
      <c r="Q6" s="12">
        <f t="shared" si="1"/>
        <v>49710.982658959532</v>
      </c>
      <c r="R6" s="12">
        <f t="shared" si="1"/>
        <v>49710.982658959532</v>
      </c>
      <c r="S6" s="12">
        <f t="shared" si="1"/>
        <v>49710.982658959532</v>
      </c>
      <c r="T6" s="23">
        <f>SUM(L6:S6)</f>
        <v>397687.8612716762</v>
      </c>
      <c r="U6" s="23"/>
      <c r="V6" s="23"/>
    </row>
    <row r="7" spans="1:22" x14ac:dyDescent="0.25">
      <c r="A7" s="3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21">
        <f>SUM(T6:T6)</f>
        <v>397687.8612716762</v>
      </c>
      <c r="U7" s="21">
        <f>T7*5%</f>
        <v>19884.393063583811</v>
      </c>
      <c r="V7" s="21">
        <f>T7-U7</f>
        <v>377803.46820809238</v>
      </c>
    </row>
    <row r="8" spans="1:22" s="15" customFormat="1" x14ac:dyDescent="0.25">
      <c r="A8" s="14">
        <v>4</v>
      </c>
      <c r="B8" s="11" t="s">
        <v>31</v>
      </c>
      <c r="C8" s="11" t="s">
        <v>28</v>
      </c>
      <c r="D8" s="22">
        <v>44317</v>
      </c>
      <c r="E8" s="6" t="s">
        <v>17</v>
      </c>
      <c r="F8" s="6" t="s">
        <v>18</v>
      </c>
      <c r="G8" s="7">
        <v>0.66666666666666663</v>
      </c>
      <c r="H8" s="7">
        <v>1</v>
      </c>
      <c r="I8" s="8">
        <f>H8-G8</f>
        <v>0.33333333333333337</v>
      </c>
      <c r="J8" s="25">
        <v>4300000</v>
      </c>
      <c r="K8" s="12">
        <f>1/173*$J$8</f>
        <v>24855.491329479766</v>
      </c>
      <c r="L8" s="12">
        <f t="shared" ref="L8:S8" si="2">2*$K$8</f>
        <v>49710.982658959532</v>
      </c>
      <c r="M8" s="12">
        <f t="shared" si="2"/>
        <v>49710.982658959532</v>
      </c>
      <c r="N8" s="12">
        <f t="shared" si="2"/>
        <v>49710.982658959532</v>
      </c>
      <c r="O8" s="12">
        <f t="shared" si="2"/>
        <v>49710.982658959532</v>
      </c>
      <c r="P8" s="12">
        <f t="shared" si="2"/>
        <v>49710.982658959532</v>
      </c>
      <c r="Q8" s="12">
        <f t="shared" si="2"/>
        <v>49710.982658959532</v>
      </c>
      <c r="R8" s="12">
        <f t="shared" si="2"/>
        <v>49710.982658959532</v>
      </c>
      <c r="S8" s="12">
        <f t="shared" si="2"/>
        <v>49710.982658959532</v>
      </c>
      <c r="T8" s="23">
        <f>SUM(L8:S8)</f>
        <v>397687.8612716762</v>
      </c>
      <c r="U8" s="23"/>
      <c r="V8" s="23"/>
    </row>
    <row r="9" spans="1:22" x14ac:dyDescent="0.25">
      <c r="A9" s="3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21">
        <f>SUM(T8:T8)</f>
        <v>397687.8612716762</v>
      </c>
      <c r="U9" s="21">
        <f>SUM(U7:U8)</f>
        <v>19884.393063583811</v>
      </c>
      <c r="V9" s="21">
        <f>T9-U9</f>
        <v>377803.46820809238</v>
      </c>
    </row>
    <row r="10" spans="1:22" x14ac:dyDescent="0.25">
      <c r="A10" s="50" t="s">
        <v>16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24">
        <f>SUM(T5,T7,T9)</f>
        <v>1193063.5838150287</v>
      </c>
      <c r="U10" s="24">
        <f>U5+U7+U9</f>
        <v>59653.179190751434</v>
      </c>
      <c r="V10" s="24">
        <f>V5+V7+V9</f>
        <v>1133410.4046242773</v>
      </c>
    </row>
    <row r="12" spans="1:22" ht="15.75" x14ac:dyDescent="0.25">
      <c r="T12" s="43" t="s">
        <v>47</v>
      </c>
      <c r="U12" s="43"/>
      <c r="V12" s="43"/>
    </row>
    <row r="13" spans="1:22" ht="15.75" x14ac:dyDescent="0.25">
      <c r="T13" s="43" t="s">
        <v>48</v>
      </c>
      <c r="U13" s="43"/>
      <c r="V13" s="43"/>
    </row>
    <row r="14" spans="1:22" ht="15.75" x14ac:dyDescent="0.25">
      <c r="T14" s="28"/>
      <c r="U14" s="29"/>
      <c r="V14" s="29"/>
    </row>
    <row r="15" spans="1:22" ht="21" customHeight="1" x14ac:dyDescent="0.25">
      <c r="T15" s="28"/>
      <c r="U15" s="29"/>
      <c r="V15" s="29"/>
    </row>
    <row r="16" spans="1:22" ht="15.75" x14ac:dyDescent="0.25">
      <c r="T16" s="28"/>
      <c r="U16" s="29"/>
      <c r="V16" s="29"/>
    </row>
    <row r="17" spans="20:22" ht="24" customHeight="1" x14ac:dyDescent="0.25">
      <c r="T17" s="43" t="s">
        <v>49</v>
      </c>
      <c r="U17" s="43"/>
      <c r="V17" s="43"/>
    </row>
  </sheetData>
  <mergeCells count="22">
    <mergeCell ref="U2:U3"/>
    <mergeCell ref="T13:V13"/>
    <mergeCell ref="T17:V17"/>
    <mergeCell ref="A10:S10"/>
    <mergeCell ref="B7:S7"/>
    <mergeCell ref="B9:S9"/>
    <mergeCell ref="V2:V3"/>
    <mergeCell ref="B5:S5"/>
    <mergeCell ref="T12:V12"/>
    <mergeCell ref="A1:V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S2"/>
    <mergeCell ref="T2:T3"/>
  </mergeCells>
  <pageMargins left="0" right="0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view="pageBreakPreview" zoomScale="60" zoomScaleNormal="85" workbookViewId="0">
      <selection activeCell="S26" sqref="S26"/>
    </sheetView>
  </sheetViews>
  <sheetFormatPr defaultRowHeight="15" x14ac:dyDescent="0.25"/>
  <cols>
    <col min="1" max="1" width="6.5703125" customWidth="1"/>
    <col min="2" max="2" width="28.5703125" customWidth="1"/>
    <col min="3" max="3" width="15.5703125" customWidth="1"/>
    <col min="4" max="4" width="11.7109375" customWidth="1"/>
    <col min="5" max="5" width="9.5703125" customWidth="1"/>
    <col min="6" max="6" width="12.140625" customWidth="1"/>
    <col min="7" max="7" width="7.85546875" customWidth="1"/>
    <col min="8" max="8" width="8.5703125" customWidth="1"/>
    <col min="9" max="9" width="11.28515625" customWidth="1"/>
    <col min="10" max="10" width="12.85546875" customWidth="1"/>
    <col min="11" max="11" width="11.42578125" customWidth="1"/>
    <col min="12" max="14" width="11.140625" bestFit="1" customWidth="1"/>
    <col min="15" max="15" width="11.5703125" customWidth="1"/>
    <col min="16" max="19" width="14.5703125" customWidth="1"/>
    <col min="20" max="20" width="17.28515625" customWidth="1"/>
    <col min="21" max="22" width="14.140625" customWidth="1"/>
  </cols>
  <sheetData>
    <row r="1" spans="1:22" x14ac:dyDescent="0.25">
      <c r="A1" s="44" t="s">
        <v>51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s="4" customFormat="1" ht="30" customHeight="1" x14ac:dyDescent="0.25">
      <c r="A2" s="45" t="s">
        <v>0</v>
      </c>
      <c r="B2" s="45" t="s">
        <v>1</v>
      </c>
      <c r="C2" s="45" t="s">
        <v>7</v>
      </c>
      <c r="D2" s="45" t="s">
        <v>2</v>
      </c>
      <c r="E2" s="45" t="s">
        <v>3</v>
      </c>
      <c r="F2" s="46" t="s">
        <v>4</v>
      </c>
      <c r="G2" s="45" t="s">
        <v>8</v>
      </c>
      <c r="H2" s="45"/>
      <c r="I2" s="40" t="s">
        <v>5</v>
      </c>
      <c r="J2" s="40" t="s">
        <v>6</v>
      </c>
      <c r="K2" s="40" t="s">
        <v>11</v>
      </c>
      <c r="L2" s="48" t="s">
        <v>23</v>
      </c>
      <c r="M2" s="49"/>
      <c r="N2" s="49"/>
      <c r="O2" s="49"/>
      <c r="P2" s="49"/>
      <c r="Q2" s="49"/>
      <c r="R2" s="49"/>
      <c r="S2" s="49"/>
      <c r="T2" s="48" t="s">
        <v>16</v>
      </c>
      <c r="U2" s="40" t="s">
        <v>44</v>
      </c>
      <c r="V2" s="40" t="s">
        <v>45</v>
      </c>
    </row>
    <row r="3" spans="1:22" s="4" customFormat="1" x14ac:dyDescent="0.25">
      <c r="A3" s="45"/>
      <c r="B3" s="45"/>
      <c r="C3" s="45"/>
      <c r="D3" s="45"/>
      <c r="E3" s="45"/>
      <c r="F3" s="47"/>
      <c r="G3" s="5" t="s">
        <v>52</v>
      </c>
      <c r="H3" s="5" t="s">
        <v>53</v>
      </c>
      <c r="I3" s="41"/>
      <c r="J3" s="41"/>
      <c r="K3" s="41"/>
      <c r="L3" s="5" t="s">
        <v>12</v>
      </c>
      <c r="M3" s="5" t="s">
        <v>13</v>
      </c>
      <c r="N3" s="5" t="s">
        <v>14</v>
      </c>
      <c r="O3" s="5" t="s">
        <v>15</v>
      </c>
      <c r="P3" s="5" t="s">
        <v>19</v>
      </c>
      <c r="Q3" s="5" t="s">
        <v>20</v>
      </c>
      <c r="R3" s="5" t="s">
        <v>21</v>
      </c>
      <c r="S3" s="5" t="s">
        <v>22</v>
      </c>
      <c r="T3" s="48"/>
      <c r="U3" s="41"/>
      <c r="V3" s="41"/>
    </row>
    <row r="4" spans="1:22" s="15" customFormat="1" x14ac:dyDescent="0.25">
      <c r="A4" s="14">
        <v>1</v>
      </c>
      <c r="B4" s="11" t="s">
        <v>32</v>
      </c>
      <c r="C4" s="11" t="s">
        <v>33</v>
      </c>
      <c r="D4" s="22">
        <v>44317</v>
      </c>
      <c r="E4" s="6" t="s">
        <v>17</v>
      </c>
      <c r="F4" s="6" t="s">
        <v>18</v>
      </c>
      <c r="G4" s="7">
        <v>0</v>
      </c>
      <c r="H4" s="7">
        <v>0.33333333333333331</v>
      </c>
      <c r="I4" s="8">
        <f>H4-G4</f>
        <v>0.33333333333333331</v>
      </c>
      <c r="J4" s="25">
        <v>3700000</v>
      </c>
      <c r="K4" s="12">
        <f>1/173*$J$4</f>
        <v>21387.283236994219</v>
      </c>
      <c r="L4" s="12">
        <f>2*$K$4</f>
        <v>42774.566473988438</v>
      </c>
      <c r="M4" s="12">
        <f>2*$K$4</f>
        <v>42774.566473988438</v>
      </c>
      <c r="N4" s="12">
        <f t="shared" ref="N4:S10" si="0">2*$K$4</f>
        <v>42774.566473988438</v>
      </c>
      <c r="O4" s="12">
        <f t="shared" si="0"/>
        <v>42774.566473988438</v>
      </c>
      <c r="P4" s="12">
        <f t="shared" si="0"/>
        <v>42774.566473988438</v>
      </c>
      <c r="Q4" s="12">
        <f t="shared" si="0"/>
        <v>42774.566473988438</v>
      </c>
      <c r="R4" s="12">
        <f t="shared" si="0"/>
        <v>42774.566473988438</v>
      </c>
      <c r="S4" s="12">
        <f t="shared" si="0"/>
        <v>42774.566473988438</v>
      </c>
      <c r="T4" s="9">
        <f>SUM(L4:S4)</f>
        <v>342196.5317919075</v>
      </c>
      <c r="U4" s="9"/>
      <c r="V4" s="9"/>
    </row>
    <row r="5" spans="1:22" s="15" customFormat="1" x14ac:dyDescent="0.25">
      <c r="A5" s="20"/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10">
        <f>SUM(T4:T4)</f>
        <v>342196.5317919075</v>
      </c>
      <c r="U5" s="10">
        <f>T5*5%</f>
        <v>17109.826589595377</v>
      </c>
      <c r="V5" s="10">
        <f>T5-U5</f>
        <v>325086.70520231215</v>
      </c>
    </row>
    <row r="6" spans="1:22" s="15" customFormat="1" x14ac:dyDescent="0.25">
      <c r="A6" s="14">
        <v>2</v>
      </c>
      <c r="B6" s="11" t="s">
        <v>34</v>
      </c>
      <c r="C6" s="11" t="s">
        <v>37</v>
      </c>
      <c r="D6" s="22">
        <v>44317</v>
      </c>
      <c r="E6" s="6" t="s">
        <v>17</v>
      </c>
      <c r="F6" s="6" t="s">
        <v>18</v>
      </c>
      <c r="G6" s="7">
        <v>0</v>
      </c>
      <c r="H6" s="7">
        <v>0.33333333333333331</v>
      </c>
      <c r="I6" s="8">
        <f>H6-G6</f>
        <v>0.33333333333333331</v>
      </c>
      <c r="J6" s="25">
        <v>3700000</v>
      </c>
      <c r="K6" s="12">
        <f>1/173*$J$4</f>
        <v>21387.283236994219</v>
      </c>
      <c r="L6" s="12">
        <f>2*$K$4</f>
        <v>42774.566473988438</v>
      </c>
      <c r="M6" s="12">
        <f>2*$K$4</f>
        <v>42774.566473988438</v>
      </c>
      <c r="N6" s="12">
        <f t="shared" si="0"/>
        <v>42774.566473988438</v>
      </c>
      <c r="O6" s="12">
        <f t="shared" si="0"/>
        <v>42774.566473988438</v>
      </c>
      <c r="P6" s="12">
        <f t="shared" si="0"/>
        <v>42774.566473988438</v>
      </c>
      <c r="Q6" s="12">
        <f t="shared" si="0"/>
        <v>42774.566473988438</v>
      </c>
      <c r="R6" s="12">
        <f t="shared" si="0"/>
        <v>42774.566473988438</v>
      </c>
      <c r="S6" s="12">
        <f t="shared" si="0"/>
        <v>42774.566473988438</v>
      </c>
      <c r="T6" s="9">
        <f>SUM(L6:S6)</f>
        <v>342196.5317919075</v>
      </c>
      <c r="U6" s="9"/>
      <c r="V6" s="9"/>
    </row>
    <row r="7" spans="1:22" x14ac:dyDescent="0.25">
      <c r="A7" s="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10">
        <f>SUM(T6:T6)</f>
        <v>342196.5317919075</v>
      </c>
      <c r="U7" s="10">
        <f>T7*5%</f>
        <v>17109.826589595377</v>
      </c>
      <c r="V7" s="10">
        <f>T7-U7</f>
        <v>325086.70520231215</v>
      </c>
    </row>
    <row r="8" spans="1:22" s="15" customFormat="1" x14ac:dyDescent="0.25">
      <c r="A8" s="14">
        <v>3</v>
      </c>
      <c r="B8" s="11" t="s">
        <v>35</v>
      </c>
      <c r="C8" s="11" t="s">
        <v>37</v>
      </c>
      <c r="D8" s="22">
        <v>44317</v>
      </c>
      <c r="E8" s="6" t="s">
        <v>17</v>
      </c>
      <c r="F8" s="6" t="s">
        <v>18</v>
      </c>
      <c r="G8" s="7">
        <v>0</v>
      </c>
      <c r="H8" s="7">
        <v>0.33333333333333331</v>
      </c>
      <c r="I8" s="8">
        <f>H8-G8</f>
        <v>0.33333333333333331</v>
      </c>
      <c r="J8" s="25">
        <v>3700000</v>
      </c>
      <c r="K8" s="12">
        <f>1/173*$J$4</f>
        <v>21387.283236994219</v>
      </c>
      <c r="L8" s="12">
        <f>2*$K$4</f>
        <v>42774.566473988438</v>
      </c>
      <c r="M8" s="12">
        <f>2*$K$4</f>
        <v>42774.566473988438</v>
      </c>
      <c r="N8" s="12">
        <f t="shared" si="0"/>
        <v>42774.566473988438</v>
      </c>
      <c r="O8" s="12">
        <f t="shared" si="0"/>
        <v>42774.566473988438</v>
      </c>
      <c r="P8" s="12">
        <f t="shared" si="0"/>
        <v>42774.566473988438</v>
      </c>
      <c r="Q8" s="12">
        <f t="shared" si="0"/>
        <v>42774.566473988438</v>
      </c>
      <c r="R8" s="12">
        <f t="shared" si="0"/>
        <v>42774.566473988438</v>
      </c>
      <c r="S8" s="12">
        <f t="shared" si="0"/>
        <v>42774.566473988438</v>
      </c>
      <c r="T8" s="9">
        <f>SUM(L8:S8)</f>
        <v>342196.5317919075</v>
      </c>
      <c r="U8" s="9"/>
      <c r="V8" s="9"/>
    </row>
    <row r="9" spans="1:22" x14ac:dyDescent="0.25">
      <c r="A9" s="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10">
        <f>SUM(T8:T8)</f>
        <v>342196.5317919075</v>
      </c>
      <c r="U9" s="10">
        <f>T9*5%</f>
        <v>17109.826589595377</v>
      </c>
      <c r="V9" s="10">
        <f>T9-U9</f>
        <v>325086.70520231215</v>
      </c>
    </row>
    <row r="10" spans="1:22" s="15" customFormat="1" x14ac:dyDescent="0.25">
      <c r="A10" s="14">
        <v>4</v>
      </c>
      <c r="B10" s="11" t="s">
        <v>36</v>
      </c>
      <c r="C10" s="11" t="s">
        <v>37</v>
      </c>
      <c r="D10" s="22">
        <v>44317</v>
      </c>
      <c r="E10" s="6" t="s">
        <v>17</v>
      </c>
      <c r="F10" s="6" t="s">
        <v>18</v>
      </c>
      <c r="G10" s="7">
        <v>0</v>
      </c>
      <c r="H10" s="7">
        <v>0.33333333333333331</v>
      </c>
      <c r="I10" s="8">
        <f>H10-G10</f>
        <v>0.33333333333333331</v>
      </c>
      <c r="J10" s="25">
        <v>3700000</v>
      </c>
      <c r="K10" s="12">
        <f>1/173*$J$4</f>
        <v>21387.283236994219</v>
      </c>
      <c r="L10" s="12">
        <f>2*$K$4</f>
        <v>42774.566473988438</v>
      </c>
      <c r="M10" s="12">
        <f>2*$K$4</f>
        <v>42774.566473988438</v>
      </c>
      <c r="N10" s="12">
        <f t="shared" si="0"/>
        <v>42774.566473988438</v>
      </c>
      <c r="O10" s="12">
        <f t="shared" si="0"/>
        <v>42774.566473988438</v>
      </c>
      <c r="P10" s="12">
        <f t="shared" si="0"/>
        <v>42774.566473988438</v>
      </c>
      <c r="Q10" s="12">
        <f t="shared" si="0"/>
        <v>42774.566473988438</v>
      </c>
      <c r="R10" s="12">
        <f t="shared" si="0"/>
        <v>42774.566473988438</v>
      </c>
      <c r="S10" s="12">
        <f t="shared" si="0"/>
        <v>42774.566473988438</v>
      </c>
      <c r="T10" s="9">
        <f>SUM(L10:S10)</f>
        <v>342196.5317919075</v>
      </c>
      <c r="U10" s="9"/>
      <c r="V10" s="9"/>
    </row>
    <row r="11" spans="1:22" x14ac:dyDescent="0.25">
      <c r="A11" s="3"/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10">
        <f>SUM(T10:T10)</f>
        <v>342196.5317919075</v>
      </c>
      <c r="U11" s="10">
        <f>T11*5%</f>
        <v>17109.826589595377</v>
      </c>
      <c r="V11" s="10">
        <f>T11-U11</f>
        <v>325086.70520231215</v>
      </c>
    </row>
    <row r="12" spans="1:22" s="15" customFormat="1" x14ac:dyDescent="0.25">
      <c r="A12" s="14">
        <v>5</v>
      </c>
      <c r="B12" s="11" t="s">
        <v>38</v>
      </c>
      <c r="C12" s="11" t="s">
        <v>33</v>
      </c>
      <c r="D12" s="22">
        <v>44317</v>
      </c>
      <c r="E12" s="6" t="s">
        <v>17</v>
      </c>
      <c r="F12" s="6" t="s">
        <v>18</v>
      </c>
      <c r="G12" s="7">
        <v>0.33333333333333331</v>
      </c>
      <c r="H12" s="7">
        <v>0.66666666666666663</v>
      </c>
      <c r="I12" s="8">
        <f>H12-G12</f>
        <v>0.33333333333333331</v>
      </c>
      <c r="J12" s="25">
        <v>3700000</v>
      </c>
      <c r="K12" s="12">
        <f>1/173*$J$4</f>
        <v>21387.283236994219</v>
      </c>
      <c r="L12" s="12">
        <f>2*$K$4</f>
        <v>42774.566473988438</v>
      </c>
      <c r="M12" s="12">
        <f>2*$K$4</f>
        <v>42774.566473988438</v>
      </c>
      <c r="N12" s="12">
        <f t="shared" ref="N12:S22" si="1">2*$K$4</f>
        <v>42774.566473988438</v>
      </c>
      <c r="O12" s="12">
        <f t="shared" si="1"/>
        <v>42774.566473988438</v>
      </c>
      <c r="P12" s="12">
        <f>2*$K$4</f>
        <v>42774.566473988438</v>
      </c>
      <c r="Q12" s="12">
        <f>2*$K$4</f>
        <v>42774.566473988438</v>
      </c>
      <c r="R12" s="12">
        <f>2*$K$4</f>
        <v>42774.566473988438</v>
      </c>
      <c r="S12" s="12">
        <f>2*$K$4</f>
        <v>42774.566473988438</v>
      </c>
      <c r="T12" s="9">
        <f>SUM(L12:S12)</f>
        <v>342196.5317919075</v>
      </c>
      <c r="U12" s="9"/>
      <c r="V12" s="9"/>
    </row>
    <row r="13" spans="1:22" x14ac:dyDescent="0.25">
      <c r="A13" s="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10">
        <f>SUM(T12:T12)</f>
        <v>342196.5317919075</v>
      </c>
      <c r="U13" s="10">
        <f>T13*5%</f>
        <v>17109.826589595377</v>
      </c>
      <c r="V13" s="10">
        <f>T13-U13</f>
        <v>325086.70520231215</v>
      </c>
    </row>
    <row r="14" spans="1:22" s="15" customFormat="1" x14ac:dyDescent="0.25">
      <c r="A14" s="14">
        <v>6</v>
      </c>
      <c r="B14" s="11" t="s">
        <v>39</v>
      </c>
      <c r="C14" s="11" t="s">
        <v>37</v>
      </c>
      <c r="D14" s="22">
        <v>44317</v>
      </c>
      <c r="E14" s="6" t="s">
        <v>17</v>
      </c>
      <c r="F14" s="6" t="s">
        <v>18</v>
      </c>
      <c r="G14" s="7">
        <v>0.33333333333333331</v>
      </c>
      <c r="H14" s="7">
        <v>0.66666666666666663</v>
      </c>
      <c r="I14" s="8">
        <f>H14-G14</f>
        <v>0.33333333333333331</v>
      </c>
      <c r="J14" s="25">
        <v>3700000</v>
      </c>
      <c r="K14" s="12">
        <f>1/173*$J$4</f>
        <v>21387.283236994219</v>
      </c>
      <c r="L14" s="12">
        <f>2*$K$4</f>
        <v>42774.566473988438</v>
      </c>
      <c r="M14" s="12">
        <f>2*$K$4</f>
        <v>42774.566473988438</v>
      </c>
      <c r="N14" s="12">
        <f t="shared" si="1"/>
        <v>42774.566473988438</v>
      </c>
      <c r="O14" s="12">
        <f t="shared" si="1"/>
        <v>42774.566473988438</v>
      </c>
      <c r="P14" s="12">
        <f>2*$K$4</f>
        <v>42774.566473988438</v>
      </c>
      <c r="Q14" s="12">
        <f>2*$K$4</f>
        <v>42774.566473988438</v>
      </c>
      <c r="R14" s="12">
        <f>2*$K$4</f>
        <v>42774.566473988438</v>
      </c>
      <c r="S14" s="12">
        <f>2*$K$4</f>
        <v>42774.566473988438</v>
      </c>
      <c r="T14" s="9">
        <f>SUM(L14:S14)</f>
        <v>342196.5317919075</v>
      </c>
      <c r="U14" s="9"/>
      <c r="V14" s="9"/>
    </row>
    <row r="15" spans="1:22" x14ac:dyDescent="0.25">
      <c r="A15" s="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10">
        <f>SUM(T14:T14)</f>
        <v>342196.5317919075</v>
      </c>
      <c r="U15" s="10">
        <f>T15*5%</f>
        <v>17109.826589595377</v>
      </c>
      <c r="V15" s="10">
        <f>T15-U15</f>
        <v>325086.70520231215</v>
      </c>
    </row>
    <row r="16" spans="1:22" s="15" customFormat="1" x14ac:dyDescent="0.25">
      <c r="A16" s="14">
        <v>7</v>
      </c>
      <c r="B16" s="11" t="s">
        <v>40</v>
      </c>
      <c r="C16" s="11" t="s">
        <v>37</v>
      </c>
      <c r="D16" s="22">
        <v>44317</v>
      </c>
      <c r="E16" s="6" t="s">
        <v>17</v>
      </c>
      <c r="F16" s="6" t="s">
        <v>18</v>
      </c>
      <c r="G16" s="7">
        <v>0.33333333333333331</v>
      </c>
      <c r="H16" s="7">
        <v>0.66666666666666663</v>
      </c>
      <c r="I16" s="8">
        <f>H16-G16</f>
        <v>0.33333333333333331</v>
      </c>
      <c r="J16" s="25">
        <v>3700000</v>
      </c>
      <c r="K16" s="12">
        <f>1/173*$J$4</f>
        <v>21387.283236994219</v>
      </c>
      <c r="L16" s="12">
        <f>2*$K$4</f>
        <v>42774.566473988438</v>
      </c>
      <c r="M16" s="12">
        <f>2*$K$4</f>
        <v>42774.566473988438</v>
      </c>
      <c r="N16" s="12">
        <f t="shared" si="1"/>
        <v>42774.566473988438</v>
      </c>
      <c r="O16" s="12">
        <f t="shared" si="1"/>
        <v>42774.566473988438</v>
      </c>
      <c r="P16" s="12">
        <f>2*$K$4</f>
        <v>42774.566473988438</v>
      </c>
      <c r="Q16" s="12">
        <f>2*$K$4</f>
        <v>42774.566473988438</v>
      </c>
      <c r="R16" s="12">
        <f>2*$K$4</f>
        <v>42774.566473988438</v>
      </c>
      <c r="S16" s="12">
        <f>2*$K$4</f>
        <v>42774.566473988438</v>
      </c>
      <c r="T16" s="9">
        <f>SUM(L16:S16)</f>
        <v>342196.5317919075</v>
      </c>
      <c r="U16" s="9"/>
      <c r="V16" s="9"/>
    </row>
    <row r="17" spans="1:22" x14ac:dyDescent="0.25">
      <c r="A17" s="3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10">
        <f>SUM(T16:T16)</f>
        <v>342196.5317919075</v>
      </c>
      <c r="U17" s="10">
        <f>T17*5%</f>
        <v>17109.826589595377</v>
      </c>
      <c r="V17" s="10">
        <f>T17-U17</f>
        <v>325086.70520231215</v>
      </c>
    </row>
    <row r="18" spans="1:22" s="15" customFormat="1" x14ac:dyDescent="0.25">
      <c r="A18" s="14">
        <v>8</v>
      </c>
      <c r="B18" s="11" t="s">
        <v>41</v>
      </c>
      <c r="C18" s="11" t="s">
        <v>33</v>
      </c>
      <c r="D18" s="22">
        <v>44317</v>
      </c>
      <c r="E18" s="6" t="s">
        <v>17</v>
      </c>
      <c r="F18" s="6" t="s">
        <v>18</v>
      </c>
      <c r="G18" s="7">
        <v>0.66666666666666663</v>
      </c>
      <c r="H18" s="7">
        <v>1</v>
      </c>
      <c r="I18" s="8">
        <f>H18-G18</f>
        <v>0.33333333333333337</v>
      </c>
      <c r="J18" s="25">
        <v>3700000</v>
      </c>
      <c r="K18" s="12">
        <f>1/173*$J$4</f>
        <v>21387.283236994219</v>
      </c>
      <c r="L18" s="12">
        <f>2*$K$4</f>
        <v>42774.566473988438</v>
      </c>
      <c r="M18" s="12">
        <f>2*$K$4</f>
        <v>42774.566473988438</v>
      </c>
      <c r="N18" s="12">
        <f t="shared" si="1"/>
        <v>42774.566473988438</v>
      </c>
      <c r="O18" s="12">
        <f t="shared" si="1"/>
        <v>42774.566473988438</v>
      </c>
      <c r="P18" s="12">
        <f t="shared" si="1"/>
        <v>42774.566473988438</v>
      </c>
      <c r="Q18" s="12">
        <f t="shared" si="1"/>
        <v>42774.566473988438</v>
      </c>
      <c r="R18" s="12">
        <f t="shared" si="1"/>
        <v>42774.566473988438</v>
      </c>
      <c r="S18" s="12">
        <f t="shared" si="1"/>
        <v>42774.566473988438</v>
      </c>
      <c r="T18" s="9">
        <f>SUM(L18:S18)</f>
        <v>342196.5317919075</v>
      </c>
      <c r="U18" s="9"/>
      <c r="V18" s="9"/>
    </row>
    <row r="19" spans="1:22" x14ac:dyDescent="0.25">
      <c r="A19" s="16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10">
        <f>SUM(T18:T18)</f>
        <v>342196.5317919075</v>
      </c>
      <c r="U19" s="10">
        <f>T19*5%</f>
        <v>17109.826589595377</v>
      </c>
      <c r="V19" s="10">
        <f>T19-U19</f>
        <v>325086.70520231215</v>
      </c>
    </row>
    <row r="20" spans="1:22" s="15" customFormat="1" x14ac:dyDescent="0.25">
      <c r="A20" s="14">
        <v>9</v>
      </c>
      <c r="B20" s="11" t="s">
        <v>42</v>
      </c>
      <c r="C20" s="11" t="s">
        <v>37</v>
      </c>
      <c r="D20" s="22">
        <v>44317</v>
      </c>
      <c r="E20" s="6" t="s">
        <v>17</v>
      </c>
      <c r="F20" s="6" t="s">
        <v>18</v>
      </c>
      <c r="G20" s="7">
        <v>0.66666666666666663</v>
      </c>
      <c r="H20" s="7">
        <v>1</v>
      </c>
      <c r="I20" s="8">
        <f>H20-G20</f>
        <v>0.33333333333333337</v>
      </c>
      <c r="J20" s="25">
        <v>3700000</v>
      </c>
      <c r="K20" s="12">
        <f>1/173*$J$4</f>
        <v>21387.283236994219</v>
      </c>
      <c r="L20" s="12">
        <f>2*$K$4</f>
        <v>42774.566473988438</v>
      </c>
      <c r="M20" s="12">
        <f>2*$K$4</f>
        <v>42774.566473988438</v>
      </c>
      <c r="N20" s="12">
        <f t="shared" si="1"/>
        <v>42774.566473988438</v>
      </c>
      <c r="O20" s="12">
        <f t="shared" si="1"/>
        <v>42774.566473988438</v>
      </c>
      <c r="P20" s="12">
        <f t="shared" si="1"/>
        <v>42774.566473988438</v>
      </c>
      <c r="Q20" s="12">
        <f t="shared" si="1"/>
        <v>42774.566473988438</v>
      </c>
      <c r="R20" s="12">
        <f t="shared" si="1"/>
        <v>42774.566473988438</v>
      </c>
      <c r="S20" s="12">
        <f t="shared" si="1"/>
        <v>42774.566473988438</v>
      </c>
      <c r="T20" s="9">
        <f>SUM(L20:S20)</f>
        <v>342196.5317919075</v>
      </c>
      <c r="U20" s="9"/>
      <c r="V20" s="9"/>
    </row>
    <row r="21" spans="1:22" x14ac:dyDescent="0.25">
      <c r="A21" s="16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10">
        <f>SUM(T20:T20)</f>
        <v>342196.5317919075</v>
      </c>
      <c r="U21" s="10">
        <f>T21*5%</f>
        <v>17109.826589595377</v>
      </c>
      <c r="V21" s="10">
        <f>T21-U21</f>
        <v>325086.70520231215</v>
      </c>
    </row>
    <row r="22" spans="1:22" s="15" customFormat="1" x14ac:dyDescent="0.25">
      <c r="A22" s="14">
        <v>10</v>
      </c>
      <c r="B22" s="11" t="s">
        <v>43</v>
      </c>
      <c r="C22" s="11" t="s">
        <v>37</v>
      </c>
      <c r="D22" s="22">
        <v>44317</v>
      </c>
      <c r="E22" s="6" t="s">
        <v>17</v>
      </c>
      <c r="F22" s="6" t="s">
        <v>18</v>
      </c>
      <c r="G22" s="7">
        <v>0.66666666666666663</v>
      </c>
      <c r="H22" s="7">
        <v>1</v>
      </c>
      <c r="I22" s="8">
        <f>H22-G22</f>
        <v>0.33333333333333337</v>
      </c>
      <c r="J22" s="25">
        <v>3700000</v>
      </c>
      <c r="K22" s="12">
        <f>1/173*$J$4</f>
        <v>21387.283236994219</v>
      </c>
      <c r="L22" s="12">
        <f>2*$K$4</f>
        <v>42774.566473988438</v>
      </c>
      <c r="M22" s="12">
        <f>2*$K$4</f>
        <v>42774.566473988438</v>
      </c>
      <c r="N22" s="12">
        <f t="shared" si="1"/>
        <v>42774.566473988438</v>
      </c>
      <c r="O22" s="12">
        <f t="shared" si="1"/>
        <v>42774.566473988438</v>
      </c>
      <c r="P22" s="12">
        <f t="shared" si="1"/>
        <v>42774.566473988438</v>
      </c>
      <c r="Q22" s="12">
        <f t="shared" si="1"/>
        <v>42774.566473988438</v>
      </c>
      <c r="R22" s="12">
        <f t="shared" si="1"/>
        <v>42774.566473988438</v>
      </c>
      <c r="S22" s="12">
        <f t="shared" si="1"/>
        <v>42774.566473988438</v>
      </c>
      <c r="T22" s="9">
        <f>SUM(L22:S22)</f>
        <v>342196.5317919075</v>
      </c>
      <c r="U22" s="9"/>
      <c r="V22" s="9"/>
    </row>
    <row r="23" spans="1:22" x14ac:dyDescent="0.25">
      <c r="A23" s="1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10">
        <f>SUM(T22:T22)</f>
        <v>342196.5317919075</v>
      </c>
      <c r="U23" s="10">
        <f>T23*5%</f>
        <v>17109.826589595377</v>
      </c>
      <c r="V23" s="10">
        <f>T23-U23</f>
        <v>325086.70520231215</v>
      </c>
    </row>
    <row r="24" spans="1:22" x14ac:dyDescent="0.25">
      <c r="A24" s="50" t="s">
        <v>16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13">
        <v>3421970</v>
      </c>
      <c r="U24" s="13">
        <f>T24*5%</f>
        <v>171098.5</v>
      </c>
      <c r="V24" s="13">
        <f>T24-U24</f>
        <v>3250871.5</v>
      </c>
    </row>
    <row r="25" spans="1:22" x14ac:dyDescent="0.25">
      <c r="T25" s="35"/>
      <c r="U25" s="36"/>
    </row>
    <row r="26" spans="1:22" ht="15.75" x14ac:dyDescent="0.25">
      <c r="S26" s="36"/>
      <c r="T26" s="43" t="s">
        <v>47</v>
      </c>
      <c r="U26" s="43"/>
      <c r="V26" s="43"/>
    </row>
    <row r="27" spans="1:22" ht="15.75" x14ac:dyDescent="0.25">
      <c r="T27" s="43" t="s">
        <v>48</v>
      </c>
      <c r="U27" s="43"/>
      <c r="V27" s="43"/>
    </row>
    <row r="28" spans="1:22" ht="15.75" x14ac:dyDescent="0.25">
      <c r="T28" s="28"/>
      <c r="U28" s="29"/>
      <c r="V28" s="29"/>
    </row>
    <row r="29" spans="1:22" ht="15.75" x14ac:dyDescent="0.25">
      <c r="T29" s="28"/>
      <c r="U29" s="29"/>
      <c r="V29" s="29"/>
    </row>
    <row r="30" spans="1:22" ht="34.5" customHeight="1" x14ac:dyDescent="0.25">
      <c r="C30" s="30"/>
      <c r="D30" s="31"/>
      <c r="T30" s="28"/>
      <c r="U30" s="29"/>
      <c r="V30" s="29"/>
    </row>
    <row r="31" spans="1:22" ht="15.75" x14ac:dyDescent="0.25">
      <c r="C31" s="30"/>
      <c r="D31" s="31"/>
      <c r="T31" s="43" t="s">
        <v>49</v>
      </c>
      <c r="U31" s="43"/>
      <c r="V31" s="43"/>
    </row>
    <row r="32" spans="1:22" x14ac:dyDescent="0.25">
      <c r="C32" s="32"/>
      <c r="D32" s="33"/>
    </row>
    <row r="33" spans="3:4" x14ac:dyDescent="0.25">
      <c r="C33" s="34"/>
      <c r="D33" s="30"/>
    </row>
    <row r="34" spans="3:4" x14ac:dyDescent="0.25">
      <c r="C34" s="34"/>
      <c r="D34" s="31"/>
    </row>
  </sheetData>
  <mergeCells count="29">
    <mergeCell ref="B11:S11"/>
    <mergeCell ref="B15:S15"/>
    <mergeCell ref="B13:S13"/>
    <mergeCell ref="B17:S17"/>
    <mergeCell ref="A24:S24"/>
    <mergeCell ref="B19:S19"/>
    <mergeCell ref="B21:S21"/>
    <mergeCell ref="B23:S23"/>
    <mergeCell ref="U2:U3"/>
    <mergeCell ref="V2:V3"/>
    <mergeCell ref="B5:S5"/>
    <mergeCell ref="B7:S7"/>
    <mergeCell ref="B9:S9"/>
    <mergeCell ref="T26:V26"/>
    <mergeCell ref="T27:V27"/>
    <mergeCell ref="T31:V31"/>
    <mergeCell ref="A1:V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S2"/>
    <mergeCell ref="T2:T3"/>
  </mergeCells>
  <pageMargins left="0" right="0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REKAPITULASI</vt:lpstr>
      <vt:lpstr>Planner</vt:lpstr>
      <vt:lpstr>Operator</vt:lpstr>
      <vt:lpstr>REKAPITULASI!Print_Area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WIN 10</cp:lastModifiedBy>
  <cp:lastPrinted>2021-08-23T08:27:19Z</cp:lastPrinted>
  <dcterms:created xsi:type="dcterms:W3CDTF">2021-05-16T14:16:05Z</dcterms:created>
  <dcterms:modified xsi:type="dcterms:W3CDTF">2021-08-23T08:33:31Z</dcterms:modified>
</cp:coreProperties>
</file>