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tabRatio="963"/>
  </bookViews>
  <sheets>
    <sheet name="UTILISASI PRIMA TPK" sheetId="2" r:id="rId1"/>
    <sheet name="Daily TT01 Utilisasi" sheetId="3" r:id="rId2"/>
    <sheet name="Daily TT02 Utilisasi" sheetId="4" r:id="rId3"/>
    <sheet name="Daily TT03 Utilisasi" sheetId="5" r:id="rId4"/>
    <sheet name="Daily TT04 Utilisasi" sheetId="6" r:id="rId5"/>
    <sheet name="Daily TT05 Utilisasi" sheetId="7" r:id="rId6"/>
    <sheet name="Daily TT06 Utilisasi" sheetId="8" r:id="rId7"/>
    <sheet name="Daily TT07 Utilisasi" sheetId="9" r:id="rId8"/>
    <sheet name="Daily TT08 Utilisasi" sheetId="10" r:id="rId9"/>
    <sheet name="Daily TT09 Utilisasi" sheetId="11" r:id="rId10"/>
    <sheet name="Daily TT10 Utilisasi" sheetId="12" r:id="rId11"/>
    <sheet name="Daily TT11 Utilisasi" sheetId="13" r:id="rId12"/>
    <sheet name="Daily TT12 Utilisasi" sheetId="14" r:id="rId13"/>
    <sheet name="Daily TT13 Utilisasi" sheetId="15" r:id="rId14"/>
    <sheet name="Daily TT14 Utilisasi" sheetId="16" r:id="rId15"/>
    <sheet name="Daily TT15 Utilisasi" sheetId="17" r:id="rId16"/>
    <sheet name="Daily TT16 Utilisasi" sheetId="18" r:id="rId17"/>
    <sheet name="Daily TT17 Utilisasi" sheetId="19" r:id="rId18"/>
    <sheet name="Daily TT18 Utilisasi" sheetId="20" r:id="rId19"/>
    <sheet name="Daily TT19 Utilisasi" sheetId="21" r:id="rId20"/>
    <sheet name="Daily TT20 Utilisasi" sheetId="22" r:id="rId21"/>
  </sheets>
  <definedNames>
    <definedName name="_xlnm.Print_Area" localSheetId="4">'Daily TT04 Utilisasi'!$A$1:$L$46</definedName>
    <definedName name="_xlnm.Print_Area" localSheetId="0">'UTILISASI PRIMA TPK'!$A$1:$U$50</definedName>
  </definedNames>
  <calcPr calcId="144525"/>
</workbook>
</file>

<file path=xl/sharedStrings.xml><?xml version="1.0" encoding="utf-8"?>
<sst xmlns="http://schemas.openxmlformats.org/spreadsheetml/2006/main" count="1577" uniqueCount="105">
  <si>
    <t>PT. PRIMA TERMINAL PETIKEMAS</t>
  </si>
  <si>
    <t>TERMINAL PETIKEMAS BELAWAN FASE 2</t>
  </si>
  <si>
    <t>LAPORAN BULANAN KESIAPAN ALAT BONGKAR MUAT PRIMA TERMINAL PETIKEMAS</t>
  </si>
  <si>
    <t>BULAN : JULI 2021</t>
  </si>
  <si>
    <t>NO.</t>
  </si>
  <si>
    <t xml:space="preserve">JENIS ALAT </t>
  </si>
  <si>
    <t>KODE ALAT</t>
  </si>
  <si>
    <t>KAP</t>
  </si>
  <si>
    <t>JUML.UNIT</t>
  </si>
  <si>
    <t>KONDISI FISIK</t>
  </si>
  <si>
    <t>RUNNING 
HOUR</t>
  </si>
  <si>
    <t>KET</t>
  </si>
  <si>
    <t>DOWN TIME</t>
  </si>
  <si>
    <t>WAKTU MUNGKIN OPERASI 24JAM/HARI</t>
  </si>
  <si>
    <t>KESIAPAN ALAT</t>
  </si>
  <si>
    <t>WAKTU OPERASI</t>
  </si>
  <si>
    <t>UTILISASI</t>
  </si>
  <si>
    <t>PRODUKSI</t>
  </si>
  <si>
    <t>FREQ.  RUSAK</t>
  </si>
  <si>
    <t>KETERANGAN</t>
  </si>
  <si>
    <t>OPS</t>
  </si>
  <si>
    <t>TIDAK OPS</t>
  </si>
  <si>
    <t>PERAWATAN</t>
  </si>
  <si>
    <t>PERBAIKAN</t>
  </si>
  <si>
    <t>RUSAK</t>
  </si>
  <si>
    <t>TOTAL</t>
  </si>
  <si>
    <t>TON</t>
  </si>
  <si>
    <t>UNIT</t>
  </si>
  <si>
    <t>%</t>
  </si>
  <si>
    <t>JAM</t>
  </si>
  <si>
    <t>BOX</t>
  </si>
  <si>
    <t>KALI</t>
  </si>
  <si>
    <t>6(3+4+5)</t>
  </si>
  <si>
    <t>8(7-6)</t>
  </si>
  <si>
    <t>9 (8/7)</t>
  </si>
  <si>
    <t>11 (10/8)</t>
  </si>
  <si>
    <t>Terminal Tractor</t>
  </si>
  <si>
    <t>TT - 01</t>
  </si>
  <si>
    <t>TT01</t>
  </si>
  <si>
    <t>TT - 02</t>
  </si>
  <si>
    <t>TT02</t>
  </si>
  <si>
    <t>TT - 03</t>
  </si>
  <si>
    <t>TT03</t>
  </si>
  <si>
    <t>TT - 04</t>
  </si>
  <si>
    <t>TT04</t>
  </si>
  <si>
    <t>Perbaikan Ban</t>
  </si>
  <si>
    <t>TT - 05</t>
  </si>
  <si>
    <t>TT - 06</t>
  </si>
  <si>
    <t>TT - 07</t>
  </si>
  <si>
    <t>TT - 08</t>
  </si>
  <si>
    <t>TT - 09</t>
  </si>
  <si>
    <t>TT - 10</t>
  </si>
  <si>
    <t>TT - 11</t>
  </si>
  <si>
    <t>TT - 12</t>
  </si>
  <si>
    <t>TT - 13</t>
  </si>
  <si>
    <t>TT - 14</t>
  </si>
  <si>
    <t>TT - 15</t>
  </si>
  <si>
    <t>TT - 16</t>
  </si>
  <si>
    <t>TT - 17</t>
  </si>
  <si>
    <t>TT - 18</t>
  </si>
  <si>
    <t>TT - 19</t>
  </si>
  <si>
    <t>TT - 20</t>
  </si>
  <si>
    <t>Avg</t>
  </si>
  <si>
    <t>Belawan,    Agustus  2021</t>
  </si>
  <si>
    <t>ASISTEN MANAJER PERALATAN &amp; INSTALASI</t>
  </si>
  <si>
    <t>SUPERVISI ALAT BONGKAR MUAT DARAT</t>
  </si>
  <si>
    <t>IFSAN ROSADY</t>
  </si>
  <si>
    <t>REZA AL KAUTSAR LUBIS</t>
  </si>
  <si>
    <t>LAPORAN KESIAPAN &amp; UTILISASI ALAT BONGKAR MUAT PRIMA TERMINAL PETIKEMAS</t>
  </si>
  <si>
    <t>NAMA ALAT</t>
  </si>
  <si>
    <t>:</t>
  </si>
  <si>
    <t>TT 01</t>
  </si>
  <si>
    <t>BULAN</t>
  </si>
  <si>
    <t>JULI 2021</t>
  </si>
  <si>
    <t>Date</t>
  </si>
  <si>
    <t>Day</t>
  </si>
  <si>
    <t>6 (3+4+5)</t>
  </si>
  <si>
    <t>Kamis</t>
  </si>
  <si>
    <t>Jumat</t>
  </si>
  <si>
    <t>Sabtu</t>
  </si>
  <si>
    <t xml:space="preserve">Minggu </t>
  </si>
  <si>
    <t>Senin</t>
  </si>
  <si>
    <t>Selasa</t>
  </si>
  <si>
    <t xml:space="preserve">Rabu </t>
  </si>
  <si>
    <t>Jumlah</t>
  </si>
  <si>
    <t>TT 02</t>
  </si>
  <si>
    <t>TT 03</t>
  </si>
  <si>
    <t>TT 04</t>
  </si>
  <si>
    <t xml:space="preserve">Perbaikan Ban </t>
  </si>
  <si>
    <t>TT 05</t>
  </si>
  <si>
    <t>TT 06</t>
  </si>
  <si>
    <t>TT 07</t>
  </si>
  <si>
    <t>TT 08</t>
  </si>
  <si>
    <t>TT 09</t>
  </si>
  <si>
    <t>TT 10</t>
  </si>
  <si>
    <t>TT 11</t>
  </si>
  <si>
    <t>TT 12</t>
  </si>
  <si>
    <t>TT 13</t>
  </si>
  <si>
    <t>TT 14</t>
  </si>
  <si>
    <t>TT 15</t>
  </si>
  <si>
    <t>TT 16</t>
  </si>
  <si>
    <t>TT 17</t>
  </si>
  <si>
    <t>TT 18</t>
  </si>
  <si>
    <t>TT 19</t>
  </si>
  <si>
    <t>TT 20</t>
  </si>
</sst>
</file>

<file path=xl/styles.xml><?xml version="1.0" encoding="utf-8"?>
<styleSheet xmlns="http://schemas.openxmlformats.org/spreadsheetml/2006/main">
  <numFmts count="9"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176" formatCode="_(* #,##0_);_(* \(#,##0\);_(* &quot;-&quot;_);_(@_)"/>
    <numFmt numFmtId="177" formatCode="h:mm:ss;@"/>
    <numFmt numFmtId="178" formatCode="[h]:mm:ss;@"/>
    <numFmt numFmtId="179" formatCode="_(* #,##0.00_);_(* \(#,##0.00\);_(* &quot;-&quot;_);_(@_)"/>
    <numFmt numFmtId="180" formatCode="0.00_);[Red]\(0.00\)"/>
  </numFmts>
  <fonts count="36">
    <font>
      <sz val="12"/>
      <name val="Times New Roman"/>
      <charset val="134"/>
    </font>
    <font>
      <sz val="10"/>
      <color indexed="10"/>
      <name val="Arial"/>
      <charset val="134"/>
    </font>
    <font>
      <sz val="10"/>
      <name val="Arial"/>
      <charset val="134"/>
    </font>
    <font>
      <sz val="10"/>
      <name val="Times New Roman"/>
      <charset val="134"/>
    </font>
    <font>
      <sz val="8"/>
      <name val="Times New Roman"/>
      <charset val="134"/>
    </font>
    <font>
      <b/>
      <sz val="9"/>
      <name val="Times New Roman"/>
      <charset val="134"/>
    </font>
    <font>
      <b/>
      <sz val="8"/>
      <name val="Times New Roman"/>
      <charset val="134"/>
    </font>
    <font>
      <b/>
      <sz val="6"/>
      <name val="Times New Roman"/>
      <charset val="134"/>
    </font>
    <font>
      <sz val="9"/>
      <name val="Times New Roman"/>
      <charset val="134"/>
    </font>
    <font>
      <sz val="9"/>
      <name val="Arial"/>
      <charset val="134"/>
    </font>
    <font>
      <sz val="9"/>
      <color indexed="8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i/>
      <sz val="10"/>
      <name val="Times New Roman"/>
      <charset val="134"/>
    </font>
    <font>
      <b/>
      <sz val="9"/>
      <color indexed="8"/>
      <name val="Times New Roman"/>
      <charset val="134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indexed="8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indexed="8"/>
      <name val="Calibri"/>
      <charset val="134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B8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6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/>
      <diagonal/>
    </border>
    <border>
      <left style="thin">
        <color indexed="8"/>
      </left>
      <right style="thin">
        <color auto="1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thin">
        <color auto="1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indexed="8"/>
      </bottom>
      <diagonal/>
    </border>
    <border>
      <left style="thin">
        <color rgb="FF000000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rgb="FF000000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auto="1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/>
      <diagonal/>
    </border>
    <border>
      <left style="thin">
        <color indexed="8"/>
      </left>
      <right style="thin">
        <color indexed="8"/>
      </right>
      <top style="hair">
        <color rgb="FF000000"/>
      </top>
      <bottom/>
      <diagonal/>
    </border>
    <border>
      <left style="thin">
        <color indexed="8"/>
      </left>
      <right style="thin">
        <color rgb="FF000000"/>
      </right>
      <top style="thin">
        <color indexed="8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 style="thin">
        <color indexed="8"/>
      </left>
      <right style="thin">
        <color rgb="FF000000"/>
      </right>
      <top/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indexed="8"/>
      </top>
      <bottom/>
      <diagonal/>
    </border>
    <border>
      <left/>
      <right style="thin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rgb="FF000000"/>
      </bottom>
      <diagonal/>
    </border>
    <border>
      <left/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indexed="8"/>
      </right>
      <top/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 style="thin">
        <color auto="1"/>
      </right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rgb="FF000000"/>
      </bottom>
      <diagonal/>
    </border>
    <border>
      <left/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/>
      <top style="hair">
        <color rgb="FF000000"/>
      </top>
      <bottom style="hair">
        <color rgb="FF000000"/>
      </bottom>
      <diagonal/>
    </border>
    <border>
      <left style="thin">
        <color auto="1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auto="1"/>
      </right>
      <top style="hair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3">
    <xf numFmtId="0" fontId="0" fillId="0" borderId="0">
      <alignment vertical="center"/>
    </xf>
    <xf numFmtId="0" fontId="16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23" borderId="64" applyNumberFormat="0" applyAlignment="0" applyProtection="0">
      <alignment vertical="center"/>
    </xf>
    <xf numFmtId="0" fontId="15" fillId="0" borderId="60" applyNumberFormat="0" applyFill="0" applyAlignment="0" applyProtection="0">
      <alignment vertical="center"/>
    </xf>
    <xf numFmtId="0" fontId="11" fillId="7" borderId="59" applyNumberFormat="0" applyFon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0" fontId="24" fillId="0" borderId="6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16" borderId="63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4" fillId="22" borderId="6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0" fillId="22" borderId="63" applyNumberFormat="0" applyAlignment="0" applyProtection="0">
      <alignment vertical="center"/>
    </xf>
    <xf numFmtId="0" fontId="22" fillId="0" borderId="62" applyNumberFormat="0" applyFill="0" applyAlignment="0" applyProtection="0">
      <alignment vertical="center"/>
    </xf>
    <xf numFmtId="0" fontId="21" fillId="0" borderId="61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16" fillId="3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6" fontId="29" fillId="0" borderId="0" applyFont="0" applyFill="0" applyBorder="0" applyAlignment="0" applyProtection="0"/>
    <xf numFmtId="0" fontId="32" fillId="0" borderId="0">
      <alignment vertical="center"/>
    </xf>
  </cellStyleXfs>
  <cellXfs count="242">
    <xf numFmtId="0" fontId="0" fillId="0" borderId="0" xfId="0">
      <alignment vertical="center"/>
    </xf>
    <xf numFmtId="0" fontId="1" fillId="2" borderId="0" xfId="37" applyFont="1" applyFill="1" applyAlignment="1"/>
    <xf numFmtId="0" fontId="1" fillId="0" borderId="0" xfId="37" applyFont="1" applyFill="1" applyAlignment="1"/>
    <xf numFmtId="0" fontId="1" fillId="0" borderId="0" xfId="37" applyFont="1" applyAlignment="1"/>
    <xf numFmtId="0" fontId="2" fillId="0" borderId="0" xfId="37" applyFill="1" applyAlignment="1"/>
    <xf numFmtId="0" fontId="2" fillId="0" borderId="0" xfId="37" applyFill="1" applyAlignment="1">
      <alignment horizontal="center"/>
    </xf>
    <xf numFmtId="0" fontId="2" fillId="0" borderId="0" xfId="37" applyAlignment="1"/>
    <xf numFmtId="1" fontId="2" fillId="0" borderId="0" xfId="37" applyNumberFormat="1" applyAlignment="1"/>
    <xf numFmtId="0" fontId="2" fillId="0" borderId="0" xfId="37" applyBorder="1" applyAlignment="1"/>
    <xf numFmtId="0" fontId="3" fillId="0" borderId="0" xfId="37" applyFont="1" applyFill="1" applyAlignment="1"/>
    <xf numFmtId="0" fontId="0" fillId="0" borderId="0" xfId="37" applyFont="1" applyFill="1" applyAlignment="1">
      <alignment horizontal="center"/>
    </xf>
    <xf numFmtId="10" fontId="3" fillId="0" borderId="0" xfId="37" applyNumberFormat="1" applyFont="1" applyFill="1" applyAlignment="1"/>
    <xf numFmtId="177" fontId="4" fillId="0" borderId="0" xfId="37" applyNumberFormat="1" applyFont="1" applyFill="1" applyAlignment="1"/>
    <xf numFmtId="46" fontId="3" fillId="0" borderId="0" xfId="37" applyNumberFormat="1" applyFont="1" applyFill="1" applyAlignment="1">
      <alignment horizontal="center"/>
    </xf>
    <xf numFmtId="0" fontId="3" fillId="0" borderId="0" xfId="37" applyFont="1" applyFill="1" applyAlignment="1">
      <alignment horizontal="center"/>
    </xf>
    <xf numFmtId="46" fontId="3" fillId="0" borderId="0" xfId="37" applyNumberFormat="1" applyFont="1" applyFill="1" applyAlignment="1"/>
    <xf numFmtId="0" fontId="4" fillId="0" borderId="0" xfId="37" applyFont="1" applyFill="1" applyAlignment="1"/>
    <xf numFmtId="0" fontId="5" fillId="0" borderId="0" xfId="37" applyFont="1" applyFill="1" applyAlignment="1">
      <alignment horizontal="center"/>
    </xf>
    <xf numFmtId="0" fontId="5" fillId="0" borderId="0" xfId="37" applyNumberFormat="1" applyFont="1" applyFill="1" applyBorder="1" applyAlignment="1" applyProtection="1">
      <alignment horizontal="center"/>
    </xf>
    <xf numFmtId="0" fontId="5" fillId="0" borderId="0" xfId="37" applyFont="1" applyFill="1" applyAlignment="1"/>
    <xf numFmtId="0" fontId="5" fillId="0" borderId="0" xfId="37" applyNumberFormat="1" applyFont="1" applyFill="1" applyBorder="1" applyAlignment="1" applyProtection="1"/>
    <xf numFmtId="0" fontId="5" fillId="0" borderId="0" xfId="37" applyFont="1" applyFill="1" applyAlignment="1">
      <alignment horizontal="left"/>
    </xf>
    <xf numFmtId="0" fontId="6" fillId="3" borderId="1" xfId="37" applyFont="1" applyFill="1" applyBorder="1" applyAlignment="1">
      <alignment horizontal="center" vertical="center"/>
    </xf>
    <xf numFmtId="1" fontId="6" fillId="3" borderId="2" xfId="37" applyNumberFormat="1" applyFont="1" applyFill="1" applyBorder="1" applyAlignment="1">
      <alignment horizontal="center" vertical="center" wrapText="1"/>
    </xf>
    <xf numFmtId="1" fontId="6" fillId="3" borderId="3" xfId="37" applyNumberFormat="1" applyFont="1" applyFill="1" applyBorder="1" applyAlignment="1">
      <alignment horizontal="center" vertical="center" wrapText="1"/>
    </xf>
    <xf numFmtId="1" fontId="6" fillId="3" borderId="4" xfId="37" applyNumberFormat="1" applyFont="1" applyFill="1" applyBorder="1" applyAlignment="1">
      <alignment horizontal="center" vertical="center" wrapText="1"/>
    </xf>
    <xf numFmtId="1" fontId="6" fillId="3" borderId="5" xfId="37" applyNumberFormat="1" applyFont="1" applyFill="1" applyBorder="1" applyAlignment="1">
      <alignment horizontal="center" vertical="center" wrapText="1"/>
    </xf>
    <xf numFmtId="0" fontId="6" fillId="3" borderId="6" xfId="37" applyFont="1" applyFill="1" applyBorder="1" applyAlignment="1">
      <alignment horizontal="center" vertical="center"/>
    </xf>
    <xf numFmtId="1" fontId="7" fillId="3" borderId="7" xfId="52" applyNumberFormat="1" applyFont="1" applyFill="1" applyBorder="1" applyAlignment="1">
      <alignment horizontal="center" vertical="center" wrapText="1"/>
    </xf>
    <xf numFmtId="1" fontId="7" fillId="3" borderId="8" xfId="52" applyNumberFormat="1" applyFont="1" applyFill="1" applyBorder="1" applyAlignment="1">
      <alignment horizontal="center" vertical="center" wrapText="1"/>
    </xf>
    <xf numFmtId="1" fontId="6" fillId="3" borderId="9" xfId="37" applyNumberFormat="1" applyFont="1" applyFill="1" applyBorder="1" applyAlignment="1">
      <alignment horizontal="center" vertical="center" wrapText="1"/>
    </xf>
    <xf numFmtId="0" fontId="6" fillId="3" borderId="8" xfId="37" applyFont="1" applyFill="1" applyBorder="1" applyAlignment="1">
      <alignment horizontal="center" vertical="center"/>
    </xf>
    <xf numFmtId="1" fontId="6" fillId="3" borderId="3" xfId="52" applyNumberFormat="1" applyFont="1" applyFill="1" applyBorder="1" applyAlignment="1">
      <alignment horizontal="center" vertical="center" wrapText="1"/>
    </xf>
    <xf numFmtId="1" fontId="6" fillId="3" borderId="4" xfId="52" applyNumberFormat="1" applyFont="1" applyFill="1" applyBorder="1" applyAlignment="1">
      <alignment horizontal="center" vertical="center" wrapText="1"/>
    </xf>
    <xf numFmtId="0" fontId="6" fillId="4" borderId="1" xfId="37" applyFont="1" applyFill="1" applyBorder="1" applyAlignment="1">
      <alignment horizontal="center" vertical="center"/>
    </xf>
    <xf numFmtId="0" fontId="6" fillId="4" borderId="10" xfId="37" applyFont="1" applyFill="1" applyBorder="1" applyAlignment="1">
      <alignment horizontal="center" vertical="center"/>
    </xf>
    <xf numFmtId="0" fontId="8" fillId="0" borderId="11" xfId="37" applyFont="1" applyFill="1" applyBorder="1" applyAlignment="1">
      <alignment horizontal="center" vertical="center"/>
    </xf>
    <xf numFmtId="0" fontId="8" fillId="0" borderId="11" xfId="37" applyFont="1" applyFill="1" applyBorder="1" applyAlignment="1">
      <alignment horizontal="left" vertical="center"/>
    </xf>
    <xf numFmtId="178" fontId="8" fillId="0" borderId="11" xfId="37" applyNumberFormat="1" applyFont="1" applyFill="1" applyBorder="1" applyAlignment="1">
      <alignment horizontal="center" vertical="center"/>
    </xf>
    <xf numFmtId="0" fontId="8" fillId="0" borderId="12" xfId="37" applyFont="1" applyFill="1" applyBorder="1" applyAlignment="1">
      <alignment horizontal="center" vertical="center"/>
    </xf>
    <xf numFmtId="0" fontId="8" fillId="0" borderId="13" xfId="37" applyFont="1" applyFill="1" applyBorder="1" applyAlignment="1">
      <alignment horizontal="center" vertical="center"/>
    </xf>
    <xf numFmtId="0" fontId="8" fillId="0" borderId="14" xfId="37" applyFont="1" applyFill="1" applyBorder="1" applyAlignment="1">
      <alignment horizontal="center" vertical="center"/>
    </xf>
    <xf numFmtId="0" fontId="8" fillId="0" borderId="14" xfId="37" applyFont="1" applyFill="1" applyBorder="1" applyAlignment="1">
      <alignment horizontal="left" vertical="center"/>
    </xf>
    <xf numFmtId="0" fontId="8" fillId="0" borderId="15" xfId="37" applyFont="1" applyFill="1" applyBorder="1" applyAlignment="1">
      <alignment horizontal="center" vertical="center"/>
    </xf>
    <xf numFmtId="0" fontId="8" fillId="0" borderId="15" xfId="37" applyFont="1" applyFill="1" applyBorder="1" applyAlignment="1">
      <alignment horizontal="left" vertical="center"/>
    </xf>
    <xf numFmtId="0" fontId="9" fillId="0" borderId="16" xfId="37" applyFont="1" applyFill="1" applyBorder="1" applyAlignment="1">
      <alignment horizontal="center" vertical="center"/>
    </xf>
    <xf numFmtId="178" fontId="9" fillId="5" borderId="16" xfId="37" applyNumberFormat="1" applyFont="1" applyFill="1" applyBorder="1" applyAlignment="1">
      <alignment horizontal="center" vertical="center"/>
    </xf>
    <xf numFmtId="178" fontId="9" fillId="0" borderId="16" xfId="37" applyNumberFormat="1" applyFont="1" applyFill="1" applyBorder="1" applyAlignment="1">
      <alignment horizontal="center" vertical="center"/>
    </xf>
    <xf numFmtId="0" fontId="1" fillId="0" borderId="0" xfId="37" applyFont="1" applyAlignment="1">
      <alignment horizontal="center" vertical="center"/>
    </xf>
    <xf numFmtId="46" fontId="5" fillId="0" borderId="0" xfId="37" applyNumberFormat="1" applyFont="1" applyFill="1" applyBorder="1" applyAlignment="1">
      <alignment horizontal="center"/>
    </xf>
    <xf numFmtId="46" fontId="5" fillId="0" borderId="0" xfId="6" applyNumberFormat="1" applyFont="1" applyFill="1" applyBorder="1" applyAlignment="1">
      <alignment horizontal="center"/>
    </xf>
    <xf numFmtId="46" fontId="5" fillId="0" borderId="0" xfId="52" applyNumberFormat="1" applyFont="1" applyFill="1" applyBorder="1" applyAlignment="1">
      <alignment horizontal="center"/>
    </xf>
    <xf numFmtId="0" fontId="8" fillId="0" borderId="0" xfId="37" applyFont="1" applyFill="1" applyAlignment="1">
      <alignment horizontal="center"/>
    </xf>
    <xf numFmtId="46" fontId="8" fillId="0" borderId="0" xfId="37" applyNumberFormat="1" applyFont="1" applyFill="1" applyBorder="1" applyAlignment="1">
      <alignment horizontal="center"/>
    </xf>
    <xf numFmtId="0" fontId="2" fillId="0" borderId="0" xfId="37" applyFill="1" applyAlignment="1">
      <alignment horizontal="center" vertical="center"/>
    </xf>
    <xf numFmtId="2" fontId="8" fillId="0" borderId="0" xfId="37" applyNumberFormat="1" applyFont="1" applyFill="1" applyAlignment="1">
      <alignment horizontal="center"/>
    </xf>
    <xf numFmtId="0" fontId="8" fillId="0" borderId="0" xfId="37" applyFont="1" applyFill="1" applyAlignment="1"/>
    <xf numFmtId="0" fontId="8" fillId="0" borderId="0" xfId="37" applyFont="1" applyFill="1" applyBorder="1" applyAlignment="1">
      <alignment horizontal="center"/>
    </xf>
    <xf numFmtId="2" fontId="2" fillId="0" borderId="0" xfId="37" applyNumberFormat="1" applyFill="1" applyAlignment="1">
      <alignment horizontal="center"/>
    </xf>
    <xf numFmtId="0" fontId="0" fillId="0" borderId="0" xfId="37" applyFont="1" applyFill="1" applyAlignment="1"/>
    <xf numFmtId="2" fontId="0" fillId="0" borderId="0" xfId="37" applyNumberFormat="1" applyFont="1" applyFill="1" applyAlignment="1"/>
    <xf numFmtId="3" fontId="0" fillId="0" borderId="0" xfId="37" applyNumberFormat="1" applyFont="1" applyFill="1" applyAlignment="1"/>
    <xf numFmtId="2" fontId="3" fillId="0" borderId="0" xfId="37" applyNumberFormat="1" applyFont="1" applyFill="1" applyAlignment="1"/>
    <xf numFmtId="20" fontId="3" fillId="0" borderId="0" xfId="37" applyNumberFormat="1" applyFont="1" applyFill="1" applyAlignment="1"/>
    <xf numFmtId="3" fontId="3" fillId="0" borderId="0" xfId="37" applyNumberFormat="1" applyFont="1" applyFill="1" applyAlignment="1"/>
    <xf numFmtId="0" fontId="2" fillId="5" borderId="0" xfId="37" applyFill="1" applyBorder="1" applyAlignment="1"/>
    <xf numFmtId="0" fontId="2" fillId="5" borderId="0" xfId="37" applyFill="1" applyAlignment="1"/>
    <xf numFmtId="1" fontId="6" fillId="3" borderId="10" xfId="37" applyNumberFormat="1" applyFont="1" applyFill="1" applyBorder="1" applyAlignment="1">
      <alignment horizontal="center" vertical="center" wrapText="1"/>
    </xf>
    <xf numFmtId="1" fontId="6" fillId="3" borderId="1" xfId="37" applyNumberFormat="1" applyFont="1" applyFill="1" applyBorder="1" applyAlignment="1">
      <alignment horizontal="center" vertical="center" wrapText="1"/>
    </xf>
    <xf numFmtId="1" fontId="6" fillId="3" borderId="16" xfId="37" applyNumberFormat="1" applyFont="1" applyFill="1" applyBorder="1" applyAlignment="1">
      <alignment horizontal="center" vertical="center" wrapText="1"/>
    </xf>
    <xf numFmtId="1" fontId="6" fillId="3" borderId="17" xfId="37" applyNumberFormat="1" applyFont="1" applyFill="1" applyBorder="1" applyAlignment="1">
      <alignment horizontal="center" vertical="center" wrapText="1"/>
    </xf>
    <xf numFmtId="0" fontId="6" fillId="3" borderId="18" xfId="37" applyFont="1" applyFill="1" applyBorder="1" applyAlignment="1">
      <alignment horizontal="center" vertical="center"/>
    </xf>
    <xf numFmtId="1" fontId="6" fillId="3" borderId="7" xfId="37" applyNumberFormat="1" applyFont="1" applyFill="1" applyBorder="1" applyAlignment="1">
      <alignment horizontal="center" vertical="center" wrapText="1"/>
    </xf>
    <xf numFmtId="1" fontId="6" fillId="3" borderId="19" xfId="37" applyNumberFormat="1" applyFont="1" applyFill="1" applyBorder="1" applyAlignment="1">
      <alignment horizontal="center" vertical="center" wrapText="1"/>
    </xf>
    <xf numFmtId="0" fontId="6" fillId="3" borderId="15" xfId="37" applyFont="1" applyFill="1" applyBorder="1" applyAlignment="1">
      <alignment horizontal="center" vertical="center"/>
    </xf>
    <xf numFmtId="1" fontId="6" fillId="3" borderId="8" xfId="37" applyNumberFormat="1" applyFont="1" applyFill="1" applyBorder="1" applyAlignment="1">
      <alignment horizontal="center" vertical="center" wrapText="1"/>
    </xf>
    <xf numFmtId="0" fontId="6" fillId="3" borderId="20" xfId="37" applyFont="1" applyFill="1" applyBorder="1" applyAlignment="1">
      <alignment horizontal="center" vertical="center"/>
    </xf>
    <xf numFmtId="0" fontId="6" fillId="4" borderId="5" xfId="37" applyFont="1" applyFill="1" applyBorder="1" applyAlignment="1">
      <alignment horizontal="center" vertical="center"/>
    </xf>
    <xf numFmtId="1" fontId="6" fillId="4" borderId="5" xfId="37" applyNumberFormat="1" applyFont="1" applyFill="1" applyBorder="1" applyAlignment="1">
      <alignment horizontal="center" vertical="center"/>
    </xf>
    <xf numFmtId="0" fontId="6" fillId="4" borderId="18" xfId="37" applyFont="1" applyFill="1" applyBorder="1" applyAlignment="1">
      <alignment horizontal="center" vertical="center"/>
    </xf>
    <xf numFmtId="9" fontId="8" fillId="0" borderId="11" xfId="6" applyFont="1" applyFill="1" applyBorder="1" applyAlignment="1" applyProtection="1">
      <alignment horizontal="center" vertical="center"/>
    </xf>
    <xf numFmtId="9" fontId="10" fillId="0" borderId="11" xfId="6" applyFont="1" applyFill="1" applyBorder="1" applyAlignment="1" applyProtection="1">
      <alignment horizontal="center" vertical="center"/>
    </xf>
    <xf numFmtId="1" fontId="10" fillId="0" borderId="21" xfId="52" applyNumberFormat="1" applyFont="1" applyFill="1" applyBorder="1" applyAlignment="1" applyProtection="1">
      <alignment horizontal="center" vertical="center"/>
    </xf>
    <xf numFmtId="1" fontId="8" fillId="0" borderId="21" xfId="37" applyNumberFormat="1" applyFont="1" applyFill="1" applyBorder="1" applyAlignment="1">
      <alignment horizontal="center" vertical="center"/>
    </xf>
    <xf numFmtId="0" fontId="4" fillId="0" borderId="22" xfId="37" applyFont="1" applyFill="1" applyBorder="1" applyAlignment="1">
      <alignment horizontal="left" vertical="center" wrapText="1"/>
    </xf>
    <xf numFmtId="0" fontId="11" fillId="5" borderId="0" xfId="0" applyFont="1" applyFill="1" applyBorder="1" applyAlignment="1"/>
    <xf numFmtId="0" fontId="1" fillId="5" borderId="0" xfId="37" applyFont="1" applyFill="1" applyAlignment="1"/>
    <xf numFmtId="0" fontId="12" fillId="5" borderId="0" xfId="0" applyFont="1" applyFill="1" applyBorder="1" applyAlignment="1"/>
    <xf numFmtId="0" fontId="4" fillId="0" borderId="23" xfId="37" applyFont="1" applyFill="1" applyBorder="1" applyAlignment="1">
      <alignment horizontal="left" vertical="center" wrapText="1"/>
    </xf>
    <xf numFmtId="0" fontId="4" fillId="0" borderId="22" xfId="0" applyFont="1" applyFill="1" applyBorder="1" applyAlignment="1">
      <alignment vertical="center" wrapText="1"/>
    </xf>
    <xf numFmtId="0" fontId="4" fillId="0" borderId="24" xfId="37" applyFont="1" applyFill="1" applyBorder="1" applyAlignment="1">
      <alignment horizontal="left" vertical="center" wrapText="1"/>
    </xf>
    <xf numFmtId="1" fontId="8" fillId="0" borderId="22" xfId="37" applyNumberFormat="1" applyFont="1" applyFill="1" applyBorder="1" applyAlignment="1">
      <alignment horizontal="center" vertical="center"/>
    </xf>
    <xf numFmtId="9" fontId="9" fillId="0" borderId="16" xfId="6" applyNumberFormat="1" applyFont="1" applyFill="1" applyBorder="1" applyAlignment="1" applyProtection="1">
      <alignment horizontal="center" vertical="center"/>
    </xf>
    <xf numFmtId="9" fontId="9" fillId="0" borderId="16" xfId="37" applyNumberFormat="1" applyFont="1" applyBorder="1" applyAlignment="1">
      <alignment horizontal="center" vertical="center"/>
    </xf>
    <xf numFmtId="1" fontId="10" fillId="0" borderId="16" xfId="52" applyNumberFormat="1" applyFont="1" applyFill="1" applyBorder="1" applyAlignment="1" applyProtection="1">
      <alignment horizontal="center" vertical="center"/>
    </xf>
    <xf numFmtId="1" fontId="8" fillId="0" borderId="16" xfId="37" applyNumberFormat="1" applyFont="1" applyFill="1" applyBorder="1" applyAlignment="1">
      <alignment horizontal="center" vertical="center"/>
    </xf>
    <xf numFmtId="0" fontId="8" fillId="0" borderId="16" xfId="37" applyFont="1" applyFill="1" applyBorder="1" applyAlignment="1">
      <alignment horizontal="left" vertical="center" wrapText="1"/>
    </xf>
    <xf numFmtId="9" fontId="9" fillId="0" borderId="16" xfId="6" applyFont="1" applyFill="1" applyBorder="1" applyAlignment="1" applyProtection="1">
      <alignment horizontal="center" vertical="center"/>
    </xf>
    <xf numFmtId="10" fontId="9" fillId="0" borderId="16" xfId="37" applyNumberFormat="1" applyFont="1" applyBorder="1" applyAlignment="1">
      <alignment horizontal="center" vertical="center"/>
    </xf>
    <xf numFmtId="1" fontId="9" fillId="0" borderId="16" xfId="37" applyNumberFormat="1" applyFont="1" applyBorder="1" applyAlignment="1">
      <alignment horizontal="center" vertical="center"/>
    </xf>
    <xf numFmtId="1" fontId="9" fillId="0" borderId="16" xfId="37" applyNumberFormat="1" applyFont="1" applyFill="1" applyBorder="1" applyAlignment="1">
      <alignment horizontal="center" vertical="center"/>
    </xf>
    <xf numFmtId="0" fontId="9" fillId="0" borderId="16" xfId="37" applyFont="1" applyBorder="1" applyAlignment="1">
      <alignment vertical="center"/>
    </xf>
    <xf numFmtId="10" fontId="5" fillId="0" borderId="0" xfId="6" applyNumberFormat="1" applyFont="1" applyFill="1" applyBorder="1" applyAlignment="1">
      <alignment horizontal="center"/>
    </xf>
    <xf numFmtId="0" fontId="8" fillId="0" borderId="0" xfId="37" applyNumberFormat="1" applyFont="1" applyFill="1" applyBorder="1" applyAlignment="1" applyProtection="1">
      <alignment horizontal="center" vertical="center" wrapText="1"/>
    </xf>
    <xf numFmtId="0" fontId="8" fillId="0" borderId="0" xfId="37" applyFont="1" applyFill="1" applyBorder="1" applyAlignment="1">
      <alignment horizontal="center" vertical="center" wrapText="1"/>
    </xf>
    <xf numFmtId="2" fontId="2" fillId="0" borderId="0" xfId="37" applyNumberFormat="1" applyAlignment="1"/>
    <xf numFmtId="9" fontId="10" fillId="0" borderId="25" xfId="6" applyFont="1" applyFill="1" applyBorder="1" applyAlignment="1" applyProtection="1">
      <alignment horizontal="center" vertical="center"/>
    </xf>
    <xf numFmtId="0" fontId="4" fillId="0" borderId="26" xfId="37" applyFont="1" applyFill="1" applyBorder="1" applyAlignment="1">
      <alignment horizontal="left" vertical="center" wrapText="1"/>
    </xf>
    <xf numFmtId="1" fontId="8" fillId="0" borderId="27" xfId="37" applyNumberFormat="1" applyFont="1" applyFill="1" applyBorder="1" applyAlignment="1">
      <alignment horizontal="center" vertical="center"/>
    </xf>
    <xf numFmtId="0" fontId="2" fillId="0" borderId="0" xfId="37" applyAlignment="1">
      <alignment vertical="center"/>
    </xf>
    <xf numFmtId="178" fontId="8" fillId="0" borderId="11" xfId="52" applyNumberFormat="1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left" vertical="center"/>
    </xf>
    <xf numFmtId="0" fontId="2" fillId="0" borderId="4" xfId="37" applyFill="1" applyBorder="1" applyAlignment="1">
      <alignment horizontal="center" vertical="center"/>
    </xf>
    <xf numFmtId="178" fontId="2" fillId="0" borderId="4" xfId="37" applyNumberFormat="1" applyFill="1" applyBorder="1" applyAlignment="1">
      <alignment horizontal="center" vertical="center"/>
    </xf>
    <xf numFmtId="178" fontId="2" fillId="0" borderId="4" xfId="37" applyNumberFormat="1" applyFont="1" applyFill="1" applyBorder="1" applyAlignment="1">
      <alignment horizontal="center" vertical="center"/>
    </xf>
    <xf numFmtId="0" fontId="2" fillId="0" borderId="4" xfId="37" applyFont="1" applyFill="1" applyBorder="1" applyAlignment="1">
      <alignment horizontal="center" vertical="center"/>
    </xf>
    <xf numFmtId="178" fontId="3" fillId="0" borderId="4" xfId="37" applyNumberFormat="1" applyFont="1" applyFill="1" applyBorder="1" applyAlignment="1">
      <alignment horizontal="center" vertical="center"/>
    </xf>
    <xf numFmtId="10" fontId="10" fillId="0" borderId="11" xfId="6" applyNumberFormat="1" applyFont="1" applyFill="1" applyBorder="1" applyAlignment="1" applyProtection="1">
      <alignment horizontal="center" vertical="center"/>
    </xf>
    <xf numFmtId="0" fontId="11" fillId="5" borderId="0" xfId="0" applyFont="1" applyFill="1" applyAlignment="1"/>
    <xf numFmtId="9" fontId="2" fillId="0" borderId="4" xfId="6" applyNumberFormat="1" applyFont="1" applyBorder="1" applyAlignment="1">
      <alignment horizontal="center" vertical="center"/>
    </xf>
    <xf numFmtId="178" fontId="2" fillId="0" borderId="4" xfId="37" applyNumberFormat="1" applyBorder="1" applyAlignment="1">
      <alignment horizontal="center" vertical="center"/>
    </xf>
    <xf numFmtId="10" fontId="2" fillId="0" borderId="4" xfId="37" applyNumberFormat="1" applyFont="1" applyBorder="1" applyAlignment="1">
      <alignment horizontal="center" vertical="center"/>
    </xf>
    <xf numFmtId="0" fontId="2" fillId="5" borderId="0" xfId="37" applyFill="1" applyAlignment="1">
      <alignment vertical="center"/>
    </xf>
    <xf numFmtId="9" fontId="2" fillId="0" borderId="4" xfId="6" applyFont="1" applyFill="1" applyBorder="1" applyAlignment="1" applyProtection="1">
      <alignment horizontal="center" vertical="center"/>
    </xf>
    <xf numFmtId="1" fontId="8" fillId="0" borderId="28" xfId="37" applyNumberFormat="1" applyFont="1" applyFill="1" applyBorder="1" applyAlignment="1">
      <alignment horizontal="center" vertical="center"/>
    </xf>
    <xf numFmtId="0" fontId="4" fillId="0" borderId="29" xfId="37" applyFont="1" applyFill="1" applyBorder="1" applyAlignment="1">
      <alignment horizontal="left" vertical="center" wrapText="1"/>
    </xf>
    <xf numFmtId="0" fontId="4" fillId="0" borderId="30" xfId="37" applyFont="1" applyFill="1" applyBorder="1" applyAlignment="1">
      <alignment horizontal="left" vertical="center" wrapText="1"/>
    </xf>
    <xf numFmtId="9" fontId="2" fillId="0" borderId="4" xfId="37" applyNumberFormat="1" applyFont="1" applyBorder="1" applyAlignment="1">
      <alignment horizontal="center" vertical="center"/>
    </xf>
    <xf numFmtId="0" fontId="9" fillId="0" borderId="4" xfId="37" applyFont="1" applyFill="1" applyBorder="1" applyAlignment="1">
      <alignment horizontal="center" vertical="center"/>
    </xf>
    <xf numFmtId="178" fontId="9" fillId="0" borderId="4" xfId="37" applyNumberFormat="1" applyFont="1" applyFill="1" applyBorder="1" applyAlignment="1">
      <alignment horizontal="center" vertical="center"/>
    </xf>
    <xf numFmtId="178" fontId="8" fillId="0" borderId="4" xfId="37" applyNumberFormat="1" applyFont="1" applyFill="1" applyBorder="1" applyAlignment="1">
      <alignment horizontal="center" vertical="center"/>
    </xf>
    <xf numFmtId="0" fontId="4" fillId="0" borderId="11" xfId="37" applyFont="1" applyFill="1" applyBorder="1" applyAlignment="1">
      <alignment horizontal="left" vertical="center" wrapText="1"/>
    </xf>
    <xf numFmtId="0" fontId="4" fillId="0" borderId="14" xfId="37" applyFont="1" applyFill="1" applyBorder="1" applyAlignment="1">
      <alignment horizontal="left" vertical="center" wrapText="1"/>
    </xf>
    <xf numFmtId="0" fontId="4" fillId="0" borderId="13" xfId="37" applyFont="1" applyFill="1" applyBorder="1" applyAlignment="1">
      <alignment horizontal="left" vertical="center" wrapText="1"/>
    </xf>
    <xf numFmtId="0" fontId="1" fillId="5" borderId="0" xfId="37" applyFont="1" applyFill="1" applyBorder="1" applyAlignment="1"/>
    <xf numFmtId="9" fontId="9" fillId="0" borderId="4" xfId="6" applyNumberFormat="1" applyFont="1" applyBorder="1" applyAlignment="1">
      <alignment horizontal="center" vertical="center"/>
    </xf>
    <xf numFmtId="178" fontId="9" fillId="0" borderId="4" xfId="37" applyNumberFormat="1" applyFont="1" applyBorder="1" applyAlignment="1">
      <alignment horizontal="center" vertical="center"/>
    </xf>
    <xf numFmtId="9" fontId="9" fillId="0" borderId="4" xfId="37" applyNumberFormat="1" applyFont="1" applyBorder="1" applyAlignment="1">
      <alignment horizontal="center" vertical="center"/>
    </xf>
    <xf numFmtId="9" fontId="9" fillId="0" borderId="4" xfId="6" applyFont="1" applyFill="1" applyBorder="1" applyAlignment="1" applyProtection="1">
      <alignment horizontal="center" vertical="center"/>
    </xf>
    <xf numFmtId="10" fontId="9" fillId="0" borderId="4" xfId="37" applyNumberFormat="1" applyFont="1" applyBorder="1" applyAlignment="1">
      <alignment horizontal="center" vertical="center"/>
    </xf>
    <xf numFmtId="0" fontId="8" fillId="0" borderId="0" xfId="37" applyFont="1" applyFill="1" applyAlignment="1">
      <alignment horizontal="center" vertical="center" wrapText="1"/>
    </xf>
    <xf numFmtId="0" fontId="2" fillId="0" borderId="0" xfId="37" applyAlignment="1">
      <alignment horizontal="center" vertical="center"/>
    </xf>
    <xf numFmtId="0" fontId="13" fillId="0" borderId="0" xfId="37" applyFont="1" applyFill="1" applyAlignment="1"/>
    <xf numFmtId="0" fontId="4" fillId="0" borderId="0" xfId="37" applyFont="1" applyFill="1" applyAlignment="1">
      <alignment horizontal="center" vertical="center"/>
    </xf>
    <xf numFmtId="0" fontId="5" fillId="0" borderId="0" xfId="37" applyFont="1" applyFill="1" applyAlignment="1">
      <alignment horizontal="center" vertical="center"/>
    </xf>
    <xf numFmtId="1" fontId="6" fillId="3" borderId="4" xfId="37" applyNumberFormat="1" applyFont="1" applyFill="1" applyBorder="1" applyAlignment="1">
      <alignment horizontal="center" vertical="center"/>
    </xf>
    <xf numFmtId="0" fontId="5" fillId="0" borderId="31" xfId="37" applyFont="1" applyFill="1" applyBorder="1" applyAlignment="1">
      <alignment vertical="center"/>
    </xf>
    <xf numFmtId="0" fontId="5" fillId="0" borderId="2" xfId="37" applyFont="1" applyFill="1" applyBorder="1" applyAlignment="1">
      <alignment horizontal="center" vertical="center"/>
    </xf>
    <xf numFmtId="0" fontId="5" fillId="0" borderId="2" xfId="37" applyFont="1" applyFill="1" applyBorder="1" applyAlignment="1">
      <alignment vertical="center"/>
    </xf>
    <xf numFmtId="0" fontId="8" fillId="0" borderId="32" xfId="37" applyFont="1" applyFill="1" applyBorder="1" applyAlignment="1">
      <alignment horizontal="center" vertical="center"/>
    </xf>
    <xf numFmtId="2" fontId="8" fillId="0" borderId="12" xfId="37" applyNumberFormat="1" applyFont="1" applyFill="1" applyBorder="1" applyAlignment="1">
      <alignment horizontal="center" vertical="center"/>
    </xf>
    <xf numFmtId="0" fontId="8" fillId="0" borderId="33" xfId="37" applyFont="1" applyFill="1" applyBorder="1" applyAlignment="1">
      <alignment horizontal="center" vertical="center"/>
    </xf>
    <xf numFmtId="0" fontId="8" fillId="0" borderId="34" xfId="37" applyFont="1" applyFill="1" applyBorder="1" applyAlignment="1">
      <alignment horizontal="center" vertical="center"/>
    </xf>
    <xf numFmtId="2" fontId="8" fillId="0" borderId="34" xfId="37" applyNumberFormat="1" applyFont="1" applyFill="1" applyBorder="1" applyAlignment="1">
      <alignment horizontal="center" vertical="center"/>
    </xf>
    <xf numFmtId="0" fontId="8" fillId="0" borderId="35" xfId="37" applyFont="1" applyFill="1" applyBorder="1" applyAlignment="1">
      <alignment horizontal="center" vertical="center"/>
    </xf>
    <xf numFmtId="0" fontId="8" fillId="0" borderId="36" xfId="37" applyFont="1" applyFill="1" applyBorder="1" applyAlignment="1">
      <alignment horizontal="center" vertical="center"/>
    </xf>
    <xf numFmtId="0" fontId="8" fillId="0" borderId="37" xfId="37" applyFont="1" applyFill="1" applyBorder="1" applyAlignment="1">
      <alignment horizontal="center" vertical="center"/>
    </xf>
    <xf numFmtId="2" fontId="8" fillId="0" borderId="37" xfId="37" applyNumberFormat="1" applyFont="1" applyFill="1" applyBorder="1" applyAlignment="1">
      <alignment horizontal="center" vertical="center"/>
    </xf>
    <xf numFmtId="0" fontId="5" fillId="0" borderId="16" xfId="37" applyFont="1" applyFill="1" applyBorder="1" applyAlignment="1">
      <alignment horizontal="center"/>
    </xf>
    <xf numFmtId="0" fontId="5" fillId="0" borderId="16" xfId="37" applyFont="1" applyFill="1" applyBorder="1" applyAlignment="1">
      <alignment horizontal="center" vertical="center"/>
    </xf>
    <xf numFmtId="0" fontId="8" fillId="0" borderId="16" xfId="37" applyFont="1" applyFill="1" applyBorder="1" applyAlignment="1">
      <alignment horizontal="left"/>
    </xf>
    <xf numFmtId="0" fontId="8" fillId="0" borderId="16" xfId="37" applyFont="1" applyFill="1" applyBorder="1" applyAlignment="1">
      <alignment horizontal="center"/>
    </xf>
    <xf numFmtId="2" fontId="8" fillId="0" borderId="16" xfId="37" applyNumberFormat="1" applyFont="1" applyFill="1" applyBorder="1" applyAlignment="1">
      <alignment horizontal="center"/>
    </xf>
    <xf numFmtId="0" fontId="5" fillId="0" borderId="0" xfId="37" applyFont="1" applyFill="1" applyBorder="1" applyAlignment="1">
      <alignment horizontal="center"/>
    </xf>
    <xf numFmtId="0" fontId="5" fillId="0" borderId="0" xfId="37" applyFont="1" applyFill="1" applyBorder="1" applyAlignment="1">
      <alignment horizontal="center" vertical="center"/>
    </xf>
    <xf numFmtId="0" fontId="8" fillId="0" borderId="0" xfId="37" applyFont="1" applyFill="1" applyBorder="1" applyAlignment="1">
      <alignment horizontal="left"/>
    </xf>
    <xf numFmtId="2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Border="1" applyAlignment="1">
      <alignment horizontal="right"/>
    </xf>
    <xf numFmtId="0" fontId="9" fillId="0" borderId="0" xfId="37" applyFont="1" applyFill="1" applyAlignment="1"/>
    <xf numFmtId="1" fontId="6" fillId="3" borderId="38" xfId="37" applyNumberFormat="1" applyFont="1" applyFill="1" applyBorder="1" applyAlignment="1">
      <alignment horizontal="center" vertical="center" wrapText="1"/>
    </xf>
    <xf numFmtId="1" fontId="6" fillId="3" borderId="39" xfId="37" applyNumberFormat="1" applyFont="1" applyFill="1" applyBorder="1" applyAlignment="1">
      <alignment horizontal="center" vertical="center" wrapText="1"/>
    </xf>
    <xf numFmtId="1" fontId="5" fillId="3" borderId="7" xfId="52" applyNumberFormat="1" applyFont="1" applyFill="1" applyBorder="1" applyAlignment="1">
      <alignment horizontal="center" vertical="center" wrapText="1"/>
    </xf>
    <xf numFmtId="1" fontId="5" fillId="3" borderId="8" xfId="52" applyNumberFormat="1" applyFont="1" applyFill="1" applyBorder="1" applyAlignment="1">
      <alignment horizontal="center" vertical="center" wrapText="1"/>
    </xf>
    <xf numFmtId="1" fontId="6" fillId="3" borderId="40" xfId="37" applyNumberFormat="1" applyFont="1" applyFill="1" applyBorder="1" applyAlignment="1">
      <alignment horizontal="center" vertical="center" wrapText="1"/>
    </xf>
    <xf numFmtId="0" fontId="6" fillId="4" borderId="38" xfId="37" applyFont="1" applyFill="1" applyBorder="1" applyAlignment="1">
      <alignment horizontal="center" vertical="center"/>
    </xf>
    <xf numFmtId="0" fontId="6" fillId="4" borderId="41" xfId="37" applyFont="1" applyFill="1" applyBorder="1" applyAlignment="1">
      <alignment horizontal="center" vertical="center"/>
    </xf>
    <xf numFmtId="0" fontId="5" fillId="0" borderId="42" xfId="37" applyFont="1" applyFill="1" applyBorder="1" applyAlignment="1">
      <alignment vertical="center"/>
    </xf>
    <xf numFmtId="2" fontId="5" fillId="0" borderId="2" xfId="52" applyNumberFormat="1" applyFont="1" applyFill="1" applyBorder="1" applyAlignment="1">
      <alignment horizontal="center" vertical="center"/>
    </xf>
    <xf numFmtId="46" fontId="8" fillId="0" borderId="43" xfId="37" applyNumberFormat="1" applyFont="1" applyFill="1" applyBorder="1" applyAlignment="1">
      <alignment horizontal="center" vertical="center"/>
    </xf>
    <xf numFmtId="46" fontId="8" fillId="0" borderId="44" xfId="37" applyNumberFormat="1" applyFont="1" applyFill="1" applyBorder="1" applyAlignment="1">
      <alignment horizontal="center" vertical="center"/>
    </xf>
    <xf numFmtId="178" fontId="9" fillId="0" borderId="45" xfId="37" applyNumberFormat="1" applyFont="1" applyFill="1" applyBorder="1" applyAlignment="1">
      <alignment horizontal="center" vertical="center"/>
    </xf>
    <xf numFmtId="46" fontId="8" fillId="0" borderId="12" xfId="37" applyNumberFormat="1" applyFont="1" applyFill="1" applyBorder="1" applyAlignment="1">
      <alignment horizontal="center" vertical="center"/>
    </xf>
    <xf numFmtId="46" fontId="8" fillId="0" borderId="12" xfId="52" applyNumberFormat="1" applyFont="1" applyFill="1" applyBorder="1" applyAlignment="1">
      <alignment horizontal="center" vertical="center"/>
    </xf>
    <xf numFmtId="9" fontId="8" fillId="0" borderId="12" xfId="6" applyFont="1" applyFill="1" applyBorder="1" applyAlignment="1" applyProtection="1">
      <alignment horizontal="center" vertical="center"/>
    </xf>
    <xf numFmtId="46" fontId="8" fillId="0" borderId="46" xfId="37" applyNumberFormat="1" applyFont="1" applyFill="1" applyBorder="1" applyAlignment="1">
      <alignment horizontal="center" vertical="center"/>
    </xf>
    <xf numFmtId="46" fontId="8" fillId="0" borderId="47" xfId="37" applyNumberFormat="1" applyFont="1" applyFill="1" applyBorder="1" applyAlignment="1">
      <alignment horizontal="center" vertical="center"/>
    </xf>
    <xf numFmtId="9" fontId="8" fillId="0" borderId="34" xfId="6" applyFont="1" applyFill="1" applyBorder="1" applyAlignment="1" applyProtection="1">
      <alignment horizontal="center" vertical="center"/>
    </xf>
    <xf numFmtId="46" fontId="8" fillId="0" borderId="48" xfId="37" applyNumberFormat="1" applyFont="1" applyFill="1" applyBorder="1" applyAlignment="1">
      <alignment horizontal="center" vertical="center"/>
    </xf>
    <xf numFmtId="46" fontId="8" fillId="0" borderId="49" xfId="37" applyNumberFormat="1" applyFont="1" applyFill="1" applyBorder="1" applyAlignment="1">
      <alignment horizontal="center" vertical="center"/>
    </xf>
    <xf numFmtId="46" fontId="8" fillId="0" borderId="14" xfId="52" applyNumberFormat="1" applyFont="1" applyFill="1" applyBorder="1" applyAlignment="1">
      <alignment horizontal="center" vertical="center"/>
    </xf>
    <xf numFmtId="9" fontId="8" fillId="0" borderId="14" xfId="6" applyFont="1" applyFill="1" applyBorder="1" applyAlignment="1" applyProtection="1">
      <alignment horizontal="center" vertical="center"/>
    </xf>
    <xf numFmtId="46" fontId="5" fillId="0" borderId="16" xfId="37" applyNumberFormat="1" applyFont="1" applyFill="1" applyBorder="1" applyAlignment="1">
      <alignment horizontal="center"/>
    </xf>
    <xf numFmtId="46" fontId="5" fillId="0" borderId="16" xfId="6" applyNumberFormat="1" applyFont="1" applyFill="1" applyBorder="1" applyAlignment="1">
      <alignment horizontal="center"/>
    </xf>
    <xf numFmtId="46" fontId="5" fillId="0" borderId="16" xfId="52" applyNumberFormat="1" applyFont="1" applyFill="1" applyBorder="1" applyAlignment="1">
      <alignment horizontal="center"/>
    </xf>
    <xf numFmtId="10" fontId="5" fillId="0" borderId="16" xfId="6" applyNumberFormat="1" applyFont="1" applyFill="1" applyBorder="1" applyAlignment="1">
      <alignment horizontal="center"/>
    </xf>
    <xf numFmtId="46" fontId="8" fillId="0" borderId="0" xfId="52" applyNumberFormat="1" applyFont="1" applyFill="1" applyBorder="1" applyAlignment="1">
      <alignment horizontal="center"/>
    </xf>
    <xf numFmtId="0" fontId="8" fillId="0" borderId="0" xfId="37" applyFont="1" applyFill="1" applyBorder="1" applyAlignment="1"/>
    <xf numFmtId="0" fontId="9" fillId="0" borderId="0" xfId="37" applyFont="1" applyAlignment="1"/>
    <xf numFmtId="0" fontId="9" fillId="0" borderId="0" xfId="37" applyFont="1" applyFill="1" applyAlignment="1">
      <alignment horizontal="center"/>
    </xf>
    <xf numFmtId="0" fontId="1" fillId="0" borderId="50" xfId="37" applyFont="1" applyFill="1" applyBorder="1" applyAlignment="1"/>
    <xf numFmtId="1" fontId="6" fillId="4" borderId="41" xfId="37" applyNumberFormat="1" applyFont="1" applyFill="1" applyBorder="1" applyAlignment="1">
      <alignment horizontal="center" vertical="center"/>
    </xf>
    <xf numFmtId="0" fontId="6" fillId="4" borderId="51" xfId="37" applyFont="1" applyFill="1" applyBorder="1" applyAlignment="1">
      <alignment horizontal="center" vertical="center"/>
    </xf>
    <xf numFmtId="3" fontId="5" fillId="0" borderId="2" xfId="52" applyNumberFormat="1" applyFont="1" applyFill="1" applyBorder="1" applyAlignment="1">
      <alignment horizontal="center" vertical="center"/>
    </xf>
    <xf numFmtId="1" fontId="5" fillId="0" borderId="2" xfId="37" applyNumberFormat="1" applyFont="1" applyFill="1" applyBorder="1" applyAlignment="1">
      <alignment horizontal="center" vertical="center"/>
    </xf>
    <xf numFmtId="0" fontId="5" fillId="0" borderId="52" xfId="37" applyFont="1" applyFill="1" applyBorder="1" applyAlignment="1">
      <alignment horizontal="left" vertical="center" wrapText="1"/>
    </xf>
    <xf numFmtId="0" fontId="1" fillId="0" borderId="0" xfId="37" applyFont="1" applyBorder="1" applyAlignment="1"/>
    <xf numFmtId="46" fontId="1" fillId="2" borderId="0" xfId="37" applyNumberFormat="1" applyFont="1" applyFill="1" applyAlignment="1"/>
    <xf numFmtId="46" fontId="9" fillId="0" borderId="45" xfId="37" applyNumberFormat="1" applyFont="1" applyFill="1" applyBorder="1" applyAlignment="1">
      <alignment horizontal="center" vertical="center"/>
    </xf>
    <xf numFmtId="10" fontId="8" fillId="0" borderId="12" xfId="6" applyNumberFormat="1" applyFont="1" applyFill="1" applyBorder="1" applyAlignment="1">
      <alignment horizontal="center" vertical="center"/>
    </xf>
    <xf numFmtId="1" fontId="10" fillId="0" borderId="53" xfId="52" applyNumberFormat="1" applyFont="1" applyFill="1" applyBorder="1" applyAlignment="1" applyProtection="1">
      <alignment horizontal="center" vertical="center"/>
    </xf>
    <xf numFmtId="1" fontId="8" fillId="0" borderId="43" xfId="37" applyNumberFormat="1" applyFont="1" applyFill="1" applyBorder="1" applyAlignment="1">
      <alignment horizontal="center" vertical="center"/>
    </xf>
    <xf numFmtId="0" fontId="1" fillId="2" borderId="0" xfId="37" applyFont="1" applyFill="1" applyBorder="1" applyAlignment="1"/>
    <xf numFmtId="179" fontId="1" fillId="2" borderId="0" xfId="37" applyNumberFormat="1" applyFont="1" applyFill="1" applyAlignment="1"/>
    <xf numFmtId="46" fontId="8" fillId="0" borderId="54" xfId="37" applyNumberFormat="1" applyFont="1" applyFill="1" applyBorder="1" applyAlignment="1">
      <alignment horizontal="center" vertical="center"/>
    </xf>
    <xf numFmtId="10" fontId="8" fillId="0" borderId="34" xfId="6" applyNumberFormat="1" applyFont="1" applyFill="1" applyBorder="1" applyAlignment="1">
      <alignment horizontal="center" vertical="center"/>
    </xf>
    <xf numFmtId="1" fontId="10" fillId="0" borderId="55" xfId="52" applyNumberFormat="1" applyFont="1" applyFill="1" applyBorder="1" applyAlignment="1" applyProtection="1">
      <alignment horizontal="center" vertical="center"/>
    </xf>
    <xf numFmtId="1" fontId="8" fillId="0" borderId="46" xfId="37" applyNumberFormat="1" applyFont="1" applyFill="1" applyBorder="1" applyAlignment="1">
      <alignment horizontal="center" vertical="center"/>
    </xf>
    <xf numFmtId="0" fontId="1" fillId="0" borderId="0" xfId="37" applyFont="1" applyFill="1" applyBorder="1" applyAlignment="1"/>
    <xf numFmtId="179" fontId="1" fillId="0" borderId="0" xfId="37" applyNumberFormat="1" applyFont="1" applyFill="1" applyAlignment="1"/>
    <xf numFmtId="1" fontId="10" fillId="0" borderId="56" xfId="52" applyNumberFormat="1" applyFont="1" applyFill="1" applyBorder="1" applyAlignment="1" applyProtection="1">
      <alignment horizontal="center" vertical="center"/>
    </xf>
    <xf numFmtId="1" fontId="8" fillId="0" borderId="46" xfId="37" applyNumberFormat="1" applyFont="1" applyFill="1" applyBorder="1" applyAlignment="1">
      <alignment horizontal="left" vertical="center"/>
    </xf>
    <xf numFmtId="0" fontId="4" fillId="0" borderId="57" xfId="37" applyFont="1" applyFill="1" applyBorder="1" applyAlignment="1">
      <alignment horizontal="left" vertical="center" wrapText="1"/>
    </xf>
    <xf numFmtId="10" fontId="8" fillId="0" borderId="14" xfId="6" applyNumberFormat="1" applyFont="1" applyFill="1" applyBorder="1" applyAlignment="1">
      <alignment horizontal="center" vertical="center"/>
    </xf>
    <xf numFmtId="0" fontId="4" fillId="0" borderId="58" xfId="37" applyFont="1" applyFill="1" applyBorder="1" applyAlignment="1">
      <alignment horizontal="left" vertical="center" wrapText="1"/>
    </xf>
    <xf numFmtId="46" fontId="5" fillId="5" borderId="16" xfId="37" applyNumberFormat="1" applyFont="1" applyFill="1" applyBorder="1" applyAlignment="1">
      <alignment horizontal="center"/>
    </xf>
    <xf numFmtId="10" fontId="14" fillId="0" borderId="16" xfId="6" applyNumberFormat="1" applyFont="1" applyFill="1" applyBorder="1" applyAlignment="1" applyProtection="1">
      <alignment horizontal="center"/>
    </xf>
    <xf numFmtId="180" fontId="14" fillId="0" borderId="16" xfId="6" applyNumberFormat="1" applyFont="1" applyFill="1" applyBorder="1" applyAlignment="1" applyProtection="1">
      <alignment horizontal="center"/>
    </xf>
    <xf numFmtId="0" fontId="1" fillId="0" borderId="16" xfId="37" applyFont="1" applyBorder="1" applyAlignment="1"/>
    <xf numFmtId="46" fontId="5" fillId="5" borderId="0" xfId="37" applyNumberFormat="1" applyFont="1" applyFill="1" applyBorder="1" applyAlignment="1">
      <alignment horizontal="center"/>
    </xf>
    <xf numFmtId="10" fontId="14" fillId="0" borderId="0" xfId="6" applyNumberFormat="1" applyFont="1" applyFill="1" applyBorder="1" applyAlignment="1" applyProtection="1">
      <alignment horizontal="center"/>
    </xf>
    <xf numFmtId="1" fontId="10" fillId="0" borderId="0" xfId="52" applyNumberFormat="1" applyFont="1" applyFill="1" applyBorder="1" applyAlignment="1" applyProtection="1">
      <alignment horizontal="center"/>
    </xf>
    <xf numFmtId="1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Border="1" applyAlignment="1">
      <alignment horizontal="center" wrapText="1"/>
    </xf>
    <xf numFmtId="46" fontId="1" fillId="0" borderId="0" xfId="37" applyNumberFormat="1" applyFont="1" applyAlignment="1">
      <alignment horizontal="right"/>
    </xf>
    <xf numFmtId="0" fontId="8" fillId="0" borderId="0" xfId="37" applyFont="1" applyAlignment="1">
      <alignment horizontal="center"/>
    </xf>
    <xf numFmtId="0" fontId="2" fillId="0" borderId="0" xfId="37" applyAlignment="1">
      <alignment horizontal="center"/>
    </xf>
    <xf numFmtId="2" fontId="8" fillId="0" borderId="0" xfId="37" applyNumberFormat="1" applyFont="1" applyAlignment="1">
      <alignment horizontal="center"/>
    </xf>
    <xf numFmtId="2" fontId="2" fillId="0" borderId="0" xfId="37" applyNumberFormat="1" applyAlignment="1">
      <alignment horizontal="center"/>
    </xf>
    <xf numFmtId="0" fontId="11" fillId="0" borderId="0" xfId="0" applyFont="1" applyFill="1" applyAlignment="1"/>
    <xf numFmtId="0" fontId="12" fillId="6" borderId="16" xfId="0" applyFont="1" applyFill="1" applyBorder="1" applyAlignment="1"/>
    <xf numFmtId="0" fontId="12" fillId="6" borderId="0" xfId="0" applyFont="1" applyFill="1" applyAlignment="1"/>
    <xf numFmtId="0" fontId="13" fillId="0" borderId="0" xfId="37" applyFont="1" applyFill="1" applyAlignment="1" quotePrefix="1"/>
    <xf numFmtId="0" fontId="3" fillId="0" borderId="0" xfId="37" applyFont="1" applyFill="1" applyAlignment="1" quotePrefix="1"/>
    <xf numFmtId="1" fontId="6" fillId="3" borderId="4" xfId="37" applyNumberFormat="1" applyFont="1" applyFill="1" applyBorder="1" applyAlignment="1" quotePrefix="1">
      <alignment horizontal="center" vertical="center" wrapText="1"/>
    </xf>
    <xf numFmtId="1" fontId="6" fillId="3" borderId="9" xfId="37" applyNumberFormat="1" applyFont="1" applyFill="1" applyBorder="1" applyAlignment="1" quotePrefix="1">
      <alignment horizontal="center" vertical="center" wrapText="1"/>
    </xf>
    <xf numFmtId="1" fontId="6" fillId="3" borderId="17" xfId="37" applyNumberFormat="1" applyFont="1" applyFill="1" applyBorder="1" applyAlignment="1" quotePrefix="1">
      <alignment horizontal="center" vertical="center" wrapText="1"/>
    </xf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  <cellStyle name="Comma [0] 5" xfId="51"/>
    <cellStyle name="Normal 3 2" xf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387350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8000" cy="589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198120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9745" cy="58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106680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4030" cy="589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103505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0855" cy="5899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104140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1490" cy="589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111125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8475" cy="589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120015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77365" cy="5899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130810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88160" cy="589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130810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88160" cy="589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104775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2125" cy="5899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129540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86890" cy="5899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116205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73555" cy="5899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109220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6570" cy="5899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116840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74190" cy="5899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135255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92605" cy="5899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121285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78635" cy="5899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111125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8475" cy="5899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126365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83715" cy="5899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106680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4030" cy="5899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122555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79905" cy="5899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3</xdr:col>
      <xdr:colOff>111125</xdr:colOff>
      <xdr:row>4</xdr:row>
      <xdr:rowOff>104140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200025"/>
          <a:ext cx="1768475" cy="589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5"/>
  <sheetViews>
    <sheetView tabSelected="1" view="pageBreakPreview" zoomScale="87" zoomScaleNormal="100" topLeftCell="A9" workbookViewId="0">
      <selection activeCell="Y26" sqref="Y26"/>
    </sheetView>
  </sheetViews>
  <sheetFormatPr defaultColWidth="7.875" defaultRowHeight="12.75"/>
  <cols>
    <col min="1" max="1" width="3.625" style="4" customWidth="1"/>
    <col min="2" max="2" width="15.75" style="54" customWidth="1"/>
    <col min="3" max="3" width="11.5" style="4" hidden="1" customWidth="1"/>
    <col min="4" max="4" width="8.125" style="4" hidden="1" customWidth="1"/>
    <col min="5" max="6" width="11" style="4" hidden="1" customWidth="1"/>
    <col min="7" max="7" width="9" style="4" hidden="1" customWidth="1"/>
    <col min="8" max="8" width="9.5" style="4" hidden="1" customWidth="1"/>
    <col min="9" max="9" width="14.75" style="4" hidden="1" customWidth="1"/>
    <col min="10" max="10" width="11.75" style="5" customWidth="1"/>
    <col min="11" max="11" width="9.875" style="5" customWidth="1"/>
    <col min="12" max="12" width="8.75" style="5" customWidth="1"/>
    <col min="13" max="13" width="7.625" style="5" customWidth="1"/>
    <col min="14" max="14" width="12.375" style="4" customWidth="1"/>
    <col min="15" max="15" width="11.75" style="4" customWidth="1"/>
    <col min="16" max="16" width="7.125" style="6" customWidth="1"/>
    <col min="17" max="18" width="9.5" style="6" customWidth="1"/>
    <col min="19" max="19" width="9.5" style="7" customWidth="1"/>
    <col min="20" max="20" width="9.75" style="4" customWidth="1"/>
    <col min="21" max="21" width="11.5" style="4" customWidth="1"/>
    <col min="22" max="22" width="10.75" style="6" customWidth="1"/>
    <col min="23" max="23" width="11.25" style="6" customWidth="1"/>
    <col min="24" max="24" width="8.875" style="6" customWidth="1"/>
    <col min="25" max="25" width="11.25" style="6" customWidth="1"/>
    <col min="26" max="26" width="7.875" style="6"/>
    <col min="27" max="28" width="13.5" style="6" customWidth="1"/>
    <col min="29" max="29" width="7.875" style="6"/>
    <col min="30" max="30" width="9" style="6" customWidth="1"/>
    <col min="31" max="16384" width="7.875" style="6"/>
  </cols>
  <sheetData>
    <row r="1" ht="15.75" spans="1:21">
      <c r="A1" s="9"/>
      <c r="B1" s="142"/>
      <c r="C1" s="242" t="s">
        <v>0</v>
      </c>
      <c r="D1" s="16"/>
      <c r="E1" s="16"/>
      <c r="F1" s="16"/>
      <c r="G1" s="16"/>
      <c r="H1" s="16"/>
      <c r="I1" s="59"/>
      <c r="J1" s="10"/>
      <c r="K1" s="10"/>
      <c r="L1" s="10"/>
      <c r="M1" s="10"/>
      <c r="N1" s="11"/>
      <c r="O1" s="12"/>
      <c r="P1" s="59"/>
      <c r="Q1" s="60"/>
      <c r="R1" s="60"/>
      <c r="S1" s="61"/>
      <c r="T1" s="60"/>
      <c r="U1" s="62"/>
    </row>
    <row r="2" spans="1:21">
      <c r="A2" s="9"/>
      <c r="B2" s="142"/>
      <c r="C2" s="243" t="s">
        <v>1</v>
      </c>
      <c r="D2" s="16"/>
      <c r="E2" s="16"/>
      <c r="F2" s="16"/>
      <c r="G2" s="16"/>
      <c r="H2" s="16"/>
      <c r="I2" s="16"/>
      <c r="J2" s="13"/>
      <c r="K2" s="14"/>
      <c r="L2" s="14"/>
      <c r="M2" s="14"/>
      <c r="N2" s="15"/>
      <c r="O2" s="15"/>
      <c r="P2" s="63"/>
      <c r="Q2" s="15"/>
      <c r="R2" s="15"/>
      <c r="S2" s="64"/>
      <c r="T2" s="9"/>
      <c r="U2" s="9"/>
    </row>
    <row r="3" spans="1:21">
      <c r="A3" s="9"/>
      <c r="B3" s="144"/>
      <c r="C3" s="16"/>
      <c r="D3" s="16"/>
      <c r="E3" s="16"/>
      <c r="F3" s="16"/>
      <c r="G3" s="16"/>
      <c r="H3" s="16"/>
      <c r="I3" s="16"/>
      <c r="J3" s="13"/>
      <c r="K3" s="14"/>
      <c r="L3" s="14"/>
      <c r="M3" s="14"/>
      <c r="N3" s="15"/>
      <c r="O3" s="15"/>
      <c r="P3" s="63"/>
      <c r="Q3" s="15"/>
      <c r="R3" s="15"/>
      <c r="S3" s="64"/>
      <c r="T3" s="9"/>
      <c r="U3" s="9"/>
    </row>
    <row r="4" spans="1:21">
      <c r="A4" s="9"/>
      <c r="B4" s="144"/>
      <c r="C4" s="16"/>
      <c r="D4" s="16"/>
      <c r="E4" s="16"/>
      <c r="F4" s="16"/>
      <c r="G4" s="16"/>
      <c r="H4" s="16"/>
      <c r="I4" s="16"/>
      <c r="J4" s="13"/>
      <c r="K4" s="14"/>
      <c r="L4" s="14"/>
      <c r="M4" s="14"/>
      <c r="N4" s="15"/>
      <c r="O4" s="15"/>
      <c r="P4" s="63"/>
      <c r="Q4" s="15"/>
      <c r="R4" s="15"/>
      <c r="S4" s="64"/>
      <c r="T4" s="9"/>
      <c r="U4" s="9"/>
    </row>
    <row r="5" spans="1:21">
      <c r="A5" s="17" t="s">
        <v>2</v>
      </c>
      <c r="B5" s="145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>
      <c r="A6" s="17" t="s">
        <v>3</v>
      </c>
      <c r="B6" s="145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</row>
    <row r="7" spans="1:21">
      <c r="A7" s="17"/>
      <c r="B7" s="14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</row>
    <row r="8" ht="21" customHeight="1" spans="1:22">
      <c r="A8" s="22" t="s">
        <v>4</v>
      </c>
      <c r="B8" s="22" t="s">
        <v>5</v>
      </c>
      <c r="C8" s="22" t="s">
        <v>6</v>
      </c>
      <c r="D8" s="146" t="s">
        <v>7</v>
      </c>
      <c r="E8" s="25" t="s">
        <v>8</v>
      </c>
      <c r="F8" s="25"/>
      <c r="G8" s="68" t="s">
        <v>9</v>
      </c>
      <c r="H8" s="25" t="s">
        <v>10</v>
      </c>
      <c r="I8" s="170" t="s">
        <v>11</v>
      </c>
      <c r="J8" s="23" t="s">
        <v>12</v>
      </c>
      <c r="K8" s="23"/>
      <c r="L8" s="23"/>
      <c r="M8" s="24"/>
      <c r="N8" s="25" t="s">
        <v>13</v>
      </c>
      <c r="O8" s="26" t="s">
        <v>14</v>
      </c>
      <c r="P8" s="67"/>
      <c r="Q8" s="68" t="s">
        <v>15</v>
      </c>
      <c r="R8" s="68" t="s">
        <v>16</v>
      </c>
      <c r="S8" s="68" t="s">
        <v>17</v>
      </c>
      <c r="T8" s="70" t="s">
        <v>18</v>
      </c>
      <c r="U8" s="71" t="s">
        <v>19</v>
      </c>
      <c r="V8" s="200"/>
    </row>
    <row r="9" ht="24.95" customHeight="1" spans="1:22">
      <c r="A9" s="27"/>
      <c r="B9" s="27"/>
      <c r="C9" s="27"/>
      <c r="D9" s="146"/>
      <c r="E9" s="25" t="s">
        <v>20</v>
      </c>
      <c r="F9" s="25" t="s">
        <v>21</v>
      </c>
      <c r="G9" s="75"/>
      <c r="H9" s="25"/>
      <c r="I9" s="171"/>
      <c r="J9" s="172" t="s">
        <v>22</v>
      </c>
      <c r="K9" s="173" t="s">
        <v>23</v>
      </c>
      <c r="L9" s="173" t="s">
        <v>24</v>
      </c>
      <c r="M9" s="173" t="s">
        <v>25</v>
      </c>
      <c r="N9" s="25"/>
      <c r="O9" s="30"/>
      <c r="P9" s="72"/>
      <c r="Q9" s="73"/>
      <c r="R9" s="73"/>
      <c r="S9" s="75"/>
      <c r="T9" s="70"/>
      <c r="U9" s="74"/>
      <c r="V9" s="200"/>
    </row>
    <row r="10" spans="1:24">
      <c r="A10" s="31"/>
      <c r="B10" s="31"/>
      <c r="C10" s="31"/>
      <c r="D10" s="146" t="s">
        <v>26</v>
      </c>
      <c r="E10" s="25" t="s">
        <v>27</v>
      </c>
      <c r="F10" s="25" t="s">
        <v>27</v>
      </c>
      <c r="G10" s="25" t="s">
        <v>28</v>
      </c>
      <c r="H10" s="25" t="s">
        <v>29</v>
      </c>
      <c r="I10" s="174"/>
      <c r="J10" s="32" t="s">
        <v>29</v>
      </c>
      <c r="K10" s="33" t="s">
        <v>29</v>
      </c>
      <c r="L10" s="33" t="s">
        <v>29</v>
      </c>
      <c r="M10" s="33" t="s">
        <v>29</v>
      </c>
      <c r="N10" s="33" t="s">
        <v>29</v>
      </c>
      <c r="O10" s="25" t="s">
        <v>29</v>
      </c>
      <c r="P10" s="244" t="s">
        <v>28</v>
      </c>
      <c r="Q10" s="75" t="s">
        <v>29</v>
      </c>
      <c r="R10" s="245" t="s">
        <v>28</v>
      </c>
      <c r="S10" s="246" t="s">
        <v>30</v>
      </c>
      <c r="T10" s="70" t="s">
        <v>31</v>
      </c>
      <c r="U10" s="76"/>
      <c r="V10" s="200"/>
      <c r="X10" s="6">
        <f>2113/6</f>
        <v>352.166666666667</v>
      </c>
    </row>
    <row r="11" spans="1:22">
      <c r="A11" s="34">
        <v>1</v>
      </c>
      <c r="B11" s="34">
        <v>2</v>
      </c>
      <c r="C11" s="34">
        <v>2</v>
      </c>
      <c r="D11" s="34">
        <v>3</v>
      </c>
      <c r="E11" s="34">
        <v>4</v>
      </c>
      <c r="F11" s="34">
        <v>5</v>
      </c>
      <c r="G11" s="34">
        <v>6</v>
      </c>
      <c r="H11" s="34">
        <v>7</v>
      </c>
      <c r="I11" s="175">
        <v>8</v>
      </c>
      <c r="J11" s="35">
        <v>3</v>
      </c>
      <c r="K11" s="34">
        <v>4</v>
      </c>
      <c r="L11" s="34">
        <v>5</v>
      </c>
      <c r="M11" s="34" t="s">
        <v>32</v>
      </c>
      <c r="N11" s="175">
        <v>7</v>
      </c>
      <c r="O11" s="176" t="s">
        <v>33</v>
      </c>
      <c r="P11" s="176" t="s">
        <v>34</v>
      </c>
      <c r="Q11" s="176">
        <v>10</v>
      </c>
      <c r="R11" s="176" t="s">
        <v>35</v>
      </c>
      <c r="S11" s="201">
        <v>12</v>
      </c>
      <c r="T11" s="176">
        <v>13</v>
      </c>
      <c r="U11" s="202">
        <v>14</v>
      </c>
      <c r="V11" s="200"/>
    </row>
    <row r="12" s="3" customFormat="1" ht="13.5" customHeight="1" spans="1:25">
      <c r="A12" s="147" t="s">
        <v>36</v>
      </c>
      <c r="B12" s="148"/>
      <c r="C12" s="149"/>
      <c r="D12" s="149"/>
      <c r="E12" s="149"/>
      <c r="F12" s="149"/>
      <c r="G12" s="149"/>
      <c r="H12" s="149"/>
      <c r="I12" s="177"/>
      <c r="J12" s="149"/>
      <c r="K12" s="149"/>
      <c r="L12" s="149"/>
      <c r="M12" s="149"/>
      <c r="N12" s="149"/>
      <c r="O12" s="149"/>
      <c r="P12" s="178"/>
      <c r="Q12" s="178"/>
      <c r="R12" s="178"/>
      <c r="S12" s="203"/>
      <c r="T12" s="204"/>
      <c r="U12" s="205"/>
      <c r="V12" s="206"/>
      <c r="X12" s="207">
        <v>0.0416666666666667</v>
      </c>
      <c r="Y12" s="207">
        <f t="shared" ref="Y12:Y16" si="0">+X12*W12</f>
        <v>0</v>
      </c>
    </row>
    <row r="13" s="1" customFormat="1" ht="13.5" customHeight="1" spans="1:27">
      <c r="A13" s="150">
        <v>1</v>
      </c>
      <c r="B13" s="39" t="s">
        <v>37</v>
      </c>
      <c r="C13" s="39" t="s">
        <v>38</v>
      </c>
      <c r="D13" s="39">
        <v>40</v>
      </c>
      <c r="E13" s="151">
        <v>0</v>
      </c>
      <c r="F13" s="151">
        <v>1</v>
      </c>
      <c r="G13" s="151">
        <v>100</v>
      </c>
      <c r="H13" s="151">
        <v>69</v>
      </c>
      <c r="I13" s="179"/>
      <c r="J13" s="180">
        <f>'Daily TT01 Utilisasi'!C44</f>
        <v>0.0208333333333333</v>
      </c>
      <c r="K13" s="181">
        <f>'Daily TT01 Utilisasi'!D49</f>
        <v>0</v>
      </c>
      <c r="L13" s="182">
        <f>'Daily TT01 Utilisasi'!E44</f>
        <v>0</v>
      </c>
      <c r="M13" s="183">
        <f>J13+K13+L13</f>
        <v>0.0208333333333333</v>
      </c>
      <c r="N13" s="182">
        <f>'Daily TT01 Utilisasi'!G44</f>
        <v>30</v>
      </c>
      <c r="O13" s="183">
        <f>N13-M13</f>
        <v>29.9791666666667</v>
      </c>
      <c r="P13" s="184">
        <f>O13/N13</f>
        <v>0.999305555555556</v>
      </c>
      <c r="Q13" s="208">
        <f>'Daily TT01 Utilisasi'!J44</f>
        <v>3.125</v>
      </c>
      <c r="R13" s="209">
        <f>Q13/O13</f>
        <v>0.104239054899236</v>
      </c>
      <c r="S13" s="210">
        <f>'Daily TT01 Utilisasi'!L44</f>
        <v>184</v>
      </c>
      <c r="T13" s="211">
        <f>'Daily TT01 Utilisasi'!M44</f>
        <v>0</v>
      </c>
      <c r="U13" s="211"/>
      <c r="V13" s="212"/>
      <c r="W13" s="213">
        <v>414</v>
      </c>
      <c r="X13" s="207">
        <v>0.0416666666666667</v>
      </c>
      <c r="Y13" s="234">
        <f t="shared" si="0"/>
        <v>17.25</v>
      </c>
      <c r="AA13" s="239">
        <v>69</v>
      </c>
    </row>
    <row r="14" s="2" customFormat="1" ht="13.5" customHeight="1" spans="1:27">
      <c r="A14" s="152">
        <v>2</v>
      </c>
      <c r="B14" s="153" t="s">
        <v>39</v>
      </c>
      <c r="C14" s="153" t="s">
        <v>40</v>
      </c>
      <c r="D14" s="153">
        <v>40</v>
      </c>
      <c r="E14" s="154">
        <v>0</v>
      </c>
      <c r="F14" s="154">
        <v>1</v>
      </c>
      <c r="G14" s="154">
        <v>100</v>
      </c>
      <c r="H14" s="154">
        <v>94</v>
      </c>
      <c r="I14" s="185"/>
      <c r="J14" s="180">
        <f>'Daily TT02 Utilisasi'!C44</f>
        <v>0.0208333333333333</v>
      </c>
      <c r="K14" s="186">
        <f>'Daily TT02 Utilisasi'!D44</f>
        <v>0</v>
      </c>
      <c r="L14" s="180">
        <f>'Daily TT02 Utilisasi'!E44</f>
        <v>0</v>
      </c>
      <c r="M14" s="180">
        <f>'Daily TT02 Utilisasi'!F44</f>
        <v>0.0208333333333333</v>
      </c>
      <c r="N14" s="180">
        <f>'Daily TT02 Utilisasi'!G44</f>
        <v>30</v>
      </c>
      <c r="O14" s="183">
        <f t="shared" ref="O14:O32" si="1">N14-M14</f>
        <v>29.9791666666667</v>
      </c>
      <c r="P14" s="187">
        <f t="shared" ref="P14:P32" si="2">O14/N14</f>
        <v>0.999305555555556</v>
      </c>
      <c r="Q14" s="214">
        <f>'Daily TT02 Utilisasi'!J44</f>
        <v>2.70833333333333</v>
      </c>
      <c r="R14" s="215">
        <f t="shared" ref="R14:R32" si="3">Q14/O14</f>
        <v>0.0903405142460042</v>
      </c>
      <c r="S14" s="216">
        <f>'Daily TT02 Utilisasi'!L44</f>
        <v>142</v>
      </c>
      <c r="T14" s="217">
        <f>'Daily TT02 Utilisasi'!M44</f>
        <v>0</v>
      </c>
      <c r="U14" s="217"/>
      <c r="V14" s="218"/>
      <c r="W14" s="219">
        <v>419</v>
      </c>
      <c r="X14" s="207">
        <v>0.0416666666666667</v>
      </c>
      <c r="Y14" s="234">
        <f t="shared" si="0"/>
        <v>17.4583333333333</v>
      </c>
      <c r="AA14" s="240">
        <v>94</v>
      </c>
    </row>
    <row r="15" s="3" customFormat="1" ht="13.5" customHeight="1" spans="1:27">
      <c r="A15" s="152">
        <v>3</v>
      </c>
      <c r="B15" s="153" t="s">
        <v>41</v>
      </c>
      <c r="C15" s="153" t="s">
        <v>42</v>
      </c>
      <c r="D15" s="153">
        <v>40</v>
      </c>
      <c r="E15" s="154">
        <v>0</v>
      </c>
      <c r="F15" s="154">
        <v>1</v>
      </c>
      <c r="G15" s="154">
        <v>100</v>
      </c>
      <c r="H15" s="154">
        <v>88</v>
      </c>
      <c r="I15" s="185"/>
      <c r="J15" s="180">
        <f>'Daily TT03 Utilisasi'!C44</f>
        <v>0.0208333333333333</v>
      </c>
      <c r="K15" s="180">
        <f>'Daily TT03 Utilisasi'!D44</f>
        <v>0</v>
      </c>
      <c r="L15" s="180">
        <f>'Daily TT03 Utilisasi'!E44</f>
        <v>0</v>
      </c>
      <c r="M15" s="180">
        <f>'Daily TT03 Utilisasi'!F44</f>
        <v>0.0208333333333333</v>
      </c>
      <c r="N15" s="180">
        <f>'Daily TT03 Utilisasi'!G44</f>
        <v>30</v>
      </c>
      <c r="O15" s="183">
        <f t="shared" si="1"/>
        <v>29.9791666666667</v>
      </c>
      <c r="P15" s="187">
        <f t="shared" si="2"/>
        <v>0.999305555555556</v>
      </c>
      <c r="Q15" s="214">
        <f>'Daily TT03 Utilisasi'!J44</f>
        <v>0</v>
      </c>
      <c r="R15" s="215">
        <f t="shared" si="3"/>
        <v>0</v>
      </c>
      <c r="S15" s="220">
        <f>'Daily TT03 Utilisasi'!L44</f>
        <v>0</v>
      </c>
      <c r="T15" s="217">
        <f>'Daily TT02 Utilisasi'!M45</f>
        <v>0</v>
      </c>
      <c r="U15" s="217"/>
      <c r="V15" s="206"/>
      <c r="W15" s="213">
        <v>354</v>
      </c>
      <c r="X15" s="207">
        <v>0.0416666666666667</v>
      </c>
      <c r="Y15" s="234">
        <f t="shared" si="0"/>
        <v>14.75</v>
      </c>
      <c r="AA15" s="240">
        <v>88</v>
      </c>
    </row>
    <row r="16" s="3" customFormat="1" ht="13.5" customHeight="1" spans="1:27">
      <c r="A16" s="152">
        <v>4</v>
      </c>
      <c r="B16" s="153" t="s">
        <v>43</v>
      </c>
      <c r="C16" s="153" t="s">
        <v>44</v>
      </c>
      <c r="D16" s="153">
        <v>40</v>
      </c>
      <c r="E16" s="154">
        <v>0</v>
      </c>
      <c r="F16" s="154">
        <v>1</v>
      </c>
      <c r="G16" s="154">
        <v>100</v>
      </c>
      <c r="H16" s="154">
        <v>53</v>
      </c>
      <c r="I16" s="185"/>
      <c r="J16" s="180">
        <f>'Daily TT04 Utilisasi'!C44</f>
        <v>0.0208333333333333</v>
      </c>
      <c r="K16" s="180">
        <f>'Daily TT04 Utilisasi'!D44</f>
        <v>0.0625</v>
      </c>
      <c r="L16" s="180">
        <f>'Daily TT04 Utilisasi'!E44</f>
        <v>0.0763888888888889</v>
      </c>
      <c r="M16" s="180">
        <f>'Daily TT04 Utilisasi'!F44</f>
        <v>0.159722222222222</v>
      </c>
      <c r="N16" s="180">
        <f>'Daily TT04 Utilisasi'!G44</f>
        <v>30</v>
      </c>
      <c r="O16" s="183">
        <f t="shared" si="1"/>
        <v>29.8402777777778</v>
      </c>
      <c r="P16" s="187">
        <f t="shared" si="2"/>
        <v>0.994675925925926</v>
      </c>
      <c r="Q16" s="214">
        <f>'Daily TT04 Utilisasi'!J44</f>
        <v>2.70833333333333</v>
      </c>
      <c r="R16" s="215">
        <f t="shared" si="3"/>
        <v>0.0907609960437514</v>
      </c>
      <c r="S16" s="220">
        <f>'Daily TT04 Utilisasi'!L44</f>
        <v>139</v>
      </c>
      <c r="T16" s="217">
        <f>'Daily TT04 Utilisasi'!M44</f>
        <v>1</v>
      </c>
      <c r="U16" s="221" t="s">
        <v>45</v>
      </c>
      <c r="V16" s="206"/>
      <c r="W16" s="219">
        <v>368</v>
      </c>
      <c r="X16" s="207">
        <v>0.0416666666666667</v>
      </c>
      <c r="Y16" s="234">
        <f t="shared" si="0"/>
        <v>15.3333333333333</v>
      </c>
      <c r="AA16" s="240">
        <v>53</v>
      </c>
    </row>
    <row r="17" s="3" customFormat="1" ht="13.5" customHeight="1" spans="1:27">
      <c r="A17" s="155">
        <v>5</v>
      </c>
      <c r="B17" s="153" t="s">
        <v>46</v>
      </c>
      <c r="C17" s="153" t="s">
        <v>44</v>
      </c>
      <c r="D17" s="153">
        <v>40</v>
      </c>
      <c r="E17" s="154">
        <v>0</v>
      </c>
      <c r="F17" s="154">
        <v>1</v>
      </c>
      <c r="G17" s="154">
        <v>100</v>
      </c>
      <c r="H17" s="154">
        <v>53</v>
      </c>
      <c r="I17" s="185"/>
      <c r="J17" s="180">
        <f>'Daily TT05 Utilisasi'!C44</f>
        <v>0.0208333333333333</v>
      </c>
      <c r="K17" s="180">
        <f>'Daily TT05 Utilisasi'!D44</f>
        <v>0</v>
      </c>
      <c r="L17" s="180">
        <f>'Daily TT05 Utilisasi'!E44</f>
        <v>0</v>
      </c>
      <c r="M17" s="180">
        <f>'Daily TT05 Utilisasi'!F44</f>
        <v>0.0208333333333333</v>
      </c>
      <c r="N17" s="180">
        <f>'Daily TT05 Utilisasi'!G44</f>
        <v>30</v>
      </c>
      <c r="O17" s="183">
        <f t="shared" si="1"/>
        <v>29.9791666666667</v>
      </c>
      <c r="P17" s="187">
        <f t="shared" si="2"/>
        <v>0.999305555555556</v>
      </c>
      <c r="Q17" s="214">
        <f>'Daily TT05 Utilisasi'!J44</f>
        <v>2.70833333333333</v>
      </c>
      <c r="R17" s="215">
        <f t="shared" si="3"/>
        <v>0.0903405142460042</v>
      </c>
      <c r="S17" s="216">
        <f>'Daily TT05 Utilisasi'!L44</f>
        <v>155</v>
      </c>
      <c r="T17" s="217">
        <f>'Daily TT05 Utilisasi'!M44</f>
        <v>0</v>
      </c>
      <c r="U17" s="222"/>
      <c r="W17" s="219"/>
      <c r="X17" s="207"/>
      <c r="Y17" s="234"/>
      <c r="AA17" s="241"/>
    </row>
    <row r="18" s="3" customFormat="1" ht="13.5" customHeight="1" spans="1:27">
      <c r="A18" s="155">
        <v>6</v>
      </c>
      <c r="B18" s="153" t="s">
        <v>47</v>
      </c>
      <c r="C18" s="153" t="s">
        <v>44</v>
      </c>
      <c r="D18" s="153">
        <v>40</v>
      </c>
      <c r="E18" s="154">
        <v>0</v>
      </c>
      <c r="F18" s="154">
        <v>1</v>
      </c>
      <c r="G18" s="154">
        <v>100</v>
      </c>
      <c r="H18" s="154">
        <v>53</v>
      </c>
      <c r="I18" s="185"/>
      <c r="J18" s="180">
        <f>'Daily TT06 Utilisasi'!C44</f>
        <v>0.0208333333333333</v>
      </c>
      <c r="K18" s="180">
        <f>'Daily TT06 Utilisasi'!D44</f>
        <v>0</v>
      </c>
      <c r="L18" s="180">
        <f>'Daily TT06 Utilisasi'!E44</f>
        <v>28</v>
      </c>
      <c r="M18" s="180">
        <f>'Daily TT06 Utilisasi'!F44</f>
        <v>28.0208333333333</v>
      </c>
      <c r="N18" s="180">
        <f>'Daily TT06 Utilisasi'!G44</f>
        <v>30</v>
      </c>
      <c r="O18" s="183">
        <f t="shared" si="1"/>
        <v>1.97916666666667</v>
      </c>
      <c r="P18" s="187">
        <f t="shared" si="2"/>
        <v>0.0659722222222223</v>
      </c>
      <c r="Q18" s="214">
        <f>'Daily TT06 Utilisasi'!J44</f>
        <v>0</v>
      </c>
      <c r="R18" s="215">
        <f t="shared" si="3"/>
        <v>0</v>
      </c>
      <c r="S18" s="216">
        <f>'Daily TT06 Utilisasi'!L44</f>
        <v>0</v>
      </c>
      <c r="T18" s="217">
        <f>'Daily TT06 Utilisasi'!M44</f>
        <v>0</v>
      </c>
      <c r="U18" s="222"/>
      <c r="W18" s="219"/>
      <c r="X18" s="207"/>
      <c r="Y18" s="234"/>
      <c r="AA18" s="241"/>
    </row>
    <row r="19" s="3" customFormat="1" ht="13.5" customHeight="1" spans="1:27">
      <c r="A19" s="155">
        <v>7</v>
      </c>
      <c r="B19" s="153" t="s">
        <v>48</v>
      </c>
      <c r="C19" s="153" t="s">
        <v>44</v>
      </c>
      <c r="D19" s="153">
        <v>40</v>
      </c>
      <c r="E19" s="154">
        <v>0</v>
      </c>
      <c r="F19" s="154">
        <v>1</v>
      </c>
      <c r="G19" s="154">
        <v>100</v>
      </c>
      <c r="H19" s="154">
        <v>53</v>
      </c>
      <c r="I19" s="185"/>
      <c r="J19" s="180">
        <f>'Daily TT07 Utilisasi'!C44</f>
        <v>0.0208333333333333</v>
      </c>
      <c r="K19" s="180">
        <f>'Daily TT07 Utilisasi'!D44</f>
        <v>0</v>
      </c>
      <c r="L19" s="180">
        <f>'Daily TT07 Utilisasi'!E44</f>
        <v>0</v>
      </c>
      <c r="M19" s="180">
        <f>'Daily TT07 Utilisasi'!F44</f>
        <v>0.0208333333333333</v>
      </c>
      <c r="N19" s="180">
        <f>'Daily TT07 Utilisasi'!G44</f>
        <v>30</v>
      </c>
      <c r="O19" s="183">
        <f t="shared" si="1"/>
        <v>29.9791666666667</v>
      </c>
      <c r="P19" s="187">
        <f t="shared" si="2"/>
        <v>0.999305555555556</v>
      </c>
      <c r="Q19" s="214">
        <f>'Daily TT07 Utilisasi'!J44</f>
        <v>0.791666666666666</v>
      </c>
      <c r="R19" s="215">
        <f t="shared" si="3"/>
        <v>0.0264072272411397</v>
      </c>
      <c r="S19" s="216">
        <f>'Daily TT07 Utilisasi'!L44</f>
        <v>34</v>
      </c>
      <c r="T19" s="217">
        <f>'Daily TT07 Utilisasi'!M44</f>
        <v>0</v>
      </c>
      <c r="U19" s="222"/>
      <c r="W19" s="219"/>
      <c r="X19" s="207"/>
      <c r="Y19" s="234"/>
      <c r="AA19" s="241"/>
    </row>
    <row r="20" s="3" customFormat="1" ht="13.5" customHeight="1" spans="1:27">
      <c r="A20" s="155">
        <v>8</v>
      </c>
      <c r="B20" s="153" t="s">
        <v>49</v>
      </c>
      <c r="C20" s="153" t="s">
        <v>44</v>
      </c>
      <c r="D20" s="153">
        <v>40</v>
      </c>
      <c r="E20" s="154">
        <v>0</v>
      </c>
      <c r="F20" s="154">
        <v>1</v>
      </c>
      <c r="G20" s="154">
        <v>100</v>
      </c>
      <c r="H20" s="154">
        <v>53</v>
      </c>
      <c r="I20" s="185"/>
      <c r="J20" s="180">
        <f>'Daily TT08 Utilisasi'!C44</f>
        <v>0.0208333333333333</v>
      </c>
      <c r="K20" s="180">
        <f>'Daily TT08 Utilisasi'!D44</f>
        <v>0</v>
      </c>
      <c r="L20" s="180">
        <f>'Daily TT08 Utilisasi'!E44</f>
        <v>0</v>
      </c>
      <c r="M20" s="180">
        <f>'Daily TT08 Utilisasi'!F44</f>
        <v>0.0208333333333333</v>
      </c>
      <c r="N20" s="180">
        <f>'Daily TT08 Utilisasi'!G44</f>
        <v>30</v>
      </c>
      <c r="O20" s="183">
        <f t="shared" si="1"/>
        <v>29.9791666666667</v>
      </c>
      <c r="P20" s="187">
        <f t="shared" si="2"/>
        <v>0.999305555555556</v>
      </c>
      <c r="Q20" s="214">
        <f>'Daily TT08 Utilisasi'!J44</f>
        <v>2.70833333333333</v>
      </c>
      <c r="R20" s="215">
        <f t="shared" si="3"/>
        <v>0.0903405142460041</v>
      </c>
      <c r="S20" s="216">
        <f>'Daily TT08 Utilisasi'!L44</f>
        <v>156</v>
      </c>
      <c r="T20" s="217">
        <f>'Daily TT08 Utilisasi'!M44</f>
        <v>0</v>
      </c>
      <c r="U20" s="222"/>
      <c r="W20" s="219"/>
      <c r="X20" s="207"/>
      <c r="Y20" s="234"/>
      <c r="AA20" s="241"/>
    </row>
    <row r="21" s="3" customFormat="1" ht="13.5" customHeight="1" spans="1:27">
      <c r="A21" s="155">
        <v>9</v>
      </c>
      <c r="B21" s="153" t="s">
        <v>50</v>
      </c>
      <c r="C21" s="153" t="s">
        <v>44</v>
      </c>
      <c r="D21" s="153">
        <v>40</v>
      </c>
      <c r="E21" s="154">
        <v>0</v>
      </c>
      <c r="F21" s="154">
        <v>1</v>
      </c>
      <c r="G21" s="154">
        <v>100</v>
      </c>
      <c r="H21" s="154">
        <v>53</v>
      </c>
      <c r="I21" s="185"/>
      <c r="J21" s="180">
        <f>'Daily TT09 Utilisasi'!C44</f>
        <v>0.0208333333333333</v>
      </c>
      <c r="K21" s="180">
        <f>'Daily TT09 Utilisasi'!D44</f>
        <v>0</v>
      </c>
      <c r="L21" s="180">
        <f>'Daily TT09 Utilisasi'!E44</f>
        <v>0</v>
      </c>
      <c r="M21" s="180">
        <f>'Daily TT09 Utilisasi'!F44</f>
        <v>0.0208333333333333</v>
      </c>
      <c r="N21" s="180">
        <f>'Daily TT09 Utilisasi'!G44</f>
        <v>30</v>
      </c>
      <c r="O21" s="183">
        <f t="shared" si="1"/>
        <v>29.9791666666667</v>
      </c>
      <c r="P21" s="187">
        <f t="shared" si="2"/>
        <v>0.999305555555556</v>
      </c>
      <c r="Q21" s="214">
        <f>'Daily TT09 Utilisasi'!J44</f>
        <v>2.70833333333333</v>
      </c>
      <c r="R21" s="215">
        <f t="shared" si="3"/>
        <v>0.0903405142460042</v>
      </c>
      <c r="S21" s="216">
        <f>'Daily TT09 Utilisasi'!L44</f>
        <v>156</v>
      </c>
      <c r="T21" s="217">
        <f>'Daily TT09 Utilisasi'!M44</f>
        <v>0</v>
      </c>
      <c r="U21" s="222"/>
      <c r="W21" s="219"/>
      <c r="X21" s="207"/>
      <c r="Y21" s="234"/>
      <c r="AA21" s="241"/>
    </row>
    <row r="22" s="3" customFormat="1" ht="13.5" customHeight="1" spans="1:27">
      <c r="A22" s="155">
        <v>10</v>
      </c>
      <c r="B22" s="153" t="s">
        <v>51</v>
      </c>
      <c r="C22" s="153" t="s">
        <v>44</v>
      </c>
      <c r="D22" s="153">
        <v>40</v>
      </c>
      <c r="E22" s="154">
        <v>0</v>
      </c>
      <c r="F22" s="154">
        <v>1</v>
      </c>
      <c r="G22" s="154">
        <v>100</v>
      </c>
      <c r="H22" s="154">
        <v>53</v>
      </c>
      <c r="I22" s="185"/>
      <c r="J22" s="180">
        <f>'Daily TT10 Utilisasi'!C44</f>
        <v>0.0208333333333333</v>
      </c>
      <c r="K22" s="180">
        <f>'Daily TT10 Utilisasi'!D44</f>
        <v>0</v>
      </c>
      <c r="L22" s="180">
        <f>'Daily TT10 Utilisasi'!E44</f>
        <v>0</v>
      </c>
      <c r="M22" s="180">
        <f>'Daily TT10 Utilisasi'!F44</f>
        <v>0.0208333333333333</v>
      </c>
      <c r="N22" s="180">
        <f>'Daily TT10 Utilisasi'!G44</f>
        <v>30</v>
      </c>
      <c r="O22" s="183">
        <f t="shared" si="1"/>
        <v>29.9791666666667</v>
      </c>
      <c r="P22" s="187">
        <f t="shared" si="2"/>
        <v>0.999305555555556</v>
      </c>
      <c r="Q22" s="214">
        <f>'Daily TT10 Utilisasi'!J44</f>
        <v>2.875</v>
      </c>
      <c r="R22" s="215">
        <f t="shared" si="3"/>
        <v>0.0958999305072967</v>
      </c>
      <c r="S22" s="216">
        <f>'Daily TT10 Utilisasi'!L44</f>
        <v>155</v>
      </c>
      <c r="T22" s="217">
        <f>'Daily TT10 Utilisasi'!M44</f>
        <v>0</v>
      </c>
      <c r="U22" s="222"/>
      <c r="W22" s="219"/>
      <c r="X22" s="207"/>
      <c r="Y22" s="234"/>
      <c r="AA22" s="241"/>
    </row>
    <row r="23" s="3" customFormat="1" ht="13.5" customHeight="1" spans="1:27">
      <c r="A23" s="155">
        <v>11</v>
      </c>
      <c r="B23" s="153" t="s">
        <v>52</v>
      </c>
      <c r="C23" s="153" t="s">
        <v>44</v>
      </c>
      <c r="D23" s="153">
        <v>40</v>
      </c>
      <c r="E23" s="154">
        <v>0</v>
      </c>
      <c r="F23" s="154">
        <v>1</v>
      </c>
      <c r="G23" s="154">
        <v>100</v>
      </c>
      <c r="H23" s="154">
        <v>53</v>
      </c>
      <c r="I23" s="185"/>
      <c r="J23" s="180">
        <f>'Daily TT11 Utilisasi'!C44</f>
        <v>0.0208333333333333</v>
      </c>
      <c r="K23" s="180">
        <f>'Daily TT11 Utilisasi'!D44</f>
        <v>0</v>
      </c>
      <c r="L23" s="180">
        <f>'Daily TT11 Utilisasi'!E44</f>
        <v>0</v>
      </c>
      <c r="M23" s="180">
        <f>'Daily TT11 Utilisasi'!F44</f>
        <v>0.0208333333333333</v>
      </c>
      <c r="N23" s="180">
        <f>'Daily TT11 Utilisasi'!G44</f>
        <v>30</v>
      </c>
      <c r="O23" s="183">
        <f t="shared" si="1"/>
        <v>29.9791666666667</v>
      </c>
      <c r="P23" s="187">
        <f t="shared" si="2"/>
        <v>0.999305555555556</v>
      </c>
      <c r="Q23" s="214">
        <f>'Daily TT11 Utilisasi'!J44</f>
        <v>2.83333333333333</v>
      </c>
      <c r="R23" s="215">
        <f t="shared" si="3"/>
        <v>0.0945100764419736</v>
      </c>
      <c r="S23" s="216">
        <f>'Daily TT11 Utilisasi'!L44</f>
        <v>168</v>
      </c>
      <c r="T23" s="217">
        <f>'Daily TT11 Utilisasi'!M44</f>
        <v>0</v>
      </c>
      <c r="U23" s="222"/>
      <c r="W23" s="219"/>
      <c r="X23" s="207"/>
      <c r="Y23" s="234"/>
      <c r="AA23" s="241"/>
    </row>
    <row r="24" s="3" customFormat="1" ht="13.5" customHeight="1" spans="1:27">
      <c r="A24" s="155">
        <v>12</v>
      </c>
      <c r="B24" s="153" t="s">
        <v>53</v>
      </c>
      <c r="C24" s="153" t="s">
        <v>44</v>
      </c>
      <c r="D24" s="153">
        <v>40</v>
      </c>
      <c r="E24" s="154">
        <v>0</v>
      </c>
      <c r="F24" s="154">
        <v>1</v>
      </c>
      <c r="G24" s="154">
        <v>100</v>
      </c>
      <c r="H24" s="154">
        <v>53</v>
      </c>
      <c r="I24" s="185"/>
      <c r="J24" s="180">
        <f>'Daily TT12 Utilisasi'!C44</f>
        <v>0.0208333333333333</v>
      </c>
      <c r="K24" s="180">
        <f>'Daily TT12 Utilisasi'!D44</f>
        <v>0</v>
      </c>
      <c r="L24" s="180">
        <f>'Daily TT12 Utilisasi'!E44</f>
        <v>0</v>
      </c>
      <c r="M24" s="180">
        <f>'Daily TT12 Utilisasi'!F44</f>
        <v>0.0208333333333333</v>
      </c>
      <c r="N24" s="180">
        <f>'Daily TT12 Utilisasi'!G44</f>
        <v>30</v>
      </c>
      <c r="O24" s="183">
        <f t="shared" si="1"/>
        <v>29.9791666666667</v>
      </c>
      <c r="P24" s="187">
        <f t="shared" si="2"/>
        <v>0.999305555555556</v>
      </c>
      <c r="Q24" s="214">
        <f>'Daily TT12 Utilisasi'!J44</f>
        <v>0.375</v>
      </c>
      <c r="R24" s="215">
        <f t="shared" si="3"/>
        <v>0.0125086865879083</v>
      </c>
      <c r="S24" s="216">
        <f>'Daily TT12 Utilisasi'!L44</f>
        <v>16</v>
      </c>
      <c r="T24" s="217">
        <f>'Daily TT12 Utilisasi'!M44</f>
        <v>0</v>
      </c>
      <c r="U24" s="222"/>
      <c r="W24" s="219"/>
      <c r="X24" s="207"/>
      <c r="Y24" s="234"/>
      <c r="AA24" s="241"/>
    </row>
    <row r="25" s="3" customFormat="1" ht="13.5" customHeight="1" spans="1:27">
      <c r="A25" s="155">
        <v>13</v>
      </c>
      <c r="B25" s="153" t="s">
        <v>54</v>
      </c>
      <c r="C25" s="153" t="s">
        <v>44</v>
      </c>
      <c r="D25" s="153">
        <v>40</v>
      </c>
      <c r="E25" s="154">
        <v>0</v>
      </c>
      <c r="F25" s="154">
        <v>1</v>
      </c>
      <c r="G25" s="154">
        <v>100</v>
      </c>
      <c r="H25" s="154">
        <v>53</v>
      </c>
      <c r="I25" s="185"/>
      <c r="J25" s="180">
        <f>'Daily TT13 Utilisasi'!C44</f>
        <v>0.0208333333333333</v>
      </c>
      <c r="K25" s="180">
        <f>'Daily TT13 Utilisasi'!D44</f>
        <v>0.0625</v>
      </c>
      <c r="L25" s="180">
        <f>'Daily TT13 Utilisasi'!E44</f>
        <v>0.0763888888888889</v>
      </c>
      <c r="M25" s="180">
        <f>'Daily TT13 Utilisasi'!F44</f>
        <v>0.159722222222222</v>
      </c>
      <c r="N25" s="180">
        <f>'Daily TT13 Utilisasi'!G44</f>
        <v>30</v>
      </c>
      <c r="O25" s="183">
        <f t="shared" si="1"/>
        <v>29.8402777777778</v>
      </c>
      <c r="P25" s="184">
        <f t="shared" si="2"/>
        <v>0.994675925925926</v>
      </c>
      <c r="Q25" s="180">
        <f>'Daily TT13 Utilisasi'!J44</f>
        <v>2.375</v>
      </c>
      <c r="R25" s="209">
        <f t="shared" si="3"/>
        <v>0.0795904119152897</v>
      </c>
      <c r="S25" s="210">
        <f>'Daily TT13 Utilisasi'!L44</f>
        <v>142</v>
      </c>
      <c r="T25" s="211">
        <f>'Daily TT13 Utilisasi'!M44</f>
        <v>1</v>
      </c>
      <c r="U25" s="222" t="s">
        <v>45</v>
      </c>
      <c r="W25" s="219"/>
      <c r="X25" s="207"/>
      <c r="Y25" s="234"/>
      <c r="AA25" s="241"/>
    </row>
    <row r="26" s="3" customFormat="1" ht="13.5" customHeight="1" spans="1:27">
      <c r="A26" s="155">
        <v>14</v>
      </c>
      <c r="B26" s="153" t="s">
        <v>55</v>
      </c>
      <c r="C26" s="153" t="s">
        <v>44</v>
      </c>
      <c r="D26" s="153">
        <v>40</v>
      </c>
      <c r="E26" s="154">
        <v>0</v>
      </c>
      <c r="F26" s="154">
        <v>1</v>
      </c>
      <c r="G26" s="154">
        <v>100</v>
      </c>
      <c r="H26" s="154">
        <v>53</v>
      </c>
      <c r="I26" s="185"/>
      <c r="J26" s="180">
        <f>'Daily TT14 Utilisasi'!C44</f>
        <v>0.0208333333333333</v>
      </c>
      <c r="K26" s="180">
        <f>'Daily TT14 Utilisasi'!D44</f>
        <v>0</v>
      </c>
      <c r="L26" s="180">
        <f>'Daily TT14 Utilisasi'!E44</f>
        <v>0</v>
      </c>
      <c r="M26" s="180">
        <f>'Daily TT14 Utilisasi'!F44</f>
        <v>0.0208333333333333</v>
      </c>
      <c r="N26" s="180">
        <f>'Daily TT14 Utilisasi'!G44</f>
        <v>30</v>
      </c>
      <c r="O26" s="183">
        <f t="shared" si="1"/>
        <v>29.9791666666667</v>
      </c>
      <c r="P26" s="184">
        <f t="shared" si="2"/>
        <v>0.999305555555556</v>
      </c>
      <c r="Q26" s="180">
        <f>'Daily TT14 Utilisasi'!J44</f>
        <v>2.29166666666667</v>
      </c>
      <c r="R26" s="209">
        <f t="shared" si="3"/>
        <v>0.0764419735927727</v>
      </c>
      <c r="S26" s="210">
        <f>'Daily TT14 Utilisasi'!L44</f>
        <v>151</v>
      </c>
      <c r="T26" s="211">
        <f>'Daily TT14 Utilisasi'!M44</f>
        <v>0</v>
      </c>
      <c r="U26" s="222"/>
      <c r="W26" s="219"/>
      <c r="X26" s="207"/>
      <c r="Y26" s="234"/>
      <c r="AA26" s="241"/>
    </row>
    <row r="27" s="3" customFormat="1" ht="13.5" customHeight="1" spans="1:27">
      <c r="A27" s="155">
        <v>15</v>
      </c>
      <c r="B27" s="153" t="s">
        <v>56</v>
      </c>
      <c r="C27" s="153" t="s">
        <v>44</v>
      </c>
      <c r="D27" s="153">
        <v>40</v>
      </c>
      <c r="E27" s="154">
        <v>0</v>
      </c>
      <c r="F27" s="154">
        <v>1</v>
      </c>
      <c r="G27" s="154">
        <v>100</v>
      </c>
      <c r="H27" s="154">
        <v>53</v>
      </c>
      <c r="I27" s="185"/>
      <c r="J27" s="180">
        <f>'Daily TT15 Utilisasi'!C44</f>
        <v>0.0208333333333333</v>
      </c>
      <c r="K27" s="180">
        <f>'Daily TT15 Utilisasi'!D44</f>
        <v>0</v>
      </c>
      <c r="L27" s="180">
        <f>'Daily TT15 Utilisasi'!E44</f>
        <v>0</v>
      </c>
      <c r="M27" s="180">
        <f>'Daily TT15 Utilisasi'!F44</f>
        <v>0.0208333333333333</v>
      </c>
      <c r="N27" s="180">
        <f>'Daily TT15 Utilisasi'!G44</f>
        <v>30</v>
      </c>
      <c r="O27" s="183">
        <f t="shared" si="1"/>
        <v>29.9791666666667</v>
      </c>
      <c r="P27" s="184">
        <f t="shared" si="2"/>
        <v>0.999305555555556</v>
      </c>
      <c r="Q27" s="180">
        <f>'Daily TT15 Utilisasi'!J44</f>
        <v>2.625</v>
      </c>
      <c r="R27" s="209">
        <f t="shared" si="3"/>
        <v>0.0875608061153579</v>
      </c>
      <c r="S27" s="210">
        <f>'Daily TT15 Utilisasi'!L44</f>
        <v>159</v>
      </c>
      <c r="T27" s="211">
        <f>'Daily TT15 Utilisasi'!M44</f>
        <v>0</v>
      </c>
      <c r="U27" s="222"/>
      <c r="W27" s="219"/>
      <c r="X27" s="207"/>
      <c r="Y27" s="234"/>
      <c r="AA27" s="241"/>
    </row>
    <row r="28" s="3" customFormat="1" ht="13.5" customHeight="1" spans="1:27">
      <c r="A28" s="155">
        <v>16</v>
      </c>
      <c r="B28" s="153" t="s">
        <v>57</v>
      </c>
      <c r="C28" s="153" t="s">
        <v>44</v>
      </c>
      <c r="D28" s="153">
        <v>40</v>
      </c>
      <c r="E28" s="154">
        <v>0</v>
      </c>
      <c r="F28" s="154">
        <v>1</v>
      </c>
      <c r="G28" s="154">
        <v>100</v>
      </c>
      <c r="H28" s="154">
        <v>53</v>
      </c>
      <c r="I28" s="185"/>
      <c r="J28" s="180">
        <f>'Daily TT16 Utilisasi'!C44</f>
        <v>0.0208333333333333</v>
      </c>
      <c r="K28" s="180">
        <f>'Daily TT16 Utilisasi'!D44</f>
        <v>0</v>
      </c>
      <c r="L28" s="180">
        <f>'Daily TT16 Utilisasi'!E44</f>
        <v>0</v>
      </c>
      <c r="M28" s="180">
        <f>'Daily TT16 Utilisasi'!F44</f>
        <v>0.0208333333333333</v>
      </c>
      <c r="N28" s="180">
        <f>'Daily TT16 Utilisasi'!G44</f>
        <v>30</v>
      </c>
      <c r="O28" s="183">
        <f t="shared" si="1"/>
        <v>29.9791666666667</v>
      </c>
      <c r="P28" s="184">
        <f t="shared" si="2"/>
        <v>0.999305555555556</v>
      </c>
      <c r="Q28" s="180">
        <f>'Daily TT16 Utilisasi'!J44</f>
        <v>2.75</v>
      </c>
      <c r="R28" s="209">
        <f t="shared" si="3"/>
        <v>0.0917303683113273</v>
      </c>
      <c r="S28" s="210">
        <f>'Daily TT16 Utilisasi'!L44</f>
        <v>176</v>
      </c>
      <c r="T28" s="211">
        <f>'Daily TT16 Utilisasi'!M44</f>
        <v>0</v>
      </c>
      <c r="U28" s="222"/>
      <c r="W28" s="219"/>
      <c r="X28" s="207"/>
      <c r="Y28" s="234"/>
      <c r="AA28" s="241"/>
    </row>
    <row r="29" s="3" customFormat="1" ht="13.5" customHeight="1" spans="1:27">
      <c r="A29" s="155">
        <v>17</v>
      </c>
      <c r="B29" s="153" t="s">
        <v>58</v>
      </c>
      <c r="C29" s="153" t="s">
        <v>44</v>
      </c>
      <c r="D29" s="153">
        <v>40</v>
      </c>
      <c r="E29" s="154">
        <v>0</v>
      </c>
      <c r="F29" s="154">
        <v>1</v>
      </c>
      <c r="G29" s="154">
        <v>100</v>
      </c>
      <c r="H29" s="154">
        <v>53</v>
      </c>
      <c r="I29" s="185"/>
      <c r="J29" s="180">
        <f>'Daily TT17 Utilisasi'!C44</f>
        <v>0.0208333333333333</v>
      </c>
      <c r="K29" s="180">
        <f>'Daily TT17 Utilisasi'!D44</f>
        <v>0</v>
      </c>
      <c r="L29" s="180">
        <f>'Daily TT17 Utilisasi'!E44</f>
        <v>0</v>
      </c>
      <c r="M29" s="180">
        <f>'Daily TT17 Utilisasi'!F44</f>
        <v>0.0208333333333333</v>
      </c>
      <c r="N29" s="180">
        <f>'Daily TT17 Utilisasi'!G44</f>
        <v>30</v>
      </c>
      <c r="O29" s="183">
        <f t="shared" si="1"/>
        <v>29.9791666666667</v>
      </c>
      <c r="P29" s="184">
        <f t="shared" si="2"/>
        <v>0.999305555555556</v>
      </c>
      <c r="Q29" s="180">
        <f>'Daily TT17 Utilisasi'!J44</f>
        <v>2.83333333333333</v>
      </c>
      <c r="R29" s="209">
        <f t="shared" si="3"/>
        <v>0.0945100764419736</v>
      </c>
      <c r="S29" s="210">
        <f>'Daily TT17 Utilisasi'!L44</f>
        <v>174</v>
      </c>
      <c r="T29" s="211">
        <f>'Daily TT17 Utilisasi'!M44</f>
        <v>0</v>
      </c>
      <c r="U29" s="222"/>
      <c r="W29" s="219"/>
      <c r="X29" s="207"/>
      <c r="Y29" s="234"/>
      <c r="AA29" s="241"/>
    </row>
    <row r="30" s="3" customFormat="1" ht="13.5" customHeight="1" spans="1:27">
      <c r="A30" s="155">
        <v>18</v>
      </c>
      <c r="B30" s="153" t="s">
        <v>59</v>
      </c>
      <c r="C30" s="153" t="s">
        <v>44</v>
      </c>
      <c r="D30" s="153">
        <v>40</v>
      </c>
      <c r="E30" s="154">
        <v>0</v>
      </c>
      <c r="F30" s="154">
        <v>1</v>
      </c>
      <c r="G30" s="154">
        <v>100</v>
      </c>
      <c r="H30" s="154">
        <v>53</v>
      </c>
      <c r="I30" s="185"/>
      <c r="J30" s="180">
        <f>'Daily TT18 Utilisasi'!C44</f>
        <v>0.0208333333333333</v>
      </c>
      <c r="K30" s="180">
        <f>'Daily TT18 Utilisasi'!D44</f>
        <v>0</v>
      </c>
      <c r="L30" s="180">
        <f>'Daily TT18 Utilisasi'!E44</f>
        <v>0</v>
      </c>
      <c r="M30" s="180">
        <f>'Daily TT18 Utilisasi'!F44</f>
        <v>0.0208333333333333</v>
      </c>
      <c r="N30" s="180">
        <f>'Daily TT18 Utilisasi'!G44</f>
        <v>30</v>
      </c>
      <c r="O30" s="183">
        <f t="shared" si="1"/>
        <v>29.9791666666667</v>
      </c>
      <c r="P30" s="184">
        <f t="shared" si="2"/>
        <v>0.999305555555556</v>
      </c>
      <c r="Q30" s="180">
        <f>'Daily TT18 Utilisasi'!J44</f>
        <v>2.375</v>
      </c>
      <c r="R30" s="209">
        <f t="shared" si="3"/>
        <v>0.079221681723419</v>
      </c>
      <c r="S30" s="210">
        <f>'Daily TT18 Utilisasi'!L44</f>
        <v>138</v>
      </c>
      <c r="T30" s="211">
        <f>'Daily TT18 Utilisasi'!M44</f>
        <v>0</v>
      </c>
      <c r="U30" s="222"/>
      <c r="W30" s="219"/>
      <c r="X30" s="207"/>
      <c r="Y30" s="234"/>
      <c r="AA30" s="241"/>
    </row>
    <row r="31" s="3" customFormat="1" ht="13.5" customHeight="1" spans="1:27">
      <c r="A31" s="155">
        <v>19</v>
      </c>
      <c r="B31" s="153" t="s">
        <v>60</v>
      </c>
      <c r="C31" s="153" t="s">
        <v>44</v>
      </c>
      <c r="D31" s="153">
        <v>40</v>
      </c>
      <c r="E31" s="154">
        <v>0</v>
      </c>
      <c r="F31" s="154">
        <v>1</v>
      </c>
      <c r="G31" s="154">
        <v>100</v>
      </c>
      <c r="H31" s="154">
        <v>53</v>
      </c>
      <c r="I31" s="185"/>
      <c r="J31" s="180">
        <f>'Daily TT19 Utilisasi'!C44</f>
        <v>0.0208333333333333</v>
      </c>
      <c r="K31" s="180">
        <f>'Daily TT19 Utilisasi'!D44</f>
        <v>0.0243055555555556</v>
      </c>
      <c r="L31" s="180">
        <f>'Daily TT19 Utilisasi'!E44</f>
        <v>0.03125</v>
      </c>
      <c r="M31" s="180">
        <f>'Daily TT19 Utilisasi'!F44</f>
        <v>0.0763888888888889</v>
      </c>
      <c r="N31" s="180">
        <f>'Daily TT19 Utilisasi'!G44</f>
        <v>30</v>
      </c>
      <c r="O31" s="183">
        <f t="shared" si="1"/>
        <v>29.9236111111111</v>
      </c>
      <c r="P31" s="184">
        <f t="shared" si="2"/>
        <v>0.997453703703704</v>
      </c>
      <c r="Q31" s="180">
        <f>'Daily TT19 Utilisasi'!J44</f>
        <v>2.875</v>
      </c>
      <c r="R31" s="209">
        <f t="shared" si="3"/>
        <v>0.0960779763286145</v>
      </c>
      <c r="S31" s="210">
        <f>'Daily TT19 Utilisasi'!L44</f>
        <v>218</v>
      </c>
      <c r="T31" s="211">
        <f>'Daily TT19 Utilisasi'!M44</f>
        <v>0</v>
      </c>
      <c r="U31" s="222"/>
      <c r="W31" s="219"/>
      <c r="X31" s="207"/>
      <c r="Y31" s="234"/>
      <c r="AA31" s="241"/>
    </row>
    <row r="32" s="3" customFormat="1" ht="13.5" customHeight="1" spans="1:27">
      <c r="A32" s="156">
        <v>20</v>
      </c>
      <c r="B32" s="157" t="s">
        <v>61</v>
      </c>
      <c r="C32" s="157" t="s">
        <v>44</v>
      </c>
      <c r="D32" s="157">
        <v>40</v>
      </c>
      <c r="E32" s="158">
        <v>0</v>
      </c>
      <c r="F32" s="158">
        <v>1</v>
      </c>
      <c r="G32" s="158">
        <v>100</v>
      </c>
      <c r="H32" s="158">
        <v>53</v>
      </c>
      <c r="I32" s="188"/>
      <c r="J32" s="189">
        <f>'Daily TT20 Utilisasi'!C44</f>
        <v>0.0208333333333333</v>
      </c>
      <c r="K32" s="189">
        <f>'Daily TT20 Utilisasi'!D44</f>
        <v>0</v>
      </c>
      <c r="L32" s="189">
        <f>'Daily TT20 Utilisasi'!E44</f>
        <v>0</v>
      </c>
      <c r="M32" s="189">
        <f>'Daily TT20 Utilisasi'!F44</f>
        <v>0.0208333333333333</v>
      </c>
      <c r="N32" s="189">
        <f>'Daily TT20 Utilisasi'!G44</f>
        <v>30</v>
      </c>
      <c r="O32" s="190">
        <f t="shared" si="1"/>
        <v>29.9791666666667</v>
      </c>
      <c r="P32" s="191">
        <f t="shared" si="2"/>
        <v>0.999305555555556</v>
      </c>
      <c r="Q32" s="189">
        <f>'Daily TT20 Utilisasi'!J44</f>
        <v>2.875</v>
      </c>
      <c r="R32" s="223">
        <f t="shared" si="3"/>
        <v>0.0958999305072967</v>
      </c>
      <c r="S32" s="210">
        <f>'Daily TT20 Utilisasi'!L44</f>
        <v>180</v>
      </c>
      <c r="T32" s="211">
        <f>'Daily TT20 Utilisasi'!M44</f>
        <v>0</v>
      </c>
      <c r="U32" s="224"/>
      <c r="W32" s="219"/>
      <c r="X32" s="207"/>
      <c r="Y32" s="234"/>
      <c r="AA32" s="241"/>
    </row>
    <row r="33" s="3" customFormat="1" ht="18" customHeight="1" spans="1:21">
      <c r="A33" s="159" t="s">
        <v>62</v>
      </c>
      <c r="B33" s="160"/>
      <c r="C33" s="161"/>
      <c r="D33" s="162"/>
      <c r="E33" s="163"/>
      <c r="F33" s="163"/>
      <c r="G33" s="163"/>
      <c r="H33" s="163"/>
      <c r="I33" s="163"/>
      <c r="J33" s="192">
        <f t="shared" ref="J33:T33" si="4">AVERAGE(J13:J32)</f>
        <v>0.0208333333333333</v>
      </c>
      <c r="K33" s="192">
        <f t="shared" si="4"/>
        <v>0.00746527777777778</v>
      </c>
      <c r="L33" s="192">
        <f t="shared" si="4"/>
        <v>1.40920138888889</v>
      </c>
      <c r="M33" s="193">
        <f t="shared" si="4"/>
        <v>1.4375</v>
      </c>
      <c r="N33" s="192">
        <f t="shared" si="4"/>
        <v>30</v>
      </c>
      <c r="O33" s="194">
        <f t="shared" si="4"/>
        <v>28.5625</v>
      </c>
      <c r="P33" s="195">
        <f t="shared" si="4"/>
        <v>0.952083333333333</v>
      </c>
      <c r="Q33" s="225">
        <f t="shared" si="4"/>
        <v>2.22708333333333</v>
      </c>
      <c r="R33" s="226">
        <f t="shared" si="4"/>
        <v>0.0743360626820687</v>
      </c>
      <c r="S33" s="227">
        <f t="shared" si="4"/>
        <v>132.15</v>
      </c>
      <c r="T33" s="226">
        <f t="shared" si="4"/>
        <v>0.1</v>
      </c>
      <c r="U33" s="228"/>
    </row>
    <row r="34" s="3" customFormat="1" ht="18" customHeight="1" spans="1:21">
      <c r="A34" s="164"/>
      <c r="B34" s="165"/>
      <c r="C34" s="166"/>
      <c r="D34" s="57"/>
      <c r="E34" s="167"/>
      <c r="F34" s="167"/>
      <c r="G34" s="167"/>
      <c r="H34" s="167"/>
      <c r="I34" s="167"/>
      <c r="J34" s="49"/>
      <c r="K34" s="49"/>
      <c r="L34" s="49"/>
      <c r="M34" s="50"/>
      <c r="N34" s="49"/>
      <c r="O34" s="51"/>
      <c r="P34" s="102"/>
      <c r="Q34" s="229"/>
      <c r="R34" s="230"/>
      <c r="S34" s="231"/>
      <c r="T34" s="232"/>
      <c r="U34" s="233"/>
    </row>
    <row r="35" s="3" customFormat="1" ht="18" customHeight="1" spans="1:21">
      <c r="A35" s="164"/>
      <c r="B35" s="165"/>
      <c r="C35" s="166"/>
      <c r="D35" s="57"/>
      <c r="E35" s="167"/>
      <c r="F35" s="167"/>
      <c r="G35" s="167"/>
      <c r="H35" s="167"/>
      <c r="I35" s="167"/>
      <c r="J35" s="49"/>
      <c r="K35" s="49"/>
      <c r="L35" s="49"/>
      <c r="M35" s="50"/>
      <c r="N35" s="49"/>
      <c r="O35" s="51"/>
      <c r="P35" s="102"/>
      <c r="Q35" s="229"/>
      <c r="R35" s="230"/>
      <c r="S35" s="231"/>
      <c r="T35" s="232"/>
      <c r="U35" s="233"/>
    </row>
    <row r="36" s="3" customFormat="1" ht="11.1" customHeight="1" spans="1:20">
      <c r="A36" s="164"/>
      <c r="B36" s="48"/>
      <c r="L36" s="49"/>
      <c r="M36" s="50"/>
      <c r="N36" s="49"/>
      <c r="O36" s="51"/>
      <c r="P36" s="102"/>
      <c r="Q36" s="103" t="s">
        <v>63</v>
      </c>
      <c r="R36" s="141"/>
      <c r="S36" s="141"/>
      <c r="T36" s="232"/>
    </row>
    <row r="37" s="3" customFormat="1" spans="1:18">
      <c r="A37" s="168"/>
      <c r="B37" s="48"/>
      <c r="J37" s="52" t="s">
        <v>64</v>
      </c>
      <c r="L37" s="53"/>
      <c r="M37" s="196"/>
      <c r="N37" s="53"/>
      <c r="R37" s="52" t="s">
        <v>65</v>
      </c>
    </row>
    <row r="38" spans="1:23">
      <c r="A38" s="168"/>
      <c r="J38" s="52"/>
      <c r="L38" s="55"/>
      <c r="M38" s="52"/>
      <c r="N38" s="56"/>
      <c r="R38" s="52"/>
      <c r="W38" s="234">
        <f>+V38*R39</f>
        <v>0</v>
      </c>
    </row>
    <row r="39" spans="1:23">
      <c r="A39" s="168"/>
      <c r="L39" s="56"/>
      <c r="M39" s="56"/>
      <c r="N39" s="56"/>
      <c r="R39" s="52"/>
      <c r="W39" s="234">
        <f>+V39*R40</f>
        <v>0</v>
      </c>
    </row>
    <row r="40" customHeight="1" spans="1:23">
      <c r="A40" s="168"/>
      <c r="J40" s="57"/>
      <c r="L40" s="55"/>
      <c r="M40" s="52"/>
      <c r="N40" s="56"/>
      <c r="R40" s="52"/>
      <c r="W40" s="234">
        <f>+V40*R41</f>
        <v>0</v>
      </c>
    </row>
    <row r="41" customHeight="1" spans="1:23">
      <c r="A41" s="168"/>
      <c r="J41" s="57"/>
      <c r="L41" s="55"/>
      <c r="M41" s="52"/>
      <c r="N41" s="56"/>
      <c r="R41" s="52"/>
      <c r="W41" s="234" t="e">
        <f>+V41*#REF!</f>
        <v>#REF!</v>
      </c>
    </row>
    <row r="42" customHeight="1" spans="1:23">
      <c r="A42" s="168"/>
      <c r="J42" s="52" t="s">
        <v>66</v>
      </c>
      <c r="L42" s="55"/>
      <c r="M42" s="52"/>
      <c r="N42" s="56"/>
      <c r="R42" s="52" t="s">
        <v>67</v>
      </c>
      <c r="W42" s="234">
        <f>+V42*J43</f>
        <v>0</v>
      </c>
    </row>
    <row r="43" spans="1:23">
      <c r="A43" s="168"/>
      <c r="J43" s="52"/>
      <c r="L43" s="55"/>
      <c r="M43" s="52"/>
      <c r="N43" s="56"/>
      <c r="O43" s="197"/>
      <c r="P43" s="56"/>
      <c r="Q43" s="56"/>
      <c r="R43" s="56"/>
      <c r="S43" s="56"/>
      <c r="T43" s="52"/>
      <c r="U43" s="52"/>
      <c r="W43" s="234">
        <f>+V43*J44</f>
        <v>0</v>
      </c>
    </row>
    <row r="44" spans="1:23">
      <c r="A44" s="168"/>
      <c r="J44" s="198"/>
      <c r="L44" s="199"/>
      <c r="M44" s="199"/>
      <c r="N44" s="169"/>
      <c r="O44" s="197"/>
      <c r="P44" s="56"/>
      <c r="Q44" s="56"/>
      <c r="R44" s="56"/>
      <c r="S44" s="56"/>
      <c r="T44" s="52"/>
      <c r="U44" s="52"/>
      <c r="W44" s="234">
        <f>+V44*J45</f>
        <v>0</v>
      </c>
    </row>
    <row r="45" customHeight="1" spans="1:23">
      <c r="A45" s="168"/>
      <c r="J45" s="169"/>
      <c r="L45" s="199"/>
      <c r="M45" s="199"/>
      <c r="N45" s="169"/>
      <c r="O45" s="197"/>
      <c r="P45" s="56"/>
      <c r="Q45" s="56"/>
      <c r="R45" s="56"/>
      <c r="S45" s="56"/>
      <c r="T45" s="52"/>
      <c r="U45" s="52"/>
      <c r="W45" s="234">
        <f>+V45*J46</f>
        <v>0</v>
      </c>
    </row>
    <row r="46" s="4" customFormat="1" customHeight="1" spans="1:23">
      <c r="A46" s="168"/>
      <c r="B46" s="54"/>
      <c r="J46" s="169"/>
      <c r="L46" s="199"/>
      <c r="M46" s="199"/>
      <c r="N46" s="169"/>
      <c r="O46" s="197"/>
      <c r="P46" s="56"/>
      <c r="Q46" s="56"/>
      <c r="R46" s="169"/>
      <c r="S46" s="169"/>
      <c r="T46" s="199"/>
      <c r="U46" s="199"/>
      <c r="V46" s="6"/>
      <c r="W46" s="234" t="e">
        <f>+V46*R42</f>
        <v>#VALUE!</v>
      </c>
    </row>
    <row r="47" s="4" customFormat="1" spans="1:23">
      <c r="A47" s="168"/>
      <c r="B47" s="54"/>
      <c r="J47" s="169"/>
      <c r="L47" s="199"/>
      <c r="M47" s="199"/>
      <c r="N47" s="169"/>
      <c r="O47" s="197"/>
      <c r="P47" s="169"/>
      <c r="Q47" s="169"/>
      <c r="R47" s="169"/>
      <c r="S47" s="169"/>
      <c r="T47" s="199"/>
      <c r="U47" s="199"/>
      <c r="V47" s="6"/>
      <c r="W47" s="234"/>
    </row>
    <row r="48" s="4" customFormat="1" spans="1:23">
      <c r="A48" s="169"/>
      <c r="B48" s="54"/>
      <c r="L48" s="199"/>
      <c r="M48" s="199"/>
      <c r="N48" s="169"/>
      <c r="O48" s="197"/>
      <c r="P48" s="169"/>
      <c r="Q48" s="169"/>
      <c r="R48" s="169"/>
      <c r="S48" s="169"/>
      <c r="T48" s="199"/>
      <c r="U48" s="199"/>
      <c r="V48" s="6"/>
      <c r="W48" s="234" t="e">
        <f>+V48*#REF!</f>
        <v>#REF!</v>
      </c>
    </row>
    <row r="49" spans="15:23">
      <c r="O49" s="197"/>
      <c r="P49" s="169"/>
      <c r="Q49" s="169"/>
      <c r="R49" s="169"/>
      <c r="S49" s="169"/>
      <c r="T49" s="199"/>
      <c r="U49" s="199"/>
      <c r="W49" s="234" t="e">
        <f>+V49*#REF!</f>
        <v>#REF!</v>
      </c>
    </row>
    <row r="50" spans="23:23">
      <c r="W50" s="234">
        <f>+V50*U51</f>
        <v>0</v>
      </c>
    </row>
    <row r="51" spans="23:23">
      <c r="W51" s="234">
        <f>+V51*U52</f>
        <v>0</v>
      </c>
    </row>
    <row r="52" spans="3:23">
      <c r="C52" s="164"/>
      <c r="D52" s="166"/>
      <c r="E52" s="57"/>
      <c r="F52" s="167"/>
      <c r="G52" s="167"/>
      <c r="H52" s="167"/>
      <c r="I52" s="167"/>
      <c r="J52" s="167"/>
      <c r="K52" s="49"/>
      <c r="L52" s="49"/>
      <c r="M52" s="58"/>
      <c r="W52" s="234">
        <f>+V52*U53</f>
        <v>0</v>
      </c>
    </row>
    <row r="53" spans="23:23">
      <c r="W53" s="234" t="e">
        <f>+V53*#REF!</f>
        <v>#REF!</v>
      </c>
    </row>
    <row r="54" spans="17:23">
      <c r="Q54" s="52"/>
      <c r="R54" s="52"/>
      <c r="S54" s="52"/>
      <c r="T54" s="52"/>
      <c r="U54" s="52"/>
      <c r="V54" s="52"/>
      <c r="W54" s="234" t="e">
        <f>+#REF!*#REF!</f>
        <v>#REF!</v>
      </c>
    </row>
    <row r="55" spans="17:23">
      <c r="Q55" s="235"/>
      <c r="R55" s="235"/>
      <c r="S55" s="236"/>
      <c r="T55" s="237"/>
      <c r="U55" s="52"/>
      <c r="V55" s="5"/>
      <c r="W55" s="234" t="e">
        <f>+#REF!*#REF!</f>
        <v>#REF!</v>
      </c>
    </row>
    <row r="56" spans="17:23">
      <c r="Q56" s="236"/>
      <c r="R56" s="236"/>
      <c r="S56" s="236"/>
      <c r="T56" s="238"/>
      <c r="U56" s="5"/>
      <c r="V56" s="5"/>
      <c r="W56" s="234" t="e">
        <f>+#REF!*#REF!</f>
        <v>#REF!</v>
      </c>
    </row>
    <row r="57" spans="17:23">
      <c r="Q57" s="52"/>
      <c r="R57" s="52"/>
      <c r="S57" s="52"/>
      <c r="T57" s="52"/>
      <c r="U57" s="52"/>
      <c r="V57" s="52"/>
      <c r="W57" s="234" t="e">
        <f>+#REF!*#REF!</f>
        <v>#REF!</v>
      </c>
    </row>
    <row r="58" spans="13:23">
      <c r="M58" s="58"/>
      <c r="Q58" s="52"/>
      <c r="R58" s="52"/>
      <c r="S58" s="52"/>
      <c r="T58" s="52"/>
      <c r="U58" s="52"/>
      <c r="V58" s="57"/>
      <c r="W58" s="234" t="e">
        <f>+#REF!*#REF!</f>
        <v>#REF!</v>
      </c>
    </row>
    <row r="59" spans="17:22">
      <c r="Q59" s="52"/>
      <c r="R59" s="52"/>
      <c r="S59" s="52"/>
      <c r="T59" s="52"/>
      <c r="U59" s="52"/>
      <c r="V59" s="52"/>
    </row>
    <row r="65" spans="10:10">
      <c r="J65" s="4"/>
    </row>
  </sheetData>
  <mergeCells count="21">
    <mergeCell ref="A5:U5"/>
    <mergeCell ref="A6:U6"/>
    <mergeCell ref="A7:U7"/>
    <mergeCell ref="E8:F8"/>
    <mergeCell ref="J8:M8"/>
    <mergeCell ref="A33:B33"/>
    <mergeCell ref="Q36:S36"/>
    <mergeCell ref="A8:A10"/>
    <mergeCell ref="B8:B10"/>
    <mergeCell ref="C8:C10"/>
    <mergeCell ref="D8:D9"/>
    <mergeCell ref="G8:G9"/>
    <mergeCell ref="H8:H9"/>
    <mergeCell ref="I8:I10"/>
    <mergeCell ref="N8:N9"/>
    <mergeCell ref="Q8:Q9"/>
    <mergeCell ref="R8:R9"/>
    <mergeCell ref="S8:S9"/>
    <mergeCell ref="T8:T9"/>
    <mergeCell ref="U8:U10"/>
    <mergeCell ref="O8:P9"/>
  </mergeCells>
  <pageMargins left="0.354166666666667" right="0.275" top="0.472222222222222" bottom="1" header="0.432638888888889" footer="0.5"/>
  <pageSetup paperSize="9" scale="66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K54"/>
  <sheetViews>
    <sheetView zoomScale="75" zoomScaleNormal="75" topLeftCell="A19" workbookViewId="0">
      <selection activeCell="N44" sqref="N44"/>
    </sheetView>
  </sheetViews>
  <sheetFormatPr defaultColWidth="7.875" defaultRowHeight="12.75"/>
  <cols>
    <col min="1" max="1" width="9" style="4" customWidth="1"/>
    <col min="2" max="2" width="5.5" style="4" customWidth="1"/>
    <col min="3" max="3" width="7.25" style="5" customWidth="1"/>
    <col min="4" max="5" width="6.75" style="5" customWidth="1"/>
    <col min="6" max="6" width="7.5" style="5" customWidth="1"/>
    <col min="7" max="7" width="13.25" style="4" customWidth="1"/>
    <col min="8" max="8" width="10.75" style="4" customWidth="1"/>
    <col min="9" max="10" width="10.75" style="6" customWidth="1"/>
    <col min="11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65" customWidth="1"/>
    <col min="16" max="16" width="13.5" style="66" customWidth="1"/>
    <col min="17" max="17" width="7.875" style="66"/>
    <col min="18" max="18" width="9" style="66" customWidth="1"/>
    <col min="19" max="115" width="7.875" style="66"/>
    <col min="116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14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</row>
    <row r="5" spans="1:14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</row>
    <row r="7" spans="1:14">
      <c r="A7" s="19" t="s">
        <v>69</v>
      </c>
      <c r="B7" s="19"/>
      <c r="C7" s="19" t="s">
        <v>70</v>
      </c>
      <c r="D7" s="19" t="s">
        <v>71</v>
      </c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</row>
    <row r="9" ht="21" customHeight="1" spans="1:14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</row>
    <row r="10" ht="24.95" customHeight="1" spans="1:14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</row>
    <row r="11" spans="1:14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</row>
    <row r="12" spans="1:14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</row>
    <row r="13" s="1" customFormat="1" ht="13.5" customHeight="1" spans="1:11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>SUM(C13:E13)</f>
        <v>0</v>
      </c>
      <c r="G13" s="38">
        <v>1</v>
      </c>
      <c r="H13" s="38">
        <f>G13-F13</f>
        <v>1</v>
      </c>
      <c r="I13" s="80">
        <f>H13/G13</f>
        <v>1</v>
      </c>
      <c r="J13" s="38">
        <v>0.875</v>
      </c>
      <c r="K13" s="81">
        <f>(J13)/(G13-F13)</f>
        <v>0.875</v>
      </c>
      <c r="L13" s="82">
        <f>K13/SUM(K13:K15)*119</f>
        <v>48.0576923076923</v>
      </c>
      <c r="M13" s="83">
        <v>0</v>
      </c>
      <c r="N13" s="132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</row>
    <row r="14" s="2" customFormat="1" ht="13.5" customHeight="1" spans="1:11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>SUM(C14:E14)</f>
        <v>0</v>
      </c>
      <c r="G14" s="38">
        <v>1</v>
      </c>
      <c r="H14" s="38">
        <f>G14-F14</f>
        <v>1</v>
      </c>
      <c r="I14" s="80">
        <f>H14/G14</f>
        <v>1</v>
      </c>
      <c r="J14" s="38">
        <v>0.958333333333333</v>
      </c>
      <c r="K14" s="81">
        <f>(J14)/(G14-F14)</f>
        <v>0.958333333333333</v>
      </c>
      <c r="L14" s="82">
        <f>K14/SUM(K13:K15)*119</f>
        <v>52.6346153846154</v>
      </c>
      <c r="M14" s="83">
        <v>0</v>
      </c>
      <c r="N14" s="132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</row>
    <row r="15" s="3" customFormat="1" ht="13.5" customHeight="1" spans="1:11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ref="F15:F43" si="0">SUM(C15:E15)</f>
        <v>0</v>
      </c>
      <c r="G15" s="38">
        <v>1</v>
      </c>
      <c r="H15" s="38">
        <f t="shared" ref="H15:H43" si="1">G15-F15</f>
        <v>1</v>
      </c>
      <c r="I15" s="80">
        <f t="shared" ref="I15:I43" si="2">H15/G15</f>
        <v>1</v>
      </c>
      <c r="J15" s="38">
        <v>0.333333333333333</v>
      </c>
      <c r="K15" s="81">
        <f t="shared" ref="K15:K43" si="3">(J15)/(G15-F15)</f>
        <v>0.333333333333333</v>
      </c>
      <c r="L15" s="82">
        <f>K15/SUM(K13:K15)*119</f>
        <v>18.3076923076923</v>
      </c>
      <c r="M15" s="83">
        <v>0</v>
      </c>
      <c r="N15" s="132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/>
      <c r="DJ15" s="86"/>
      <c r="DK15" s="86"/>
    </row>
    <row r="16" s="3" customFormat="1" ht="13.5" customHeight="1" spans="1:11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132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</row>
    <row r="17" s="1" customFormat="1" ht="13.5" customHeight="1" spans="1:11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132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</row>
    <row r="18" s="1" customFormat="1" ht="13.5" customHeight="1" spans="1:11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132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</row>
    <row r="19" s="1" customFormat="1" ht="13.5" customHeight="1" spans="1:11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133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</row>
    <row r="20" s="1" customFormat="1" ht="13.5" customHeight="1" spans="1:11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86"/>
      <c r="CY20" s="86"/>
      <c r="CZ20" s="86"/>
      <c r="DA20" s="86"/>
      <c r="DB20" s="86"/>
      <c r="DC20" s="86"/>
      <c r="DD20" s="86"/>
      <c r="DE20" s="86"/>
      <c r="DF20" s="86"/>
      <c r="DG20" s="86"/>
      <c r="DH20" s="86"/>
      <c r="DI20" s="86"/>
      <c r="DJ20" s="86"/>
      <c r="DK20" s="86"/>
    </row>
    <row r="21" s="1" customFormat="1" ht="13.5" customHeight="1" spans="1:11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134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86"/>
      <c r="DI21" s="86"/>
      <c r="DJ21" s="86"/>
      <c r="DK21" s="86"/>
    </row>
    <row r="22" s="1" customFormat="1" ht="13.5" customHeight="1" spans="1:11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132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86"/>
      <c r="CY22" s="86"/>
      <c r="CZ22" s="86"/>
      <c r="DA22" s="86"/>
      <c r="DB22" s="86"/>
      <c r="DC22" s="86"/>
      <c r="DD22" s="86"/>
      <c r="DE22" s="86"/>
      <c r="DF22" s="86"/>
      <c r="DG22" s="86"/>
      <c r="DH22" s="86"/>
      <c r="DI22" s="86"/>
      <c r="DJ22" s="86"/>
      <c r="DK22" s="86"/>
    </row>
    <row r="23" s="1" customFormat="1" ht="13.5" customHeight="1" spans="1:11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132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</row>
    <row r="24" s="1" customFormat="1" ht="13.5" customHeight="1" spans="1:11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132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</row>
    <row r="25" s="1" customFormat="1" ht="13.5" customHeight="1" spans="1:11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132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</row>
    <row r="26" s="1" customFormat="1" ht="13.5" customHeight="1" spans="1:11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132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</row>
    <row r="27" s="1" customFormat="1" ht="13.5" customHeight="1" spans="1:11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91">
        <v>0</v>
      </c>
      <c r="N27" s="107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86"/>
      <c r="CY27" s="86"/>
      <c r="CZ27" s="86"/>
      <c r="DA27" s="86"/>
      <c r="DB27" s="86"/>
      <c r="DC27" s="86"/>
      <c r="DD27" s="86"/>
      <c r="DE27" s="86"/>
      <c r="DF27" s="86"/>
      <c r="DG27" s="86"/>
      <c r="DH27" s="86"/>
      <c r="DI27" s="86"/>
      <c r="DJ27" s="86"/>
      <c r="DK27" s="86"/>
    </row>
    <row r="28" s="1" customFormat="1" ht="13.5" customHeight="1" spans="1:11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91">
        <v>0</v>
      </c>
      <c r="N28" s="107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86"/>
      <c r="CY28" s="86"/>
      <c r="CZ28" s="86"/>
      <c r="DA28" s="86"/>
      <c r="DB28" s="86"/>
      <c r="DC28" s="86"/>
      <c r="DD28" s="86"/>
      <c r="DE28" s="86"/>
      <c r="DF28" s="86"/>
      <c r="DG28" s="86"/>
      <c r="DH28" s="86"/>
      <c r="DI28" s="86"/>
      <c r="DJ28" s="86"/>
      <c r="DK28" s="86"/>
    </row>
    <row r="29" s="1" customFormat="1" ht="13.5" customHeight="1" spans="1:11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48</v>
      </c>
      <c r="M29" s="91">
        <v>0</v>
      </c>
      <c r="N29" s="107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</row>
    <row r="30" s="1" customFormat="1" ht="13.5" customHeight="1" spans="1:11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0.333333333333333</v>
      </c>
      <c r="K30" s="81">
        <f t="shared" si="3"/>
        <v>0.333333333333333</v>
      </c>
      <c r="L30" s="82">
        <v>17</v>
      </c>
      <c r="M30" s="91">
        <v>0</v>
      </c>
      <c r="N30" s="107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</row>
    <row r="31" s="1" customFormat="1" ht="13.5" customHeight="1" spans="1:11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107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86"/>
      <c r="DI31" s="86"/>
      <c r="DJ31" s="86"/>
      <c r="DK31" s="86"/>
    </row>
    <row r="32" s="1" customFormat="1" ht="13.5" customHeight="1" spans="1:11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91">
        <v>0</v>
      </c>
      <c r="N32" s="107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  <c r="CV32" s="86"/>
      <c r="CW32" s="86"/>
      <c r="CX32" s="86"/>
      <c r="CY32" s="86"/>
      <c r="CZ32" s="86"/>
      <c r="DA32" s="86"/>
      <c r="DB32" s="86"/>
      <c r="DC32" s="86"/>
      <c r="DD32" s="86"/>
      <c r="DE32" s="86"/>
      <c r="DF32" s="86"/>
      <c r="DG32" s="86"/>
      <c r="DH32" s="86"/>
      <c r="DI32" s="86"/>
      <c r="DJ32" s="86"/>
      <c r="DK32" s="86"/>
    </row>
    <row r="33" s="3" customFormat="1" ht="13.5" customHeight="1" spans="1:11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91">
        <v>0</v>
      </c>
      <c r="N33" s="107"/>
      <c r="O33" s="135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</row>
    <row r="34" s="3" customFormat="1" spans="1:11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91">
        <v>0</v>
      </c>
      <c r="N34" s="107"/>
      <c r="O34" s="135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</row>
    <row r="35" s="3" customFormat="1" spans="1:11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91">
        <v>0</v>
      </c>
      <c r="N35" s="107"/>
      <c r="O35" s="135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</row>
    <row r="36" spans="1:14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91">
        <v>0</v>
      </c>
      <c r="N36" s="107"/>
    </row>
    <row r="37" spans="1:14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91">
        <v>0</v>
      </c>
      <c r="N37" s="107"/>
    </row>
    <row r="38" customHeight="1" spans="1:14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91">
        <v>0</v>
      </c>
      <c r="N38" s="107"/>
    </row>
    <row r="39" customHeight="1" spans="1:14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91">
        <v>0</v>
      </c>
      <c r="N39" s="107"/>
    </row>
    <row r="40" customHeight="1" spans="1:14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91">
        <v>0</v>
      </c>
      <c r="N40" s="107"/>
    </row>
    <row r="41" spans="1:14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91">
        <v>0</v>
      </c>
      <c r="N41" s="107"/>
    </row>
    <row r="42" spans="1:14">
      <c r="A42" s="36">
        <v>30</v>
      </c>
      <c r="B42" s="37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108">
        <v>0</v>
      </c>
      <c r="N42" s="107"/>
    </row>
    <row r="43" spans="1:14">
      <c r="A43" s="111">
        <v>31</v>
      </c>
      <c r="B43" s="112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108">
        <v>0</v>
      </c>
      <c r="N43" s="107"/>
    </row>
    <row r="44" ht="27.6" customHeight="1" spans="1:14">
      <c r="A44" s="129" t="s">
        <v>84</v>
      </c>
      <c r="B44" s="129"/>
      <c r="C44" s="130">
        <f>SUM(C13:C42)</f>
        <v>0.0208333333333333</v>
      </c>
      <c r="D44" s="130">
        <f>SUM(D13:D42)</f>
        <v>0</v>
      </c>
      <c r="E44" s="130">
        <f>SUM(E13:E42)</f>
        <v>0</v>
      </c>
      <c r="F44" s="130">
        <f>SUM(F13:F42)</f>
        <v>0.0208333333333333</v>
      </c>
      <c r="G44" s="130">
        <f t="shared" ref="G44:M44" si="4">SUM(G13:G42)</f>
        <v>30</v>
      </c>
      <c r="H44" s="130">
        <f t="shared" si="4"/>
        <v>29.9791666666667</v>
      </c>
      <c r="I44" s="136">
        <f>SUM('Daily TT01 Utilisasi:Daily TT20 Utilisasi'!I13:I43)</f>
        <v>588.25</v>
      </c>
      <c r="J44" s="137">
        <f>SUM(J13:J43)</f>
        <v>3.125</v>
      </c>
      <c r="K44" s="138">
        <f>SUM('Daily TT01 Utilisasi:Daily TT20 Utilisasi'!K13:K43)</f>
        <v>44.635752688172</v>
      </c>
      <c r="L44" s="94">
        <f t="shared" si="4"/>
        <v>184</v>
      </c>
      <c r="M44" s="95">
        <f>SUM(M13:M42)</f>
        <v>0</v>
      </c>
      <c r="N44" s="96"/>
    </row>
    <row r="45" ht="27.6" customHeight="1" spans="1:14">
      <c r="A45" s="129" t="s">
        <v>62</v>
      </c>
      <c r="B45" s="129"/>
      <c r="C45" s="130">
        <f t="shared" ref="C45:M45" si="5">AVERAGE(C13:C42)</f>
        <v>0.000694444444444444</v>
      </c>
      <c r="D45" s="130">
        <f t="shared" si="5"/>
        <v>0</v>
      </c>
      <c r="E45" s="131">
        <f t="shared" si="5"/>
        <v>0</v>
      </c>
      <c r="F45" s="130">
        <f t="shared" si="5"/>
        <v>0.000694444444444444</v>
      </c>
      <c r="G45" s="130">
        <f t="shared" si="5"/>
        <v>1</v>
      </c>
      <c r="H45" s="130">
        <f t="shared" si="5"/>
        <v>0.999305555555556</v>
      </c>
      <c r="I45" s="139">
        <f t="shared" si="5"/>
        <v>0.999305555555556</v>
      </c>
      <c r="J45" s="130">
        <f>AVERAGE(J13:J43)</f>
        <v>0.100806451612903</v>
      </c>
      <c r="K45" s="140">
        <f>AVERAGE(K13:K43)</f>
        <v>0.100806451612903</v>
      </c>
      <c r="L45" s="99">
        <f t="shared" si="5"/>
        <v>6.13333333333333</v>
      </c>
      <c r="M45" s="100">
        <f t="shared" si="5"/>
        <v>0</v>
      </c>
      <c r="N45" s="101"/>
    </row>
    <row r="47" ht="15" customHeight="1" spans="2:13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41"/>
      <c r="L47" s="141"/>
      <c r="M47" s="141"/>
    </row>
    <row r="48" ht="15.75" customHeight="1" spans="2:13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</row>
    <row r="49" spans="2:13">
      <c r="B49" s="54"/>
      <c r="C49" s="52"/>
      <c r="E49" s="55"/>
      <c r="F49" s="52"/>
      <c r="G49" s="56"/>
      <c r="K49" s="52"/>
      <c r="L49" s="4"/>
      <c r="M49" s="6"/>
    </row>
    <row r="50" spans="2:13">
      <c r="B50" s="54"/>
      <c r="E50" s="56"/>
      <c r="F50" s="56"/>
      <c r="G50" s="56"/>
      <c r="K50" s="52"/>
      <c r="L50" s="4"/>
      <c r="M50" s="6"/>
    </row>
    <row r="51" spans="2:13">
      <c r="B51" s="54"/>
      <c r="C51" s="57"/>
      <c r="E51" s="55"/>
      <c r="F51" s="52"/>
      <c r="G51" s="56"/>
      <c r="K51" s="52"/>
      <c r="L51" s="4"/>
      <c r="M51" s="6"/>
    </row>
    <row r="52" spans="2:13">
      <c r="B52" s="54"/>
      <c r="C52" s="57"/>
      <c r="E52" s="55"/>
      <c r="F52" s="52"/>
      <c r="G52" s="56"/>
      <c r="K52" s="52"/>
      <c r="L52" s="4"/>
      <c r="M52" s="6"/>
    </row>
    <row r="53" ht="15.75" customHeight="1" spans="2:13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</row>
    <row r="54" spans="11:11">
      <c r="K54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K54"/>
  <sheetViews>
    <sheetView zoomScale="75" zoomScaleNormal="75" topLeftCell="A32" workbookViewId="0">
      <selection activeCell="M44" sqref="M4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6" width="13.5" style="66" customWidth="1"/>
    <col min="17" max="17" width="7.875" style="66"/>
    <col min="18" max="18" width="9" style="66" customWidth="1"/>
    <col min="19" max="53" width="7.875" style="66"/>
    <col min="54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14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85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pans="1:115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</row>
    <row r="13" s="1" customFormat="1" ht="13.5" customHeight="1" spans="1:53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K13/SUM(K13:K15)*85</f>
        <v>28.3333333333333</v>
      </c>
      <c r="M13" s="83">
        <v>0</v>
      </c>
      <c r="N13" s="84"/>
      <c r="O13" s="119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</row>
    <row r="14" s="2" customFormat="1" ht="13.5" customHeight="1" spans="1:53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0.791666666666667</v>
      </c>
      <c r="K14" s="81">
        <f t="shared" si="3"/>
        <v>0.791666666666667</v>
      </c>
      <c r="L14" s="82">
        <f>K14/SUM(K13:K15)*85</f>
        <v>38.452380952381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</row>
    <row r="15" s="3" customFormat="1" ht="13.5" customHeight="1" spans="1:53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0.375</v>
      </c>
      <c r="K15" s="81">
        <f t="shared" si="3"/>
        <v>0.375</v>
      </c>
      <c r="L15" s="82">
        <f>K15/SUM(K13:K15)*85</f>
        <v>18.2142857142857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</row>
    <row r="16" s="3" customFormat="1" ht="13.5" customHeight="1" spans="1:53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</row>
    <row r="17" s="1" customFormat="1" ht="13.5" customHeight="1" spans="1:53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</row>
    <row r="18" s="1" customFormat="1" ht="13.5" customHeight="1" spans="1:53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</row>
    <row r="19" s="1" customFormat="1" ht="13.5" customHeight="1" spans="1:53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</row>
    <row r="20" s="1" customFormat="1" ht="13.5" customHeight="1" spans="1:53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</row>
    <row r="21" s="1" customFormat="1" ht="13.5" customHeight="1" spans="1:53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</row>
    <row r="22" s="1" customFormat="1" ht="13.5" customHeight="1" spans="1:53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</row>
    <row r="23" s="1" customFormat="1" ht="13.5" customHeight="1" spans="1:53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</row>
    <row r="24" s="1" customFormat="1" ht="13.5" customHeight="1" spans="1:53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</row>
    <row r="25" s="1" customFormat="1" ht="13.5" customHeight="1" spans="1:53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</row>
    <row r="26" s="1" customFormat="1" ht="13.5" customHeight="1" spans="1:53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4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</row>
    <row r="27" s="1" customFormat="1" ht="13.5" customHeight="1" spans="1:53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4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</row>
    <row r="28" s="1" customFormat="1" ht="13.5" customHeight="1" spans="1:53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84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</row>
    <row r="29" s="1" customFormat="1" ht="13.5" customHeight="1" spans="1:53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0.666666666666667</v>
      </c>
      <c r="K29" s="81">
        <f t="shared" si="3"/>
        <v>0.666666666666667</v>
      </c>
      <c r="L29" s="82">
        <v>41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</row>
    <row r="30" s="1" customFormat="1" ht="13.5" customHeight="1" spans="1:53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0.291666666666667</v>
      </c>
      <c r="K30" s="81">
        <f t="shared" si="3"/>
        <v>0.291666666666667</v>
      </c>
      <c r="L30" s="82">
        <v>16</v>
      </c>
      <c r="M30" s="125">
        <v>0</v>
      </c>
      <c r="N30" s="126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</row>
    <row r="31" s="1" customFormat="1" ht="13.5" customHeight="1" spans="1:53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125">
        <v>0</v>
      </c>
      <c r="N31" s="126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</row>
    <row r="32" s="1" customFormat="1" ht="13.5" customHeight="1" spans="1:53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125">
        <v>0</v>
      </c>
      <c r="N32" s="126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</row>
    <row r="33" s="3" customFormat="1" ht="13.5" customHeight="1" spans="1:53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125">
        <v>0</v>
      </c>
      <c r="N33" s="127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</row>
    <row r="34" s="3" customFormat="1" spans="1:53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125">
        <v>0</v>
      </c>
      <c r="N34" s="127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</row>
    <row r="35" s="3" customFormat="1" spans="1:53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125">
        <v>0</v>
      </c>
      <c r="N35" s="127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</row>
    <row r="36" spans="1:14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125">
        <v>0</v>
      </c>
      <c r="N36" s="127"/>
    </row>
    <row r="37" spans="1:14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125">
        <v>0</v>
      </c>
      <c r="N37" s="127"/>
    </row>
    <row r="38" customHeight="1" spans="1:14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125">
        <v>0</v>
      </c>
      <c r="N38" s="127"/>
    </row>
    <row r="39" customHeight="1" spans="1:14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125">
        <v>0</v>
      </c>
      <c r="N39" s="127"/>
    </row>
    <row r="40" customHeight="1" spans="1:14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125">
        <v>0</v>
      </c>
      <c r="N40" s="127"/>
    </row>
    <row r="41" spans="1:14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125">
        <v>0</v>
      </c>
      <c r="N41" s="127"/>
    </row>
    <row r="42" spans="1:14">
      <c r="A42" s="36">
        <v>30</v>
      </c>
      <c r="B42" s="37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125">
        <v>0</v>
      </c>
      <c r="N42" s="127"/>
    </row>
    <row r="43" spans="1:14">
      <c r="A43" s="111">
        <v>31</v>
      </c>
      <c r="B43" s="112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125">
        <v>0</v>
      </c>
      <c r="N43" s="127"/>
    </row>
    <row r="44" ht="24.6" customHeight="1" spans="1:14">
      <c r="A44" s="113" t="s">
        <v>84</v>
      </c>
      <c r="B44" s="113"/>
      <c r="C44" s="114">
        <f t="shared" ref="C44:M44" si="4">SUM(C13:C42)</f>
        <v>0.0208333333333333</v>
      </c>
      <c r="D44" s="114">
        <f t="shared" si="4"/>
        <v>0</v>
      </c>
      <c r="E44" s="114">
        <f t="shared" si="4"/>
        <v>0</v>
      </c>
      <c r="F44" s="114">
        <f t="shared" si="4"/>
        <v>0.0208333333333333</v>
      </c>
      <c r="G44" s="114">
        <f t="shared" si="4"/>
        <v>30</v>
      </c>
      <c r="H44" s="115">
        <f t="shared" si="4"/>
        <v>29.9791666666667</v>
      </c>
      <c r="I44" s="120">
        <f>SUM('Daily TT01 Utilisasi:Daily TT20 Utilisasi'!I13:I43)</f>
        <v>588.25</v>
      </c>
      <c r="J44" s="121">
        <f>SUM(J13:J43)</f>
        <v>2.70833333333333</v>
      </c>
      <c r="K44" s="128">
        <f>SUM('Daily TT01 Utilisasi:Daily TT20 Utilisasi'!K13:K43)</f>
        <v>44.635752688172</v>
      </c>
      <c r="L44" s="94">
        <f>SUM(L13:L43)</f>
        <v>142</v>
      </c>
      <c r="M44" s="95">
        <f>SUM(M13:M42)</f>
        <v>0</v>
      </c>
      <c r="N44" s="96"/>
    </row>
    <row r="45" ht="24.6" customHeight="1" spans="1:14">
      <c r="A45" s="116" t="s">
        <v>62</v>
      </c>
      <c r="B45" s="113"/>
      <c r="C45" s="115">
        <f>AVERAGE(C13:C42)</f>
        <v>0.000694444444444444</v>
      </c>
      <c r="D45" s="115">
        <f>AVERAGE(D13:D42)</f>
        <v>0</v>
      </c>
      <c r="E45" s="117">
        <f>AVERAGE(E13:E42)</f>
        <v>0</v>
      </c>
      <c r="F45" s="115">
        <f t="shared" ref="F45:I45" si="5">AVERAGE(F13:F32)</f>
        <v>0</v>
      </c>
      <c r="G45" s="114">
        <f t="shared" si="5"/>
        <v>1</v>
      </c>
      <c r="H45" s="114">
        <f t="shared" si="5"/>
        <v>1</v>
      </c>
      <c r="I45" s="124">
        <f t="shared" si="5"/>
        <v>1</v>
      </c>
      <c r="J45" s="115">
        <f>AVERAGE(J13:J43)</f>
        <v>0.0873655913978495</v>
      </c>
      <c r="K45" s="122">
        <f>AVERAGE(K13:K43)</f>
        <v>0.0873655913978495</v>
      </c>
      <c r="L45" s="99">
        <f>AVERAGE(L13:L43)</f>
        <v>4.58064516129032</v>
      </c>
      <c r="M45" s="100">
        <f>AVERAGE(M13:M42)</f>
        <v>0</v>
      </c>
      <c r="N45" s="101"/>
    </row>
    <row r="47" customHeight="1" spans="2:13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</row>
    <row r="48" spans="2:13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</row>
    <row r="49" spans="2:13">
      <c r="B49" s="54"/>
      <c r="C49" s="52"/>
      <c r="E49" s="55"/>
      <c r="F49" s="52"/>
      <c r="G49" s="56"/>
      <c r="K49" s="52"/>
      <c r="L49" s="4"/>
      <c r="M49" s="6"/>
    </row>
    <row r="50" spans="2:13">
      <c r="B50" s="54"/>
      <c r="E50" s="56"/>
      <c r="F50" s="56"/>
      <c r="G50" s="56"/>
      <c r="K50" s="52"/>
      <c r="L50" s="4"/>
      <c r="M50" s="6"/>
    </row>
    <row r="51" spans="2:13">
      <c r="B51" s="54"/>
      <c r="C51" s="57"/>
      <c r="E51" s="55"/>
      <c r="F51" s="52"/>
      <c r="G51" s="56"/>
      <c r="K51" s="52"/>
      <c r="L51" s="4"/>
      <c r="M51" s="6"/>
    </row>
    <row r="52" spans="2:13">
      <c r="B52" s="54"/>
      <c r="C52" s="57"/>
      <c r="E52" s="55"/>
      <c r="F52" s="52"/>
      <c r="G52" s="56"/>
      <c r="K52" s="52"/>
      <c r="L52" s="4"/>
      <c r="M52" s="6"/>
    </row>
    <row r="53" spans="2:13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</row>
    <row r="54" spans="11:11">
      <c r="K54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K54"/>
  <sheetViews>
    <sheetView zoomScale="75" zoomScaleNormal="75" topLeftCell="A21" workbookViewId="0">
      <selection activeCell="M44" sqref="M4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6" width="13.5" style="66" customWidth="1"/>
    <col min="17" max="17" width="7.875" style="66"/>
    <col min="18" max="18" width="9" style="66" customWidth="1"/>
    <col min="19" max="77" width="7.875" style="66"/>
    <col min="78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14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86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pans="1:115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</row>
    <row r="13" s="1" customFormat="1" ht="13.5" customHeight="1" spans="1:77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110">
        <f>C13+D13+E13</f>
        <v>0</v>
      </c>
      <c r="G13" s="38">
        <v>1</v>
      </c>
      <c r="H13" s="38">
        <f>G13-F13</f>
        <v>1</v>
      </c>
      <c r="I13" s="80">
        <f t="shared" ref="I13:I43" si="0">H13/G13</f>
        <v>1</v>
      </c>
      <c r="J13" s="38">
        <v>0</v>
      </c>
      <c r="K13" s="118">
        <f>(J13)/(H13)</f>
        <v>0</v>
      </c>
      <c r="L13" s="82">
        <v>0</v>
      </c>
      <c r="M13" s="83">
        <v>0</v>
      </c>
      <c r="N13" s="84"/>
      <c r="O13" s="119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s="2" customFormat="1" ht="13.5" customHeight="1" spans="1:77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110">
        <f t="shared" ref="F14:F43" si="1">C14+D14+E14</f>
        <v>0</v>
      </c>
      <c r="G14" s="38">
        <v>1</v>
      </c>
      <c r="H14" s="38">
        <f t="shared" ref="H14:H43" si="2">G14-F14</f>
        <v>1</v>
      </c>
      <c r="I14" s="80">
        <f t="shared" si="0"/>
        <v>1</v>
      </c>
      <c r="J14" s="38">
        <v>0</v>
      </c>
      <c r="K14" s="118">
        <f t="shared" ref="K14:K43" si="3">(J14)/(G14-F14)</f>
        <v>0</v>
      </c>
      <c r="L14" s="82">
        <v>0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s="3" customFormat="1" ht="13.5" customHeight="1" spans="1:77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110">
        <f t="shared" si="1"/>
        <v>0</v>
      </c>
      <c r="G15" s="38">
        <v>1</v>
      </c>
      <c r="H15" s="38">
        <f t="shared" si="2"/>
        <v>1</v>
      </c>
      <c r="I15" s="80">
        <f t="shared" si="0"/>
        <v>1</v>
      </c>
      <c r="J15" s="38">
        <v>0</v>
      </c>
      <c r="K15" s="118">
        <f t="shared" si="3"/>
        <v>0</v>
      </c>
      <c r="L15" s="82">
        <v>0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s="3" customFormat="1" ht="13.5" customHeight="1" spans="1:77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110">
        <f t="shared" si="1"/>
        <v>0</v>
      </c>
      <c r="G16" s="38">
        <v>1</v>
      </c>
      <c r="H16" s="38">
        <f t="shared" si="2"/>
        <v>1</v>
      </c>
      <c r="I16" s="80">
        <f t="shared" si="0"/>
        <v>1</v>
      </c>
      <c r="J16" s="38">
        <v>0</v>
      </c>
      <c r="K16" s="118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s="1" customFormat="1" ht="13.5" customHeight="1" spans="1:77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110">
        <f t="shared" si="1"/>
        <v>0</v>
      </c>
      <c r="G17" s="38">
        <v>1</v>
      </c>
      <c r="H17" s="38">
        <f t="shared" si="2"/>
        <v>1</v>
      </c>
      <c r="I17" s="80">
        <f t="shared" si="0"/>
        <v>1</v>
      </c>
      <c r="J17" s="38">
        <v>0</v>
      </c>
      <c r="K17" s="118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s="1" customFormat="1" ht="13.5" customHeight="1" spans="1:77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110">
        <f t="shared" si="1"/>
        <v>0</v>
      </c>
      <c r="G18" s="38">
        <v>1</v>
      </c>
      <c r="H18" s="38">
        <f t="shared" si="2"/>
        <v>1</v>
      </c>
      <c r="I18" s="80">
        <f t="shared" si="0"/>
        <v>1</v>
      </c>
      <c r="J18" s="38">
        <v>0</v>
      </c>
      <c r="K18" s="118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s="1" customFormat="1" ht="13.5" customHeight="1" spans="1:77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110">
        <f t="shared" si="1"/>
        <v>0</v>
      </c>
      <c r="G19" s="38">
        <v>1</v>
      </c>
      <c r="H19" s="38">
        <f t="shared" si="2"/>
        <v>1</v>
      </c>
      <c r="I19" s="80">
        <f t="shared" si="0"/>
        <v>1</v>
      </c>
      <c r="J19" s="38">
        <v>0</v>
      </c>
      <c r="K19" s="118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s="1" customFormat="1" ht="13.5" customHeight="1" spans="1:77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110">
        <f t="shared" si="1"/>
        <v>0</v>
      </c>
      <c r="G20" s="38">
        <v>1</v>
      </c>
      <c r="H20" s="38">
        <f t="shared" si="2"/>
        <v>1</v>
      </c>
      <c r="I20" s="80">
        <f t="shared" si="0"/>
        <v>1</v>
      </c>
      <c r="J20" s="38">
        <v>0</v>
      </c>
      <c r="K20" s="118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s="1" customFormat="1" ht="13.5" customHeight="1" spans="1:77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110">
        <f t="shared" si="1"/>
        <v>0</v>
      </c>
      <c r="G21" s="38">
        <v>1</v>
      </c>
      <c r="H21" s="38">
        <f t="shared" si="2"/>
        <v>1</v>
      </c>
      <c r="I21" s="80">
        <f t="shared" si="0"/>
        <v>1</v>
      </c>
      <c r="J21" s="38">
        <v>0</v>
      </c>
      <c r="K21" s="118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s="1" customFormat="1" ht="13.5" customHeight="1" spans="1:77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110">
        <f t="shared" si="1"/>
        <v>0</v>
      </c>
      <c r="G22" s="38">
        <v>1</v>
      </c>
      <c r="H22" s="38">
        <f t="shared" si="2"/>
        <v>1</v>
      </c>
      <c r="I22" s="80">
        <f t="shared" si="0"/>
        <v>1</v>
      </c>
      <c r="J22" s="38">
        <v>0</v>
      </c>
      <c r="K22" s="118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s="1" customFormat="1" ht="13.5" customHeight="1" spans="1:77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110">
        <f t="shared" si="1"/>
        <v>0</v>
      </c>
      <c r="G23" s="38">
        <v>1</v>
      </c>
      <c r="H23" s="38">
        <f t="shared" si="2"/>
        <v>1</v>
      </c>
      <c r="I23" s="80">
        <f t="shared" si="0"/>
        <v>1</v>
      </c>
      <c r="J23" s="38">
        <v>0</v>
      </c>
      <c r="K23" s="118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s="1" customFormat="1" ht="13.5" customHeight="1" spans="1:77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110">
        <f t="shared" si="1"/>
        <v>0</v>
      </c>
      <c r="G24" s="38">
        <v>1</v>
      </c>
      <c r="H24" s="38">
        <f t="shared" si="2"/>
        <v>1</v>
      </c>
      <c r="I24" s="80">
        <f t="shared" si="0"/>
        <v>1</v>
      </c>
      <c r="J24" s="38">
        <v>0</v>
      </c>
      <c r="K24" s="118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s="1" customFormat="1" ht="13.5" customHeight="1" spans="1:77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110">
        <f t="shared" si="1"/>
        <v>0</v>
      </c>
      <c r="G25" s="38">
        <v>1</v>
      </c>
      <c r="H25" s="38">
        <f t="shared" si="2"/>
        <v>1</v>
      </c>
      <c r="I25" s="80">
        <f t="shared" si="0"/>
        <v>1</v>
      </c>
      <c r="J25" s="38">
        <v>0</v>
      </c>
      <c r="K25" s="118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s="1" customFormat="1" ht="13.5" customHeight="1" spans="1:77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110">
        <f t="shared" si="1"/>
        <v>0</v>
      </c>
      <c r="G26" s="38">
        <v>1</v>
      </c>
      <c r="H26" s="38">
        <f t="shared" si="2"/>
        <v>1</v>
      </c>
      <c r="I26" s="80">
        <f t="shared" si="0"/>
        <v>1</v>
      </c>
      <c r="J26" s="38">
        <v>0</v>
      </c>
      <c r="K26" s="118">
        <f t="shared" si="3"/>
        <v>0</v>
      </c>
      <c r="L26" s="82">
        <v>0</v>
      </c>
      <c r="M26" s="83">
        <v>0</v>
      </c>
      <c r="N26" s="84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s="1" customFormat="1" ht="13.5" customHeight="1" spans="1:77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110">
        <f t="shared" si="1"/>
        <v>0</v>
      </c>
      <c r="G27" s="38">
        <v>1</v>
      </c>
      <c r="H27" s="38">
        <f t="shared" si="2"/>
        <v>1</v>
      </c>
      <c r="I27" s="80">
        <f t="shared" si="0"/>
        <v>1</v>
      </c>
      <c r="J27" s="38">
        <v>0</v>
      </c>
      <c r="K27" s="118">
        <f t="shared" si="3"/>
        <v>0</v>
      </c>
      <c r="L27" s="82">
        <v>0</v>
      </c>
      <c r="M27" s="91">
        <v>0</v>
      </c>
      <c r="N27" s="84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s="1" customFormat="1" ht="13.5" customHeight="1" spans="1:77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110">
        <f t="shared" si="1"/>
        <v>0</v>
      </c>
      <c r="G28" s="38">
        <v>1</v>
      </c>
      <c r="H28" s="38">
        <f t="shared" si="2"/>
        <v>1</v>
      </c>
      <c r="I28" s="80">
        <f t="shared" si="0"/>
        <v>1</v>
      </c>
      <c r="J28" s="38">
        <v>0</v>
      </c>
      <c r="K28" s="118">
        <f t="shared" si="3"/>
        <v>0</v>
      </c>
      <c r="L28" s="82">
        <v>0</v>
      </c>
      <c r="M28" s="91">
        <v>0</v>
      </c>
      <c r="N28" s="84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s="1" customFormat="1" ht="13.5" customHeight="1" spans="1:77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110">
        <f t="shared" si="1"/>
        <v>0</v>
      </c>
      <c r="G29" s="38">
        <v>1</v>
      </c>
      <c r="H29" s="38">
        <f t="shared" si="2"/>
        <v>1</v>
      </c>
      <c r="I29" s="80">
        <f t="shared" si="0"/>
        <v>1</v>
      </c>
      <c r="J29" s="38">
        <v>0</v>
      </c>
      <c r="K29" s="118">
        <f t="shared" si="3"/>
        <v>0</v>
      </c>
      <c r="L29" s="82">
        <v>0</v>
      </c>
      <c r="M29" s="91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s="1" customFormat="1" ht="13.5" customHeight="1" spans="1:77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110">
        <f t="shared" si="1"/>
        <v>0</v>
      </c>
      <c r="G30" s="38">
        <v>1</v>
      </c>
      <c r="H30" s="38">
        <f t="shared" si="2"/>
        <v>1</v>
      </c>
      <c r="I30" s="80">
        <f t="shared" si="0"/>
        <v>1</v>
      </c>
      <c r="J30" s="38">
        <v>0</v>
      </c>
      <c r="K30" s="118">
        <f t="shared" si="3"/>
        <v>0</v>
      </c>
      <c r="L30" s="82">
        <v>0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s="1" customFormat="1" ht="13.5" customHeight="1" spans="1:77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110">
        <f t="shared" si="1"/>
        <v>0</v>
      </c>
      <c r="G31" s="38">
        <v>1</v>
      </c>
      <c r="H31" s="38">
        <f t="shared" si="2"/>
        <v>1</v>
      </c>
      <c r="I31" s="80">
        <f t="shared" si="0"/>
        <v>1</v>
      </c>
      <c r="J31" s="38">
        <v>0</v>
      </c>
      <c r="K31" s="118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s="1" customFormat="1" ht="13.5" customHeight="1" spans="1:77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110">
        <f t="shared" si="1"/>
        <v>0</v>
      </c>
      <c r="G32" s="38">
        <v>1</v>
      </c>
      <c r="H32" s="38">
        <f t="shared" si="2"/>
        <v>1</v>
      </c>
      <c r="I32" s="80">
        <f t="shared" si="0"/>
        <v>1</v>
      </c>
      <c r="J32" s="38">
        <v>0</v>
      </c>
      <c r="K32" s="118">
        <f t="shared" si="3"/>
        <v>0</v>
      </c>
      <c r="L32" s="82">
        <v>0</v>
      </c>
      <c r="M32" s="91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s="3" customFormat="1" ht="13.5" customHeight="1" spans="1:77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110">
        <f t="shared" si="1"/>
        <v>0.0208333333333333</v>
      </c>
      <c r="G33" s="38">
        <v>1</v>
      </c>
      <c r="H33" s="38">
        <f t="shared" si="2"/>
        <v>0.979166666666667</v>
      </c>
      <c r="I33" s="80">
        <f t="shared" si="0"/>
        <v>0.979166666666667</v>
      </c>
      <c r="J33" s="38">
        <v>0</v>
      </c>
      <c r="K33" s="118">
        <f t="shared" si="3"/>
        <v>0</v>
      </c>
      <c r="L33" s="82">
        <v>0</v>
      </c>
      <c r="M33" s="91">
        <v>0</v>
      </c>
      <c r="N33" s="84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s="3" customFormat="1" spans="1:77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110">
        <f t="shared" si="1"/>
        <v>0</v>
      </c>
      <c r="G34" s="38">
        <v>1</v>
      </c>
      <c r="H34" s="38">
        <f t="shared" si="2"/>
        <v>1</v>
      </c>
      <c r="I34" s="80">
        <f t="shared" si="0"/>
        <v>1</v>
      </c>
      <c r="J34" s="38">
        <v>0</v>
      </c>
      <c r="K34" s="118">
        <f t="shared" si="3"/>
        <v>0</v>
      </c>
      <c r="L34" s="82">
        <v>0</v>
      </c>
      <c r="M34" s="91">
        <v>0</v>
      </c>
      <c r="N34" s="84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s="3" customFormat="1" spans="1:77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110">
        <f t="shared" si="1"/>
        <v>0</v>
      </c>
      <c r="G35" s="38">
        <v>1</v>
      </c>
      <c r="H35" s="38">
        <f t="shared" si="2"/>
        <v>1</v>
      </c>
      <c r="I35" s="80">
        <f t="shared" si="0"/>
        <v>1</v>
      </c>
      <c r="J35" s="38">
        <v>0</v>
      </c>
      <c r="K35" s="118">
        <f t="shared" si="3"/>
        <v>0</v>
      </c>
      <c r="L35" s="82">
        <v>0</v>
      </c>
      <c r="M35" s="91">
        <v>0</v>
      </c>
      <c r="N35" s="84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spans="1:14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110">
        <f t="shared" si="1"/>
        <v>0</v>
      </c>
      <c r="G36" s="38">
        <v>1</v>
      </c>
      <c r="H36" s="38">
        <f t="shared" si="2"/>
        <v>1</v>
      </c>
      <c r="I36" s="80">
        <f t="shared" si="0"/>
        <v>1</v>
      </c>
      <c r="J36" s="38">
        <v>0</v>
      </c>
      <c r="K36" s="118">
        <f t="shared" si="3"/>
        <v>0</v>
      </c>
      <c r="L36" s="82">
        <v>0</v>
      </c>
      <c r="M36" s="91">
        <v>0</v>
      </c>
      <c r="N36" s="84"/>
    </row>
    <row r="37" spans="1:14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110">
        <f t="shared" si="1"/>
        <v>0</v>
      </c>
      <c r="G37" s="38">
        <v>1</v>
      </c>
      <c r="H37" s="38">
        <f t="shared" si="2"/>
        <v>1</v>
      </c>
      <c r="I37" s="80">
        <f t="shared" si="0"/>
        <v>1</v>
      </c>
      <c r="J37" s="38">
        <v>0</v>
      </c>
      <c r="K37" s="118">
        <f t="shared" si="3"/>
        <v>0</v>
      </c>
      <c r="L37" s="82">
        <v>0</v>
      </c>
      <c r="M37" s="91">
        <v>0</v>
      </c>
      <c r="N37" s="107"/>
    </row>
    <row r="38" customHeight="1" spans="1:14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110">
        <f t="shared" si="1"/>
        <v>0</v>
      </c>
      <c r="G38" s="38">
        <v>1</v>
      </c>
      <c r="H38" s="38">
        <f t="shared" si="2"/>
        <v>1</v>
      </c>
      <c r="I38" s="80">
        <f t="shared" si="0"/>
        <v>1</v>
      </c>
      <c r="J38" s="38">
        <v>0</v>
      </c>
      <c r="K38" s="118">
        <f t="shared" si="3"/>
        <v>0</v>
      </c>
      <c r="L38" s="82">
        <v>0</v>
      </c>
      <c r="M38" s="91">
        <v>0</v>
      </c>
      <c r="N38" s="107"/>
    </row>
    <row r="39" customHeight="1" spans="1:14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110">
        <f t="shared" si="1"/>
        <v>0</v>
      </c>
      <c r="G39" s="38">
        <v>1</v>
      </c>
      <c r="H39" s="38">
        <f t="shared" si="2"/>
        <v>1</v>
      </c>
      <c r="I39" s="80">
        <f t="shared" si="0"/>
        <v>1</v>
      </c>
      <c r="J39" s="38">
        <v>0</v>
      </c>
      <c r="K39" s="118">
        <f t="shared" si="3"/>
        <v>0</v>
      </c>
      <c r="L39" s="82">
        <v>0</v>
      </c>
      <c r="M39" s="91">
        <v>0</v>
      </c>
      <c r="N39" s="107"/>
    </row>
    <row r="40" customHeight="1" spans="1:14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110">
        <f t="shared" si="1"/>
        <v>0</v>
      </c>
      <c r="G40" s="38">
        <v>1</v>
      </c>
      <c r="H40" s="38">
        <f t="shared" si="2"/>
        <v>1</v>
      </c>
      <c r="I40" s="80">
        <f t="shared" si="0"/>
        <v>1</v>
      </c>
      <c r="J40" s="38">
        <v>0</v>
      </c>
      <c r="K40" s="118">
        <f t="shared" si="3"/>
        <v>0</v>
      </c>
      <c r="L40" s="82">
        <v>0</v>
      </c>
      <c r="M40" s="91">
        <v>0</v>
      </c>
      <c r="N40" s="107"/>
    </row>
    <row r="41" spans="1:14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110">
        <f t="shared" si="1"/>
        <v>0</v>
      </c>
      <c r="G41" s="38">
        <v>1</v>
      </c>
      <c r="H41" s="38">
        <f t="shared" si="2"/>
        <v>1</v>
      </c>
      <c r="I41" s="80">
        <f t="shared" si="0"/>
        <v>1</v>
      </c>
      <c r="J41" s="38">
        <v>0</v>
      </c>
      <c r="K41" s="118">
        <f t="shared" si="3"/>
        <v>0</v>
      </c>
      <c r="L41" s="82">
        <v>0</v>
      </c>
      <c r="M41" s="91">
        <v>0</v>
      </c>
      <c r="N41" s="107"/>
    </row>
    <row r="42" spans="1:14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110">
        <f t="shared" si="1"/>
        <v>0</v>
      </c>
      <c r="G42" s="38">
        <v>1</v>
      </c>
      <c r="H42" s="38">
        <f t="shared" si="2"/>
        <v>1</v>
      </c>
      <c r="I42" s="80">
        <f t="shared" si="0"/>
        <v>1</v>
      </c>
      <c r="J42" s="38">
        <v>0</v>
      </c>
      <c r="K42" s="118">
        <f t="shared" si="3"/>
        <v>0</v>
      </c>
      <c r="L42" s="82">
        <v>0</v>
      </c>
      <c r="M42" s="108">
        <v>0</v>
      </c>
      <c r="N42" s="107"/>
    </row>
    <row r="43" customFormat="1" ht="15.75" spans="1:77">
      <c r="A43" s="111">
        <v>31</v>
      </c>
      <c r="B43" s="112" t="s">
        <v>79</v>
      </c>
      <c r="C43" s="38">
        <v>0</v>
      </c>
      <c r="D43" s="38">
        <v>0</v>
      </c>
      <c r="E43" s="38">
        <v>0</v>
      </c>
      <c r="F43" s="110">
        <f t="shared" si="1"/>
        <v>0</v>
      </c>
      <c r="G43" s="38">
        <v>1</v>
      </c>
      <c r="H43" s="38">
        <f t="shared" si="2"/>
        <v>1</v>
      </c>
      <c r="I43" s="80">
        <f t="shared" si="0"/>
        <v>1</v>
      </c>
      <c r="J43" s="38">
        <v>0</v>
      </c>
      <c r="K43" s="118">
        <f t="shared" si="3"/>
        <v>0</v>
      </c>
      <c r="L43" s="82">
        <v>0</v>
      </c>
      <c r="M43" s="108">
        <v>0</v>
      </c>
      <c r="N43" s="107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</row>
    <row r="44" s="109" customFormat="1" ht="24.6" customHeight="1" spans="1:77">
      <c r="A44" s="113" t="s">
        <v>84</v>
      </c>
      <c r="B44" s="113"/>
      <c r="C44" s="114">
        <f t="shared" ref="C44:M44" si="4">SUM(C13:C42)</f>
        <v>0.0208333333333333</v>
      </c>
      <c r="D44" s="114">
        <f t="shared" si="4"/>
        <v>0</v>
      </c>
      <c r="E44" s="114">
        <f t="shared" si="4"/>
        <v>0</v>
      </c>
      <c r="F44" s="114">
        <f t="shared" si="4"/>
        <v>0.0208333333333333</v>
      </c>
      <c r="G44" s="114">
        <f t="shared" si="4"/>
        <v>30</v>
      </c>
      <c r="H44" s="115">
        <f t="shared" si="4"/>
        <v>29.9791666666667</v>
      </c>
      <c r="I44" s="120">
        <f>SUM('Daily TT01 Utilisasi:Daily TT20 Utilisasi'!I13:I43)</f>
        <v>588.25</v>
      </c>
      <c r="J44" s="121">
        <f t="shared" si="4"/>
        <v>0</v>
      </c>
      <c r="K44" s="122">
        <f>SUM('Daily TT01 Utilisasi:Daily TT20 Utilisasi'!K13:K43)</f>
        <v>44.635752688172</v>
      </c>
      <c r="L44" s="94">
        <f t="shared" si="4"/>
        <v>0</v>
      </c>
      <c r="M44" s="95">
        <f t="shared" si="4"/>
        <v>0</v>
      </c>
      <c r="N44" s="96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</row>
    <row r="45" s="109" customFormat="1" ht="24.6" customHeight="1" spans="1:77">
      <c r="A45" s="116" t="s">
        <v>62</v>
      </c>
      <c r="B45" s="113"/>
      <c r="C45" s="115">
        <f t="shared" ref="C45:I45" si="5">AVERAGE(C13:C32)</f>
        <v>0</v>
      </c>
      <c r="D45" s="115">
        <f t="shared" si="5"/>
        <v>0</v>
      </c>
      <c r="E45" s="117">
        <f t="shared" si="5"/>
        <v>0</v>
      </c>
      <c r="F45" s="115">
        <f t="shared" si="5"/>
        <v>0</v>
      </c>
      <c r="G45" s="114">
        <f t="shared" si="5"/>
        <v>1</v>
      </c>
      <c r="H45" s="114">
        <f t="shared" si="5"/>
        <v>1</v>
      </c>
      <c r="I45" s="124">
        <f t="shared" si="5"/>
        <v>1</v>
      </c>
      <c r="J45" s="115">
        <f>AVERAGE(J13:J42)</f>
        <v>0</v>
      </c>
      <c r="K45" s="122">
        <f>AVERAGE(K13:K42)</f>
        <v>0</v>
      </c>
      <c r="L45" s="99">
        <f>AVERAGE(L13:L42)</f>
        <v>0</v>
      </c>
      <c r="M45" s="100">
        <f>AVERAGE(M13:M42)</f>
        <v>0</v>
      </c>
      <c r="N45" s="101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</row>
    <row r="47" spans="2:13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</row>
    <row r="48" spans="2:13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</row>
    <row r="49" spans="2:13">
      <c r="B49" s="54"/>
      <c r="C49" s="52"/>
      <c r="E49" s="55"/>
      <c r="F49" s="52"/>
      <c r="G49" s="56"/>
      <c r="K49" s="52"/>
      <c r="L49" s="4"/>
      <c r="M49" s="6"/>
    </row>
    <row r="50" spans="2:13">
      <c r="B50" s="54"/>
      <c r="E50" s="56"/>
      <c r="F50" s="56"/>
      <c r="G50" s="56"/>
      <c r="K50" s="52"/>
      <c r="L50" s="4"/>
      <c r="M50" s="6"/>
    </row>
    <row r="51" spans="2:13">
      <c r="B51" s="54"/>
      <c r="C51" s="57"/>
      <c r="E51" s="55"/>
      <c r="F51" s="52"/>
      <c r="G51" s="56"/>
      <c r="K51" s="52"/>
      <c r="L51" s="4"/>
      <c r="M51" s="6"/>
    </row>
    <row r="52" spans="2:13">
      <c r="B52" s="54"/>
      <c r="C52" s="57"/>
      <c r="E52" s="55"/>
      <c r="F52" s="52"/>
      <c r="G52" s="56"/>
      <c r="K52" s="52"/>
      <c r="L52" s="4"/>
      <c r="M52" s="6"/>
    </row>
    <row r="53" spans="2:13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</row>
    <row r="54" spans="11:11">
      <c r="K54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DK55"/>
  <sheetViews>
    <sheetView zoomScale="85" zoomScaleNormal="85" topLeftCell="A6" workbookViewId="0">
      <selection activeCell="M31" sqref="M31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87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customHeight="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pans="1:115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0.458333333333333</v>
      </c>
      <c r="K13" s="81">
        <f t="shared" ref="K13:K43" si="3">(J13)/(G13-F13)</f>
        <v>0.458333333333333</v>
      </c>
      <c r="L13" s="82">
        <f>K13/SUM(K13:K15)*89</f>
        <v>22.7674418604651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1</v>
      </c>
      <c r="K14" s="81">
        <f t="shared" si="3"/>
        <v>1</v>
      </c>
      <c r="L14" s="82">
        <f>K14/SUM(K13:K15)*89</f>
        <v>49.6744186046512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K15/SUM(K13:K15)*89</f>
        <v>16.5581395348837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40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0.0625</v>
      </c>
      <c r="E30" s="38">
        <v>0.0763888888888889</v>
      </c>
      <c r="F30" s="38">
        <f t="shared" si="0"/>
        <v>0.138888888888889</v>
      </c>
      <c r="G30" s="38">
        <v>1</v>
      </c>
      <c r="H30" s="38">
        <f t="shared" si="1"/>
        <v>0.861111111111111</v>
      </c>
      <c r="I30" s="80">
        <f t="shared" si="2"/>
        <v>0.861111111111111</v>
      </c>
      <c r="J30" s="38">
        <v>0.291666666666667</v>
      </c>
      <c r="K30" s="81">
        <f t="shared" si="3"/>
        <v>0.338709677419355</v>
      </c>
      <c r="L30" s="82">
        <v>10</v>
      </c>
      <c r="M30" s="91">
        <v>1</v>
      </c>
      <c r="N30" s="84" t="s">
        <v>88</v>
      </c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0.0625</v>
      </c>
      <c r="E44" s="47">
        <f t="shared" si="4"/>
        <v>0.0763888888888889</v>
      </c>
      <c r="F44" s="47">
        <f t="shared" si="4"/>
        <v>0.159722222222222</v>
      </c>
      <c r="G44" s="47">
        <f t="shared" si="4"/>
        <v>30</v>
      </c>
      <c r="H44" s="47">
        <f t="shared" si="4"/>
        <v>29.8402777777778</v>
      </c>
      <c r="I44" s="92">
        <f>SUM('Daily TT01 Utilisasi:Daily TT20 Utilisasi'!I13:I43)</f>
        <v>588.25</v>
      </c>
      <c r="J44" s="47">
        <f t="shared" si="4"/>
        <v>2.70833333333333</v>
      </c>
      <c r="K44" s="93">
        <f>SUM('Daily TT01 Utilisasi:Daily TT20 Utilisasi'!K13:K43)</f>
        <v>44.635752688172</v>
      </c>
      <c r="L44" s="94">
        <f>SUM(L13:L43)</f>
        <v>139</v>
      </c>
      <c r="M44" s="95">
        <f>SUM(M13:M42)</f>
        <v>1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0.003125</v>
      </c>
      <c r="E45" s="47">
        <f t="shared" si="5"/>
        <v>0.00381944444444444</v>
      </c>
      <c r="F45" s="47">
        <f t="shared" si="5"/>
        <v>0.00694444444444444</v>
      </c>
      <c r="G45" s="47">
        <f t="shared" si="5"/>
        <v>1</v>
      </c>
      <c r="H45" s="47">
        <f t="shared" si="5"/>
        <v>0.993055555555556</v>
      </c>
      <c r="I45" s="97">
        <f t="shared" si="5"/>
        <v>0.993055555555556</v>
      </c>
      <c r="J45" s="47">
        <f>AVERAGE(J13:J42)</f>
        <v>0.0902777777777777</v>
      </c>
      <c r="K45" s="98">
        <f>AVERAGE(K13:K42)</f>
        <v>0.0918458781362007</v>
      </c>
      <c r="L45" s="99">
        <f>AVERAGE(L13:L42)</f>
        <v>4.63333333333333</v>
      </c>
      <c r="M45" s="100">
        <f>AVERAGE(M13:M42)</f>
        <v>0.0333333333333333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customHeight="1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pageSetup paperSize="9" scale="73" fitToHeight="0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101" zoomScaleNormal="101" topLeftCell="A22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89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</v>
      </c>
      <c r="K13" s="81">
        <f t="shared" ref="K13:K43" si="3">(J13)/(G13-F13)</f>
        <v>0.5</v>
      </c>
      <c r="L13" s="82">
        <f>K13/SUM(K13:K15)*104</f>
        <v>28.3636363636364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K14/SUM(K13:K15)*104</f>
        <v>54.3636363636364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0.375</v>
      </c>
      <c r="K15" s="81">
        <f t="shared" si="3"/>
        <v>0.375</v>
      </c>
      <c r="L15" s="82">
        <f>K15/SUM(K13:K15)*104</f>
        <v>21.2727272727273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40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0.25</v>
      </c>
      <c r="K30" s="81">
        <f t="shared" si="3"/>
        <v>0.25</v>
      </c>
      <c r="L30" s="82">
        <v>11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7">
        <f t="shared" ref="C44:M44" si="4">SUM(C13:C42)</f>
        <v>0.0208333333333333</v>
      </c>
      <c r="D44" s="47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2.70833333333333</v>
      </c>
      <c r="K44" s="93">
        <f>SUM('Daily TT01 Utilisasi:Daily TT20 Utilisasi'!K13:K43)</f>
        <v>44.635752688172</v>
      </c>
      <c r="L44" s="94">
        <f t="shared" si="4"/>
        <v>155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0.0902777777777778</v>
      </c>
      <c r="K45" s="98">
        <f>AVERAGE(K13:K42)</f>
        <v>0.0902777777777778</v>
      </c>
      <c r="L45" s="99">
        <f>AVERAGE(L13:L42)</f>
        <v>5.16666666666667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3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90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1</v>
      </c>
      <c r="F13" s="38">
        <f t="shared" ref="F13:F43" si="0">SUM(C13:E13)</f>
        <v>1</v>
      </c>
      <c r="G13" s="38">
        <v>1</v>
      </c>
      <c r="H13" s="38">
        <f t="shared" ref="H13:H43" si="1">G13-F13</f>
        <v>0</v>
      </c>
      <c r="I13" s="80">
        <f t="shared" ref="I13:I43" si="2">H13/G13</f>
        <v>0</v>
      </c>
      <c r="J13" s="38">
        <v>0</v>
      </c>
      <c r="K13" s="81">
        <f>IFERROR((J13)/(G13-F13),0)</f>
        <v>0</v>
      </c>
      <c r="L13" s="82">
        <v>0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1</v>
      </c>
      <c r="F14" s="38">
        <f t="shared" si="0"/>
        <v>1</v>
      </c>
      <c r="G14" s="38">
        <v>1</v>
      </c>
      <c r="H14" s="38">
        <f t="shared" si="1"/>
        <v>0</v>
      </c>
      <c r="I14" s="80">
        <f t="shared" si="2"/>
        <v>0</v>
      </c>
      <c r="J14" s="38">
        <v>0</v>
      </c>
      <c r="K14" s="81">
        <f t="shared" ref="K14:K23" si="3">IFERROR((J14)/(G14-F14),0)</f>
        <v>0</v>
      </c>
      <c r="L14" s="82">
        <v>0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1</v>
      </c>
      <c r="F15" s="38">
        <f t="shared" si="0"/>
        <v>1</v>
      </c>
      <c r="G15" s="38">
        <v>1</v>
      </c>
      <c r="H15" s="38">
        <f t="shared" si="1"/>
        <v>0</v>
      </c>
      <c r="I15" s="80">
        <f t="shared" si="2"/>
        <v>0</v>
      </c>
      <c r="J15" s="38">
        <v>0</v>
      </c>
      <c r="K15" s="81">
        <f t="shared" si="3"/>
        <v>0</v>
      </c>
      <c r="L15" s="82">
        <v>0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1</v>
      </c>
      <c r="F16" s="38">
        <f t="shared" si="0"/>
        <v>1</v>
      </c>
      <c r="G16" s="38">
        <v>1</v>
      </c>
      <c r="H16" s="38">
        <f t="shared" si="1"/>
        <v>0</v>
      </c>
      <c r="I16" s="80">
        <f t="shared" si="2"/>
        <v>0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1</v>
      </c>
      <c r="F17" s="38">
        <f t="shared" si="0"/>
        <v>1</v>
      </c>
      <c r="G17" s="38">
        <v>1</v>
      </c>
      <c r="H17" s="38">
        <f t="shared" si="1"/>
        <v>0</v>
      </c>
      <c r="I17" s="80">
        <f t="shared" si="2"/>
        <v>0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1</v>
      </c>
      <c r="F18" s="38">
        <f t="shared" si="0"/>
        <v>1</v>
      </c>
      <c r="G18" s="38">
        <v>1</v>
      </c>
      <c r="H18" s="38">
        <f t="shared" si="1"/>
        <v>0</v>
      </c>
      <c r="I18" s="80">
        <f t="shared" si="2"/>
        <v>0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1</v>
      </c>
      <c r="F19" s="38">
        <f t="shared" si="0"/>
        <v>1</v>
      </c>
      <c r="G19" s="38">
        <v>1</v>
      </c>
      <c r="H19" s="38">
        <f t="shared" si="1"/>
        <v>0</v>
      </c>
      <c r="I19" s="80">
        <f t="shared" si="2"/>
        <v>0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1</v>
      </c>
      <c r="F20" s="38">
        <f t="shared" si="0"/>
        <v>1</v>
      </c>
      <c r="G20" s="38">
        <v>1</v>
      </c>
      <c r="H20" s="38">
        <f t="shared" si="1"/>
        <v>0</v>
      </c>
      <c r="I20" s="80">
        <f t="shared" si="2"/>
        <v>0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1</v>
      </c>
      <c r="F21" s="38">
        <f t="shared" si="0"/>
        <v>1</v>
      </c>
      <c r="G21" s="38">
        <v>1</v>
      </c>
      <c r="H21" s="38">
        <f t="shared" si="1"/>
        <v>0</v>
      </c>
      <c r="I21" s="80">
        <f t="shared" si="2"/>
        <v>0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1</v>
      </c>
      <c r="F22" s="38">
        <f t="shared" si="0"/>
        <v>1</v>
      </c>
      <c r="G22" s="38">
        <v>1</v>
      </c>
      <c r="H22" s="38">
        <f t="shared" si="1"/>
        <v>0</v>
      </c>
      <c r="I22" s="80">
        <f t="shared" si="2"/>
        <v>0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1</v>
      </c>
      <c r="F23" s="38">
        <f t="shared" si="0"/>
        <v>1</v>
      </c>
      <c r="G23" s="38">
        <v>1</v>
      </c>
      <c r="H23" s="38">
        <f t="shared" si="1"/>
        <v>0</v>
      </c>
      <c r="I23" s="80">
        <f t="shared" si="2"/>
        <v>0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1</v>
      </c>
      <c r="F24" s="38">
        <f t="shared" si="0"/>
        <v>1</v>
      </c>
      <c r="G24" s="38">
        <v>1</v>
      </c>
      <c r="H24" s="38">
        <f t="shared" si="1"/>
        <v>0</v>
      </c>
      <c r="I24" s="80">
        <f t="shared" si="2"/>
        <v>0</v>
      </c>
      <c r="J24" s="38">
        <v>0</v>
      </c>
      <c r="K24" s="81">
        <f t="shared" ref="K24:K43" si="4">IFERROR((J24)/(G24-F24),0)</f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1</v>
      </c>
      <c r="F25" s="38">
        <f t="shared" si="0"/>
        <v>1</v>
      </c>
      <c r="G25" s="38">
        <v>1</v>
      </c>
      <c r="H25" s="38">
        <f t="shared" si="1"/>
        <v>0</v>
      </c>
      <c r="I25" s="80">
        <f t="shared" si="2"/>
        <v>0</v>
      </c>
      <c r="J25" s="38">
        <v>0</v>
      </c>
      <c r="K25" s="81">
        <f t="shared" si="4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1</v>
      </c>
      <c r="F26" s="38">
        <f t="shared" si="0"/>
        <v>1</v>
      </c>
      <c r="G26" s="38">
        <v>1</v>
      </c>
      <c r="H26" s="38">
        <f t="shared" si="1"/>
        <v>0</v>
      </c>
      <c r="I26" s="80">
        <f t="shared" si="2"/>
        <v>0</v>
      </c>
      <c r="J26" s="38">
        <v>0</v>
      </c>
      <c r="K26" s="81">
        <f t="shared" si="4"/>
        <v>0</v>
      </c>
      <c r="L26" s="82">
        <v>0</v>
      </c>
      <c r="M26" s="83">
        <v>0</v>
      </c>
      <c r="N26" s="84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1</v>
      </c>
      <c r="F27" s="38">
        <f t="shared" si="0"/>
        <v>1</v>
      </c>
      <c r="G27" s="38">
        <v>1</v>
      </c>
      <c r="H27" s="38">
        <f t="shared" si="1"/>
        <v>0</v>
      </c>
      <c r="I27" s="80">
        <f t="shared" si="2"/>
        <v>0</v>
      </c>
      <c r="J27" s="38">
        <v>0</v>
      </c>
      <c r="K27" s="81">
        <f t="shared" si="4"/>
        <v>0</v>
      </c>
      <c r="L27" s="82">
        <v>0</v>
      </c>
      <c r="M27" s="91">
        <v>0</v>
      </c>
      <c r="N27" s="84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1</v>
      </c>
      <c r="F28" s="38">
        <f t="shared" si="0"/>
        <v>1</v>
      </c>
      <c r="G28" s="38">
        <v>1</v>
      </c>
      <c r="H28" s="38">
        <f t="shared" si="1"/>
        <v>0</v>
      </c>
      <c r="I28" s="80">
        <f t="shared" si="2"/>
        <v>0</v>
      </c>
      <c r="J28" s="38">
        <v>0</v>
      </c>
      <c r="K28" s="81">
        <f t="shared" si="4"/>
        <v>0</v>
      </c>
      <c r="L28" s="82">
        <v>0</v>
      </c>
      <c r="M28" s="91">
        <v>0</v>
      </c>
      <c r="N28" s="84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1</v>
      </c>
      <c r="F29" s="38">
        <f t="shared" si="0"/>
        <v>1</v>
      </c>
      <c r="G29" s="38">
        <v>1</v>
      </c>
      <c r="H29" s="38">
        <f t="shared" si="1"/>
        <v>0</v>
      </c>
      <c r="I29" s="80">
        <f t="shared" si="2"/>
        <v>0</v>
      </c>
      <c r="J29" s="38">
        <v>0</v>
      </c>
      <c r="K29" s="81">
        <f t="shared" si="4"/>
        <v>0</v>
      </c>
      <c r="L29" s="82">
        <v>0</v>
      </c>
      <c r="M29" s="91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1</v>
      </c>
      <c r="F30" s="38">
        <f t="shared" si="0"/>
        <v>1</v>
      </c>
      <c r="G30" s="38">
        <v>1</v>
      </c>
      <c r="H30" s="38">
        <f t="shared" si="1"/>
        <v>0</v>
      </c>
      <c r="I30" s="80">
        <f t="shared" si="2"/>
        <v>0</v>
      </c>
      <c r="J30" s="38">
        <v>0</v>
      </c>
      <c r="K30" s="81">
        <f t="shared" si="4"/>
        <v>0</v>
      </c>
      <c r="L30" s="82">
        <v>0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1</v>
      </c>
      <c r="F31" s="38">
        <f t="shared" si="0"/>
        <v>1</v>
      </c>
      <c r="G31" s="38">
        <v>1</v>
      </c>
      <c r="H31" s="38">
        <f t="shared" si="1"/>
        <v>0</v>
      </c>
      <c r="I31" s="80">
        <f t="shared" si="2"/>
        <v>0</v>
      </c>
      <c r="J31" s="38">
        <v>0</v>
      </c>
      <c r="K31" s="81">
        <f t="shared" si="4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1</v>
      </c>
      <c r="F32" s="38">
        <f t="shared" si="0"/>
        <v>1</v>
      </c>
      <c r="G32" s="38">
        <v>1</v>
      </c>
      <c r="H32" s="38">
        <f t="shared" si="1"/>
        <v>0</v>
      </c>
      <c r="I32" s="80">
        <f t="shared" si="2"/>
        <v>0</v>
      </c>
      <c r="J32" s="38">
        <v>0</v>
      </c>
      <c r="K32" s="81">
        <f t="shared" si="4"/>
        <v>0</v>
      </c>
      <c r="L32" s="82">
        <v>0</v>
      </c>
      <c r="M32" s="91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1</v>
      </c>
      <c r="F33" s="38">
        <f t="shared" si="0"/>
        <v>1.02083333333333</v>
      </c>
      <c r="G33" s="38">
        <v>1</v>
      </c>
      <c r="H33" s="38">
        <f t="shared" si="1"/>
        <v>-0.0208333333333333</v>
      </c>
      <c r="I33" s="80">
        <f t="shared" si="2"/>
        <v>-0.0208333333333333</v>
      </c>
      <c r="J33" s="38">
        <v>0</v>
      </c>
      <c r="K33" s="81">
        <f t="shared" si="4"/>
        <v>0</v>
      </c>
      <c r="L33" s="82">
        <v>0</v>
      </c>
      <c r="M33" s="91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1</v>
      </c>
      <c r="F34" s="38">
        <f t="shared" si="0"/>
        <v>1</v>
      </c>
      <c r="G34" s="38">
        <v>1</v>
      </c>
      <c r="H34" s="38">
        <f t="shared" si="1"/>
        <v>0</v>
      </c>
      <c r="I34" s="80">
        <f t="shared" si="2"/>
        <v>0</v>
      </c>
      <c r="J34" s="38">
        <v>0</v>
      </c>
      <c r="K34" s="81">
        <f t="shared" si="4"/>
        <v>0</v>
      </c>
      <c r="L34" s="82">
        <v>0</v>
      </c>
      <c r="M34" s="91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1</v>
      </c>
      <c r="F35" s="38">
        <f t="shared" si="0"/>
        <v>1</v>
      </c>
      <c r="G35" s="38">
        <v>1</v>
      </c>
      <c r="H35" s="38">
        <f t="shared" si="1"/>
        <v>0</v>
      </c>
      <c r="I35" s="80">
        <f t="shared" si="2"/>
        <v>0</v>
      </c>
      <c r="J35" s="38">
        <v>0</v>
      </c>
      <c r="K35" s="81">
        <f t="shared" si="4"/>
        <v>0</v>
      </c>
      <c r="L35" s="82">
        <v>0</v>
      </c>
      <c r="M35" s="91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1</v>
      </c>
      <c r="F36" s="38">
        <f t="shared" si="0"/>
        <v>1</v>
      </c>
      <c r="G36" s="38">
        <v>1</v>
      </c>
      <c r="H36" s="38">
        <f t="shared" si="1"/>
        <v>0</v>
      </c>
      <c r="I36" s="80">
        <f t="shared" si="2"/>
        <v>0</v>
      </c>
      <c r="J36" s="38">
        <v>0</v>
      </c>
      <c r="K36" s="81">
        <f t="shared" si="4"/>
        <v>0</v>
      </c>
      <c r="L36" s="82">
        <v>0</v>
      </c>
      <c r="M36" s="91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1</v>
      </c>
      <c r="F37" s="38">
        <f t="shared" si="0"/>
        <v>1</v>
      </c>
      <c r="G37" s="38">
        <v>1</v>
      </c>
      <c r="H37" s="38">
        <f t="shared" si="1"/>
        <v>0</v>
      </c>
      <c r="I37" s="80">
        <f t="shared" si="2"/>
        <v>0</v>
      </c>
      <c r="J37" s="38">
        <v>0</v>
      </c>
      <c r="K37" s="81">
        <f t="shared" si="4"/>
        <v>0</v>
      </c>
      <c r="L37" s="82">
        <v>0</v>
      </c>
      <c r="M37" s="91">
        <v>0</v>
      </c>
      <c r="N37" s="107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1</v>
      </c>
      <c r="F38" s="38">
        <f t="shared" si="0"/>
        <v>1</v>
      </c>
      <c r="G38" s="38">
        <v>1</v>
      </c>
      <c r="H38" s="38">
        <f t="shared" si="1"/>
        <v>0</v>
      </c>
      <c r="I38" s="80">
        <f t="shared" si="2"/>
        <v>0</v>
      </c>
      <c r="J38" s="38">
        <v>0</v>
      </c>
      <c r="K38" s="81">
        <f t="shared" si="4"/>
        <v>0</v>
      </c>
      <c r="L38" s="82">
        <v>0</v>
      </c>
      <c r="M38" s="91">
        <v>0</v>
      </c>
      <c r="N38" s="107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1</v>
      </c>
      <c r="F39" s="38">
        <f t="shared" si="0"/>
        <v>1</v>
      </c>
      <c r="G39" s="38">
        <v>1</v>
      </c>
      <c r="H39" s="38">
        <f t="shared" si="1"/>
        <v>0</v>
      </c>
      <c r="I39" s="80">
        <f t="shared" si="2"/>
        <v>0</v>
      </c>
      <c r="J39" s="38">
        <v>0</v>
      </c>
      <c r="K39" s="81">
        <f t="shared" si="4"/>
        <v>0</v>
      </c>
      <c r="L39" s="82">
        <v>0</v>
      </c>
      <c r="M39" s="91">
        <v>0</v>
      </c>
      <c r="N39" s="107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1</v>
      </c>
      <c r="F40" s="38">
        <f t="shared" si="0"/>
        <v>1</v>
      </c>
      <c r="G40" s="38">
        <v>1</v>
      </c>
      <c r="H40" s="38">
        <f t="shared" si="1"/>
        <v>0</v>
      </c>
      <c r="I40" s="80">
        <f t="shared" si="2"/>
        <v>0</v>
      </c>
      <c r="J40" s="38">
        <v>0</v>
      </c>
      <c r="K40" s="81">
        <f t="shared" si="4"/>
        <v>0</v>
      </c>
      <c r="L40" s="82">
        <v>0</v>
      </c>
      <c r="M40" s="91">
        <v>0</v>
      </c>
      <c r="N40" s="107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1</v>
      </c>
      <c r="F41" s="38">
        <f t="shared" si="0"/>
        <v>1</v>
      </c>
      <c r="G41" s="38">
        <v>1</v>
      </c>
      <c r="H41" s="38">
        <f t="shared" si="1"/>
        <v>0</v>
      </c>
      <c r="I41" s="80">
        <f t="shared" si="2"/>
        <v>0</v>
      </c>
      <c r="J41" s="38">
        <v>0</v>
      </c>
      <c r="K41" s="81">
        <f t="shared" si="4"/>
        <v>0</v>
      </c>
      <c r="L41" s="82">
        <v>0</v>
      </c>
      <c r="M41" s="91">
        <v>0</v>
      </c>
      <c r="N41" s="107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1</v>
      </c>
      <c r="F42" s="38">
        <f t="shared" si="0"/>
        <v>1</v>
      </c>
      <c r="G42" s="38">
        <v>1</v>
      </c>
      <c r="H42" s="38">
        <f t="shared" si="1"/>
        <v>0</v>
      </c>
      <c r="I42" s="80">
        <f t="shared" si="2"/>
        <v>0</v>
      </c>
      <c r="J42" s="38">
        <v>0</v>
      </c>
      <c r="K42" s="81">
        <f t="shared" si="4"/>
        <v>0</v>
      </c>
      <c r="L42" s="82">
        <v>0</v>
      </c>
      <c r="M42" s="108">
        <v>0</v>
      </c>
      <c r="N42" s="107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1</v>
      </c>
      <c r="F43" s="38">
        <f t="shared" si="0"/>
        <v>1</v>
      </c>
      <c r="G43" s="38">
        <v>1</v>
      </c>
      <c r="H43" s="38">
        <f t="shared" si="1"/>
        <v>0</v>
      </c>
      <c r="I43" s="80">
        <f t="shared" si="2"/>
        <v>0</v>
      </c>
      <c r="J43" s="38">
        <v>0</v>
      </c>
      <c r="K43" s="81">
        <f t="shared" si="4"/>
        <v>0</v>
      </c>
      <c r="L43" s="82">
        <v>0</v>
      </c>
      <c r="M43" s="108">
        <v>0</v>
      </c>
      <c r="N43" s="107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F44" si="5">SUM(C15:C42)</f>
        <v>0.0208333333333333</v>
      </c>
      <c r="D44" s="46">
        <f t="shared" si="5"/>
        <v>0</v>
      </c>
      <c r="E44" s="47">
        <f t="shared" si="5"/>
        <v>28</v>
      </c>
      <c r="F44" s="47">
        <f t="shared" si="5"/>
        <v>28.0208333333333</v>
      </c>
      <c r="G44" s="47">
        <f t="shared" ref="G44:M44" si="6">SUM(G13:G42)</f>
        <v>30</v>
      </c>
      <c r="H44" s="47">
        <f>SUM(H15:H42)</f>
        <v>-0.0208333333333333</v>
      </c>
      <c r="I44" s="97">
        <f>SUM('Daily TT01 Utilisasi:Daily TT20 Utilisasi'!I13:I43)</f>
        <v>588.25</v>
      </c>
      <c r="J44" s="47">
        <f t="shared" si="6"/>
        <v>0</v>
      </c>
      <c r="K44" s="93">
        <f>SUM('Daily TT01 Utilisasi:Daily TT20 Utilisasi'!K13:K43)</f>
        <v>44.635752688172</v>
      </c>
      <c r="L44" s="94">
        <f t="shared" si="6"/>
        <v>0</v>
      </c>
      <c r="M44" s="95">
        <f t="shared" si="6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7">AVERAGE(C25:C42)</f>
        <v>0.00115740740740741</v>
      </c>
      <c r="D45" s="46">
        <f t="shared" si="7"/>
        <v>0</v>
      </c>
      <c r="E45" s="47">
        <f t="shared" si="7"/>
        <v>1</v>
      </c>
      <c r="F45" s="47">
        <f t="shared" si="7"/>
        <v>1.00115740740741</v>
      </c>
      <c r="G45" s="47">
        <f t="shared" si="7"/>
        <v>1</v>
      </c>
      <c r="H45" s="47">
        <f t="shared" si="7"/>
        <v>-0.0011574074074074</v>
      </c>
      <c r="I45" s="97">
        <f t="shared" si="7"/>
        <v>-0.0011574074074074</v>
      </c>
      <c r="J45" s="47">
        <f>AVERAGE(J13:J42)</f>
        <v>0</v>
      </c>
      <c r="K45" s="98">
        <f>AVERAGE(K13:K42)</f>
        <v>0</v>
      </c>
      <c r="L45" s="99">
        <f>AVERAGE(L13:L42)</f>
        <v>0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85" zoomScaleNormal="85" topLeftCell="A8" workbookViewId="0">
      <selection activeCell="J31" sqref="J31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91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0.375</v>
      </c>
      <c r="K13" s="81">
        <f t="shared" ref="K13:K43" si="3">(J13)/(G13-F13)</f>
        <v>0.375</v>
      </c>
      <c r="L13" s="82">
        <f>K13/SUM(K13:K15)*34</f>
        <v>17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0.0416666666666667</v>
      </c>
      <c r="K14" s="81">
        <f t="shared" si="3"/>
        <v>0.0416666666666667</v>
      </c>
      <c r="L14" s="82">
        <f>K14/SUM(K13:K15)*34</f>
        <v>1.88888888888889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K15/SUM(K13:K15)*34</f>
        <v>15.1111111111111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0.0416666666666667</v>
      </c>
      <c r="K29" s="81">
        <f t="shared" si="3"/>
        <v>0.0416666666666667</v>
      </c>
      <c r="L29" s="82">
        <v>0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</v>
      </c>
      <c r="K30" s="81">
        <f t="shared" si="3"/>
        <v>0</v>
      </c>
      <c r="L30" s="82">
        <v>0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0.791666666666666</v>
      </c>
      <c r="K44" s="93">
        <f>SUM('Daily TT01 Utilisasi:Daily TT20 Utilisasi'!K13:K43)</f>
        <v>44.635752688172</v>
      </c>
      <c r="L44" s="94">
        <f t="shared" si="4"/>
        <v>34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0.0263888888888889</v>
      </c>
      <c r="K45" s="98">
        <f>AVERAGE(K13:K42)</f>
        <v>0.0263888888888889</v>
      </c>
      <c r="L45" s="99">
        <f>AVERAGE(L13:L42)</f>
        <v>1.13333333333333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2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92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K13/SUM(K13:K15)*94</f>
        <v>31.3333333333333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0.833333333333333</v>
      </c>
      <c r="K14" s="81">
        <f t="shared" si="3"/>
        <v>0.833333333333333</v>
      </c>
      <c r="L14" s="82">
        <f>K14/SUM(K13:K15)*94</f>
        <v>44.7619047619048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K15/SUM(K13:K15)*94</f>
        <v>17.9047619047619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46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0.333333333333333</v>
      </c>
      <c r="K30" s="81">
        <f t="shared" si="3"/>
        <v>0.333333333333333</v>
      </c>
      <c r="L30" s="82">
        <v>16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2.70833333333333</v>
      </c>
      <c r="K44" s="93">
        <f>SUM('Daily TT01 Utilisasi:Daily TT20 Utilisasi'!K13:K43)</f>
        <v>44.635752688172</v>
      </c>
      <c r="L44" s="94">
        <f t="shared" si="4"/>
        <v>156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0.0902777777777777</v>
      </c>
      <c r="K45" s="98">
        <f>AVERAGE(K13:K42)</f>
        <v>0.0902777777777777</v>
      </c>
      <c r="L45" s="99">
        <f>AVERAGE(L13:L42)</f>
        <v>5.2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topLeftCell="A12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93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0.416666666666667</v>
      </c>
      <c r="K13" s="81">
        <f t="shared" ref="K13:K43" si="3">(J13)/(G13-F13)</f>
        <v>0.416666666666667</v>
      </c>
      <c r="L13" s="82">
        <f>K13/SUM(K13:K15)*95</f>
        <v>22.6190476190476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1</v>
      </c>
      <c r="K14" s="81">
        <f t="shared" si="3"/>
        <v>1</v>
      </c>
      <c r="L14" s="82">
        <f>K14/SUM(K13:K15)*95</f>
        <v>54.2857142857143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K15/SUM(K13:K15)*95</f>
        <v>18.0952380952381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43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0.333333333333333</v>
      </c>
      <c r="K30" s="81">
        <f t="shared" si="3"/>
        <v>0.333333333333333</v>
      </c>
      <c r="L30" s="82">
        <v>18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2.70833333333333</v>
      </c>
      <c r="K44" s="93">
        <f>SUM('Daily TT01 Utilisasi:Daily TT20 Utilisasi'!K13:K43)</f>
        <v>44.635752688172</v>
      </c>
      <c r="L44" s="94">
        <f t="shared" si="4"/>
        <v>156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>AVERAGE(C13:C42)</f>
        <v>0.000694444444444444</v>
      </c>
      <c r="D45" s="46">
        <f>AVERAGE(D13:D42)</f>
        <v>0</v>
      </c>
      <c r="E45" s="47">
        <f>AVERAGE(E13:E42)</f>
        <v>0</v>
      </c>
      <c r="F45" s="47">
        <f>AVERAGE(F13:F42)</f>
        <v>0.000694444444444444</v>
      </c>
      <c r="G45" s="47">
        <f>AVERAGE(G13:G32)</f>
        <v>1</v>
      </c>
      <c r="H45" s="47">
        <f>AVERAGE(H13:H32)</f>
        <v>1</v>
      </c>
      <c r="I45" s="97">
        <f>AVERAGE(I13:I32)</f>
        <v>1</v>
      </c>
      <c r="J45" s="47">
        <f>AVERAGE(J13:J42)</f>
        <v>0.0902777777777778</v>
      </c>
      <c r="K45" s="98">
        <f>AVERAGE(K13:K42)</f>
        <v>0.0902777777777778</v>
      </c>
      <c r="L45" s="99">
        <f>AVERAGE(L13:L42)</f>
        <v>5.2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7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94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K13/SUM(K13:K15)*100</f>
        <v>30.4347826086956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1</v>
      </c>
      <c r="K14" s="81">
        <f t="shared" si="3"/>
        <v>1</v>
      </c>
      <c r="L14" s="82">
        <f>K14/SUM(K13:K15)*100</f>
        <v>52.1739130434783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K15/SUM(K13:K15)*100</f>
        <v>17.3913043478261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</v>
      </c>
      <c r="K29" s="81">
        <f t="shared" si="3"/>
        <v>0</v>
      </c>
      <c r="L29" s="82">
        <v>0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0.625</v>
      </c>
      <c r="K30" s="81">
        <f t="shared" si="3"/>
        <v>0.625</v>
      </c>
      <c r="L30" s="82">
        <v>39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0.333333333333333</v>
      </c>
      <c r="K31" s="81">
        <f t="shared" si="3"/>
        <v>0.333333333333333</v>
      </c>
      <c r="L31" s="82">
        <v>16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2.875</v>
      </c>
      <c r="K44" s="93">
        <f>SUM('Daily TT01 Utilisasi:Daily TT20 Utilisasi'!K13:K43)</f>
        <v>44.635752688172</v>
      </c>
      <c r="L44" s="94">
        <f t="shared" si="4"/>
        <v>155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0.0958333333333333</v>
      </c>
      <c r="K45" s="98">
        <f>AVERAGE(K13:K42)</f>
        <v>0.0958333333333333</v>
      </c>
      <c r="L45" s="99">
        <f>AVERAGE(L13:L42)</f>
        <v>5.16666666666667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3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95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0.625</v>
      </c>
      <c r="K13" s="81">
        <f t="shared" ref="K13:K43" si="3">(J13)/(G13-F13)</f>
        <v>0.625</v>
      </c>
      <c r="L13" s="82">
        <f>K13/SUM(K13:K15)*104</f>
        <v>34.6666666666667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0.875</v>
      </c>
      <c r="K14" s="81">
        <f t="shared" si="3"/>
        <v>0.875</v>
      </c>
      <c r="L14" s="82">
        <f>K14/SUM(K13:K15)*104</f>
        <v>48.5333333333333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0.375</v>
      </c>
      <c r="K15" s="81">
        <f t="shared" si="3"/>
        <v>0.375</v>
      </c>
      <c r="L15" s="82">
        <f>K15/SUM(K13:K15)*104</f>
        <v>20.8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0.583333333333333</v>
      </c>
      <c r="K29" s="81">
        <f t="shared" si="3"/>
        <v>0.583333333333333</v>
      </c>
      <c r="L29" s="82">
        <v>49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0.375</v>
      </c>
      <c r="K30" s="81">
        <f t="shared" si="3"/>
        <v>0.375</v>
      </c>
      <c r="L30" s="82">
        <v>15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2.83333333333333</v>
      </c>
      <c r="K44" s="93">
        <f>SUM('Daily TT01 Utilisasi:Daily TT20 Utilisasi'!K13:K43)</f>
        <v>44.635752688172</v>
      </c>
      <c r="L44" s="94">
        <f t="shared" si="4"/>
        <v>168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0.0944444444444445</v>
      </c>
      <c r="K45" s="98">
        <f>AVERAGE(K13:K44)</f>
        <v>1.48340893817204</v>
      </c>
      <c r="L45" s="99">
        <f>AVERAGE(L13:L42)</f>
        <v>5.6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85" zoomScaleNormal="85" topLeftCell="A10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96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0.333333333333333</v>
      </c>
      <c r="K13" s="81">
        <f t="shared" ref="K13:K43" si="3">(J13)/(G13-F13)</f>
        <v>0.333333333333333</v>
      </c>
      <c r="L13" s="82">
        <v>16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</v>
      </c>
      <c r="K14" s="81">
        <f t="shared" si="3"/>
        <v>0</v>
      </c>
      <c r="L14" s="82">
        <f>K14/SUM(K13:K15)*94</f>
        <v>0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</v>
      </c>
      <c r="K15" s="81">
        <f t="shared" si="3"/>
        <v>0</v>
      </c>
      <c r="L15" s="82">
        <f>K15/SUM(K13:K15)*94</f>
        <v>0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</v>
      </c>
      <c r="K29" s="81">
        <f t="shared" si="3"/>
        <v>0</v>
      </c>
      <c r="L29" s="82">
        <v>0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0.0416666666666667</v>
      </c>
      <c r="K30" s="81">
        <f t="shared" si="3"/>
        <v>0.0416666666666667</v>
      </c>
      <c r="L30" s="82">
        <v>0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0.375</v>
      </c>
      <c r="K44" s="93">
        <f>SUM('Daily TT01 Utilisasi:Daily TT20 Utilisasi'!K13:K43)</f>
        <v>44.635752688172</v>
      </c>
      <c r="L44" s="94">
        <f t="shared" si="4"/>
        <v>16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>AVERAGE(C13:C32)</f>
        <v>0</v>
      </c>
      <c r="D45" s="46">
        <f>AVERAGE(D13:D32)</f>
        <v>0</v>
      </c>
      <c r="E45" s="47">
        <f>AVERAGE(E13:E42)</f>
        <v>0</v>
      </c>
      <c r="F45" s="47">
        <f t="shared" ref="F45:I45" si="5">AVERAGE(F13:F32)</f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0.0125</v>
      </c>
      <c r="K45" s="98">
        <f>AVERAGE(K13:K42)</f>
        <v>0.0125</v>
      </c>
      <c r="L45" s="99">
        <f>AVERAGE(L13:L42)</f>
        <v>0.533333333333333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7" workbookViewId="0">
      <selection activeCell="N31" sqref="N31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97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0.208333333333333</v>
      </c>
      <c r="K13" s="81">
        <f t="shared" ref="K13:K43" si="3">(J13)/(G13-F13)</f>
        <v>0.208333333333333</v>
      </c>
      <c r="L13" s="82">
        <f>K13/SUM(K13:K15)*86</f>
        <v>11.9444444444444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K14/SUM(K13:K15)*86</f>
        <v>54.9444444444445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K15/SUM(K13:K15)*86</f>
        <v>19.1111111111111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0.583333333333333</v>
      </c>
      <c r="K29" s="81">
        <f t="shared" si="3"/>
        <v>0.583333333333333</v>
      </c>
      <c r="L29" s="82">
        <v>46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0.0625</v>
      </c>
      <c r="E30" s="38">
        <v>0.0763888888888889</v>
      </c>
      <c r="F30" s="38">
        <f t="shared" si="0"/>
        <v>0.138888888888889</v>
      </c>
      <c r="G30" s="38">
        <v>1</v>
      </c>
      <c r="H30" s="38">
        <f t="shared" si="1"/>
        <v>0.861111111111111</v>
      </c>
      <c r="I30" s="80">
        <f t="shared" si="2"/>
        <v>0.861111111111111</v>
      </c>
      <c r="J30" s="38">
        <v>0.291666666666667</v>
      </c>
      <c r="K30" s="81">
        <f t="shared" si="3"/>
        <v>0.338709677419355</v>
      </c>
      <c r="L30" s="82">
        <v>10</v>
      </c>
      <c r="M30" s="91">
        <v>1</v>
      </c>
      <c r="N30" s="84" t="s">
        <v>45</v>
      </c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0.0625</v>
      </c>
      <c r="E44" s="47">
        <f t="shared" si="4"/>
        <v>0.0763888888888889</v>
      </c>
      <c r="F44" s="47">
        <f t="shared" si="4"/>
        <v>0.159722222222222</v>
      </c>
      <c r="G44" s="47">
        <f t="shared" si="4"/>
        <v>30</v>
      </c>
      <c r="H44" s="47">
        <f t="shared" si="4"/>
        <v>29.8402777777778</v>
      </c>
      <c r="I44" s="92">
        <f>SUM('Daily TT01 Utilisasi:Daily TT20 Utilisasi'!I13:I43)</f>
        <v>588.25</v>
      </c>
      <c r="J44" s="47">
        <f t="shared" si="4"/>
        <v>2.375</v>
      </c>
      <c r="K44" s="93">
        <f>SUM('Daily TT01 Utilisasi:Daily TT20 Utilisasi'!K13:K43)</f>
        <v>44.635752688172</v>
      </c>
      <c r="L44" s="94">
        <f t="shared" si="4"/>
        <v>142</v>
      </c>
      <c r="M44" s="95">
        <f t="shared" si="4"/>
        <v>1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0.003125</v>
      </c>
      <c r="E45" s="47">
        <f t="shared" si="5"/>
        <v>0.00381944444444444</v>
      </c>
      <c r="F45" s="47">
        <f t="shared" si="5"/>
        <v>0.00694444444444444</v>
      </c>
      <c r="G45" s="47">
        <f t="shared" si="5"/>
        <v>1</v>
      </c>
      <c r="H45" s="47">
        <f t="shared" si="5"/>
        <v>0.993055555555556</v>
      </c>
      <c r="I45" s="97">
        <f t="shared" si="5"/>
        <v>0.993055555555556</v>
      </c>
      <c r="J45" s="47">
        <f>AVERAGE(J13:J42)</f>
        <v>0.0791666666666666</v>
      </c>
      <c r="K45" s="98">
        <f>AVERAGE(K13:K42)</f>
        <v>0.0807347670250896</v>
      </c>
      <c r="L45" s="99">
        <f>AVERAGE(L13:L42)</f>
        <v>4.73333333333333</v>
      </c>
      <c r="M45" s="100">
        <f>AVERAGE(M13:M42)</f>
        <v>0.0333333333333333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0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98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</v>
      </c>
      <c r="K13" s="81">
        <f t="shared" ref="K13:K43" si="3">(J13)/(G13-F13)</f>
        <v>0</v>
      </c>
      <c r="L13" s="82">
        <f>K13/SUM(K13:K15)*94</f>
        <v>0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K14/SUM(K13:K15)*91</f>
        <v>65.40625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0.375</v>
      </c>
      <c r="K15" s="81">
        <f t="shared" si="3"/>
        <v>0.375</v>
      </c>
      <c r="L15" s="82">
        <f>K15/SUM(K13:K15)*91</f>
        <v>25.59375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42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0.333333333333333</v>
      </c>
      <c r="K30" s="81">
        <f t="shared" si="3"/>
        <v>0.333333333333333</v>
      </c>
      <c r="L30" s="82">
        <v>18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2.29166666666667</v>
      </c>
      <c r="K44" s="93">
        <f>SUM('Daily TT01 Utilisasi:Daily TT20 Utilisasi'!K13:K43)</f>
        <v>44.635752688172</v>
      </c>
      <c r="L44" s="94">
        <f t="shared" si="4"/>
        <v>151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>AVERAGE(C13:C32)</f>
        <v>0</v>
      </c>
      <c r="D45" s="46">
        <f t="shared" ref="D45:M45" si="5">AVERAGE(D13:D42)</f>
        <v>0</v>
      </c>
      <c r="E45" s="47">
        <f t="shared" si="5"/>
        <v>0</v>
      </c>
      <c r="F45" s="47">
        <f t="shared" si="5"/>
        <v>0.000694444444444444</v>
      </c>
      <c r="G45" s="47">
        <f t="shared" si="5"/>
        <v>1</v>
      </c>
      <c r="H45" s="47">
        <f t="shared" si="5"/>
        <v>0.999305555555556</v>
      </c>
      <c r="I45" s="97">
        <f t="shared" si="5"/>
        <v>0.999305555555556</v>
      </c>
      <c r="J45" s="47">
        <f t="shared" si="5"/>
        <v>0.0763888888888889</v>
      </c>
      <c r="K45" s="98">
        <f t="shared" si="5"/>
        <v>0.0763888888888889</v>
      </c>
      <c r="L45" s="99">
        <f t="shared" si="5"/>
        <v>5.03333333333333</v>
      </c>
      <c r="M45" s="100">
        <f t="shared" si="5"/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8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99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0.416666666666667</v>
      </c>
      <c r="K13" s="81">
        <f t="shared" ref="K13:K43" si="3">(J13)/(G13-F13)</f>
        <v>0.416666666666667</v>
      </c>
      <c r="L13" s="82">
        <f>K13/SUM(K13:K15)*103</f>
        <v>25.1219512195122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K14/SUM(K13:K15)*103</f>
        <v>57.780487804878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K15/SUM(K13:K15)*103</f>
        <v>20.0975609756097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41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0.291666666666667</v>
      </c>
      <c r="K30" s="81">
        <f t="shared" si="3"/>
        <v>0.291666666666667</v>
      </c>
      <c r="L30" s="82">
        <v>15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2.625</v>
      </c>
      <c r="K44" s="93">
        <f>SUM('Daily TT01 Utilisasi:Daily TT20 Utilisasi'!K13:K43)</f>
        <v>44.635752688172</v>
      </c>
      <c r="L44" s="94">
        <f t="shared" si="4"/>
        <v>159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0.0875</v>
      </c>
      <c r="K45" s="98">
        <f>AVERAGE(K13:K42)</f>
        <v>0.0875</v>
      </c>
      <c r="L45" s="99">
        <f>AVERAGE(L13:L42)</f>
        <v>5.3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2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100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v>0</v>
      </c>
      <c r="G13" s="38">
        <v>1</v>
      </c>
      <c r="H13" s="38">
        <f t="shared" ref="H13:H43" si="0">G13-F13</f>
        <v>1</v>
      </c>
      <c r="I13" s="80">
        <f t="shared" ref="I13:I43" si="1">H13/G13</f>
        <v>1</v>
      </c>
      <c r="J13" s="38">
        <v>0.583333333333333</v>
      </c>
      <c r="K13" s="81">
        <f t="shared" ref="K13:K43" si="2">(J13)/(G13-F13)</f>
        <v>0.583333333333333</v>
      </c>
      <c r="L13" s="82">
        <f>K13/SUM(K13:K15)*117</f>
        <v>36.4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ref="F14:F43" si="3">SUM(C14:E14)</f>
        <v>0</v>
      </c>
      <c r="G14" s="38">
        <v>1</v>
      </c>
      <c r="H14" s="38">
        <f t="shared" si="0"/>
        <v>1</v>
      </c>
      <c r="I14" s="80">
        <f t="shared" si="1"/>
        <v>1</v>
      </c>
      <c r="J14" s="38">
        <v>0.625</v>
      </c>
      <c r="K14" s="81">
        <f t="shared" si="2"/>
        <v>0.625</v>
      </c>
      <c r="L14" s="82">
        <f>K14/SUM(K13:K15)*117</f>
        <v>39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3"/>
        <v>0</v>
      </c>
      <c r="G15" s="38">
        <v>1</v>
      </c>
      <c r="H15" s="38">
        <f t="shared" si="0"/>
        <v>1</v>
      </c>
      <c r="I15" s="80">
        <f t="shared" si="1"/>
        <v>1</v>
      </c>
      <c r="J15" s="38">
        <v>0.666666666666667</v>
      </c>
      <c r="K15" s="81">
        <f t="shared" si="2"/>
        <v>0.666666666666667</v>
      </c>
      <c r="L15" s="82">
        <f>K15/SUM(K13:K15)*117</f>
        <v>41.6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3"/>
        <v>0</v>
      </c>
      <c r="G16" s="38">
        <v>1</v>
      </c>
      <c r="H16" s="38">
        <f t="shared" si="0"/>
        <v>1</v>
      </c>
      <c r="I16" s="80">
        <f t="shared" si="1"/>
        <v>1</v>
      </c>
      <c r="J16" s="38">
        <v>0</v>
      </c>
      <c r="K16" s="81">
        <f t="shared" si="2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3"/>
        <v>0</v>
      </c>
      <c r="G17" s="38">
        <v>1</v>
      </c>
      <c r="H17" s="38">
        <f t="shared" si="0"/>
        <v>1</v>
      </c>
      <c r="I17" s="80">
        <f t="shared" si="1"/>
        <v>1</v>
      </c>
      <c r="J17" s="38">
        <v>0</v>
      </c>
      <c r="K17" s="81">
        <f t="shared" si="2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3"/>
        <v>0</v>
      </c>
      <c r="G18" s="38">
        <v>1</v>
      </c>
      <c r="H18" s="38">
        <f t="shared" si="0"/>
        <v>1</v>
      </c>
      <c r="I18" s="80">
        <f t="shared" si="1"/>
        <v>1</v>
      </c>
      <c r="J18" s="38">
        <v>0</v>
      </c>
      <c r="K18" s="81">
        <f t="shared" si="2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3"/>
        <v>0</v>
      </c>
      <c r="G19" s="38">
        <v>1</v>
      </c>
      <c r="H19" s="38">
        <f t="shared" si="0"/>
        <v>1</v>
      </c>
      <c r="I19" s="80">
        <f t="shared" si="1"/>
        <v>1</v>
      </c>
      <c r="J19" s="38">
        <v>0</v>
      </c>
      <c r="K19" s="81">
        <f t="shared" si="2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3"/>
        <v>0</v>
      </c>
      <c r="G20" s="38">
        <v>1</v>
      </c>
      <c r="H20" s="38">
        <f t="shared" si="0"/>
        <v>1</v>
      </c>
      <c r="I20" s="80">
        <f t="shared" si="1"/>
        <v>1</v>
      </c>
      <c r="J20" s="38">
        <v>0</v>
      </c>
      <c r="K20" s="81">
        <f t="shared" si="2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3"/>
        <v>0</v>
      </c>
      <c r="G21" s="38">
        <v>1</v>
      </c>
      <c r="H21" s="38">
        <f t="shared" si="0"/>
        <v>1</v>
      </c>
      <c r="I21" s="80">
        <f t="shared" si="1"/>
        <v>1</v>
      </c>
      <c r="J21" s="38">
        <v>0</v>
      </c>
      <c r="K21" s="81">
        <f t="shared" si="2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3"/>
        <v>0</v>
      </c>
      <c r="G22" s="38">
        <v>1</v>
      </c>
      <c r="H22" s="38">
        <f t="shared" si="0"/>
        <v>1</v>
      </c>
      <c r="I22" s="80">
        <f t="shared" si="1"/>
        <v>1</v>
      </c>
      <c r="J22" s="38">
        <v>0</v>
      </c>
      <c r="K22" s="81">
        <f t="shared" si="2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3"/>
        <v>0</v>
      </c>
      <c r="G23" s="38">
        <v>1</v>
      </c>
      <c r="H23" s="38">
        <f t="shared" si="0"/>
        <v>1</v>
      </c>
      <c r="I23" s="80">
        <f t="shared" si="1"/>
        <v>1</v>
      </c>
      <c r="J23" s="38">
        <v>0</v>
      </c>
      <c r="K23" s="81">
        <f t="shared" si="2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3"/>
        <v>0</v>
      </c>
      <c r="G24" s="38">
        <v>1</v>
      </c>
      <c r="H24" s="38">
        <f t="shared" si="0"/>
        <v>1</v>
      </c>
      <c r="I24" s="80">
        <f t="shared" si="1"/>
        <v>1</v>
      </c>
      <c r="J24" s="38">
        <v>0</v>
      </c>
      <c r="K24" s="81">
        <f t="shared" si="2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3"/>
        <v>0</v>
      </c>
      <c r="G25" s="38">
        <v>1</v>
      </c>
      <c r="H25" s="38">
        <f t="shared" si="0"/>
        <v>1</v>
      </c>
      <c r="I25" s="80">
        <f t="shared" si="1"/>
        <v>1</v>
      </c>
      <c r="J25" s="38">
        <v>0</v>
      </c>
      <c r="K25" s="81">
        <f t="shared" si="2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3"/>
        <v>0</v>
      </c>
      <c r="G26" s="38">
        <v>1</v>
      </c>
      <c r="H26" s="38">
        <f t="shared" si="0"/>
        <v>1</v>
      </c>
      <c r="I26" s="80">
        <f t="shared" si="1"/>
        <v>1</v>
      </c>
      <c r="J26" s="38">
        <v>0</v>
      </c>
      <c r="K26" s="81">
        <f t="shared" si="2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3"/>
        <v>0</v>
      </c>
      <c r="G27" s="38">
        <v>1</v>
      </c>
      <c r="H27" s="38">
        <f t="shared" si="0"/>
        <v>1</v>
      </c>
      <c r="I27" s="80">
        <f t="shared" si="1"/>
        <v>1</v>
      </c>
      <c r="J27" s="38">
        <v>0</v>
      </c>
      <c r="K27" s="81">
        <f t="shared" si="2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3"/>
        <v>0</v>
      </c>
      <c r="G28" s="38">
        <v>1</v>
      </c>
      <c r="H28" s="38">
        <f t="shared" si="0"/>
        <v>1</v>
      </c>
      <c r="I28" s="80">
        <f t="shared" si="1"/>
        <v>1</v>
      </c>
      <c r="J28" s="38">
        <v>0</v>
      </c>
      <c r="K28" s="81">
        <f t="shared" si="2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3"/>
        <v>0</v>
      </c>
      <c r="G29" s="38">
        <v>1</v>
      </c>
      <c r="H29" s="38">
        <f t="shared" si="0"/>
        <v>1</v>
      </c>
      <c r="I29" s="80">
        <f t="shared" si="1"/>
        <v>1</v>
      </c>
      <c r="J29" s="38">
        <v>0.583333333333333</v>
      </c>
      <c r="K29" s="81">
        <f t="shared" si="2"/>
        <v>0.583333333333333</v>
      </c>
      <c r="L29" s="82">
        <v>45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3"/>
        <v>0</v>
      </c>
      <c r="G30" s="38">
        <v>1</v>
      </c>
      <c r="H30" s="38">
        <f t="shared" si="0"/>
        <v>1</v>
      </c>
      <c r="I30" s="80">
        <f t="shared" si="1"/>
        <v>1</v>
      </c>
      <c r="J30" s="38">
        <v>0.291666666666667</v>
      </c>
      <c r="K30" s="81">
        <f t="shared" si="2"/>
        <v>0.291666666666667</v>
      </c>
      <c r="L30" s="82">
        <v>14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3"/>
        <v>0</v>
      </c>
      <c r="G31" s="38">
        <v>1</v>
      </c>
      <c r="H31" s="38">
        <f t="shared" si="0"/>
        <v>1</v>
      </c>
      <c r="I31" s="80">
        <f t="shared" si="1"/>
        <v>1</v>
      </c>
      <c r="J31" s="38">
        <v>0</v>
      </c>
      <c r="K31" s="81">
        <f t="shared" si="2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3"/>
        <v>0</v>
      </c>
      <c r="G32" s="38">
        <v>1</v>
      </c>
      <c r="H32" s="38">
        <f t="shared" si="0"/>
        <v>1</v>
      </c>
      <c r="I32" s="80">
        <f t="shared" si="1"/>
        <v>1</v>
      </c>
      <c r="J32" s="38">
        <v>0</v>
      </c>
      <c r="K32" s="81">
        <f t="shared" si="2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3"/>
        <v>0.0208333333333333</v>
      </c>
      <c r="G33" s="38">
        <v>1</v>
      </c>
      <c r="H33" s="38">
        <f t="shared" si="0"/>
        <v>0.979166666666667</v>
      </c>
      <c r="I33" s="80">
        <f t="shared" si="1"/>
        <v>0.979166666666667</v>
      </c>
      <c r="J33" s="38">
        <v>0</v>
      </c>
      <c r="K33" s="81">
        <f t="shared" si="2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3"/>
        <v>0</v>
      </c>
      <c r="G34" s="38">
        <v>1</v>
      </c>
      <c r="H34" s="38">
        <f t="shared" si="0"/>
        <v>1</v>
      </c>
      <c r="I34" s="80">
        <f t="shared" si="1"/>
        <v>1</v>
      </c>
      <c r="J34" s="38">
        <v>0</v>
      </c>
      <c r="K34" s="81">
        <f t="shared" si="2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3"/>
        <v>0</v>
      </c>
      <c r="G35" s="38">
        <v>1</v>
      </c>
      <c r="H35" s="38">
        <f t="shared" si="0"/>
        <v>1</v>
      </c>
      <c r="I35" s="80">
        <f t="shared" si="1"/>
        <v>1</v>
      </c>
      <c r="J35" s="38">
        <v>0</v>
      </c>
      <c r="K35" s="81">
        <f t="shared" si="2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3"/>
        <v>0</v>
      </c>
      <c r="G36" s="38">
        <v>1</v>
      </c>
      <c r="H36" s="38">
        <f t="shared" si="0"/>
        <v>1</v>
      </c>
      <c r="I36" s="80">
        <f t="shared" si="1"/>
        <v>1</v>
      </c>
      <c r="J36" s="38">
        <v>0</v>
      </c>
      <c r="K36" s="81">
        <f t="shared" si="2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3"/>
        <v>0</v>
      </c>
      <c r="G37" s="38">
        <v>1</v>
      </c>
      <c r="H37" s="38">
        <f t="shared" si="0"/>
        <v>1</v>
      </c>
      <c r="I37" s="80">
        <f t="shared" si="1"/>
        <v>1</v>
      </c>
      <c r="J37" s="38">
        <v>0</v>
      </c>
      <c r="K37" s="81">
        <f t="shared" si="2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3"/>
        <v>0</v>
      </c>
      <c r="G38" s="38">
        <v>1</v>
      </c>
      <c r="H38" s="38">
        <f t="shared" si="0"/>
        <v>1</v>
      </c>
      <c r="I38" s="80">
        <f t="shared" si="1"/>
        <v>1</v>
      </c>
      <c r="J38" s="38">
        <v>0</v>
      </c>
      <c r="K38" s="81">
        <f t="shared" si="2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3"/>
        <v>0</v>
      </c>
      <c r="G39" s="38">
        <v>1</v>
      </c>
      <c r="H39" s="38">
        <f t="shared" si="0"/>
        <v>1</v>
      </c>
      <c r="I39" s="80">
        <f t="shared" si="1"/>
        <v>1</v>
      </c>
      <c r="J39" s="38">
        <v>0</v>
      </c>
      <c r="K39" s="81">
        <f t="shared" si="2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3"/>
        <v>0</v>
      </c>
      <c r="G40" s="38">
        <v>1</v>
      </c>
      <c r="H40" s="38">
        <f t="shared" si="0"/>
        <v>1</v>
      </c>
      <c r="I40" s="80">
        <f t="shared" si="1"/>
        <v>1</v>
      </c>
      <c r="J40" s="38">
        <v>0</v>
      </c>
      <c r="K40" s="81">
        <f t="shared" si="2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3"/>
        <v>0</v>
      </c>
      <c r="G41" s="38">
        <v>1</v>
      </c>
      <c r="H41" s="38">
        <f t="shared" si="0"/>
        <v>1</v>
      </c>
      <c r="I41" s="80">
        <f t="shared" si="1"/>
        <v>1</v>
      </c>
      <c r="J41" s="38">
        <v>0</v>
      </c>
      <c r="K41" s="81">
        <f t="shared" si="2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3"/>
        <v>0</v>
      </c>
      <c r="G42" s="38">
        <v>1</v>
      </c>
      <c r="H42" s="38">
        <f t="shared" si="0"/>
        <v>1</v>
      </c>
      <c r="I42" s="80">
        <f t="shared" si="1"/>
        <v>1</v>
      </c>
      <c r="J42" s="38">
        <v>0</v>
      </c>
      <c r="K42" s="81">
        <f t="shared" si="2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3"/>
        <v>0</v>
      </c>
      <c r="G43" s="38">
        <v>1</v>
      </c>
      <c r="H43" s="38">
        <f t="shared" si="0"/>
        <v>1</v>
      </c>
      <c r="I43" s="80">
        <f t="shared" si="1"/>
        <v>1</v>
      </c>
      <c r="J43" s="38">
        <v>0</v>
      </c>
      <c r="K43" s="81">
        <f t="shared" si="2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2.75</v>
      </c>
      <c r="K44" s="93">
        <f>SUM('Daily TT01 Utilisasi:Daily TT20 Utilisasi'!K13:K43)</f>
        <v>44.635752688172</v>
      </c>
      <c r="L44" s="94">
        <f t="shared" si="4"/>
        <v>176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>AVERAGE(C13:C32)</f>
        <v>0</v>
      </c>
      <c r="D45" s="46">
        <f>AVERAGE(D13:D42)</f>
        <v>0</v>
      </c>
      <c r="E45" s="47">
        <f>AVERAGE(E13:E42)</f>
        <v>0</v>
      </c>
      <c r="F45" s="47">
        <f>AVERAGE(F13:F42)</f>
        <v>0.000694444444444444</v>
      </c>
      <c r="G45" s="47">
        <f>AVERAGE(G13:G32)</f>
        <v>1</v>
      </c>
      <c r="H45" s="47">
        <f t="shared" ref="H45:M45" si="5">AVERAGE(H13:H42)</f>
        <v>0.999305555555556</v>
      </c>
      <c r="I45" s="97">
        <f t="shared" si="5"/>
        <v>0.999305555555556</v>
      </c>
      <c r="J45" s="47">
        <f t="shared" si="5"/>
        <v>0.0916666666666667</v>
      </c>
      <c r="K45" s="98">
        <f t="shared" si="5"/>
        <v>0.0916666666666667</v>
      </c>
      <c r="L45" s="99">
        <f t="shared" si="5"/>
        <v>5.86666666666667</v>
      </c>
      <c r="M45" s="100">
        <f t="shared" si="5"/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1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101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K13/SUM(K13:K15)*105</f>
        <v>32.6666666666667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K14/SUM(K13:K15)*105</f>
        <v>53.6666666666667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K15/SUM(K13:K15)*105</f>
        <v>18.6666666666667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0.666666666666667</v>
      </c>
      <c r="K29" s="81">
        <f t="shared" si="3"/>
        <v>0.666666666666667</v>
      </c>
      <c r="L29" s="82">
        <v>49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0.291666666666667</v>
      </c>
      <c r="K30" s="81">
        <f t="shared" si="3"/>
        <v>0.291666666666667</v>
      </c>
      <c r="L30" s="82">
        <v>20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2.83333333333333</v>
      </c>
      <c r="K44" s="93">
        <f>SUM('Daily TT01 Utilisasi:Daily TT20 Utilisasi'!K13:K43)</f>
        <v>44.635752688172</v>
      </c>
      <c r="L44" s="94">
        <f t="shared" si="4"/>
        <v>174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0.0944444444444444</v>
      </c>
      <c r="K45" s="98">
        <f>AVERAGE(K13:K42)</f>
        <v>0.0944444444444444</v>
      </c>
      <c r="L45" s="99">
        <f>AVERAGE(L13:L42)</f>
        <v>5.8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85" zoomScaleNormal="85" topLeftCell="A5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102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0.166666666666667</v>
      </c>
      <c r="K13" s="81">
        <f t="shared" ref="K13:K43" si="3">(J13)/(G13-F13)</f>
        <v>0.166666666666667</v>
      </c>
      <c r="L13" s="82">
        <f>K13/SUM(K13:K15)*76</f>
        <v>8.44444444444446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1</v>
      </c>
      <c r="K14" s="81">
        <f t="shared" si="3"/>
        <v>1</v>
      </c>
      <c r="L14" s="82">
        <f>K14/SUM(K13:K15)*76</f>
        <v>50.6666666666667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K15/SUM(K13:K15)*76</f>
        <v>16.8888888888889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48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0.25</v>
      </c>
      <c r="K30" s="81">
        <f t="shared" si="3"/>
        <v>0.25</v>
      </c>
      <c r="L30" s="82">
        <v>14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J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2.375</v>
      </c>
      <c r="K44" s="106">
        <f>SUM('Daily TT01 Utilisasi:Daily TT20 Utilisasi'!K13:K43)</f>
        <v>44.635752688172</v>
      </c>
      <c r="L44" s="94">
        <f>SUM(L13:L42)</f>
        <v>138</v>
      </c>
      <c r="M44" s="95">
        <f>SUM(M13:M42)</f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0.0791666666666667</v>
      </c>
      <c r="K45" s="98">
        <f>AVERAGE(K13:K42)</f>
        <v>0.0791666666666667</v>
      </c>
      <c r="L45" s="99">
        <f>AVERAGE(L13:L42)</f>
        <v>4.6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5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D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11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103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K13/SUM(K13:K15)*120</f>
        <v>36.5217391304348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0.958333333333333</v>
      </c>
      <c r="K14" s="81">
        <f t="shared" si="3"/>
        <v>0.958333333333333</v>
      </c>
      <c r="L14" s="82">
        <f>K14/SUM(K13:K15)*120</f>
        <v>60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0.375</v>
      </c>
      <c r="K15" s="81">
        <f t="shared" si="3"/>
        <v>0.375</v>
      </c>
      <c r="L15" s="82">
        <f>K15/SUM(K13:K15)*120</f>
        <v>23.4782608695652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0.0243055555555556</v>
      </c>
      <c r="E16" s="38">
        <v>0.03125</v>
      </c>
      <c r="F16" s="38">
        <f t="shared" si="0"/>
        <v>0.0555555555555556</v>
      </c>
      <c r="G16" s="38">
        <v>1</v>
      </c>
      <c r="H16" s="38">
        <f t="shared" si="1"/>
        <v>0.944444444444444</v>
      </c>
      <c r="I16" s="80">
        <f t="shared" si="2"/>
        <v>0.944444444444444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0.625</v>
      </c>
      <c r="K29" s="81">
        <f t="shared" si="3"/>
        <v>0.625</v>
      </c>
      <c r="L29" s="82">
        <v>46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0.333333333333333</v>
      </c>
      <c r="K30" s="81">
        <f t="shared" si="3"/>
        <v>0.333333333333333</v>
      </c>
      <c r="L30" s="82">
        <v>52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0.0243055555555556</v>
      </c>
      <c r="E44" s="47">
        <f t="shared" si="4"/>
        <v>0.03125</v>
      </c>
      <c r="F44" s="47">
        <f t="shared" si="4"/>
        <v>0.0763888888888889</v>
      </c>
      <c r="G44" s="47">
        <f t="shared" si="4"/>
        <v>30</v>
      </c>
      <c r="H44" s="47">
        <f t="shared" si="4"/>
        <v>29.9236111111111</v>
      </c>
      <c r="I44" s="92">
        <f>SUM('Daily TT01 Utilisasi:Daily TT20 Utilisasi'!I13:I43)</f>
        <v>588.25</v>
      </c>
      <c r="J44" s="47">
        <f t="shared" si="4"/>
        <v>2.875</v>
      </c>
      <c r="K44" s="93">
        <f>SUM('Daily TT01 Utilisasi:Daily TT20 Utilisasi'!K13:K43)</f>
        <v>44.635752688172</v>
      </c>
      <c r="L44" s="94">
        <f t="shared" si="4"/>
        <v>218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>AVERAGE(C13:C32)</f>
        <v>0</v>
      </c>
      <c r="D45" s="46">
        <f>AVERAGE(D13:D42)</f>
        <v>0.000810185185185187</v>
      </c>
      <c r="E45" s="47">
        <f>AVERAGE(E13:E42)</f>
        <v>0.00104166666666667</v>
      </c>
      <c r="F45" s="47">
        <f>AVERAGE(F13:F42)</f>
        <v>0.0025462962962963</v>
      </c>
      <c r="G45" s="47">
        <f>AVERAGE(G13:G32)</f>
        <v>1</v>
      </c>
      <c r="H45" s="47">
        <f t="shared" ref="H45:M45" si="5">AVERAGE(H13:H42)</f>
        <v>0.997453703703704</v>
      </c>
      <c r="I45" s="97">
        <f t="shared" si="5"/>
        <v>0.997453703703704</v>
      </c>
      <c r="J45" s="47">
        <f t="shared" si="5"/>
        <v>0.0958333333333333</v>
      </c>
      <c r="K45" s="98">
        <f t="shared" si="5"/>
        <v>0.0958333333333333</v>
      </c>
      <c r="L45" s="99">
        <f t="shared" si="5"/>
        <v>7.26666666666667</v>
      </c>
      <c r="M45" s="100">
        <f t="shared" si="5"/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E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5"/>
  <sheetViews>
    <sheetView zoomScale="75" zoomScaleNormal="75" topLeftCell="A21" workbookViewId="0">
      <selection activeCell="C34" sqref="C34"/>
    </sheetView>
  </sheetViews>
  <sheetFormatPr defaultColWidth="7.875" defaultRowHeight="12.75"/>
  <cols>
    <col min="1" max="2" width="7.625" style="4" customWidth="1"/>
    <col min="3" max="6" width="7.625" style="5" customWidth="1"/>
    <col min="7" max="8" width="9.625" style="4" customWidth="1"/>
    <col min="9" max="11" width="9.625" style="6" customWidth="1"/>
    <col min="12" max="12" width="9.625" style="7" customWidth="1"/>
    <col min="13" max="13" width="9.625" style="4" customWidth="1"/>
    <col min="14" max="14" width="15.625" style="4" customWidth="1"/>
    <col min="15" max="15" width="13.5" style="8" customWidth="1"/>
    <col min="16" max="16" width="13.5" style="6" customWidth="1"/>
    <col min="17" max="17" width="7.875" style="6"/>
    <col min="18" max="18" width="9" style="6" customWidth="1"/>
    <col min="19" max="16384" width="7.875" style="6"/>
  </cols>
  <sheetData>
    <row r="1" ht="15.75" spans="1:14">
      <c r="A1" s="9"/>
      <c r="B1" s="6"/>
      <c r="C1" s="10"/>
      <c r="D1" s="10"/>
      <c r="E1" s="10"/>
      <c r="F1" s="10"/>
      <c r="G1" s="11"/>
      <c r="H1" s="12"/>
      <c r="I1" s="59"/>
      <c r="J1" s="59"/>
      <c r="K1" s="60"/>
      <c r="L1" s="61"/>
      <c r="M1" s="60"/>
      <c r="N1" s="62"/>
    </row>
    <row r="2" spans="1:14">
      <c r="A2" s="9"/>
      <c r="B2" s="6"/>
      <c r="C2" s="13"/>
      <c r="D2" s="14"/>
      <c r="E2" s="14"/>
      <c r="F2" s="14"/>
      <c r="G2" s="15"/>
      <c r="H2" s="15"/>
      <c r="I2" s="63"/>
      <c r="J2" s="63"/>
      <c r="K2" s="15"/>
      <c r="L2" s="64"/>
      <c r="M2" s="9"/>
      <c r="N2" s="9"/>
    </row>
    <row r="3" spans="1:14">
      <c r="A3" s="9"/>
      <c r="B3" s="16"/>
      <c r="C3" s="13"/>
      <c r="D3" s="14"/>
      <c r="E3" s="14"/>
      <c r="F3" s="14"/>
      <c r="G3" s="15"/>
      <c r="H3" s="15"/>
      <c r="I3" s="63"/>
      <c r="J3" s="63"/>
      <c r="K3" s="15"/>
      <c r="L3" s="64"/>
      <c r="M3" s="9"/>
      <c r="N3" s="9"/>
    </row>
    <row r="4" spans="1:95">
      <c r="A4" s="9"/>
      <c r="B4" s="16"/>
      <c r="C4" s="13"/>
      <c r="D4" s="14"/>
      <c r="E4" s="14"/>
      <c r="F4" s="14"/>
      <c r="G4" s="15"/>
      <c r="H4" s="15"/>
      <c r="I4" s="63"/>
      <c r="J4" s="63"/>
      <c r="K4" s="15"/>
      <c r="L4" s="64"/>
      <c r="M4" s="9"/>
      <c r="N4" s="9"/>
      <c r="O4" s="65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</row>
    <row r="5" spans="1:115">
      <c r="A5" s="17" t="s">
        <v>68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65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</row>
    <row r="6" spans="1:115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66"/>
      <c r="N6" s="66"/>
      <c r="O6" s="65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</row>
    <row r="7" spans="1:115">
      <c r="A7" s="19" t="s">
        <v>69</v>
      </c>
      <c r="B7" s="19"/>
      <c r="C7" s="19" t="s">
        <v>70</v>
      </c>
      <c r="D7" s="19" t="s">
        <v>104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5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</row>
    <row r="8" spans="1:115">
      <c r="A8" s="19" t="s">
        <v>72</v>
      </c>
      <c r="B8" s="19"/>
      <c r="C8" s="19" t="s">
        <v>70</v>
      </c>
      <c r="D8" s="20" t="s">
        <v>73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65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</row>
    <row r="9" ht="21" customHeight="1" spans="1:115">
      <c r="A9" s="22" t="s">
        <v>74</v>
      </c>
      <c r="B9" s="22" t="s">
        <v>75</v>
      </c>
      <c r="C9" s="23" t="s">
        <v>12</v>
      </c>
      <c r="D9" s="23"/>
      <c r="E9" s="23"/>
      <c r="F9" s="24"/>
      <c r="G9" s="25" t="s">
        <v>13</v>
      </c>
      <c r="H9" s="26" t="s">
        <v>14</v>
      </c>
      <c r="I9" s="67"/>
      <c r="J9" s="68" t="s">
        <v>15</v>
      </c>
      <c r="K9" s="26" t="s">
        <v>16</v>
      </c>
      <c r="L9" s="69" t="s">
        <v>17</v>
      </c>
      <c r="M9" s="70" t="s">
        <v>18</v>
      </c>
      <c r="N9" s="71" t="s">
        <v>19</v>
      </c>
      <c r="O9" s="65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</row>
    <row r="10" ht="24.95" customHeight="1" spans="1:115">
      <c r="A10" s="27"/>
      <c r="B10" s="27"/>
      <c r="C10" s="28" t="s">
        <v>22</v>
      </c>
      <c r="D10" s="29" t="s">
        <v>23</v>
      </c>
      <c r="E10" s="29" t="s">
        <v>24</v>
      </c>
      <c r="F10" s="29" t="s">
        <v>25</v>
      </c>
      <c r="G10" s="25"/>
      <c r="H10" s="30"/>
      <c r="I10" s="72"/>
      <c r="J10" s="73"/>
      <c r="K10" s="30"/>
      <c r="L10" s="69"/>
      <c r="M10" s="70"/>
      <c r="N10" s="74"/>
      <c r="O10" s="65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</row>
    <row r="11" spans="1:115">
      <c r="A11" s="31"/>
      <c r="B11" s="31"/>
      <c r="C11" s="32" t="s">
        <v>29</v>
      </c>
      <c r="D11" s="33" t="s">
        <v>29</v>
      </c>
      <c r="E11" s="33" t="s">
        <v>29</v>
      </c>
      <c r="F11" s="33" t="s">
        <v>29</v>
      </c>
      <c r="G11" s="33" t="s">
        <v>29</v>
      </c>
      <c r="H11" s="25" t="s">
        <v>29</v>
      </c>
      <c r="I11" s="244" t="s">
        <v>28</v>
      </c>
      <c r="J11" s="75" t="s">
        <v>29</v>
      </c>
      <c r="K11" s="244" t="s">
        <v>28</v>
      </c>
      <c r="L11" s="245" t="s">
        <v>30</v>
      </c>
      <c r="M11" s="70" t="s">
        <v>31</v>
      </c>
      <c r="N11" s="76"/>
      <c r="O11" s="65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</row>
    <row r="12" s="1" customFormat="1" spans="1:16369">
      <c r="A12" s="34">
        <v>1</v>
      </c>
      <c r="B12" s="34">
        <v>2</v>
      </c>
      <c r="C12" s="35">
        <v>3</v>
      </c>
      <c r="D12" s="34">
        <v>4</v>
      </c>
      <c r="E12" s="34">
        <v>5</v>
      </c>
      <c r="F12" s="34" t="s">
        <v>76</v>
      </c>
      <c r="G12" s="34">
        <v>7</v>
      </c>
      <c r="H12" s="34" t="s">
        <v>33</v>
      </c>
      <c r="I12" s="34" t="s">
        <v>34</v>
      </c>
      <c r="J12" s="34">
        <v>10</v>
      </c>
      <c r="K12" s="77" t="s">
        <v>35</v>
      </c>
      <c r="L12" s="78">
        <v>12</v>
      </c>
      <c r="M12" s="77">
        <v>13</v>
      </c>
      <c r="N12" s="79">
        <v>14</v>
      </c>
      <c r="O12" s="65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</row>
    <row r="13" s="1" customFormat="1" ht="13.5" customHeight="1" spans="1:95">
      <c r="A13" s="36">
        <v>1</v>
      </c>
      <c r="B13" s="37" t="s">
        <v>77</v>
      </c>
      <c r="C13" s="38">
        <v>0</v>
      </c>
      <c r="D13" s="38">
        <v>0</v>
      </c>
      <c r="E13" s="38">
        <v>0</v>
      </c>
      <c r="F13" s="38">
        <f t="shared" ref="F13:F43" si="0">SUM(C13:E13)</f>
        <v>0</v>
      </c>
      <c r="G13" s="38">
        <v>1</v>
      </c>
      <c r="H13" s="38">
        <f t="shared" ref="H13:H43" si="1">G13-F13</f>
        <v>1</v>
      </c>
      <c r="I13" s="80">
        <f t="shared" ref="I13:I43" si="2">H13/G13</f>
        <v>1</v>
      </c>
      <c r="J13" s="38">
        <v>0.583333333333333</v>
      </c>
      <c r="K13" s="81">
        <f t="shared" ref="K13:K43" si="3">(J13)/(G13-F13)</f>
        <v>0.583333333333333</v>
      </c>
      <c r="L13" s="82">
        <f>K13/SUM(K13:K15)*118</f>
        <v>35.9130434782609</v>
      </c>
      <c r="M13" s="83">
        <v>0</v>
      </c>
      <c r="N13" s="84"/>
      <c r="O13" s="85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</row>
    <row r="14" s="2" customFormat="1" ht="13.5" customHeight="1" spans="1:95">
      <c r="A14" s="36">
        <v>2</v>
      </c>
      <c r="B14" s="37" t="s">
        <v>78</v>
      </c>
      <c r="C14" s="38">
        <v>0</v>
      </c>
      <c r="D14" s="38">
        <v>0</v>
      </c>
      <c r="E14" s="38">
        <v>0</v>
      </c>
      <c r="F14" s="38">
        <f t="shared" si="0"/>
        <v>0</v>
      </c>
      <c r="G14" s="38">
        <v>1</v>
      </c>
      <c r="H14" s="38">
        <f t="shared" si="1"/>
        <v>1</v>
      </c>
      <c r="I14" s="80">
        <f t="shared" si="2"/>
        <v>1</v>
      </c>
      <c r="J14" s="38">
        <v>1</v>
      </c>
      <c r="K14" s="81">
        <f t="shared" si="3"/>
        <v>1</v>
      </c>
      <c r="L14" s="82">
        <f>K14/SUM(K13:K15)*118</f>
        <v>61.5652173913044</v>
      </c>
      <c r="M14" s="83">
        <v>0</v>
      </c>
      <c r="N14" s="84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</row>
    <row r="15" s="3" customFormat="1" ht="13.5" customHeight="1" spans="1:95">
      <c r="A15" s="36">
        <v>3</v>
      </c>
      <c r="B15" s="37" t="s">
        <v>79</v>
      </c>
      <c r="C15" s="38">
        <v>0</v>
      </c>
      <c r="D15" s="38">
        <v>0</v>
      </c>
      <c r="E15" s="38">
        <v>0</v>
      </c>
      <c r="F15" s="38">
        <f t="shared" si="0"/>
        <v>0</v>
      </c>
      <c r="G15" s="38">
        <v>1</v>
      </c>
      <c r="H15" s="38">
        <f t="shared" si="1"/>
        <v>1</v>
      </c>
      <c r="I15" s="80">
        <f t="shared" si="2"/>
        <v>1</v>
      </c>
      <c r="J15" s="38">
        <v>0.333333333333333</v>
      </c>
      <c r="K15" s="81">
        <f t="shared" si="3"/>
        <v>0.333333333333333</v>
      </c>
      <c r="L15" s="82">
        <f>K15/SUM(K13:K15)*118</f>
        <v>20.5217391304348</v>
      </c>
      <c r="M15" s="83">
        <v>0</v>
      </c>
      <c r="N15" s="84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</row>
    <row r="16" s="3" customFormat="1" ht="13.5" customHeight="1" spans="1:95">
      <c r="A16" s="36">
        <v>4</v>
      </c>
      <c r="B16" s="37" t="s">
        <v>80</v>
      </c>
      <c r="C16" s="38">
        <v>0</v>
      </c>
      <c r="D16" s="38">
        <v>0</v>
      </c>
      <c r="E16" s="38">
        <v>0</v>
      </c>
      <c r="F16" s="38">
        <f t="shared" si="0"/>
        <v>0</v>
      </c>
      <c r="G16" s="38">
        <v>1</v>
      </c>
      <c r="H16" s="38">
        <f t="shared" si="1"/>
        <v>1</v>
      </c>
      <c r="I16" s="80">
        <f t="shared" si="2"/>
        <v>1</v>
      </c>
      <c r="J16" s="38">
        <v>0</v>
      </c>
      <c r="K16" s="81">
        <f t="shared" si="3"/>
        <v>0</v>
      </c>
      <c r="L16" s="82">
        <v>0</v>
      </c>
      <c r="M16" s="83">
        <v>0</v>
      </c>
      <c r="N16" s="84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  <c r="CQ16" s="86"/>
    </row>
    <row r="17" s="1" customFormat="1" ht="13.5" customHeight="1" spans="1:95">
      <c r="A17" s="36">
        <v>5</v>
      </c>
      <c r="B17" s="37" t="s">
        <v>81</v>
      </c>
      <c r="C17" s="38">
        <v>0</v>
      </c>
      <c r="D17" s="38">
        <v>0</v>
      </c>
      <c r="E17" s="38">
        <v>0</v>
      </c>
      <c r="F17" s="38">
        <f t="shared" si="0"/>
        <v>0</v>
      </c>
      <c r="G17" s="38">
        <v>1</v>
      </c>
      <c r="H17" s="38">
        <f t="shared" si="1"/>
        <v>1</v>
      </c>
      <c r="I17" s="80">
        <f t="shared" si="2"/>
        <v>1</v>
      </c>
      <c r="J17" s="38">
        <v>0</v>
      </c>
      <c r="K17" s="81">
        <f t="shared" si="3"/>
        <v>0</v>
      </c>
      <c r="L17" s="82">
        <v>0</v>
      </c>
      <c r="M17" s="83">
        <v>0</v>
      </c>
      <c r="N17" s="84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  <c r="CQ17" s="86"/>
    </row>
    <row r="18" s="1" customFormat="1" ht="13.5" customHeight="1" spans="1:95">
      <c r="A18" s="36">
        <v>6</v>
      </c>
      <c r="B18" s="37" t="s">
        <v>82</v>
      </c>
      <c r="C18" s="38">
        <v>0</v>
      </c>
      <c r="D18" s="38">
        <v>0</v>
      </c>
      <c r="E18" s="38">
        <v>0</v>
      </c>
      <c r="F18" s="38">
        <f t="shared" si="0"/>
        <v>0</v>
      </c>
      <c r="G18" s="38">
        <v>1</v>
      </c>
      <c r="H18" s="38">
        <f t="shared" si="1"/>
        <v>1</v>
      </c>
      <c r="I18" s="80">
        <f t="shared" si="2"/>
        <v>1</v>
      </c>
      <c r="J18" s="38">
        <v>0</v>
      </c>
      <c r="K18" s="81">
        <f t="shared" si="3"/>
        <v>0</v>
      </c>
      <c r="L18" s="82">
        <v>0</v>
      </c>
      <c r="M18" s="83">
        <v>0</v>
      </c>
      <c r="N18" s="84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</row>
    <row r="19" s="1" customFormat="1" ht="13.5" customHeight="1" spans="1:95">
      <c r="A19" s="36">
        <v>7</v>
      </c>
      <c r="B19" s="37" t="s">
        <v>83</v>
      </c>
      <c r="C19" s="38">
        <v>0</v>
      </c>
      <c r="D19" s="38">
        <v>0</v>
      </c>
      <c r="E19" s="38">
        <v>0</v>
      </c>
      <c r="F19" s="38">
        <f t="shared" si="0"/>
        <v>0</v>
      </c>
      <c r="G19" s="38">
        <v>1</v>
      </c>
      <c r="H19" s="38">
        <f t="shared" si="1"/>
        <v>1</v>
      </c>
      <c r="I19" s="80">
        <f t="shared" si="2"/>
        <v>1</v>
      </c>
      <c r="J19" s="38">
        <v>0</v>
      </c>
      <c r="K19" s="81">
        <f t="shared" si="3"/>
        <v>0</v>
      </c>
      <c r="L19" s="82">
        <v>0</v>
      </c>
      <c r="M19" s="83">
        <v>0</v>
      </c>
      <c r="N19" s="88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</row>
    <row r="20" s="1" customFormat="1" ht="13.5" customHeight="1" spans="1:95">
      <c r="A20" s="36">
        <v>8</v>
      </c>
      <c r="B20" s="37" t="s">
        <v>77</v>
      </c>
      <c r="C20" s="38">
        <v>0</v>
      </c>
      <c r="D20" s="38">
        <v>0</v>
      </c>
      <c r="E20" s="38">
        <v>0</v>
      </c>
      <c r="F20" s="38">
        <f t="shared" si="0"/>
        <v>0</v>
      </c>
      <c r="G20" s="38">
        <v>1</v>
      </c>
      <c r="H20" s="38">
        <f t="shared" si="1"/>
        <v>1</v>
      </c>
      <c r="I20" s="80">
        <f t="shared" si="2"/>
        <v>1</v>
      </c>
      <c r="J20" s="38">
        <v>0</v>
      </c>
      <c r="K20" s="81">
        <f t="shared" si="3"/>
        <v>0</v>
      </c>
      <c r="L20" s="82">
        <v>0</v>
      </c>
      <c r="M20" s="83">
        <v>0</v>
      </c>
      <c r="N20" s="89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  <c r="CQ20" s="86"/>
    </row>
    <row r="21" s="1" customFormat="1" ht="13.5" customHeight="1" spans="1:95">
      <c r="A21" s="36">
        <v>9</v>
      </c>
      <c r="B21" s="37" t="s">
        <v>78</v>
      </c>
      <c r="C21" s="38">
        <v>0</v>
      </c>
      <c r="D21" s="38">
        <v>0</v>
      </c>
      <c r="E21" s="38">
        <v>0</v>
      </c>
      <c r="F21" s="38">
        <f t="shared" si="0"/>
        <v>0</v>
      </c>
      <c r="G21" s="38">
        <v>1</v>
      </c>
      <c r="H21" s="38">
        <f t="shared" si="1"/>
        <v>1</v>
      </c>
      <c r="I21" s="80">
        <f t="shared" si="2"/>
        <v>1</v>
      </c>
      <c r="J21" s="38">
        <v>0</v>
      </c>
      <c r="K21" s="81">
        <f t="shared" si="3"/>
        <v>0</v>
      </c>
      <c r="L21" s="82">
        <v>0</v>
      </c>
      <c r="M21" s="83">
        <v>0</v>
      </c>
      <c r="N21" s="90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  <c r="CQ21" s="86"/>
    </row>
    <row r="22" s="1" customFormat="1" ht="13.5" customHeight="1" spans="1:95">
      <c r="A22" s="36">
        <v>10</v>
      </c>
      <c r="B22" s="37" t="s">
        <v>79</v>
      </c>
      <c r="C22" s="38">
        <v>0</v>
      </c>
      <c r="D22" s="38">
        <v>0</v>
      </c>
      <c r="E22" s="38">
        <v>0</v>
      </c>
      <c r="F22" s="38">
        <f t="shared" si="0"/>
        <v>0</v>
      </c>
      <c r="G22" s="38">
        <v>1</v>
      </c>
      <c r="H22" s="38">
        <f t="shared" si="1"/>
        <v>1</v>
      </c>
      <c r="I22" s="80">
        <f t="shared" si="2"/>
        <v>1</v>
      </c>
      <c r="J22" s="38">
        <v>0</v>
      </c>
      <c r="K22" s="81">
        <f t="shared" si="3"/>
        <v>0</v>
      </c>
      <c r="L22" s="82">
        <v>0</v>
      </c>
      <c r="M22" s="83">
        <v>0</v>
      </c>
      <c r="N22" s="84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  <c r="CQ22" s="86"/>
    </row>
    <row r="23" s="1" customFormat="1" ht="13.5" customHeight="1" spans="1:95">
      <c r="A23" s="36">
        <v>11</v>
      </c>
      <c r="B23" s="37" t="s">
        <v>80</v>
      </c>
      <c r="C23" s="38">
        <v>0</v>
      </c>
      <c r="D23" s="38">
        <v>0</v>
      </c>
      <c r="E23" s="38">
        <v>0</v>
      </c>
      <c r="F23" s="38">
        <f t="shared" si="0"/>
        <v>0</v>
      </c>
      <c r="G23" s="38">
        <v>1</v>
      </c>
      <c r="H23" s="38">
        <f t="shared" si="1"/>
        <v>1</v>
      </c>
      <c r="I23" s="80">
        <f t="shared" si="2"/>
        <v>1</v>
      </c>
      <c r="J23" s="38">
        <v>0</v>
      </c>
      <c r="K23" s="81">
        <f t="shared" si="3"/>
        <v>0</v>
      </c>
      <c r="L23" s="82">
        <v>0</v>
      </c>
      <c r="M23" s="83">
        <v>0</v>
      </c>
      <c r="N23" s="84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</row>
    <row r="24" s="1" customFormat="1" ht="13.5" customHeight="1" spans="1:95">
      <c r="A24" s="36">
        <v>12</v>
      </c>
      <c r="B24" s="37" t="s">
        <v>81</v>
      </c>
      <c r="C24" s="38">
        <v>0</v>
      </c>
      <c r="D24" s="38">
        <v>0</v>
      </c>
      <c r="E24" s="38">
        <v>0</v>
      </c>
      <c r="F24" s="38">
        <f t="shared" si="0"/>
        <v>0</v>
      </c>
      <c r="G24" s="38">
        <v>1</v>
      </c>
      <c r="H24" s="38">
        <f t="shared" si="1"/>
        <v>1</v>
      </c>
      <c r="I24" s="80">
        <f t="shared" si="2"/>
        <v>1</v>
      </c>
      <c r="J24" s="38">
        <v>0</v>
      </c>
      <c r="K24" s="81">
        <f t="shared" si="3"/>
        <v>0</v>
      </c>
      <c r="L24" s="82">
        <v>0</v>
      </c>
      <c r="M24" s="83">
        <v>0</v>
      </c>
      <c r="N24" s="84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</row>
    <row r="25" s="1" customFormat="1" ht="13.5" customHeight="1" spans="1:95">
      <c r="A25" s="36">
        <v>13</v>
      </c>
      <c r="B25" s="37" t="s">
        <v>82</v>
      </c>
      <c r="C25" s="38">
        <v>0</v>
      </c>
      <c r="D25" s="38">
        <v>0</v>
      </c>
      <c r="E25" s="38">
        <v>0</v>
      </c>
      <c r="F25" s="38">
        <f t="shared" si="0"/>
        <v>0</v>
      </c>
      <c r="G25" s="38">
        <v>1</v>
      </c>
      <c r="H25" s="38">
        <f t="shared" si="1"/>
        <v>1</v>
      </c>
      <c r="I25" s="80">
        <f t="shared" si="2"/>
        <v>1</v>
      </c>
      <c r="J25" s="38">
        <v>0</v>
      </c>
      <c r="K25" s="81">
        <f t="shared" si="3"/>
        <v>0</v>
      </c>
      <c r="L25" s="82">
        <v>0</v>
      </c>
      <c r="M25" s="83">
        <v>0</v>
      </c>
      <c r="N25" s="84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</row>
    <row r="26" s="1" customFormat="1" ht="13.5" customHeight="1" spans="1:95">
      <c r="A26" s="36">
        <v>14</v>
      </c>
      <c r="B26" s="37" t="s">
        <v>83</v>
      </c>
      <c r="C26" s="38">
        <v>0</v>
      </c>
      <c r="D26" s="38">
        <v>0</v>
      </c>
      <c r="E26" s="38">
        <v>0</v>
      </c>
      <c r="F26" s="38">
        <f t="shared" si="0"/>
        <v>0</v>
      </c>
      <c r="G26" s="38">
        <v>1</v>
      </c>
      <c r="H26" s="38">
        <f t="shared" si="1"/>
        <v>1</v>
      </c>
      <c r="I26" s="80">
        <f t="shared" si="2"/>
        <v>1</v>
      </c>
      <c r="J26" s="38">
        <v>0</v>
      </c>
      <c r="K26" s="81">
        <f t="shared" si="3"/>
        <v>0</v>
      </c>
      <c r="L26" s="82">
        <v>0</v>
      </c>
      <c r="M26" s="83">
        <v>0</v>
      </c>
      <c r="N26" s="88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</row>
    <row r="27" s="1" customFormat="1" ht="13.5" customHeight="1" spans="1:95">
      <c r="A27" s="36">
        <v>15</v>
      </c>
      <c r="B27" s="37" t="s">
        <v>77</v>
      </c>
      <c r="C27" s="38">
        <v>0</v>
      </c>
      <c r="D27" s="38">
        <v>0</v>
      </c>
      <c r="E27" s="38">
        <v>0</v>
      </c>
      <c r="F27" s="38">
        <f t="shared" si="0"/>
        <v>0</v>
      </c>
      <c r="G27" s="38">
        <v>1</v>
      </c>
      <c r="H27" s="38">
        <f t="shared" si="1"/>
        <v>1</v>
      </c>
      <c r="I27" s="80">
        <f t="shared" si="2"/>
        <v>1</v>
      </c>
      <c r="J27" s="38">
        <v>0</v>
      </c>
      <c r="K27" s="81">
        <f t="shared" si="3"/>
        <v>0</v>
      </c>
      <c r="L27" s="82">
        <v>0</v>
      </c>
      <c r="M27" s="83">
        <v>0</v>
      </c>
      <c r="N27" s="89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  <c r="CQ27" s="86"/>
    </row>
    <row r="28" s="1" customFormat="1" ht="13.5" customHeight="1" spans="1:95">
      <c r="A28" s="36">
        <v>16</v>
      </c>
      <c r="B28" s="37" t="s">
        <v>78</v>
      </c>
      <c r="C28" s="38">
        <v>0</v>
      </c>
      <c r="D28" s="38">
        <v>0</v>
      </c>
      <c r="E28" s="38">
        <v>0</v>
      </c>
      <c r="F28" s="38">
        <f t="shared" si="0"/>
        <v>0</v>
      </c>
      <c r="G28" s="38">
        <v>1</v>
      </c>
      <c r="H28" s="38">
        <f t="shared" si="1"/>
        <v>1</v>
      </c>
      <c r="I28" s="80">
        <f t="shared" si="2"/>
        <v>1</v>
      </c>
      <c r="J28" s="38">
        <v>0</v>
      </c>
      <c r="K28" s="81">
        <f t="shared" si="3"/>
        <v>0</v>
      </c>
      <c r="L28" s="82">
        <v>0</v>
      </c>
      <c r="M28" s="83">
        <v>0</v>
      </c>
      <c r="N28" s="90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  <c r="CQ28" s="86"/>
    </row>
    <row r="29" s="1" customFormat="1" ht="13.5" customHeight="1" spans="1:95">
      <c r="A29" s="36">
        <v>17</v>
      </c>
      <c r="B29" s="37" t="s">
        <v>79</v>
      </c>
      <c r="C29" s="38">
        <v>0</v>
      </c>
      <c r="D29" s="38">
        <v>0</v>
      </c>
      <c r="E29" s="38">
        <v>0</v>
      </c>
      <c r="F29" s="38">
        <f t="shared" si="0"/>
        <v>0</v>
      </c>
      <c r="G29" s="38">
        <v>1</v>
      </c>
      <c r="H29" s="38">
        <f t="shared" si="1"/>
        <v>1</v>
      </c>
      <c r="I29" s="80">
        <f t="shared" si="2"/>
        <v>1</v>
      </c>
      <c r="J29" s="38">
        <v>0.666666666666667</v>
      </c>
      <c r="K29" s="81">
        <f t="shared" si="3"/>
        <v>0.666666666666667</v>
      </c>
      <c r="L29" s="82">
        <v>43</v>
      </c>
      <c r="M29" s="83">
        <v>0</v>
      </c>
      <c r="N29" s="84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</row>
    <row r="30" s="1" customFormat="1" ht="13.5" customHeight="1" spans="1:95">
      <c r="A30" s="36">
        <v>18</v>
      </c>
      <c r="B30" s="37" t="s">
        <v>80</v>
      </c>
      <c r="C30" s="38">
        <v>0</v>
      </c>
      <c r="D30" s="38">
        <v>0</v>
      </c>
      <c r="E30" s="38">
        <v>0</v>
      </c>
      <c r="F30" s="38">
        <f t="shared" si="0"/>
        <v>0</v>
      </c>
      <c r="G30" s="38">
        <v>1</v>
      </c>
      <c r="H30" s="38">
        <f t="shared" si="1"/>
        <v>1</v>
      </c>
      <c r="I30" s="80">
        <f t="shared" si="2"/>
        <v>1</v>
      </c>
      <c r="J30" s="38">
        <v>0.291666666666667</v>
      </c>
      <c r="K30" s="81">
        <f t="shared" si="3"/>
        <v>0.291666666666667</v>
      </c>
      <c r="L30" s="82">
        <v>19</v>
      </c>
      <c r="M30" s="91">
        <v>0</v>
      </c>
      <c r="N30" s="84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</row>
    <row r="31" s="1" customFormat="1" ht="13.5" customHeight="1" spans="1:95">
      <c r="A31" s="36">
        <v>19</v>
      </c>
      <c r="B31" s="37" t="s">
        <v>81</v>
      </c>
      <c r="C31" s="38">
        <v>0</v>
      </c>
      <c r="D31" s="38">
        <v>0</v>
      </c>
      <c r="E31" s="38">
        <v>0</v>
      </c>
      <c r="F31" s="38">
        <f t="shared" si="0"/>
        <v>0</v>
      </c>
      <c r="G31" s="38">
        <v>1</v>
      </c>
      <c r="H31" s="38">
        <f t="shared" si="1"/>
        <v>1</v>
      </c>
      <c r="I31" s="80">
        <f t="shared" si="2"/>
        <v>1</v>
      </c>
      <c r="J31" s="38">
        <v>0</v>
      </c>
      <c r="K31" s="81">
        <f t="shared" si="3"/>
        <v>0</v>
      </c>
      <c r="L31" s="82">
        <v>0</v>
      </c>
      <c r="M31" s="91">
        <v>0</v>
      </c>
      <c r="N31" s="84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  <c r="CQ31" s="86"/>
    </row>
    <row r="32" s="1" customFormat="1" ht="13.5" customHeight="1" spans="1:95">
      <c r="A32" s="39">
        <v>20</v>
      </c>
      <c r="B32" s="37" t="s">
        <v>82</v>
      </c>
      <c r="C32" s="38">
        <v>0</v>
      </c>
      <c r="D32" s="38">
        <v>0</v>
      </c>
      <c r="E32" s="38">
        <v>0</v>
      </c>
      <c r="F32" s="38">
        <f t="shared" si="0"/>
        <v>0</v>
      </c>
      <c r="G32" s="38">
        <v>1</v>
      </c>
      <c r="H32" s="38">
        <f t="shared" si="1"/>
        <v>1</v>
      </c>
      <c r="I32" s="80">
        <f t="shared" si="2"/>
        <v>1</v>
      </c>
      <c r="J32" s="38">
        <v>0</v>
      </c>
      <c r="K32" s="81">
        <f t="shared" si="3"/>
        <v>0</v>
      </c>
      <c r="L32" s="82">
        <v>0</v>
      </c>
      <c r="M32" s="83">
        <v>0</v>
      </c>
      <c r="N32" s="84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  <c r="CQ32" s="86"/>
    </row>
    <row r="33" s="1" customFormat="1" ht="13.5" customHeight="1" spans="1:95">
      <c r="A33" s="40">
        <v>21</v>
      </c>
      <c r="B33" s="37" t="s">
        <v>83</v>
      </c>
      <c r="C33" s="38">
        <v>0.0208333333333333</v>
      </c>
      <c r="D33" s="38">
        <v>0</v>
      </c>
      <c r="E33" s="38">
        <v>0</v>
      </c>
      <c r="F33" s="38">
        <f t="shared" si="0"/>
        <v>0.0208333333333333</v>
      </c>
      <c r="G33" s="38">
        <v>1</v>
      </c>
      <c r="H33" s="38">
        <f t="shared" si="1"/>
        <v>0.979166666666667</v>
      </c>
      <c r="I33" s="80">
        <f t="shared" si="2"/>
        <v>0.979166666666667</v>
      </c>
      <c r="J33" s="38">
        <v>0</v>
      </c>
      <c r="K33" s="81">
        <f t="shared" si="3"/>
        <v>0</v>
      </c>
      <c r="L33" s="82">
        <v>0</v>
      </c>
      <c r="M33" s="83">
        <v>0</v>
      </c>
      <c r="N33" s="84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</row>
    <row r="34" s="1" customFormat="1" ht="13.5" customHeight="1" spans="1:95">
      <c r="A34" s="36">
        <v>22</v>
      </c>
      <c r="B34" s="37" t="s">
        <v>77</v>
      </c>
      <c r="C34" s="38">
        <v>0</v>
      </c>
      <c r="D34" s="38">
        <v>0</v>
      </c>
      <c r="E34" s="38">
        <v>0</v>
      </c>
      <c r="F34" s="38">
        <f t="shared" si="0"/>
        <v>0</v>
      </c>
      <c r="G34" s="38">
        <v>1</v>
      </c>
      <c r="H34" s="38">
        <f t="shared" si="1"/>
        <v>1</v>
      </c>
      <c r="I34" s="80">
        <f t="shared" si="2"/>
        <v>1</v>
      </c>
      <c r="J34" s="38">
        <v>0</v>
      </c>
      <c r="K34" s="81">
        <f t="shared" si="3"/>
        <v>0</v>
      </c>
      <c r="L34" s="82">
        <v>0</v>
      </c>
      <c r="M34" s="83">
        <v>0</v>
      </c>
      <c r="N34" s="84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</row>
    <row r="35" s="1" customFormat="1" ht="13.5" customHeight="1" spans="1:95">
      <c r="A35" s="36">
        <v>23</v>
      </c>
      <c r="B35" s="37" t="s">
        <v>78</v>
      </c>
      <c r="C35" s="38">
        <v>0</v>
      </c>
      <c r="D35" s="38">
        <v>0</v>
      </c>
      <c r="E35" s="38">
        <v>0</v>
      </c>
      <c r="F35" s="38">
        <f t="shared" si="0"/>
        <v>0</v>
      </c>
      <c r="G35" s="38">
        <v>1</v>
      </c>
      <c r="H35" s="38">
        <f t="shared" si="1"/>
        <v>1</v>
      </c>
      <c r="I35" s="80">
        <f t="shared" si="2"/>
        <v>1</v>
      </c>
      <c r="J35" s="38">
        <v>0</v>
      </c>
      <c r="K35" s="81">
        <f t="shared" si="3"/>
        <v>0</v>
      </c>
      <c r="L35" s="82">
        <v>0</v>
      </c>
      <c r="M35" s="83">
        <v>0</v>
      </c>
      <c r="N35" s="84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</row>
    <row r="36" s="1" customFormat="1" ht="13.5" customHeight="1" spans="1:95">
      <c r="A36" s="36">
        <v>24</v>
      </c>
      <c r="B36" s="37" t="s">
        <v>79</v>
      </c>
      <c r="C36" s="38">
        <v>0</v>
      </c>
      <c r="D36" s="38">
        <v>0</v>
      </c>
      <c r="E36" s="38">
        <v>0</v>
      </c>
      <c r="F36" s="38">
        <f t="shared" si="0"/>
        <v>0</v>
      </c>
      <c r="G36" s="38">
        <v>1</v>
      </c>
      <c r="H36" s="38">
        <f t="shared" si="1"/>
        <v>1</v>
      </c>
      <c r="I36" s="80">
        <f t="shared" si="2"/>
        <v>1</v>
      </c>
      <c r="J36" s="38">
        <v>0</v>
      </c>
      <c r="K36" s="81">
        <f t="shared" si="3"/>
        <v>0</v>
      </c>
      <c r="L36" s="82">
        <v>0</v>
      </c>
      <c r="M36" s="83">
        <v>0</v>
      </c>
      <c r="N36" s="84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</row>
    <row r="37" s="1" customFormat="1" ht="13.5" customHeight="1" spans="1:95">
      <c r="A37" s="36">
        <v>25</v>
      </c>
      <c r="B37" s="37" t="s">
        <v>80</v>
      </c>
      <c r="C37" s="38">
        <v>0</v>
      </c>
      <c r="D37" s="38">
        <v>0</v>
      </c>
      <c r="E37" s="38">
        <v>0</v>
      </c>
      <c r="F37" s="38">
        <f t="shared" si="0"/>
        <v>0</v>
      </c>
      <c r="G37" s="38">
        <v>1</v>
      </c>
      <c r="H37" s="38">
        <f t="shared" si="1"/>
        <v>1</v>
      </c>
      <c r="I37" s="80">
        <f t="shared" si="2"/>
        <v>1</v>
      </c>
      <c r="J37" s="38">
        <v>0</v>
      </c>
      <c r="K37" s="81">
        <f t="shared" si="3"/>
        <v>0</v>
      </c>
      <c r="L37" s="82">
        <v>0</v>
      </c>
      <c r="M37" s="83">
        <v>0</v>
      </c>
      <c r="N37" s="84"/>
      <c r="O37" s="87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</row>
    <row r="38" s="1" customFormat="1" ht="13.5" customHeight="1" spans="1:95">
      <c r="A38" s="36">
        <v>26</v>
      </c>
      <c r="B38" s="37" t="s">
        <v>81</v>
      </c>
      <c r="C38" s="38">
        <v>0</v>
      </c>
      <c r="D38" s="38">
        <v>0</v>
      </c>
      <c r="E38" s="38">
        <v>0</v>
      </c>
      <c r="F38" s="38">
        <f t="shared" si="0"/>
        <v>0</v>
      </c>
      <c r="G38" s="38">
        <v>1</v>
      </c>
      <c r="H38" s="38">
        <f t="shared" si="1"/>
        <v>1</v>
      </c>
      <c r="I38" s="80">
        <f t="shared" si="2"/>
        <v>1</v>
      </c>
      <c r="J38" s="38">
        <v>0</v>
      </c>
      <c r="K38" s="81">
        <f t="shared" si="3"/>
        <v>0</v>
      </c>
      <c r="L38" s="82">
        <v>0</v>
      </c>
      <c r="M38" s="83">
        <v>0</v>
      </c>
      <c r="N38" s="84"/>
      <c r="O38" s="87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  <c r="CQ38" s="86"/>
    </row>
    <row r="39" s="1" customFormat="1" ht="13.5" customHeight="1" spans="1:95">
      <c r="A39" s="36">
        <v>27</v>
      </c>
      <c r="B39" s="37" t="s">
        <v>82</v>
      </c>
      <c r="C39" s="38">
        <v>0</v>
      </c>
      <c r="D39" s="38">
        <v>0</v>
      </c>
      <c r="E39" s="38">
        <v>0</v>
      </c>
      <c r="F39" s="38">
        <f t="shared" si="0"/>
        <v>0</v>
      </c>
      <c r="G39" s="38">
        <v>1</v>
      </c>
      <c r="H39" s="38">
        <f t="shared" si="1"/>
        <v>1</v>
      </c>
      <c r="I39" s="80">
        <f t="shared" si="2"/>
        <v>1</v>
      </c>
      <c r="J39" s="38">
        <v>0</v>
      </c>
      <c r="K39" s="81">
        <f t="shared" si="3"/>
        <v>0</v>
      </c>
      <c r="L39" s="82">
        <v>0</v>
      </c>
      <c r="M39" s="83">
        <v>0</v>
      </c>
      <c r="N39" s="88"/>
      <c r="O39" s="87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</row>
    <row r="40" s="1" customFormat="1" ht="13.5" customHeight="1" spans="1:95">
      <c r="A40" s="36">
        <v>28</v>
      </c>
      <c r="B40" s="37" t="s">
        <v>83</v>
      </c>
      <c r="C40" s="38">
        <v>0</v>
      </c>
      <c r="D40" s="38">
        <v>0</v>
      </c>
      <c r="E40" s="38">
        <v>0</v>
      </c>
      <c r="F40" s="38">
        <f t="shared" si="0"/>
        <v>0</v>
      </c>
      <c r="G40" s="38">
        <v>1</v>
      </c>
      <c r="H40" s="38">
        <f t="shared" si="1"/>
        <v>1</v>
      </c>
      <c r="I40" s="80">
        <f t="shared" si="2"/>
        <v>1</v>
      </c>
      <c r="J40" s="38">
        <v>0</v>
      </c>
      <c r="K40" s="81">
        <f t="shared" si="3"/>
        <v>0</v>
      </c>
      <c r="L40" s="82">
        <v>0</v>
      </c>
      <c r="M40" s="83">
        <v>0</v>
      </c>
      <c r="N40" s="89"/>
      <c r="O40" s="87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</row>
    <row r="41" s="1" customFormat="1" ht="13.5" customHeight="1" spans="1:95">
      <c r="A41" s="36">
        <v>29</v>
      </c>
      <c r="B41" s="37" t="s">
        <v>77</v>
      </c>
      <c r="C41" s="38">
        <v>0</v>
      </c>
      <c r="D41" s="38">
        <v>0</v>
      </c>
      <c r="E41" s="38">
        <v>0</v>
      </c>
      <c r="F41" s="38">
        <f t="shared" si="0"/>
        <v>0</v>
      </c>
      <c r="G41" s="38">
        <v>1</v>
      </c>
      <c r="H41" s="38">
        <f t="shared" si="1"/>
        <v>1</v>
      </c>
      <c r="I41" s="80">
        <f t="shared" si="2"/>
        <v>1</v>
      </c>
      <c r="J41" s="38">
        <v>0</v>
      </c>
      <c r="K41" s="81">
        <f t="shared" si="3"/>
        <v>0</v>
      </c>
      <c r="L41" s="82">
        <v>0</v>
      </c>
      <c r="M41" s="83">
        <v>0</v>
      </c>
      <c r="N41" s="90"/>
      <c r="O41" s="87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  <c r="CQ41" s="86"/>
    </row>
    <row r="42" s="1" customFormat="1" ht="13.5" customHeight="1" spans="1:95">
      <c r="A42" s="41">
        <v>30</v>
      </c>
      <c r="B42" s="42" t="s">
        <v>78</v>
      </c>
      <c r="C42" s="38">
        <v>0</v>
      </c>
      <c r="D42" s="38">
        <v>0</v>
      </c>
      <c r="E42" s="38">
        <v>0</v>
      </c>
      <c r="F42" s="38">
        <f t="shared" si="0"/>
        <v>0</v>
      </c>
      <c r="G42" s="38">
        <v>1</v>
      </c>
      <c r="H42" s="38">
        <f t="shared" si="1"/>
        <v>1</v>
      </c>
      <c r="I42" s="80">
        <f t="shared" si="2"/>
        <v>1</v>
      </c>
      <c r="J42" s="38">
        <v>0</v>
      </c>
      <c r="K42" s="81">
        <f t="shared" si="3"/>
        <v>0</v>
      </c>
      <c r="L42" s="82">
        <v>0</v>
      </c>
      <c r="M42" s="83">
        <v>0</v>
      </c>
      <c r="N42" s="84"/>
      <c r="O42" s="87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</row>
    <row r="43" s="1" customFormat="1" ht="13.5" customHeight="1" spans="1:95">
      <c r="A43" s="43">
        <v>31</v>
      </c>
      <c r="B43" s="44" t="s">
        <v>79</v>
      </c>
      <c r="C43" s="38">
        <v>0</v>
      </c>
      <c r="D43" s="38">
        <v>0</v>
      </c>
      <c r="E43" s="38">
        <v>0</v>
      </c>
      <c r="F43" s="38">
        <f t="shared" si="0"/>
        <v>0</v>
      </c>
      <c r="G43" s="38">
        <v>1</v>
      </c>
      <c r="H43" s="38">
        <f t="shared" si="1"/>
        <v>1</v>
      </c>
      <c r="I43" s="80">
        <f t="shared" si="2"/>
        <v>1</v>
      </c>
      <c r="J43" s="38">
        <v>0</v>
      </c>
      <c r="K43" s="81">
        <f t="shared" si="3"/>
        <v>0</v>
      </c>
      <c r="L43" s="82">
        <v>0</v>
      </c>
      <c r="M43" s="83">
        <v>0</v>
      </c>
      <c r="N43" s="84"/>
      <c r="O43" s="87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</row>
    <row r="44" s="1" customFormat="1" ht="25.15" customHeight="1" spans="1:95">
      <c r="A44" s="45" t="s">
        <v>84</v>
      </c>
      <c r="B44" s="45"/>
      <c r="C44" s="46">
        <f t="shared" ref="C44:M44" si="4">SUM(C13:C42)</f>
        <v>0.0208333333333333</v>
      </c>
      <c r="D44" s="46">
        <f t="shared" si="4"/>
        <v>0</v>
      </c>
      <c r="E44" s="47">
        <f t="shared" si="4"/>
        <v>0</v>
      </c>
      <c r="F44" s="47">
        <f t="shared" si="4"/>
        <v>0.0208333333333333</v>
      </c>
      <c r="G44" s="47">
        <f t="shared" si="4"/>
        <v>30</v>
      </c>
      <c r="H44" s="47">
        <f t="shared" si="4"/>
        <v>29.9791666666667</v>
      </c>
      <c r="I44" s="92">
        <f>SUM('Daily TT01 Utilisasi:Daily TT20 Utilisasi'!I13:I43)</f>
        <v>588.25</v>
      </c>
      <c r="J44" s="47">
        <f t="shared" si="4"/>
        <v>2.875</v>
      </c>
      <c r="K44" s="93">
        <f>SUM('Daily TT01 Utilisasi:Daily TT20 Utilisasi'!K13:K43)</f>
        <v>44.635752688172</v>
      </c>
      <c r="L44" s="94">
        <f t="shared" si="4"/>
        <v>180</v>
      </c>
      <c r="M44" s="95">
        <f t="shared" si="4"/>
        <v>0</v>
      </c>
      <c r="N44" s="96"/>
      <c r="O44" s="87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</row>
    <row r="45" ht="25.15" customHeight="1" spans="1:95">
      <c r="A45" s="45" t="s">
        <v>62</v>
      </c>
      <c r="B45" s="45"/>
      <c r="C45" s="46">
        <f t="shared" ref="C45:I45" si="5">AVERAGE(C13:C32)</f>
        <v>0</v>
      </c>
      <c r="D45" s="46">
        <f t="shared" si="5"/>
        <v>0</v>
      </c>
      <c r="E45" s="47">
        <f t="shared" si="5"/>
        <v>0</v>
      </c>
      <c r="F45" s="47">
        <f t="shared" si="5"/>
        <v>0</v>
      </c>
      <c r="G45" s="47">
        <f t="shared" si="5"/>
        <v>1</v>
      </c>
      <c r="H45" s="47">
        <f t="shared" si="5"/>
        <v>1</v>
      </c>
      <c r="I45" s="97">
        <f t="shared" si="5"/>
        <v>1</v>
      </c>
      <c r="J45" s="47">
        <f>AVERAGE(J13:J42)</f>
        <v>0.0958333333333333</v>
      </c>
      <c r="K45" s="98">
        <f>AVERAGE(K13:K42)</f>
        <v>0.0958333333333333</v>
      </c>
      <c r="L45" s="99">
        <f>AVERAGE(L13:L42)</f>
        <v>6</v>
      </c>
      <c r="M45" s="100">
        <f>AVERAGE(M13:M42)</f>
        <v>0</v>
      </c>
      <c r="N45" s="101"/>
      <c r="O45" s="65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</row>
    <row r="46" spans="15:95">
      <c r="O46" s="65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</row>
    <row r="47" spans="2:95">
      <c r="B47" s="48"/>
      <c r="C47" s="3"/>
      <c r="D47" s="3"/>
      <c r="E47" s="49"/>
      <c r="F47" s="50"/>
      <c r="G47" s="49"/>
      <c r="H47" s="51"/>
      <c r="I47" s="102"/>
      <c r="J47" s="103" t="s">
        <v>63</v>
      </c>
      <c r="K47" s="104"/>
      <c r="L47" s="104"/>
      <c r="M47" s="104"/>
      <c r="O47" s="65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</row>
    <row r="48" spans="2:95">
      <c r="B48" s="52" t="s">
        <v>64</v>
      </c>
      <c r="C48" s="52"/>
      <c r="D48" s="52"/>
      <c r="E48" s="52"/>
      <c r="F48" s="52"/>
      <c r="G48" s="53"/>
      <c r="H48" s="3"/>
      <c r="I48" s="3"/>
      <c r="J48" s="52" t="s">
        <v>65</v>
      </c>
      <c r="K48" s="52"/>
      <c r="L48" s="52"/>
      <c r="M48" s="52"/>
      <c r="O48" s="65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</row>
    <row r="49" spans="2:95">
      <c r="B49" s="54"/>
      <c r="C49" s="52"/>
      <c r="E49" s="55"/>
      <c r="F49" s="52"/>
      <c r="G49" s="56"/>
      <c r="K49" s="52"/>
      <c r="L49" s="4"/>
      <c r="M49" s="6"/>
      <c r="O49" s="65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</row>
    <row r="50" spans="2:95">
      <c r="B50" s="54"/>
      <c r="E50" s="56"/>
      <c r="F50" s="56"/>
      <c r="G50" s="56"/>
      <c r="K50" s="52"/>
      <c r="L50" s="4"/>
      <c r="M50" s="6"/>
      <c r="O50" s="65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</row>
    <row r="51" spans="2:95">
      <c r="B51" s="54"/>
      <c r="C51" s="57"/>
      <c r="E51" s="55"/>
      <c r="F51" s="52"/>
      <c r="G51" s="56"/>
      <c r="K51" s="52"/>
      <c r="L51" s="4"/>
      <c r="M51" s="6"/>
      <c r="O51" s="65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</row>
    <row r="52" spans="2:95">
      <c r="B52" s="54"/>
      <c r="C52" s="57"/>
      <c r="E52" s="55"/>
      <c r="F52" s="52"/>
      <c r="G52" s="56"/>
      <c r="K52" s="52"/>
      <c r="L52" s="4"/>
      <c r="M52" s="6"/>
      <c r="O52" s="65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</row>
    <row r="53" spans="2:95">
      <c r="B53" s="52" t="s">
        <v>66</v>
      </c>
      <c r="C53" s="52"/>
      <c r="D53" s="52"/>
      <c r="E53" s="52"/>
      <c r="F53" s="52"/>
      <c r="G53" s="56"/>
      <c r="J53" s="52" t="s">
        <v>67</v>
      </c>
      <c r="K53" s="52"/>
      <c r="L53" s="52"/>
      <c r="M53" s="52"/>
      <c r="O53" s="65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</row>
    <row r="54" spans="6:95">
      <c r="F54" s="58"/>
      <c r="O54" s="65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</row>
    <row r="55" spans="11:11">
      <c r="K55" s="105"/>
    </row>
  </sheetData>
  <mergeCells count="19">
    <mergeCell ref="A5:N5"/>
    <mergeCell ref="A6:L6"/>
    <mergeCell ref="C9:F9"/>
    <mergeCell ref="A44:B44"/>
    <mergeCell ref="A45:B45"/>
    <mergeCell ref="J47:M47"/>
    <mergeCell ref="B48:F48"/>
    <mergeCell ref="J48:M48"/>
    <mergeCell ref="B53:F53"/>
    <mergeCell ref="J53:M53"/>
    <mergeCell ref="A9:A11"/>
    <mergeCell ref="B9:B11"/>
    <mergeCell ref="G9:G10"/>
    <mergeCell ref="J9:J10"/>
    <mergeCell ref="K9:K10"/>
    <mergeCell ref="L9:L10"/>
    <mergeCell ref="M9:M10"/>
    <mergeCell ref="N9:N11"/>
    <mergeCell ref="H9:I1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UTILISASI PRIMA TPK</vt:lpstr>
      <vt:lpstr>Daily TT01 Utilisasi</vt:lpstr>
      <vt:lpstr>Daily TT02 Utilisasi</vt:lpstr>
      <vt:lpstr>Daily TT03 Utilisasi</vt:lpstr>
      <vt:lpstr>Daily TT04 Utilisasi</vt:lpstr>
      <vt:lpstr>Daily TT05 Utilisasi</vt:lpstr>
      <vt:lpstr>Daily TT06 Utilisasi</vt:lpstr>
      <vt:lpstr>Daily TT07 Utilisasi</vt:lpstr>
      <vt:lpstr>Daily TT08 Utilisasi</vt:lpstr>
      <vt:lpstr>Daily TT09 Utilisasi</vt:lpstr>
      <vt:lpstr>Daily TT10 Utilisasi</vt:lpstr>
      <vt:lpstr>Daily TT11 Utilisasi</vt:lpstr>
      <vt:lpstr>Daily TT12 Utilisasi</vt:lpstr>
      <vt:lpstr>Daily TT13 Utilisasi</vt:lpstr>
      <vt:lpstr>Daily TT14 Utilisasi</vt:lpstr>
      <vt:lpstr>Daily TT15 Utilisasi</vt:lpstr>
      <vt:lpstr>Daily TT16 Utilisasi</vt:lpstr>
      <vt:lpstr>Daily TT17 Utilisasi</vt:lpstr>
      <vt:lpstr>Daily TT18 Utilisasi</vt:lpstr>
      <vt:lpstr>Daily TT19 Utilisasi</vt:lpstr>
      <vt:lpstr>Daily TT20 Utilisasi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FADLI</dc:creator>
  <cp:lastModifiedBy>zaza</cp:lastModifiedBy>
  <dcterms:created xsi:type="dcterms:W3CDTF">2019-11-06T04:28:00Z</dcterms:created>
  <cp:lastPrinted>2021-04-22T08:46:00Z</cp:lastPrinted>
  <dcterms:modified xsi:type="dcterms:W3CDTF">2021-08-06T08:33:42Z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2057-11.2.0.10223</vt:lpwstr>
  </property>
</Properties>
</file>