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YANI\laporan kinerja operasional\2022\"/>
    </mc:Choice>
  </mc:AlternateContent>
  <xr:revisionPtr revIDLastSave="0" documentId="13_ncr:1_{896B8A1B-C5AE-4424-B77F-7AC465D51E03}" xr6:coauthVersionLast="36" xr6:coauthVersionMax="36" xr10:uidLastSave="{00000000-0000-0000-0000-000000000000}"/>
  <bookViews>
    <workbookView xWindow="0" yWindow="0" windowWidth="11028" windowHeight="8316" xr2:uid="{280529D3-FB06-4C41-8B92-D435F9A53CEE}"/>
  </bookViews>
  <sheets>
    <sheet name="K" sheetId="2" r:id="rId1"/>
    <sheet name="JAN" sheetId="1" r:id="rId2"/>
  </sheets>
  <externalReferences>
    <externalReference r:id="rId3"/>
  </externalReferences>
  <definedNames>
    <definedName name="_xlnm.Print_Area" localSheetId="1">JAN!$A$2:$S$60</definedName>
    <definedName name="_xlnm.Print_Area" localSheetId="0">K!$C$19:$H$36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9" i="2" l="1"/>
  <c r="J64" i="2"/>
  <c r="H64" i="2"/>
  <c r="J63" i="2"/>
  <c r="AB53" i="2"/>
  <c r="X53" i="2"/>
  <c r="T53" i="2"/>
  <c r="AH52" i="2"/>
  <c r="AF52" i="2"/>
  <c r="AD52" i="2"/>
  <c r="AC52" i="2"/>
  <c r="AB52" i="2"/>
  <c r="AA52" i="2"/>
  <c r="Z52" i="2"/>
  <c r="Y52" i="2"/>
  <c r="W52" i="2"/>
  <c r="AI52" i="2" s="1"/>
  <c r="V52" i="2"/>
  <c r="U52" i="2"/>
  <c r="T52" i="2"/>
  <c r="S52" i="2"/>
  <c r="R52" i="2"/>
  <c r="Q52" i="2"/>
  <c r="P52" i="2"/>
  <c r="O52" i="2"/>
  <c r="N52" i="2"/>
  <c r="M52" i="2"/>
  <c r="AG52" i="2" s="1"/>
  <c r="AE52" i="2" s="1"/>
  <c r="K52" i="2"/>
  <c r="I52" i="2"/>
  <c r="AH51" i="2"/>
  <c r="AG51" i="2"/>
  <c r="AE51" i="2" s="1"/>
  <c r="AF51" i="2"/>
  <c r="AD51" i="2"/>
  <c r="AC51" i="2"/>
  <c r="AB51" i="2"/>
  <c r="AA51" i="2"/>
  <c r="Z51" i="2"/>
  <c r="Y51" i="2"/>
  <c r="W51" i="2"/>
  <c r="AI51" i="2" s="1"/>
  <c r="V51" i="2"/>
  <c r="U51" i="2"/>
  <c r="T51" i="2"/>
  <c r="S51" i="2"/>
  <c r="R51" i="2"/>
  <c r="Q51" i="2"/>
  <c r="P51" i="2"/>
  <c r="O51" i="2"/>
  <c r="N51" i="2"/>
  <c r="M51" i="2"/>
  <c r="K51" i="2"/>
  <c r="I51" i="2"/>
  <c r="AH50" i="2"/>
  <c r="AG50" i="2"/>
  <c r="AE50" i="2" s="1"/>
  <c r="AF50" i="2"/>
  <c r="AD50" i="2"/>
  <c r="AC50" i="2"/>
  <c r="AB50" i="2"/>
  <c r="AA50" i="2"/>
  <c r="Z50" i="2"/>
  <c r="Y50" i="2"/>
  <c r="W50" i="2"/>
  <c r="AI50" i="2" s="1"/>
  <c r="V50" i="2"/>
  <c r="U50" i="2"/>
  <c r="T50" i="2"/>
  <c r="S50" i="2"/>
  <c r="R50" i="2"/>
  <c r="Q50" i="2"/>
  <c r="P50" i="2"/>
  <c r="O50" i="2"/>
  <c r="N50" i="2"/>
  <c r="M50" i="2"/>
  <c r="K50" i="2"/>
  <c r="I50" i="2"/>
  <c r="AH49" i="2"/>
  <c r="AG49" i="2"/>
  <c r="AE49" i="2" s="1"/>
  <c r="AF49" i="2"/>
  <c r="AD49" i="2"/>
  <c r="AC49" i="2"/>
  <c r="AB49" i="2"/>
  <c r="AA49" i="2"/>
  <c r="Z49" i="2"/>
  <c r="Y49" i="2"/>
  <c r="W49" i="2"/>
  <c r="AI49" i="2" s="1"/>
  <c r="V49" i="2"/>
  <c r="U49" i="2"/>
  <c r="T49" i="2"/>
  <c r="S49" i="2"/>
  <c r="R49" i="2"/>
  <c r="Q49" i="2"/>
  <c r="P49" i="2"/>
  <c r="O49" i="2"/>
  <c r="N49" i="2"/>
  <c r="M49" i="2"/>
  <c r="K49" i="2"/>
  <c r="I49" i="2"/>
  <c r="AH48" i="2"/>
  <c r="AG48" i="2"/>
  <c r="AE48" i="2" s="1"/>
  <c r="AF48" i="2"/>
  <c r="AD48" i="2"/>
  <c r="AC48" i="2"/>
  <c r="AB48" i="2"/>
  <c r="AA48" i="2"/>
  <c r="Z48" i="2"/>
  <c r="Y48" i="2"/>
  <c r="W48" i="2"/>
  <c r="AI48" i="2" s="1"/>
  <c r="V48" i="2"/>
  <c r="U48" i="2"/>
  <c r="T48" i="2"/>
  <c r="S48" i="2"/>
  <c r="R48" i="2"/>
  <c r="Q48" i="2"/>
  <c r="P48" i="2"/>
  <c r="O48" i="2"/>
  <c r="N48" i="2"/>
  <c r="M48" i="2"/>
  <c r="K48" i="2"/>
  <c r="I48" i="2"/>
  <c r="AH47" i="2"/>
  <c r="AG47" i="2"/>
  <c r="AE47" i="2" s="1"/>
  <c r="AF47" i="2"/>
  <c r="AD47" i="2"/>
  <c r="AC47" i="2"/>
  <c r="AB47" i="2"/>
  <c r="AA47" i="2"/>
  <c r="Z47" i="2"/>
  <c r="Y47" i="2"/>
  <c r="W47" i="2"/>
  <c r="AI47" i="2" s="1"/>
  <c r="V47" i="2"/>
  <c r="U47" i="2"/>
  <c r="T47" i="2"/>
  <c r="S47" i="2"/>
  <c r="R47" i="2"/>
  <c r="Q47" i="2"/>
  <c r="P47" i="2"/>
  <c r="O47" i="2"/>
  <c r="N47" i="2"/>
  <c r="M47" i="2"/>
  <c r="K47" i="2"/>
  <c r="I47" i="2"/>
  <c r="AI46" i="2"/>
  <c r="AI53" i="2" s="1"/>
  <c r="AH46" i="2"/>
  <c r="AH53" i="2" s="1"/>
  <c r="AG46" i="2"/>
  <c r="AG53" i="2" s="1"/>
  <c r="AF46" i="2"/>
  <c r="AF53" i="2" s="1"/>
  <c r="AD46" i="2"/>
  <c r="AD53" i="2" s="1"/>
  <c r="AC46" i="2"/>
  <c r="AC53" i="2" s="1"/>
  <c r="AB46" i="2"/>
  <c r="AA46" i="2"/>
  <c r="AA53" i="2" s="1"/>
  <c r="Z46" i="2"/>
  <c r="Z53" i="2" s="1"/>
  <c r="Y46" i="2"/>
  <c r="Y53" i="2" s="1"/>
  <c r="W46" i="2"/>
  <c r="W53" i="2" s="1"/>
  <c r="V46" i="2"/>
  <c r="V53" i="2" s="1"/>
  <c r="U46" i="2"/>
  <c r="U53" i="2" s="1"/>
  <c r="T46" i="2"/>
  <c r="S46" i="2"/>
  <c r="S53" i="2" s="1"/>
  <c r="R46" i="2"/>
  <c r="R53" i="2" s="1"/>
  <c r="Q46" i="2"/>
  <c r="Q53" i="2" s="1"/>
  <c r="P46" i="2"/>
  <c r="P53" i="2" s="1"/>
  <c r="O46" i="2"/>
  <c r="O53" i="2" s="1"/>
  <c r="N46" i="2"/>
  <c r="N53" i="2" s="1"/>
  <c r="M46" i="2"/>
  <c r="I46" i="2"/>
  <c r="AG45" i="2"/>
  <c r="AE45" i="2" s="1"/>
  <c r="AF45" i="2"/>
  <c r="AD45" i="2"/>
  <c r="AC45" i="2"/>
  <c r="AB45" i="2"/>
  <c r="AA45" i="2"/>
  <c r="Y45" i="2"/>
  <c r="Z45" i="2" s="1"/>
  <c r="W45" i="2"/>
  <c r="AI45" i="2" s="1"/>
  <c r="V45" i="2"/>
  <c r="U45" i="2"/>
  <c r="T45" i="2"/>
  <c r="S45" i="2"/>
  <c r="R45" i="2"/>
  <c r="P45" i="2"/>
  <c r="Q45" i="2" s="1"/>
  <c r="O45" i="2"/>
  <c r="N45" i="2"/>
  <c r="M45" i="2"/>
  <c r="K45" i="2"/>
  <c r="I45" i="2"/>
  <c r="AG44" i="2"/>
  <c r="AE44" i="2" s="1"/>
  <c r="AF44" i="2"/>
  <c r="AD44" i="2"/>
  <c r="AC44" i="2"/>
  <c r="AB44" i="2"/>
  <c r="AA44" i="2"/>
  <c r="Y44" i="2"/>
  <c r="Z44" i="2" s="1"/>
  <c r="W44" i="2"/>
  <c r="AI44" i="2" s="1"/>
  <c r="V44" i="2"/>
  <c r="U44" i="2"/>
  <c r="T44" i="2"/>
  <c r="S44" i="2"/>
  <c r="R44" i="2"/>
  <c r="P44" i="2"/>
  <c r="Q44" i="2" s="1"/>
  <c r="O44" i="2"/>
  <c r="N44" i="2"/>
  <c r="M44" i="2"/>
  <c r="K44" i="2"/>
  <c r="I44" i="2"/>
  <c r="AG43" i="2"/>
  <c r="AE43" i="2" s="1"/>
  <c r="AF43" i="2"/>
  <c r="AD43" i="2"/>
  <c r="AC43" i="2"/>
  <c r="AB43" i="2"/>
  <c r="AA43" i="2"/>
  <c r="Y43" i="2"/>
  <c r="Z43" i="2" s="1"/>
  <c r="W43" i="2"/>
  <c r="AI43" i="2" s="1"/>
  <c r="V43" i="2"/>
  <c r="U43" i="2"/>
  <c r="T43" i="2"/>
  <c r="S43" i="2"/>
  <c r="R43" i="2"/>
  <c r="P43" i="2"/>
  <c r="Q43" i="2" s="1"/>
  <c r="O43" i="2"/>
  <c r="N43" i="2"/>
  <c r="M43" i="2"/>
  <c r="AH43" i="2" s="1"/>
  <c r="K43" i="2"/>
  <c r="I43" i="2"/>
  <c r="AD42" i="2"/>
  <c r="AC42" i="2"/>
  <c r="AB42" i="2"/>
  <c r="AA42" i="2"/>
  <c r="Y42" i="2"/>
  <c r="Z42" i="2" s="1"/>
  <c r="W42" i="2"/>
  <c r="AI42" i="2" s="1"/>
  <c r="V42" i="2"/>
  <c r="U42" i="2"/>
  <c r="T42" i="2"/>
  <c r="S42" i="2"/>
  <c r="R42" i="2"/>
  <c r="Q42" i="2"/>
  <c r="X42" i="2" s="1"/>
  <c r="P42" i="2"/>
  <c r="O42" i="2"/>
  <c r="N42" i="2"/>
  <c r="K42" i="2"/>
  <c r="M42" i="2" s="1"/>
  <c r="I42" i="2"/>
  <c r="AD41" i="2"/>
  <c r="AC41" i="2"/>
  <c r="AB41" i="2"/>
  <c r="AA41" i="2"/>
  <c r="Z41" i="2"/>
  <c r="Y41" i="2"/>
  <c r="V41" i="2"/>
  <c r="U41" i="2"/>
  <c r="T41" i="2"/>
  <c r="W41" i="2" s="1"/>
  <c r="AI41" i="2" s="1"/>
  <c r="S41" i="2"/>
  <c r="R41" i="2"/>
  <c r="P41" i="2"/>
  <c r="Q41" i="2" s="1"/>
  <c r="X41" i="2" s="1"/>
  <c r="O41" i="2"/>
  <c r="N41" i="2"/>
  <c r="K41" i="2"/>
  <c r="M41" i="2" s="1"/>
  <c r="I41" i="2"/>
  <c r="AG40" i="2"/>
  <c r="AE40" i="2" s="1"/>
  <c r="AD40" i="2"/>
  <c r="AC40" i="2"/>
  <c r="AB40" i="2"/>
  <c r="AA40" i="2"/>
  <c r="Y40" i="2"/>
  <c r="Z40" i="2" s="1"/>
  <c r="V40" i="2"/>
  <c r="U40" i="2"/>
  <c r="T40" i="2"/>
  <c r="W40" i="2" s="1"/>
  <c r="AI40" i="2" s="1"/>
  <c r="S40" i="2"/>
  <c r="R40" i="2"/>
  <c r="Q40" i="2"/>
  <c r="X40" i="2" s="1"/>
  <c r="P40" i="2"/>
  <c r="O40" i="2"/>
  <c r="N40" i="2"/>
  <c r="M40" i="2"/>
  <c r="AH40" i="2" s="1"/>
  <c r="K40" i="2"/>
  <c r="I40" i="2"/>
  <c r="AD39" i="2"/>
  <c r="AC39" i="2"/>
  <c r="AB39" i="2"/>
  <c r="AA39" i="2"/>
  <c r="Z39" i="2"/>
  <c r="Y39" i="2"/>
  <c r="V39" i="2"/>
  <c r="U39" i="2"/>
  <c r="T39" i="2"/>
  <c r="W39" i="2" s="1"/>
  <c r="AI39" i="2" s="1"/>
  <c r="S39" i="2"/>
  <c r="R39" i="2"/>
  <c r="Q39" i="2"/>
  <c r="P39" i="2"/>
  <c r="O39" i="2"/>
  <c r="N39" i="2"/>
  <c r="X39" i="2" s="1"/>
  <c r="K39" i="2"/>
  <c r="M39" i="2" s="1"/>
  <c r="I39" i="2"/>
  <c r="AD38" i="2"/>
  <c r="AC38" i="2"/>
  <c r="AB38" i="2"/>
  <c r="AA38" i="2"/>
  <c r="Z38" i="2"/>
  <c r="Y38" i="2"/>
  <c r="V38" i="2"/>
  <c r="U38" i="2"/>
  <c r="T38" i="2"/>
  <c r="W38" i="2" s="1"/>
  <c r="AI38" i="2" s="1"/>
  <c r="S38" i="2"/>
  <c r="R38" i="2"/>
  <c r="P38" i="2"/>
  <c r="O38" i="2"/>
  <c r="Q38" i="2" s="1"/>
  <c r="N38" i="2"/>
  <c r="M38" i="2"/>
  <c r="K38" i="2"/>
  <c r="I38" i="2"/>
  <c r="AD37" i="2"/>
  <c r="AC37" i="2"/>
  <c r="AA37" i="2" s="1"/>
  <c r="AB37" i="2"/>
  <c r="Y37" i="2"/>
  <c r="Z37" i="2" s="1"/>
  <c r="V37" i="2"/>
  <c r="U37" i="2"/>
  <c r="T37" i="2"/>
  <c r="W37" i="2" s="1"/>
  <c r="AI37" i="2" s="1"/>
  <c r="S37" i="2"/>
  <c r="R37" i="2"/>
  <c r="Q37" i="2"/>
  <c r="P37" i="2"/>
  <c r="O37" i="2"/>
  <c r="N37" i="2"/>
  <c r="X37" i="2" s="1"/>
  <c r="K37" i="2"/>
  <c r="M37" i="2" s="1"/>
  <c r="I37" i="2"/>
  <c r="AD36" i="2"/>
  <c r="AC36" i="2"/>
  <c r="AA36" i="2" s="1"/>
  <c r="AB36" i="2"/>
  <c r="Z36" i="2"/>
  <c r="Y36" i="2"/>
  <c r="W36" i="2"/>
  <c r="AI36" i="2" s="1"/>
  <c r="V36" i="2"/>
  <c r="U36" i="2"/>
  <c r="T36" i="2"/>
  <c r="S36" i="2"/>
  <c r="R36" i="2"/>
  <c r="P36" i="2"/>
  <c r="O36" i="2"/>
  <c r="Q36" i="2" s="1"/>
  <c r="N36" i="2"/>
  <c r="M36" i="2"/>
  <c r="AH36" i="2" s="1"/>
  <c r="K36" i="2"/>
  <c r="I36" i="2"/>
  <c r="AF35" i="2"/>
  <c r="AD35" i="2"/>
  <c r="AC35" i="2"/>
  <c r="AB35" i="2"/>
  <c r="AA35" i="2"/>
  <c r="Z35" i="2"/>
  <c r="Y35" i="2"/>
  <c r="W35" i="2"/>
  <c r="AI35" i="2" s="1"/>
  <c r="V35" i="2"/>
  <c r="U35" i="2"/>
  <c r="T35" i="2"/>
  <c r="S35" i="2"/>
  <c r="R35" i="2"/>
  <c r="P35" i="2"/>
  <c r="Q35" i="2" s="1"/>
  <c r="X35" i="2" s="1"/>
  <c r="O35" i="2"/>
  <c r="N35" i="2"/>
  <c r="M35" i="2"/>
  <c r="AH35" i="2" s="1"/>
  <c r="K35" i="2"/>
  <c r="I35" i="2"/>
  <c r="AD34" i="2"/>
  <c r="AC34" i="2"/>
  <c r="AB34" i="2"/>
  <c r="AA34" i="2"/>
  <c r="Y34" i="2"/>
  <c r="Z34" i="2" s="1"/>
  <c r="W34" i="2"/>
  <c r="AI34" i="2" s="1"/>
  <c r="V34" i="2"/>
  <c r="U34" i="2"/>
  <c r="T34" i="2"/>
  <c r="S34" i="2"/>
  <c r="R34" i="2"/>
  <c r="Q34" i="2"/>
  <c r="P34" i="2"/>
  <c r="O34" i="2"/>
  <c r="N34" i="2"/>
  <c r="X34" i="2" s="1"/>
  <c r="K34" i="2"/>
  <c r="M34" i="2" s="1"/>
  <c r="I34" i="2"/>
  <c r="AF33" i="2"/>
  <c r="AD33" i="2"/>
  <c r="AC33" i="2"/>
  <c r="AA33" i="2" s="1"/>
  <c r="AB33" i="2"/>
  <c r="Z33" i="2"/>
  <c r="Y33" i="2"/>
  <c r="V33" i="2"/>
  <c r="U33" i="2"/>
  <c r="T33" i="2"/>
  <c r="W33" i="2" s="1"/>
  <c r="S33" i="2"/>
  <c r="R33" i="2"/>
  <c r="P33" i="2"/>
  <c r="Q33" i="2" s="1"/>
  <c r="X33" i="2" s="1"/>
  <c r="O33" i="2"/>
  <c r="N33" i="2"/>
  <c r="M33" i="2"/>
  <c r="AG33" i="2" s="1"/>
  <c r="AE33" i="2" s="1"/>
  <c r="AD32" i="2"/>
  <c r="AC32" i="2"/>
  <c r="AB32" i="2"/>
  <c r="AA32" i="2"/>
  <c r="Y32" i="2"/>
  <c r="Z32" i="2" s="1"/>
  <c r="W32" i="2"/>
  <c r="AI32" i="2" s="1"/>
  <c r="U32" i="2"/>
  <c r="T32" i="2"/>
  <c r="S32" i="2"/>
  <c r="V32" i="2" s="1"/>
  <c r="R32" i="2"/>
  <c r="Q32" i="2"/>
  <c r="P32" i="2"/>
  <c r="O32" i="2"/>
  <c r="N32" i="2"/>
  <c r="X32" i="2" s="1"/>
  <c r="K32" i="2"/>
  <c r="M32" i="2" s="1"/>
  <c r="AD31" i="2"/>
  <c r="AC31" i="2"/>
  <c r="AB31" i="2"/>
  <c r="AA31" i="2"/>
  <c r="Y31" i="2"/>
  <c r="Z31" i="2" s="1"/>
  <c r="W31" i="2"/>
  <c r="AI31" i="2" s="1"/>
  <c r="U31" i="2"/>
  <c r="T31" i="2"/>
  <c r="S31" i="2"/>
  <c r="V31" i="2" s="1"/>
  <c r="R31" i="2"/>
  <c r="Q31" i="2"/>
  <c r="P31" i="2"/>
  <c r="O31" i="2"/>
  <c r="N31" i="2"/>
  <c r="X31" i="2" s="1"/>
  <c r="K31" i="2"/>
  <c r="M31" i="2" s="1"/>
  <c r="AD30" i="2"/>
  <c r="AC30" i="2"/>
  <c r="AB30" i="2"/>
  <c r="AA30" i="2"/>
  <c r="Y30" i="2"/>
  <c r="Z30" i="2" s="1"/>
  <c r="W30" i="2"/>
  <c r="AI30" i="2" s="1"/>
  <c r="V30" i="2"/>
  <c r="U30" i="2"/>
  <c r="T30" i="2"/>
  <c r="S30" i="2"/>
  <c r="R30" i="2"/>
  <c r="Q30" i="2"/>
  <c r="P30" i="2"/>
  <c r="O30" i="2"/>
  <c r="N30" i="2"/>
  <c r="X30" i="2" s="1"/>
  <c r="K30" i="2"/>
  <c r="M30" i="2" s="1"/>
  <c r="AD29" i="2"/>
  <c r="AC29" i="2"/>
  <c r="AB29" i="2"/>
  <c r="AA29" i="2"/>
  <c r="Y29" i="2"/>
  <c r="Z29" i="2" s="1"/>
  <c r="W29" i="2"/>
  <c r="AI29" i="2" s="1"/>
  <c r="V29" i="2"/>
  <c r="U29" i="2"/>
  <c r="T29" i="2"/>
  <c r="S29" i="2"/>
  <c r="R29" i="2"/>
  <c r="Q29" i="2"/>
  <c r="P29" i="2"/>
  <c r="O29" i="2"/>
  <c r="N29" i="2"/>
  <c r="X29" i="2" s="1"/>
  <c r="K29" i="2"/>
  <c r="M29" i="2" s="1"/>
  <c r="AD28" i="2"/>
  <c r="AC28" i="2"/>
  <c r="AB28" i="2"/>
  <c r="AA28" i="2"/>
  <c r="Y28" i="2"/>
  <c r="Z28" i="2" s="1"/>
  <c r="W28" i="2"/>
  <c r="AI28" i="2" s="1"/>
  <c r="V28" i="2"/>
  <c r="U28" i="2"/>
  <c r="T28" i="2"/>
  <c r="S28" i="2"/>
  <c r="R28" i="2"/>
  <c r="Q28" i="2"/>
  <c r="P28" i="2"/>
  <c r="O28" i="2"/>
  <c r="N28" i="2"/>
  <c r="X28" i="2" s="1"/>
  <c r="K28" i="2"/>
  <c r="M28" i="2" s="1"/>
  <c r="AD27" i="2"/>
  <c r="AC27" i="2"/>
  <c r="AB27" i="2"/>
  <c r="AA27" i="2"/>
  <c r="Y27" i="2"/>
  <c r="Z27" i="2" s="1"/>
  <c r="W27" i="2"/>
  <c r="AI27" i="2" s="1"/>
  <c r="V27" i="2"/>
  <c r="U27" i="2"/>
  <c r="T27" i="2"/>
  <c r="S27" i="2"/>
  <c r="R27" i="2"/>
  <c r="Q27" i="2"/>
  <c r="P27" i="2"/>
  <c r="O27" i="2"/>
  <c r="N27" i="2"/>
  <c r="X27" i="2" s="1"/>
  <c r="K27" i="2"/>
  <c r="M27" i="2" s="1"/>
  <c r="AG26" i="2"/>
  <c r="AA26" i="2"/>
  <c r="Z26" i="2"/>
  <c r="Y26" i="2"/>
  <c r="V26" i="2"/>
  <c r="U26" i="2"/>
  <c r="W26" i="2" s="1"/>
  <c r="AI26" i="2" s="1"/>
  <c r="T26" i="2"/>
  <c r="S26" i="2"/>
  <c r="R26" i="2"/>
  <c r="P26" i="2"/>
  <c r="Q26" i="2" s="1"/>
  <c r="O26" i="2"/>
  <c r="N26" i="2"/>
  <c r="X26" i="2" s="1"/>
  <c r="M26" i="2"/>
  <c r="AF26" i="2" s="1"/>
  <c r="K26" i="2"/>
  <c r="I26" i="2"/>
  <c r="AA25" i="2"/>
  <c r="Z25" i="2"/>
  <c r="Y25" i="2"/>
  <c r="V25" i="2"/>
  <c r="U25" i="2"/>
  <c r="T25" i="2"/>
  <c r="W25" i="2" s="1"/>
  <c r="AI25" i="2" s="1"/>
  <c r="S25" i="2"/>
  <c r="AF25" i="2" s="1"/>
  <c r="R25" i="2"/>
  <c r="P25" i="2"/>
  <c r="Q25" i="2" s="1"/>
  <c r="X25" i="2" s="1"/>
  <c r="O25" i="2"/>
  <c r="N25" i="2"/>
  <c r="M25" i="2"/>
  <c r="AH25" i="2" s="1"/>
  <c r="I25" i="2"/>
  <c r="AA24" i="2"/>
  <c r="Y24" i="2"/>
  <c r="Z24" i="2" s="1"/>
  <c r="V24" i="2"/>
  <c r="U24" i="2"/>
  <c r="T24" i="2"/>
  <c r="W24" i="2" s="1"/>
  <c r="AI24" i="2" s="1"/>
  <c r="S24" i="2"/>
  <c r="R24" i="2"/>
  <c r="P24" i="2"/>
  <c r="Q24" i="2" s="1"/>
  <c r="O24" i="2"/>
  <c r="N24" i="2"/>
  <c r="K24" i="2"/>
  <c r="M24" i="2" s="1"/>
  <c r="I24" i="2"/>
  <c r="AA23" i="2"/>
  <c r="Y23" i="2"/>
  <c r="Z23" i="2" s="1"/>
  <c r="V23" i="2"/>
  <c r="U23" i="2"/>
  <c r="T23" i="2"/>
  <c r="W23" i="2" s="1"/>
  <c r="AI23" i="2" s="1"/>
  <c r="S23" i="2"/>
  <c r="R23" i="2"/>
  <c r="Q23" i="2"/>
  <c r="X23" i="2" s="1"/>
  <c r="P23" i="2"/>
  <c r="O23" i="2"/>
  <c r="N23" i="2"/>
  <c r="K23" i="2"/>
  <c r="M23" i="2" s="1"/>
  <c r="I23" i="2"/>
  <c r="AP22" i="2"/>
  <c r="AA22" i="2"/>
  <c r="Y22" i="2"/>
  <c r="Y64" i="2" s="1"/>
  <c r="W22" i="2"/>
  <c r="AI22" i="2" s="1"/>
  <c r="V22" i="2"/>
  <c r="U22" i="2"/>
  <c r="T22" i="2"/>
  <c r="S22" i="2"/>
  <c r="R22" i="2"/>
  <c r="Q22" i="2"/>
  <c r="P22" i="2"/>
  <c r="O22" i="2"/>
  <c r="N22" i="2"/>
  <c r="X22" i="2" s="1"/>
  <c r="K22" i="2"/>
  <c r="M22" i="2" s="1"/>
  <c r="I22" i="2"/>
  <c r="B22" i="2"/>
  <c r="AP21" i="2"/>
  <c r="AA21" i="2"/>
  <c r="Y21" i="2"/>
  <c r="Z21" i="2" s="1"/>
  <c r="V21" i="2"/>
  <c r="U21" i="2"/>
  <c r="W21" i="2" s="1"/>
  <c r="T21" i="2"/>
  <c r="S21" i="2"/>
  <c r="R21" i="2"/>
  <c r="P21" i="2"/>
  <c r="Q21" i="2" s="1"/>
  <c r="X21" i="2" s="1"/>
  <c r="O21" i="2"/>
  <c r="N21" i="2"/>
  <c r="M21" i="2"/>
  <c r="AG21" i="2" s="1"/>
  <c r="K21" i="2"/>
  <c r="I21" i="2"/>
  <c r="B21" i="2"/>
  <c r="AP20" i="2"/>
  <c r="AA20" i="2"/>
  <c r="Y20" i="2"/>
  <c r="Z20" i="2" s="1"/>
  <c r="W20" i="2"/>
  <c r="AI20" i="2" s="1"/>
  <c r="V20" i="2"/>
  <c r="U20" i="2"/>
  <c r="T20" i="2"/>
  <c r="S20" i="2"/>
  <c r="R20" i="2"/>
  <c r="P20" i="2"/>
  <c r="Q20" i="2" s="1"/>
  <c r="X20" i="2" s="1"/>
  <c r="O20" i="2"/>
  <c r="N20" i="2"/>
  <c r="M20" i="2"/>
  <c r="AH20" i="2" s="1"/>
  <c r="I20" i="2"/>
  <c r="B20" i="2"/>
  <c r="AP19" i="2"/>
  <c r="AA19" i="2"/>
  <c r="Z19" i="2"/>
  <c r="Y19" i="2"/>
  <c r="V19" i="2"/>
  <c r="U19" i="2"/>
  <c r="W19" i="2" s="1"/>
  <c r="AI19" i="2" s="1"/>
  <c r="T19" i="2"/>
  <c r="S19" i="2"/>
  <c r="R19" i="2"/>
  <c r="P19" i="2"/>
  <c r="Q19" i="2" s="1"/>
  <c r="O19" i="2"/>
  <c r="N19" i="2"/>
  <c r="X19" i="2" s="1"/>
  <c r="M19" i="2"/>
  <c r="AF19" i="2" s="1"/>
  <c r="K19" i="2"/>
  <c r="I19" i="2"/>
  <c r="B19" i="2"/>
  <c r="AP18" i="2"/>
  <c r="AF18" i="2"/>
  <c r="AA18" i="2"/>
  <c r="Z18" i="2"/>
  <c r="Y18" i="2"/>
  <c r="V18" i="2"/>
  <c r="U18" i="2"/>
  <c r="T18" i="2"/>
  <c r="W18" i="2" s="1"/>
  <c r="AI18" i="2" s="1"/>
  <c r="S18" i="2"/>
  <c r="R18" i="2"/>
  <c r="B18" i="2" s="1"/>
  <c r="P18" i="2"/>
  <c r="Q18" i="2" s="1"/>
  <c r="X18" i="2" s="1"/>
  <c r="O18" i="2"/>
  <c r="N18" i="2"/>
  <c r="M18" i="2"/>
  <c r="I18" i="2"/>
  <c r="AP17" i="2"/>
  <c r="AA17" i="2"/>
  <c r="Z17" i="2"/>
  <c r="Y17" i="2"/>
  <c r="V17" i="2"/>
  <c r="U17" i="2"/>
  <c r="T17" i="2"/>
  <c r="W17" i="2" s="1"/>
  <c r="AI17" i="2" s="1"/>
  <c r="S17" i="2"/>
  <c r="R17" i="2"/>
  <c r="B17" i="2" s="1"/>
  <c r="P17" i="2"/>
  <c r="Q17" i="2" s="1"/>
  <c r="X17" i="2" s="1"/>
  <c r="O17" i="2"/>
  <c r="N17" i="2"/>
  <c r="M17" i="2"/>
  <c r="AH17" i="2" s="1"/>
  <c r="I17" i="2"/>
  <c r="AP16" i="2"/>
  <c r="AD16" i="2"/>
  <c r="AC16" i="2"/>
  <c r="AA16" i="2" s="1"/>
  <c r="AB16" i="2"/>
  <c r="AB2" i="2" s="1"/>
  <c r="Y16" i="2"/>
  <c r="Z16" i="2" s="1"/>
  <c r="U16" i="2"/>
  <c r="T16" i="2"/>
  <c r="W16" i="2" s="1"/>
  <c r="AI16" i="2" s="1"/>
  <c r="S16" i="2"/>
  <c r="R16" i="2"/>
  <c r="Q16" i="2"/>
  <c r="P16" i="2"/>
  <c r="O16" i="2"/>
  <c r="N16" i="2"/>
  <c r="X16" i="2" s="1"/>
  <c r="K16" i="2"/>
  <c r="K2" i="2" s="1"/>
  <c r="I16" i="2"/>
  <c r="B16" i="2"/>
  <c r="AP15" i="2"/>
  <c r="AD15" i="2"/>
  <c r="AC15" i="2"/>
  <c r="AA15" i="2" s="1"/>
  <c r="AB15" i="2"/>
  <c r="Y15" i="2"/>
  <c r="Z15" i="2" s="1"/>
  <c r="W15" i="2"/>
  <c r="AI15" i="2" s="1"/>
  <c r="U15" i="2"/>
  <c r="T15" i="2"/>
  <c r="S15" i="2"/>
  <c r="V15" i="2" s="1"/>
  <c r="R15" i="2"/>
  <c r="P15" i="2"/>
  <c r="Q15" i="2" s="1"/>
  <c r="O15" i="2"/>
  <c r="N15" i="2"/>
  <c r="K15" i="2"/>
  <c r="M15" i="2" s="1"/>
  <c r="I15" i="2"/>
  <c r="B15" i="2"/>
  <c r="AP14" i="2"/>
  <c r="AH14" i="2"/>
  <c r="AD14" i="2"/>
  <c r="AC14" i="2"/>
  <c r="AA14" i="2" s="1"/>
  <c r="AB14" i="2"/>
  <c r="Z14" i="2"/>
  <c r="Y14" i="2"/>
  <c r="W14" i="2"/>
  <c r="AI14" i="2" s="1"/>
  <c r="U14" i="2"/>
  <c r="T14" i="2"/>
  <c r="V14" i="2" s="1"/>
  <c r="S14" i="2"/>
  <c r="R14" i="2"/>
  <c r="B14" i="2" s="1"/>
  <c r="P14" i="2"/>
  <c r="Q14" i="2" s="1"/>
  <c r="O14" i="2"/>
  <c r="N14" i="2"/>
  <c r="X14" i="2" s="1"/>
  <c r="M14" i="2"/>
  <c r="AG14" i="2" s="1"/>
  <c r="K14" i="2"/>
  <c r="I14" i="2"/>
  <c r="AP13" i="2"/>
  <c r="AD13" i="2"/>
  <c r="AC13" i="2"/>
  <c r="AA13" i="2" s="1"/>
  <c r="AB13" i="2"/>
  <c r="Z13" i="2"/>
  <c r="Y13" i="2"/>
  <c r="U13" i="2"/>
  <c r="T13" i="2"/>
  <c r="W13" i="2" s="1"/>
  <c r="AI13" i="2" s="1"/>
  <c r="S13" i="2"/>
  <c r="V13" i="2" s="1"/>
  <c r="R13" i="2"/>
  <c r="P13" i="2"/>
  <c r="Q13" i="2" s="1"/>
  <c r="O13" i="2"/>
  <c r="N13" i="2"/>
  <c r="X13" i="2" s="1"/>
  <c r="M13" i="2"/>
  <c r="AH13" i="2" s="1"/>
  <c r="K13" i="2"/>
  <c r="I13" i="2"/>
  <c r="B13" i="2"/>
  <c r="AP12" i="2"/>
  <c r="AD12" i="2"/>
  <c r="AC12" i="2"/>
  <c r="AA12" i="2" s="1"/>
  <c r="AB12" i="2"/>
  <c r="Y12" i="2"/>
  <c r="Z12" i="2" s="1"/>
  <c r="W12" i="2"/>
  <c r="AI12" i="2" s="1"/>
  <c r="U12" i="2"/>
  <c r="T12" i="2"/>
  <c r="S12" i="2"/>
  <c r="V12" i="2" s="1"/>
  <c r="R12" i="2"/>
  <c r="P12" i="2"/>
  <c r="Q12" i="2" s="1"/>
  <c r="O12" i="2"/>
  <c r="O2" i="2" s="1"/>
  <c r="N12" i="2"/>
  <c r="K12" i="2"/>
  <c r="M12" i="2" s="1"/>
  <c r="I12" i="2"/>
  <c r="B12" i="2"/>
  <c r="AP11" i="2"/>
  <c r="AH11" i="2"/>
  <c r="AD11" i="2"/>
  <c r="AC11" i="2"/>
  <c r="AA11" i="2" s="1"/>
  <c r="AB11" i="2"/>
  <c r="Z11" i="2"/>
  <c r="Y11" i="2"/>
  <c r="W11" i="2"/>
  <c r="AI11" i="2" s="1"/>
  <c r="U11" i="2"/>
  <c r="T11" i="2"/>
  <c r="S11" i="2"/>
  <c r="V11" i="2" s="1"/>
  <c r="R11" i="2"/>
  <c r="B11" i="2" s="1"/>
  <c r="P11" i="2"/>
  <c r="Q11" i="2" s="1"/>
  <c r="O11" i="2"/>
  <c r="N11" i="2"/>
  <c r="M11" i="2"/>
  <c r="AG11" i="2" s="1"/>
  <c r="K11" i="2"/>
  <c r="I11" i="2"/>
  <c r="AP10" i="2"/>
  <c r="AD10" i="2"/>
  <c r="AC10" i="2"/>
  <c r="AA10" i="2" s="1"/>
  <c r="AB10" i="2"/>
  <c r="Z10" i="2"/>
  <c r="Y10" i="2"/>
  <c r="U10" i="2"/>
  <c r="U2" i="2" s="1"/>
  <c r="T10" i="2"/>
  <c r="W10" i="2" s="1"/>
  <c r="AI10" i="2" s="1"/>
  <c r="S10" i="2"/>
  <c r="V10" i="2" s="1"/>
  <c r="R10" i="2"/>
  <c r="Q10" i="2"/>
  <c r="P10" i="2"/>
  <c r="O10" i="2"/>
  <c r="N10" i="2"/>
  <c r="X10" i="2" s="1"/>
  <c r="M10" i="2"/>
  <c r="AH10" i="2" s="1"/>
  <c r="K10" i="2"/>
  <c r="I10" i="2"/>
  <c r="B10" i="2"/>
  <c r="AP9" i="2"/>
  <c r="AF9" i="2"/>
  <c r="AE9" i="2" s="1"/>
  <c r="AD9" i="2"/>
  <c r="AC9" i="2"/>
  <c r="AA9" i="2" s="1"/>
  <c r="AB9" i="2"/>
  <c r="Y9" i="2"/>
  <c r="Z9" i="2" s="1"/>
  <c r="U9" i="2"/>
  <c r="T9" i="2"/>
  <c r="W9" i="2" s="1"/>
  <c r="AI9" i="2" s="1"/>
  <c r="S9" i="2"/>
  <c r="R9" i="2"/>
  <c r="P9" i="2"/>
  <c r="P2" i="2" s="1"/>
  <c r="O9" i="2"/>
  <c r="N9" i="2"/>
  <c r="M9" i="2"/>
  <c r="K9" i="2"/>
  <c r="I9" i="2"/>
  <c r="B9" i="2"/>
  <c r="AP8" i="2"/>
  <c r="AD8" i="2"/>
  <c r="AD64" i="2" s="1"/>
  <c r="AC8" i="2"/>
  <c r="AC64" i="2" s="1"/>
  <c r="AB8" i="2"/>
  <c r="AB64" i="2" s="1"/>
  <c r="AA8" i="2"/>
  <c r="Y8" i="2"/>
  <c r="Z8" i="2" s="1"/>
  <c r="U8" i="2"/>
  <c r="U64" i="2" s="1"/>
  <c r="T8" i="2"/>
  <c r="W8" i="2" s="1"/>
  <c r="S8" i="2"/>
  <c r="S63" i="2" s="1"/>
  <c r="R8" i="2"/>
  <c r="R63" i="2" s="1"/>
  <c r="P8" i="2"/>
  <c r="P64" i="2" s="1"/>
  <c r="O8" i="2"/>
  <c r="O64" i="2" s="1"/>
  <c r="N8" i="2"/>
  <c r="N64" i="2" s="1"/>
  <c r="K8" i="2"/>
  <c r="K64" i="2" s="1"/>
  <c r="I8" i="2"/>
  <c r="B8" i="2"/>
  <c r="AT6" i="2"/>
  <c r="AT5" i="2"/>
  <c r="AT3" i="2"/>
  <c r="AT2" i="2"/>
  <c r="AD2" i="2"/>
  <c r="Y2" i="2"/>
  <c r="N2" i="2"/>
  <c r="L2" i="2"/>
  <c r="G2" i="2"/>
  <c r="AH12" i="2" l="1"/>
  <c r="AG12" i="2"/>
  <c r="AF12" i="2"/>
  <c r="AE12" i="2" s="1"/>
  <c r="AH18" i="2"/>
  <c r="AF32" i="2"/>
  <c r="AH32" i="2"/>
  <c r="AE32" i="2" s="1"/>
  <c r="AG32" i="2"/>
  <c r="AF28" i="2"/>
  <c r="AE28" i="2" s="1"/>
  <c r="AG28" i="2"/>
  <c r="AH28" i="2"/>
  <c r="AG24" i="2"/>
  <c r="AH24" i="2"/>
  <c r="AF24" i="2"/>
  <c r="AF29" i="2"/>
  <c r="AG29" i="2"/>
  <c r="AE29" i="2" s="1"/>
  <c r="AH29" i="2"/>
  <c r="Z2" i="2"/>
  <c r="AH15" i="2"/>
  <c r="AG15" i="2"/>
  <c r="AF15" i="2"/>
  <c r="AE15" i="2" s="1"/>
  <c r="X24" i="2"/>
  <c r="W64" i="2"/>
  <c r="W2" i="2"/>
  <c r="W63" i="2"/>
  <c r="AI8" i="2"/>
  <c r="AF27" i="2"/>
  <c r="AE27" i="2" s="1"/>
  <c r="AH27" i="2"/>
  <c r="AG27" i="2"/>
  <c r="AA63" i="2"/>
  <c r="AH9" i="2"/>
  <c r="X15" i="2"/>
  <c r="AH37" i="2"/>
  <c r="AG37" i="2"/>
  <c r="AE37" i="2" s="1"/>
  <c r="AF37" i="2"/>
  <c r="AH38" i="2"/>
  <c r="AH39" i="2"/>
  <c r="AG39" i="2"/>
  <c r="AE39" i="2" s="1"/>
  <c r="AF39" i="2"/>
  <c r="AF31" i="2"/>
  <c r="AG31" i="2"/>
  <c r="AE31" i="2" s="1"/>
  <c r="AH31" i="2"/>
  <c r="AH23" i="2"/>
  <c r="AG23" i="2"/>
  <c r="AF23" i="2"/>
  <c r="AI33" i="2"/>
  <c r="AH33" i="2"/>
  <c r="X36" i="2"/>
  <c r="X38" i="2"/>
  <c r="AH22" i="2"/>
  <c r="AG22" i="2"/>
  <c r="AF22" i="2"/>
  <c r="AF30" i="2"/>
  <c r="AE30" i="2" s="1"/>
  <c r="AG30" i="2"/>
  <c r="AH30" i="2"/>
  <c r="X11" i="2"/>
  <c r="AI21" i="2"/>
  <c r="AH21" i="2"/>
  <c r="AF34" i="2"/>
  <c r="AG34" i="2"/>
  <c r="AE34" i="2" s="1"/>
  <c r="AH34" i="2"/>
  <c r="AG41" i="2"/>
  <c r="AE41" i="2" s="1"/>
  <c r="AF41" i="2"/>
  <c r="AH41" i="2"/>
  <c r="AF42" i="2"/>
  <c r="AH42" i="2"/>
  <c r="AG42" i="2"/>
  <c r="AE42" i="2" s="1"/>
  <c r="R2" i="2"/>
  <c r="Q9" i="2"/>
  <c r="X9" i="2" s="1"/>
  <c r="AG9" i="2"/>
  <c r="M16" i="2"/>
  <c r="AG18" i="2"/>
  <c r="AH19" i="2"/>
  <c r="Z22" i="2"/>
  <c r="Z64" i="2" s="1"/>
  <c r="AH26" i="2"/>
  <c r="AG35" i="2"/>
  <c r="AE35" i="2" s="1"/>
  <c r="AF36" i="2"/>
  <c r="AH44" i="2"/>
  <c r="AH45" i="2"/>
  <c r="K63" i="2"/>
  <c r="T63" i="2"/>
  <c r="AB63" i="2"/>
  <c r="R64" i="2"/>
  <c r="AG19" i="2"/>
  <c r="S2" i="2"/>
  <c r="AA2" i="2"/>
  <c r="M8" i="2"/>
  <c r="V16" i="2"/>
  <c r="AF17" i="2"/>
  <c r="AG36" i="2"/>
  <c r="AE36" i="2" s="1"/>
  <c r="U63" i="2"/>
  <c r="AC63" i="2"/>
  <c r="S64" i="2"/>
  <c r="AA64" i="2"/>
  <c r="T2" i="2"/>
  <c r="V8" i="2"/>
  <c r="AF10" i="2"/>
  <c r="AE10" i="2" s="1"/>
  <c r="AF13" i="2"/>
  <c r="AE13" i="2" s="1"/>
  <c r="AG17" i="2"/>
  <c r="AG25" i="2"/>
  <c r="AF38" i="2"/>
  <c r="N63" i="2"/>
  <c r="AD63" i="2"/>
  <c r="T64" i="2"/>
  <c r="AC2" i="2"/>
  <c r="AG10" i="2"/>
  <c r="AG13" i="2"/>
  <c r="AF21" i="2"/>
  <c r="AG38" i="2"/>
  <c r="AE38" i="2" s="1"/>
  <c r="O63" i="2"/>
  <c r="AF20" i="2"/>
  <c r="AF40" i="2"/>
  <c r="AE46" i="2"/>
  <c r="AE53" i="2" s="1"/>
  <c r="P63" i="2"/>
  <c r="Q8" i="2"/>
  <c r="V9" i="2"/>
  <c r="AF11" i="2"/>
  <c r="AE11" i="2" s="1"/>
  <c r="AF14" i="2"/>
  <c r="AE14" i="2" s="1"/>
  <c r="AG20" i="2"/>
  <c r="Y63" i="2"/>
  <c r="V2" i="2" l="1"/>
  <c r="V64" i="2"/>
  <c r="V63" i="2"/>
  <c r="AH8" i="2"/>
  <c r="AG8" i="2"/>
  <c r="AF8" i="2"/>
  <c r="M64" i="2"/>
  <c r="M2" i="2"/>
  <c r="M63" i="2"/>
  <c r="AH16" i="2"/>
  <c r="AG16" i="2"/>
  <c r="AF16" i="2"/>
  <c r="AE16" i="2" s="1"/>
  <c r="Z63" i="2"/>
  <c r="Q63" i="2"/>
  <c r="X8" i="2"/>
  <c r="Q2" i="2"/>
  <c r="Q64" i="2"/>
  <c r="AI63" i="2"/>
  <c r="AI64" i="2"/>
  <c r="AI2" i="2"/>
  <c r="AG63" i="2" l="1"/>
  <c r="AG2" i="2"/>
  <c r="AG64" i="2"/>
  <c r="X64" i="2"/>
  <c r="X2" i="2"/>
  <c r="X63" i="2"/>
  <c r="AH63" i="2"/>
  <c r="AH64" i="2"/>
  <c r="AH2" i="2"/>
  <c r="AF64" i="2"/>
  <c r="AF2" i="2"/>
  <c r="AF63" i="2"/>
  <c r="AE8" i="2"/>
  <c r="AE64" i="2" l="1"/>
  <c r="AE2" i="2"/>
  <c r="AE63" i="2"/>
  <c r="S52" i="1" l="1"/>
  <c r="S51" i="1"/>
  <c r="S37" i="1"/>
  <c r="S36" i="1"/>
  <c r="S35" i="1"/>
  <c r="S34" i="1"/>
  <c r="S33" i="1"/>
  <c r="S32" i="1"/>
  <c r="S31" i="1"/>
  <c r="S30" i="1"/>
  <c r="S29" i="1"/>
  <c r="S28" i="1"/>
  <c r="S27" i="1"/>
  <c r="S26" i="1"/>
  <c r="R32" i="1"/>
  <c r="R31" i="1" s="1"/>
  <c r="R37" i="1" s="1"/>
  <c r="Q32" i="1"/>
  <c r="Q31" i="1" s="1"/>
  <c r="Q37" i="1" s="1"/>
  <c r="P32" i="1"/>
  <c r="O32" i="1"/>
  <c r="N32" i="1"/>
  <c r="N31" i="1" s="1"/>
  <c r="N37" i="1" s="1"/>
  <c r="M32" i="1"/>
  <c r="M31" i="1" s="1"/>
  <c r="M37" i="1" s="1"/>
  <c r="L32" i="1"/>
  <c r="L31" i="1" s="1"/>
  <c r="L37" i="1" s="1"/>
  <c r="K32" i="1"/>
  <c r="K31" i="1" s="1"/>
  <c r="K37" i="1" s="1"/>
  <c r="P31" i="1"/>
  <c r="P37" i="1" s="1"/>
  <c r="O31" i="1"/>
  <c r="O37" i="1" s="1"/>
  <c r="R26" i="1"/>
  <c r="Q26" i="1"/>
  <c r="P26" i="1"/>
  <c r="O26" i="1"/>
  <c r="N26" i="1"/>
  <c r="M26" i="1"/>
  <c r="L26" i="1"/>
  <c r="K26" i="1"/>
  <c r="J26" i="1"/>
  <c r="J32" i="1"/>
  <c r="J31" i="1" s="1"/>
  <c r="S22" i="1"/>
  <c r="S21" i="1"/>
  <c r="S20" i="1"/>
  <c r="S23" i="1"/>
  <c r="E45" i="1"/>
  <c r="F45" i="1" s="1"/>
  <c r="G45" i="1" s="1"/>
  <c r="H45" i="1" s="1"/>
  <c r="H44" i="1"/>
  <c r="G44" i="1"/>
  <c r="F44" i="1"/>
  <c r="E44" i="1"/>
  <c r="F42" i="1"/>
  <c r="G42" i="1" s="1"/>
  <c r="H42" i="1" s="1"/>
  <c r="E42" i="1"/>
  <c r="H41" i="1"/>
  <c r="G41" i="1"/>
  <c r="F41" i="1"/>
  <c r="E41" i="1"/>
  <c r="H32" i="1"/>
  <c r="H31" i="1" s="1"/>
  <c r="G32" i="1"/>
  <c r="G31" i="1" s="1"/>
  <c r="G37" i="1" s="1"/>
  <c r="F32" i="1"/>
  <c r="F31" i="1" s="1"/>
  <c r="F37" i="1" s="1"/>
  <c r="E32" i="1"/>
  <c r="E31" i="1" s="1"/>
  <c r="E37" i="1" s="1"/>
  <c r="H26" i="1"/>
  <c r="G26" i="1"/>
  <c r="F26" i="1"/>
  <c r="E26" i="1"/>
  <c r="D26" i="1"/>
  <c r="R23" i="1"/>
  <c r="M23" i="1"/>
  <c r="J23" i="1"/>
  <c r="Q23" i="1"/>
  <c r="O23" i="1"/>
  <c r="N23" i="1"/>
  <c r="L23" i="1"/>
  <c r="M20" i="1"/>
  <c r="H20" i="1"/>
  <c r="G20" i="1"/>
  <c r="F20" i="1"/>
  <c r="E20" i="1"/>
  <c r="R36" i="1" l="1"/>
  <c r="Q36" i="1"/>
  <c r="P36" i="1"/>
  <c r="O36" i="1"/>
  <c r="N36" i="1"/>
  <c r="K36" i="1"/>
  <c r="L36" i="1"/>
  <c r="M36" i="1"/>
  <c r="J36" i="1"/>
  <c r="J37" i="1"/>
  <c r="P23" i="1"/>
  <c r="E36" i="1"/>
  <c r="F36" i="1"/>
  <c r="H36" i="1"/>
  <c r="H37" i="1"/>
  <c r="K23" i="1"/>
  <c r="G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WIN10PC</author>
  </authors>
  <commentList>
    <comment ref="AA4" authorId="0" shapeId="0" xr:uid="{9659EA9B-DCD9-4EA7-80F7-8DB7823F24D3}">
      <text>
        <r>
          <rPr>
            <b/>
            <sz val="9"/>
            <color indexed="81"/>
            <rFont val="Tahoma"/>
            <family val="2"/>
          </rPr>
          <t>WIN10PC:
KSOP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E4" authorId="0" shapeId="0" xr:uid="{0966EFBE-767B-4A22-811F-63AABA10794E}">
      <text>
        <r>
          <rPr>
            <b/>
            <sz val="9"/>
            <color indexed="81"/>
            <rFont val="Tahoma"/>
            <family val="2"/>
          </rPr>
          <t>WIN10PC:</t>
        </r>
        <r>
          <rPr>
            <sz val="9"/>
            <color indexed="81"/>
            <rFont val="Tahoma"/>
            <family val="2"/>
          </rPr>
          <t xml:space="preserve">
ksop</t>
        </r>
      </text>
    </comment>
  </commentList>
</comments>
</file>

<file path=xl/sharedStrings.xml><?xml version="1.0" encoding="utf-8"?>
<sst xmlns="http://schemas.openxmlformats.org/spreadsheetml/2006/main" count="206" uniqueCount="137">
  <si>
    <t>TPK BELAWAN FASE 2</t>
  </si>
  <si>
    <t>DERMAGA</t>
  </si>
  <si>
    <t xml:space="preserve">: TPK Prima </t>
  </si>
  <si>
    <t>PANJANG DERMAGA</t>
  </si>
  <si>
    <t>: 350 M</t>
  </si>
  <si>
    <t>No</t>
  </si>
  <si>
    <t xml:space="preserve"> Uraian</t>
  </si>
  <si>
    <t>Satuan</t>
  </si>
  <si>
    <t>Standar Kinerja OP</t>
  </si>
  <si>
    <t>TAHUN</t>
  </si>
  <si>
    <t>RATA-RATA</t>
  </si>
  <si>
    <t>TRW I</t>
  </si>
  <si>
    <t>TRW II</t>
  </si>
  <si>
    <t>TRW III</t>
  </si>
  <si>
    <t>TRW IV</t>
  </si>
  <si>
    <t>MATHU BHUM</t>
  </si>
  <si>
    <t>SC MEDFORD</t>
  </si>
  <si>
    <t>MSC TARA III</t>
  </si>
  <si>
    <t>A.</t>
  </si>
  <si>
    <t>TRAFIK</t>
  </si>
  <si>
    <t>1. Kunjungan Kapal</t>
  </si>
  <si>
    <t>Call</t>
  </si>
  <si>
    <t>2. Jumlah Bongkar muat</t>
  </si>
  <si>
    <t>Box</t>
  </si>
  <si>
    <t>Teus</t>
  </si>
  <si>
    <t>3. Rata-rata LOA</t>
  </si>
  <si>
    <t>Meter</t>
  </si>
  <si>
    <t>A</t>
  </si>
  <si>
    <t>TRAFFIC/TRAFIK</t>
  </si>
  <si>
    <t>2. Jumlah Bongkat Muat</t>
  </si>
  <si>
    <t xml:space="preserve">Box </t>
  </si>
  <si>
    <t>3. Rata-rata Box Per Kapal</t>
  </si>
  <si>
    <t>Box/Kapal</t>
  </si>
  <si>
    <t>B</t>
  </si>
  <si>
    <t>SERVICE TIME</t>
  </si>
  <si>
    <t>1.Waiting Time (WT)</t>
  </si>
  <si>
    <t>Jam/Kapal</t>
  </si>
  <si>
    <t xml:space="preserve">    a. Pilot</t>
  </si>
  <si>
    <t xml:space="preserve">    b. Dermaga</t>
  </si>
  <si>
    <t>2.Postpone Time (PT)</t>
  </si>
  <si>
    <t>3.Approach Time (AT)</t>
  </si>
  <si>
    <t>4.Berthing Time (BT)</t>
  </si>
  <si>
    <t xml:space="preserve">   a.Berth Working Time (BWT)</t>
  </si>
  <si>
    <t xml:space="preserve">        1) Effective Time (ET)</t>
  </si>
  <si>
    <t xml:space="preserve">        2) Idle Time (IT)</t>
  </si>
  <si>
    <t xml:space="preserve">   b.Non Operating Time (NOT)</t>
  </si>
  <si>
    <t>5.Turn Round Time (TRT)</t>
  </si>
  <si>
    <t>6. ET/BT</t>
  </si>
  <si>
    <t>%</t>
  </si>
  <si>
    <t>C</t>
  </si>
  <si>
    <t>UTILIZATION</t>
  </si>
  <si>
    <t>1.Dermaga</t>
  </si>
  <si>
    <t xml:space="preserve"> a. Berth Occupancy Ratio (BOR)</t>
  </si>
  <si>
    <t xml:space="preserve"> b. Berth Through Put (BTP)</t>
  </si>
  <si>
    <t>Teus/M</t>
  </si>
  <si>
    <t>2.Lapangan Penumpukan</t>
  </si>
  <si>
    <t xml:space="preserve"> a. Yard Occupancy Ratio (YOR)</t>
  </si>
  <si>
    <t xml:space="preserve"> b. Yard Through Put (YTP)</t>
  </si>
  <si>
    <t>Teus/M2</t>
  </si>
  <si>
    <t>3.Gudang Penumpukan</t>
  </si>
  <si>
    <t xml:space="preserve"> a. Shed Occupancy Ratio (SOR)</t>
  </si>
  <si>
    <t xml:space="preserve"> b. Shed Through Put (STP)</t>
  </si>
  <si>
    <t>Ton/M2</t>
  </si>
  <si>
    <t>D</t>
  </si>
  <si>
    <t>PRODUKTIVITY</t>
  </si>
  <si>
    <t xml:space="preserve">   Lapangan</t>
  </si>
  <si>
    <t>B/C/H</t>
  </si>
  <si>
    <t>B/S/H</t>
  </si>
  <si>
    <t xml:space="preserve">   Receiving</t>
  </si>
  <si>
    <t>Menit</t>
  </si>
  <si>
    <t xml:space="preserve">   Delivery</t>
  </si>
  <si>
    <t>E</t>
  </si>
  <si>
    <t>DWELLING TIME TERMINAL</t>
  </si>
  <si>
    <t>1. Import (Bongkar)</t>
  </si>
  <si>
    <t>Hari</t>
  </si>
  <si>
    <t>2. Ekport (Muat)</t>
  </si>
  <si>
    <t>KESIAPAN OPERASI PERALATAN</t>
  </si>
  <si>
    <t>JANUARI</t>
  </si>
  <si>
    <t>JAN</t>
  </si>
  <si>
    <t>0SR6GE</t>
  </si>
  <si>
    <t>HE152R</t>
  </si>
  <si>
    <t>HE201R</t>
  </si>
  <si>
    <t>291E</t>
  </si>
  <si>
    <t>HE202R</t>
  </si>
  <si>
    <t>0SR6OE</t>
  </si>
  <si>
    <t>HE203R</t>
  </si>
  <si>
    <t>292E</t>
  </si>
  <si>
    <t>HE204R</t>
  </si>
  <si>
    <t>KINERJA OPERASIONAL BULAN JANUARI TAHUN 2022</t>
  </si>
  <si>
    <t>JUMLAH</t>
  </si>
  <si>
    <t>Service Time Terminal Prima Terminal Petikemas</t>
  </si>
  <si>
    <t xml:space="preserve">  </t>
  </si>
  <si>
    <t>Periode : Tahun 2022</t>
  </si>
  <si>
    <t xml:space="preserve">       </t>
  </si>
  <si>
    <t>NO</t>
  </si>
  <si>
    <t>KAPAL</t>
  </si>
  <si>
    <t>VOY</t>
  </si>
  <si>
    <t>AGENT</t>
  </si>
  <si>
    <t>SANDAR</t>
  </si>
  <si>
    <t>OCH</t>
  </si>
  <si>
    <t>PROD</t>
  </si>
  <si>
    <t>BOX</t>
  </si>
  <si>
    <t>BCH</t>
  </si>
  <si>
    <t>BSH</t>
  </si>
  <si>
    <t>GT</t>
  </si>
  <si>
    <t>LOA</t>
  </si>
  <si>
    <t>+</t>
  </si>
  <si>
    <t>PT</t>
  </si>
  <si>
    <t>WT</t>
  </si>
  <si>
    <t>Total</t>
  </si>
  <si>
    <t>AT</t>
  </si>
  <si>
    <t>BT</t>
  </si>
  <si>
    <t>BWT</t>
  </si>
  <si>
    <t>IT</t>
  </si>
  <si>
    <t>NOT</t>
  </si>
  <si>
    <t>ET</t>
  </si>
  <si>
    <t>TRT</t>
  </si>
  <si>
    <t>ET:BT</t>
  </si>
  <si>
    <t>Keterangan</t>
  </si>
  <si>
    <t>TEUS</t>
  </si>
  <si>
    <t>Pilot</t>
  </si>
  <si>
    <t>Berth</t>
  </si>
  <si>
    <t>JAM</t>
  </si>
  <si>
    <t>HARI</t>
  </si>
  <si>
    <t>INSENTIF</t>
  </si>
  <si>
    <t>MV SC MEDFORD</t>
  </si>
  <si>
    <t>CMA</t>
  </si>
  <si>
    <t xml:space="preserve">MV MSC TARA III </t>
  </si>
  <si>
    <t>PANURJWAN</t>
  </si>
  <si>
    <t>MENUNGGU AIR TINGGI</t>
  </si>
  <si>
    <t>MV MATHU BHUM</t>
  </si>
  <si>
    <t>BBN</t>
  </si>
  <si>
    <t xml:space="preserve"> </t>
  </si>
  <si>
    <t xml:space="preserve">      </t>
  </si>
  <si>
    <t>SUM</t>
  </si>
  <si>
    <t>AVERAGE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</si>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</sst>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164" formatCode="#,##0.00&quot; &quot;;&quot; (&quot;#,##0.00&quot;)&quot;;&quot; -&quot;#&quot; &quot;;@&quot; &quot;"/>
    <numFmt numFmtId="165" formatCode="_(* #,##0.00_);_(* \(#,##0.00\);_(* &quot;-&quot;??_);_(@_)"/>
    <numFmt numFmtId="166" formatCode="#,##0.00_ ;\-#,##0.00\ "/>
    <numFmt numFmtId="167" formatCode="d/m/yy\ h:mm"/>
    <numFmt numFmtId="168" formatCode="0.00;[Red]0.00"/>
    <numFmt numFmtId="169" formatCode="_(* #,##0_);_(* \(#,##0\);_(* &quot;-&quot;_);_(@_)"/>
  </numFmts>
  <fonts count="3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color indexed="8"/>
      <name val="Arial"/>
      <family val="2"/>
    </font>
    <font>
      <b/>
      <sz val="10"/>
      <color theme="3" tint="-0.499984740745262"/>
      <name val="Calibri"/>
      <family val="2"/>
    </font>
    <font>
      <b/>
      <sz val="10"/>
      <name val="Calibri"/>
      <family val="2"/>
    </font>
    <font>
      <sz val="10"/>
      <color theme="3" tint="-0.499984740745262"/>
      <name val="Calibri"/>
      <family val="2"/>
    </font>
    <font>
      <sz val="11"/>
      <color indexed="8"/>
      <name val="Arial"/>
      <family val="2"/>
    </font>
    <font>
      <sz val="10"/>
      <name val="Calibri"/>
      <family val="2"/>
      <scheme val="minor"/>
    </font>
    <font>
      <sz val="10"/>
      <color theme="3"/>
      <name val="Calibri"/>
      <family val="2"/>
      <scheme val="minor"/>
    </font>
    <font>
      <sz val="11"/>
      <color indexed="8"/>
      <name val="Calibri"/>
      <family val="2"/>
    </font>
    <font>
      <i/>
      <sz val="10"/>
      <color indexed="8"/>
      <name val="Calibri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Times New Roman"/>
      <family val="1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i/>
      <sz val="11"/>
      <name val="Times New Roman"/>
      <family val="1"/>
    </font>
    <font>
      <b/>
      <sz val="11"/>
      <name val="Calibri"/>
      <family val="2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i/>
      <sz val="11"/>
      <name val="Calibri"/>
      <family val="2"/>
      <scheme val="minor"/>
    </font>
    <font>
      <sz val="14"/>
      <name val="Calibri"/>
      <family val="2"/>
      <scheme val="minor"/>
    </font>
    <font>
      <sz val="2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6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theme="4"/>
      </patternFill>
    </fill>
    <fill>
      <patternFill patternType="solid">
        <fgColor rgb="FFFFFF00"/>
        <bgColor theme="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theme="4"/>
      </patternFill>
    </fill>
    <fill>
      <patternFill patternType="solid">
        <fgColor theme="4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3" tint="-0.499984740745262"/>
      </right>
      <top/>
      <bottom/>
      <diagonal/>
    </border>
    <border>
      <left style="thin">
        <color theme="3" tint="-0.499984740745262"/>
      </left>
      <right style="thin">
        <color theme="3" tint="-0.499984740745262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">
    <xf numFmtId="0" fontId="0" fillId="0" borderId="0"/>
    <xf numFmtId="41" fontId="1" fillId="0" borderId="0" applyFont="0" applyFill="0" applyBorder="0" applyAlignment="0" applyProtection="0"/>
    <xf numFmtId="0" fontId="1" fillId="0" borderId="0"/>
    <xf numFmtId="0" fontId="6" fillId="0" borderId="0"/>
    <xf numFmtId="0" fontId="8" fillId="0" borderId="0"/>
    <xf numFmtId="0" fontId="6" fillId="0" borderId="0"/>
    <xf numFmtId="164" fontId="12" fillId="0" borderId="0"/>
    <xf numFmtId="0" fontId="1" fillId="0" borderId="0"/>
    <xf numFmtId="165" fontId="15" fillId="0" borderId="0" applyFont="0" applyFill="0" applyBorder="0" applyAlignment="0" applyProtection="0">
      <alignment vertical="center"/>
    </xf>
    <xf numFmtId="165" fontId="1" fillId="0" borderId="0" applyFont="0" applyFill="0" applyBorder="0" applyAlignment="0" applyProtection="0"/>
  </cellStyleXfs>
  <cellXfs count="318">
    <xf numFmtId="0" fontId="0" fillId="0" borderId="0" xfId="0"/>
    <xf numFmtId="0" fontId="2" fillId="0" borderId="0" xfId="2" applyFont="1" applyAlignment="1">
      <alignment horizontal="center"/>
    </xf>
    <xf numFmtId="0" fontId="3" fillId="0" borderId="0" xfId="2" applyFont="1"/>
    <xf numFmtId="0" fontId="2" fillId="0" borderId="0" xfId="2" applyFont="1" applyAlignment="1"/>
    <xf numFmtId="0" fontId="2" fillId="0" borderId="0" xfId="2" applyFont="1" applyAlignment="1">
      <alignment horizontal="left"/>
    </xf>
    <xf numFmtId="0" fontId="3" fillId="0" borderId="0" xfId="2" applyFont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vertical="center"/>
    </xf>
    <xf numFmtId="4" fontId="2" fillId="3" borderId="9" xfId="0" applyNumberFormat="1" applyFont="1" applyFill="1" applyBorder="1" applyAlignment="1">
      <alignment vertical="center"/>
    </xf>
    <xf numFmtId="0" fontId="3" fillId="2" borderId="9" xfId="0" applyFont="1" applyFill="1" applyBorder="1" applyAlignment="1">
      <alignment horizontal="center"/>
    </xf>
    <xf numFmtId="0" fontId="2" fillId="2" borderId="6" xfId="2" applyFont="1" applyFill="1" applyBorder="1" applyAlignment="1">
      <alignment horizontal="center" vertical="center"/>
    </xf>
    <xf numFmtId="0" fontId="2" fillId="2" borderId="5" xfId="2" applyFont="1" applyFill="1" applyBorder="1" applyAlignment="1">
      <alignment horizontal="center" vertical="center"/>
    </xf>
    <xf numFmtId="0" fontId="2" fillId="3" borderId="6" xfId="2" applyFont="1" applyFill="1" applyBorder="1" applyAlignment="1">
      <alignment horizontal="center" vertical="center"/>
    </xf>
    <xf numFmtId="0" fontId="3" fillId="2" borderId="6" xfId="2" applyFont="1" applyFill="1" applyBorder="1"/>
    <xf numFmtId="0" fontId="3" fillId="2" borderId="6" xfId="2" applyFont="1" applyFill="1" applyBorder="1" applyAlignment="1">
      <alignment horizontal="center"/>
    </xf>
    <xf numFmtId="0" fontId="3" fillId="0" borderId="7" xfId="2" applyFont="1" applyBorder="1" applyAlignment="1">
      <alignment vertical="center"/>
    </xf>
    <xf numFmtId="0" fontId="2" fillId="0" borderId="8" xfId="2" applyFont="1" applyBorder="1" applyAlignment="1">
      <alignment vertical="center"/>
    </xf>
    <xf numFmtId="0" fontId="3" fillId="0" borderId="7" xfId="2" applyFont="1" applyBorder="1" applyAlignment="1">
      <alignment horizontal="center" vertical="center"/>
    </xf>
    <xf numFmtId="4" fontId="3" fillId="0" borderId="7" xfId="2" applyNumberFormat="1" applyFont="1" applyBorder="1" applyAlignment="1">
      <alignment horizontal="center" vertical="center"/>
    </xf>
    <xf numFmtId="4" fontId="3" fillId="0" borderId="11" xfId="2" applyNumberFormat="1" applyFont="1" applyBorder="1" applyAlignment="1">
      <alignment horizontal="center"/>
    </xf>
    <xf numFmtId="0" fontId="2" fillId="0" borderId="7" xfId="2" applyFont="1" applyBorder="1" applyAlignment="1">
      <alignment horizontal="center" vertical="center"/>
    </xf>
    <xf numFmtId="4" fontId="3" fillId="0" borderId="7" xfId="2" applyNumberFormat="1" applyFont="1" applyBorder="1" applyAlignment="1">
      <alignment horizontal="center"/>
    </xf>
    <xf numFmtId="4" fontId="3" fillId="0" borderId="0" xfId="2" applyNumberFormat="1" applyFont="1" applyAlignment="1">
      <alignment horizontal="center"/>
    </xf>
    <xf numFmtId="0" fontId="3" fillId="0" borderId="7" xfId="2" applyFont="1" applyBorder="1" applyAlignment="1">
      <alignment horizontal="left" vertical="center"/>
    </xf>
    <xf numFmtId="0" fontId="7" fillId="0" borderId="8" xfId="3" applyFont="1" applyFill="1" applyBorder="1" applyAlignment="1">
      <alignment vertical="center"/>
    </xf>
    <xf numFmtId="0" fontId="3" fillId="0" borderId="8" xfId="2" applyFont="1" applyBorder="1" applyAlignment="1">
      <alignment vertical="center"/>
    </xf>
    <xf numFmtId="0" fontId="9" fillId="0" borderId="7" xfId="4" applyFont="1" applyBorder="1" applyAlignment="1">
      <alignment horizontal="center" vertical="center"/>
    </xf>
    <xf numFmtId="0" fontId="10" fillId="0" borderId="8" xfId="3" applyFont="1" applyFill="1" applyBorder="1" applyAlignment="1">
      <alignment vertical="center"/>
    </xf>
    <xf numFmtId="0" fontId="3" fillId="0" borderId="7" xfId="2" applyFont="1" applyBorder="1"/>
    <xf numFmtId="4" fontId="3" fillId="0" borderId="12" xfId="2" applyNumberFormat="1" applyFont="1" applyBorder="1" applyAlignment="1">
      <alignment horizontal="center"/>
    </xf>
    <xf numFmtId="0" fontId="11" fillId="0" borderId="12" xfId="4" applyFont="1" applyBorder="1" applyAlignment="1">
      <alignment horizontal="left" vertical="center"/>
    </xf>
    <xf numFmtId="0" fontId="11" fillId="0" borderId="13" xfId="5" applyFont="1" applyFill="1" applyBorder="1" applyAlignment="1">
      <alignment vertical="center"/>
    </xf>
    <xf numFmtId="0" fontId="11" fillId="0" borderId="14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3" fontId="3" fillId="0" borderId="7" xfId="2" applyNumberFormat="1" applyFont="1" applyBorder="1" applyAlignment="1">
      <alignment horizontal="center" vertical="center"/>
    </xf>
    <xf numFmtId="3" fontId="3" fillId="0" borderId="7" xfId="2" applyNumberFormat="1" applyFont="1" applyBorder="1" applyAlignment="1">
      <alignment horizontal="center"/>
    </xf>
    <xf numFmtId="3" fontId="3" fillId="0" borderId="12" xfId="2" applyNumberFormat="1" applyFont="1" applyBorder="1" applyAlignment="1">
      <alignment horizontal="center"/>
    </xf>
    <xf numFmtId="0" fontId="11" fillId="0" borderId="12" xfId="4" applyFont="1" applyBorder="1" applyAlignment="1">
      <alignment vertical="center"/>
    </xf>
    <xf numFmtId="4" fontId="3" fillId="0" borderId="12" xfId="2" applyNumberFormat="1" applyFont="1" applyBorder="1" applyAlignment="1">
      <alignment horizontal="center" vertical="center"/>
    </xf>
    <xf numFmtId="1" fontId="3" fillId="0" borderId="12" xfId="1" applyNumberFormat="1" applyFont="1" applyBorder="1" applyAlignment="1">
      <alignment horizontal="center"/>
    </xf>
    <xf numFmtId="0" fontId="3" fillId="0" borderId="12" xfId="2" applyFont="1" applyBorder="1" applyAlignment="1">
      <alignment vertical="center"/>
    </xf>
    <xf numFmtId="0" fontId="3" fillId="0" borderId="12" xfId="2" applyFont="1" applyBorder="1" applyAlignment="1">
      <alignment horizontal="center" vertical="center"/>
    </xf>
    <xf numFmtId="0" fontId="3" fillId="0" borderId="0" xfId="2" applyFont="1" applyBorder="1"/>
    <xf numFmtId="0" fontId="2" fillId="0" borderId="12" xfId="2" applyFont="1" applyBorder="1" applyAlignment="1">
      <alignment horizontal="center" vertical="center"/>
    </xf>
    <xf numFmtId="4" fontId="3" fillId="0" borderId="12" xfId="2" applyNumberFormat="1" applyFont="1" applyFill="1" applyBorder="1" applyAlignment="1">
      <alignment horizontal="center" vertical="center"/>
    </xf>
    <xf numFmtId="4" fontId="3" fillId="0" borderId="12" xfId="2" applyNumberFormat="1" applyFont="1" applyFill="1" applyBorder="1" applyAlignment="1">
      <alignment horizontal="center"/>
    </xf>
    <xf numFmtId="0" fontId="3" fillId="0" borderId="12" xfId="2" applyFont="1" applyFill="1" applyBorder="1" applyAlignment="1">
      <alignment vertical="center"/>
    </xf>
    <xf numFmtId="0" fontId="3" fillId="0" borderId="8" xfId="2" applyFont="1" applyFill="1" applyBorder="1" applyAlignment="1">
      <alignment vertical="center"/>
    </xf>
    <xf numFmtId="0" fontId="3" fillId="0" borderId="12" xfId="2" applyFont="1" applyFill="1" applyBorder="1" applyAlignment="1">
      <alignment horizontal="center" vertical="center"/>
    </xf>
    <xf numFmtId="0" fontId="3" fillId="0" borderId="0" xfId="2" applyFont="1" applyFill="1"/>
    <xf numFmtId="0" fontId="3" fillId="4" borderId="12" xfId="2" applyFont="1" applyFill="1" applyBorder="1" applyAlignment="1">
      <alignment vertical="center"/>
    </xf>
    <xf numFmtId="0" fontId="3" fillId="4" borderId="8" xfId="2" applyFont="1" applyFill="1" applyBorder="1" applyAlignment="1">
      <alignment vertical="center"/>
    </xf>
    <xf numFmtId="0" fontId="3" fillId="4" borderId="12" xfId="2" applyFont="1" applyFill="1" applyBorder="1" applyAlignment="1">
      <alignment horizontal="center" vertical="center"/>
    </xf>
    <xf numFmtId="0" fontId="3" fillId="4" borderId="0" xfId="2" applyFont="1" applyFill="1"/>
    <xf numFmtId="0" fontId="7" fillId="0" borderId="8" xfId="3" applyFont="1" applyFill="1" applyBorder="1" applyAlignment="1">
      <alignment horizontal="left" vertical="center" indent="1"/>
    </xf>
    <xf numFmtId="4" fontId="3" fillId="0" borderId="12" xfId="0" applyNumberFormat="1" applyFont="1" applyFill="1" applyBorder="1" applyAlignment="1">
      <alignment horizontal="center" vertical="center"/>
    </xf>
    <xf numFmtId="4" fontId="3" fillId="0" borderId="12" xfId="0" applyNumberFormat="1" applyFont="1" applyBorder="1" applyAlignment="1">
      <alignment horizontal="center" vertical="center"/>
    </xf>
    <xf numFmtId="0" fontId="3" fillId="0" borderId="12" xfId="1" applyNumberFormat="1" applyFont="1" applyFill="1" applyBorder="1" applyAlignment="1">
      <alignment horizontal="center"/>
    </xf>
    <xf numFmtId="0" fontId="3" fillId="0" borderId="12" xfId="1" applyNumberFormat="1" applyFont="1" applyBorder="1" applyAlignment="1">
      <alignment horizontal="center"/>
    </xf>
    <xf numFmtId="4" fontId="3" fillId="0" borderId="0" xfId="2" applyNumberFormat="1" applyFont="1" applyBorder="1" applyAlignment="1">
      <alignment horizontal="center"/>
    </xf>
    <xf numFmtId="0" fontId="5" fillId="0" borderId="8" xfId="7" applyFont="1" applyBorder="1" applyAlignment="1">
      <alignment vertical="center"/>
    </xf>
    <xf numFmtId="4" fontId="13" fillId="0" borderId="12" xfId="3" applyNumberFormat="1" applyFont="1" applyFill="1" applyBorder="1" applyAlignment="1">
      <alignment horizontal="center" vertical="center"/>
    </xf>
    <xf numFmtId="4" fontId="14" fillId="0" borderId="12" xfId="3" applyNumberFormat="1" applyFont="1" applyFill="1" applyBorder="1" applyAlignment="1">
      <alignment horizontal="center" vertical="center"/>
    </xf>
    <xf numFmtId="0" fontId="3" fillId="0" borderId="8" xfId="7" applyFont="1" applyBorder="1" applyAlignment="1">
      <alignment vertical="center"/>
    </xf>
    <xf numFmtId="4" fontId="13" fillId="0" borderId="12" xfId="2" applyNumberFormat="1" applyFont="1" applyFill="1" applyBorder="1" applyAlignment="1">
      <alignment horizontal="center"/>
    </xf>
    <xf numFmtId="0" fontId="3" fillId="0" borderId="9" xfId="2" applyFont="1" applyBorder="1" applyAlignment="1">
      <alignment vertical="center"/>
    </xf>
    <xf numFmtId="0" fontId="3" fillId="0" borderId="10" xfId="2" applyFont="1" applyBorder="1" applyAlignment="1">
      <alignment vertical="center"/>
    </xf>
    <xf numFmtId="0" fontId="3" fillId="0" borderId="9" xfId="2" applyFont="1" applyBorder="1" applyAlignment="1">
      <alignment horizontal="center" vertical="center"/>
    </xf>
    <xf numFmtId="4" fontId="3" fillId="0" borderId="9" xfId="2" applyNumberFormat="1" applyFont="1" applyFill="1" applyBorder="1" applyAlignment="1">
      <alignment horizontal="center" vertical="center"/>
    </xf>
    <xf numFmtId="4" fontId="3" fillId="0" borderId="9" xfId="2" applyNumberFormat="1" applyFont="1" applyFill="1" applyBorder="1" applyAlignment="1">
      <alignment horizontal="center"/>
    </xf>
    <xf numFmtId="4" fontId="3" fillId="0" borderId="9" xfId="2" applyNumberFormat="1" applyFont="1" applyBorder="1" applyAlignment="1">
      <alignment horizontal="center"/>
    </xf>
    <xf numFmtId="0" fontId="1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/>
    </xf>
    <xf numFmtId="4" fontId="3" fillId="0" borderId="0" xfId="2" applyNumberFormat="1" applyFont="1"/>
    <xf numFmtId="0" fontId="3" fillId="0" borderId="0" xfId="0" applyFont="1" applyAlignment="1"/>
    <xf numFmtId="0" fontId="16" fillId="0" borderId="0" xfId="0" applyFont="1" applyAlignment="1"/>
    <xf numFmtId="0" fontId="16" fillId="0" borderId="0" xfId="0" applyFont="1" applyAlignment="1">
      <alignment horizontal="center"/>
    </xf>
    <xf numFmtId="0" fontId="2" fillId="0" borderId="0" xfId="0" applyFont="1" applyAlignment="1"/>
    <xf numFmtId="0" fontId="2" fillId="2" borderId="7" xfId="0" applyFont="1" applyFill="1" applyBorder="1" applyAlignment="1">
      <alignment horizontal="center" vertical="center" wrapText="1"/>
    </xf>
    <xf numFmtId="3" fontId="3" fillId="0" borderId="8" xfId="2" applyNumberFormat="1" applyFont="1" applyBorder="1" applyAlignment="1">
      <alignment horizontal="center"/>
    </xf>
    <xf numFmtId="4" fontId="3" fillId="0" borderId="11" xfId="2" applyNumberFormat="1" applyFont="1" applyBorder="1" applyAlignment="1">
      <alignment horizontal="center" vertical="center"/>
    </xf>
    <xf numFmtId="3" fontId="3" fillId="0" borderId="12" xfId="2" applyNumberFormat="1" applyFont="1" applyBorder="1" applyAlignment="1">
      <alignment horizontal="center" vertical="center"/>
    </xf>
    <xf numFmtId="166" fontId="3" fillId="0" borderId="12" xfId="1" applyNumberFormat="1" applyFont="1" applyBorder="1" applyAlignment="1">
      <alignment horizontal="center" vertical="center"/>
    </xf>
    <xf numFmtId="2" fontId="3" fillId="0" borderId="12" xfId="1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/>
    </xf>
    <xf numFmtId="0" fontId="2" fillId="2" borderId="7" xfId="2" applyFont="1" applyFill="1" applyBorder="1" applyAlignment="1">
      <alignment horizontal="center" vertical="center"/>
    </xf>
    <xf numFmtId="0" fontId="2" fillId="2" borderId="9" xfId="2" applyFont="1" applyFill="1" applyBorder="1" applyAlignment="1">
      <alignment horizontal="center" vertical="center"/>
    </xf>
    <xf numFmtId="0" fontId="2" fillId="2" borderId="2" xfId="2" applyFont="1" applyFill="1" applyBorder="1" applyAlignment="1">
      <alignment horizontal="center" vertical="center"/>
    </xf>
    <xf numFmtId="0" fontId="2" fillId="2" borderId="8" xfId="2" applyFont="1" applyFill="1" applyBorder="1" applyAlignment="1">
      <alignment horizontal="center" vertical="center"/>
    </xf>
    <xf numFmtId="0" fontId="2" fillId="2" borderId="10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2" fillId="2" borderId="7" xfId="2" applyFont="1" applyFill="1" applyBorder="1" applyAlignment="1">
      <alignment horizontal="center" vertical="center" wrapText="1"/>
    </xf>
    <xf numFmtId="0" fontId="2" fillId="2" borderId="9" xfId="2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2" fontId="0" fillId="0" borderId="0" xfId="0" applyNumberFormat="1"/>
    <xf numFmtId="0" fontId="20" fillId="0" borderId="0" xfId="0" applyFont="1"/>
    <xf numFmtId="0" fontId="21" fillId="4" borderId="0" xfId="0" applyFont="1" applyFill="1"/>
    <xf numFmtId="0" fontId="22" fillId="4" borderId="0" xfId="0" applyFont="1" applyFill="1" applyAlignment="1"/>
    <xf numFmtId="0" fontId="23" fillId="4" borderId="0" xfId="0" applyFont="1" applyFill="1" applyAlignment="1">
      <alignment horizontal="center"/>
    </xf>
    <xf numFmtId="4" fontId="22" fillId="4" borderId="0" xfId="0" applyNumberFormat="1" applyFont="1" applyFill="1" applyAlignment="1">
      <alignment horizontal="center"/>
    </xf>
    <xf numFmtId="0" fontId="22" fillId="4" borderId="0" xfId="0" applyFont="1" applyFill="1" applyAlignment="1">
      <alignment horizontal="center"/>
    </xf>
    <xf numFmtId="0" fontId="22" fillId="4" borderId="0" xfId="0" applyFont="1" applyFill="1"/>
    <xf numFmtId="2" fontId="0" fillId="4" borderId="0" xfId="0" applyNumberFormat="1" applyFill="1"/>
    <xf numFmtId="0" fontId="0" fillId="4" borderId="0" xfId="0" applyFill="1"/>
    <xf numFmtId="0" fontId="21" fillId="4" borderId="0" xfId="0" applyFont="1" applyFill="1" applyAlignment="1"/>
    <xf numFmtId="0" fontId="21" fillId="4" borderId="0" xfId="0" applyFont="1" applyFill="1" applyAlignment="1">
      <alignment horizontal="center"/>
    </xf>
    <xf numFmtId="2" fontId="22" fillId="5" borderId="0" xfId="0" applyNumberFormat="1" applyFont="1" applyFill="1" applyAlignment="1">
      <alignment horizontal="center"/>
    </xf>
    <xf numFmtId="2" fontId="22" fillId="4" borderId="0" xfId="0" applyNumberFormat="1" applyFont="1" applyFill="1" applyAlignment="1">
      <alignment horizontal="center"/>
    </xf>
    <xf numFmtId="2" fontId="23" fillId="4" borderId="0" xfId="0" applyNumberFormat="1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/>
    <xf numFmtId="3" fontId="0" fillId="4" borderId="0" xfId="0" applyNumberFormat="1" applyFill="1" applyAlignment="1">
      <alignment horizontal="center"/>
    </xf>
    <xf numFmtId="167" fontId="0" fillId="4" borderId="0" xfId="0" applyNumberFormat="1" applyFill="1" applyAlignment="1">
      <alignment horizontal="center"/>
    </xf>
    <xf numFmtId="167" fontId="22" fillId="4" borderId="0" xfId="0" applyNumberFormat="1" applyFont="1" applyFill="1" applyAlignment="1">
      <alignment horizontal="center"/>
    </xf>
    <xf numFmtId="168" fontId="22" fillId="4" borderId="0" xfId="0" applyNumberFormat="1" applyFont="1" applyFill="1" applyAlignment="1">
      <alignment horizontal="center"/>
    </xf>
    <xf numFmtId="165" fontId="22" fillId="4" borderId="0" xfId="9" applyFont="1" applyFill="1" applyAlignment="1">
      <alignment horizontal="center"/>
    </xf>
    <xf numFmtId="2" fontId="19" fillId="0" borderId="0" xfId="0" applyNumberFormat="1" applyFont="1"/>
    <xf numFmtId="0" fontId="17" fillId="0" borderId="0" xfId="0" applyFont="1"/>
    <xf numFmtId="0" fontId="24" fillId="4" borderId="6" xfId="0" applyFont="1" applyFill="1" applyBorder="1" applyAlignment="1">
      <alignment horizontal="center" vertical="center"/>
    </xf>
    <xf numFmtId="0" fontId="24" fillId="4" borderId="11" xfId="0" applyFont="1" applyFill="1" applyBorder="1" applyAlignment="1">
      <alignment horizontal="center" vertical="center"/>
    </xf>
    <xf numFmtId="167" fontId="24" fillId="4" borderId="11" xfId="0" applyNumberFormat="1" applyFont="1" applyFill="1" applyBorder="1" applyAlignment="1">
      <alignment horizontal="center" vertical="center"/>
    </xf>
    <xf numFmtId="0" fontId="25" fillId="4" borderId="15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/>
    </xf>
    <xf numFmtId="4" fontId="25" fillId="4" borderId="11" xfId="0" applyNumberFormat="1" applyFont="1" applyFill="1" applyBorder="1" applyAlignment="1">
      <alignment horizontal="center" vertical="center"/>
    </xf>
    <xf numFmtId="4" fontId="25" fillId="4" borderId="3" xfId="0" applyNumberFormat="1" applyFont="1" applyFill="1" applyBorder="1" applyAlignment="1">
      <alignment horizontal="center" vertical="center"/>
    </xf>
    <xf numFmtId="4" fontId="25" fillId="4" borderId="4" xfId="0" applyNumberFormat="1" applyFont="1" applyFill="1" applyBorder="1" applyAlignment="1">
      <alignment horizontal="center" vertical="center"/>
    </xf>
    <xf numFmtId="4" fontId="25" fillId="4" borderId="5" xfId="0" applyNumberFormat="1" applyFont="1" applyFill="1" applyBorder="1" applyAlignment="1">
      <alignment horizontal="center" vertical="center"/>
    </xf>
    <xf numFmtId="0" fontId="25" fillId="6" borderId="11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0" fontId="26" fillId="6" borderId="11" xfId="0" applyFont="1" applyFill="1" applyBorder="1" applyAlignment="1">
      <alignment horizontal="center" vertical="center"/>
    </xf>
    <xf numFmtId="0" fontId="26" fillId="4" borderId="11" xfId="0" applyFont="1" applyFill="1" applyBorder="1" applyAlignment="1">
      <alignment horizontal="center" vertical="center"/>
    </xf>
    <xf numFmtId="2" fontId="27" fillId="4" borderId="11" xfId="0" applyNumberFormat="1" applyFont="1" applyFill="1" applyBorder="1" applyAlignment="1">
      <alignment horizontal="center" vertical="center"/>
    </xf>
    <xf numFmtId="4" fontId="25" fillId="4" borderId="0" xfId="0" applyNumberFormat="1" applyFont="1" applyFill="1" applyBorder="1" applyAlignment="1">
      <alignment vertical="center"/>
    </xf>
    <xf numFmtId="0" fontId="28" fillId="4" borderId="0" xfId="0" applyFont="1" applyFill="1" applyAlignment="1">
      <alignment horizontal="center"/>
    </xf>
    <xf numFmtId="0" fontId="28" fillId="4" borderId="0" xfId="0" applyFont="1" applyFill="1"/>
    <xf numFmtId="2" fontId="19" fillId="4" borderId="0" xfId="0" applyNumberFormat="1" applyFont="1" applyFill="1"/>
    <xf numFmtId="0" fontId="19" fillId="4" borderId="0" xfId="0" applyFont="1" applyFill="1"/>
    <xf numFmtId="0" fontId="19" fillId="0" borderId="0" xfId="0" applyFont="1"/>
    <xf numFmtId="0" fontId="24" fillId="4" borderId="12" xfId="0" applyFont="1" applyFill="1" applyBorder="1" applyAlignment="1">
      <alignment horizontal="center" vertical="center"/>
    </xf>
    <xf numFmtId="167" fontId="24" fillId="4" borderId="12" xfId="0" applyNumberFormat="1" applyFont="1" applyFill="1" applyBorder="1" applyAlignment="1">
      <alignment horizontal="center" vertical="center"/>
    </xf>
    <xf numFmtId="0" fontId="25" fillId="4" borderId="16" xfId="0" applyFont="1" applyFill="1" applyBorder="1" applyAlignment="1">
      <alignment horizontal="center" vertical="center"/>
    </xf>
    <xf numFmtId="0" fontId="25" fillId="4" borderId="8" xfId="0" applyFont="1" applyFill="1" applyBorder="1" applyAlignment="1">
      <alignment horizontal="center" vertical="center"/>
    </xf>
    <xf numFmtId="4" fontId="25" fillId="4" borderId="12" xfId="0" applyNumberFormat="1" applyFont="1" applyFill="1" applyBorder="1" applyAlignment="1">
      <alignment horizontal="center" vertical="center"/>
    </xf>
    <xf numFmtId="2" fontId="25" fillId="4" borderId="10" xfId="0" applyNumberFormat="1" applyFont="1" applyFill="1" applyBorder="1" applyAlignment="1">
      <alignment horizontal="center" vertical="center"/>
    </xf>
    <xf numFmtId="2" fontId="25" fillId="4" borderId="11" xfId="0" applyNumberFormat="1" applyFont="1" applyFill="1" applyBorder="1" applyAlignment="1">
      <alignment horizontal="center" vertical="center"/>
    </xf>
    <xf numFmtId="2" fontId="25" fillId="4" borderId="9" xfId="0" applyNumberFormat="1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0" fontId="25" fillId="4" borderId="12" xfId="0" applyFont="1" applyFill="1" applyBorder="1" applyAlignment="1">
      <alignment horizontal="center" vertical="center"/>
    </xf>
    <xf numFmtId="0" fontId="25" fillId="4" borderId="17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2" fontId="25" fillId="4" borderId="5" xfId="0" applyNumberFormat="1" applyFont="1" applyFill="1" applyBorder="1" applyAlignment="1">
      <alignment horizontal="center" vertical="center"/>
    </xf>
    <xf numFmtId="0" fontId="22" fillId="6" borderId="12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0" fontId="26" fillId="6" borderId="12" xfId="0" applyFont="1" applyFill="1" applyBorder="1" applyAlignment="1">
      <alignment horizontal="center" vertical="center"/>
    </xf>
    <xf numFmtId="0" fontId="26" fillId="4" borderId="12" xfId="0" applyFont="1" applyFill="1" applyBorder="1" applyAlignment="1">
      <alignment horizontal="center" vertical="center"/>
    </xf>
    <xf numFmtId="2" fontId="27" fillId="4" borderId="12" xfId="0" applyNumberFormat="1" applyFont="1" applyFill="1" applyBorder="1" applyAlignment="1">
      <alignment horizontal="center" vertical="center"/>
    </xf>
    <xf numFmtId="0" fontId="24" fillId="4" borderId="9" xfId="0" applyFont="1" applyFill="1" applyBorder="1" applyAlignment="1">
      <alignment horizontal="center" vertical="center"/>
    </xf>
    <xf numFmtId="167" fontId="24" fillId="4" borderId="9" xfId="0" applyNumberFormat="1" applyFont="1" applyFill="1" applyBorder="1" applyAlignment="1">
      <alignment horizontal="center" vertical="center"/>
    </xf>
    <xf numFmtId="0" fontId="25" fillId="4" borderId="6" xfId="0" applyFont="1" applyFill="1" applyBorder="1" applyAlignment="1">
      <alignment vertical="center"/>
    </xf>
    <xf numFmtId="0" fontId="25" fillId="4" borderId="6" xfId="0" applyFont="1" applyFill="1" applyBorder="1" applyAlignment="1">
      <alignment horizontal="center" vertical="center"/>
    </xf>
    <xf numFmtId="4" fontId="25" fillId="4" borderId="9" xfId="0" applyNumberFormat="1" applyFont="1" applyFill="1" applyBorder="1" applyAlignment="1">
      <alignment horizontal="center" vertical="center"/>
    </xf>
    <xf numFmtId="2" fontId="25" fillId="4" borderId="9" xfId="0" applyNumberFormat="1" applyFont="1" applyFill="1" applyBorder="1" applyAlignment="1">
      <alignment horizontal="center" vertical="center"/>
    </xf>
    <xf numFmtId="2" fontId="25" fillId="4" borderId="9" xfId="0" applyNumberFormat="1" applyFont="1" applyFill="1" applyBorder="1" applyAlignment="1">
      <alignment vertical="center"/>
    </xf>
    <xf numFmtId="2" fontId="25" fillId="4" borderId="6" xfId="0" applyNumberFormat="1" applyFont="1" applyFill="1" applyBorder="1" applyAlignment="1">
      <alignment horizontal="center" vertical="center"/>
    </xf>
    <xf numFmtId="0" fontId="25" fillId="4" borderId="6" xfId="0" applyFont="1" applyFill="1" applyBorder="1" applyAlignment="1">
      <alignment horizontal="center" vertical="center"/>
    </xf>
    <xf numFmtId="2" fontId="25" fillId="4" borderId="6" xfId="0" applyNumberFormat="1" applyFont="1" applyFill="1" applyBorder="1" applyAlignment="1">
      <alignment horizontal="center" vertical="center"/>
    </xf>
    <xf numFmtId="0" fontId="22" fillId="6" borderId="9" xfId="0" applyFont="1" applyFill="1" applyBorder="1" applyAlignment="1">
      <alignment horizontal="center" vertical="center"/>
    </xf>
    <xf numFmtId="0" fontId="25" fillId="4" borderId="9" xfId="0" applyFont="1" applyFill="1" applyBorder="1" applyAlignment="1">
      <alignment horizontal="center" vertical="center"/>
    </xf>
    <xf numFmtId="0" fontId="26" fillId="6" borderId="9" xfId="0" applyFont="1" applyFill="1" applyBorder="1" applyAlignment="1">
      <alignment horizontal="center" vertical="center"/>
    </xf>
    <xf numFmtId="2" fontId="27" fillId="4" borderId="9" xfId="0" applyNumberFormat="1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horizontal="center" vertical="center"/>
    </xf>
    <xf numFmtId="0" fontId="24" fillId="4" borderId="6" xfId="0" applyFont="1" applyFill="1" applyBorder="1" applyAlignment="1">
      <alignment vertical="center"/>
    </xf>
    <xf numFmtId="167" fontId="24" fillId="4" borderId="6" xfId="0" applyNumberFormat="1" applyFont="1" applyFill="1" applyBorder="1" applyAlignment="1">
      <alignment horizontal="center" vertical="center"/>
    </xf>
    <xf numFmtId="167" fontId="25" fillId="4" borderId="6" xfId="0" applyNumberFormat="1" applyFont="1" applyFill="1" applyBorder="1" applyAlignment="1">
      <alignment horizontal="center" vertical="center"/>
    </xf>
    <xf numFmtId="4" fontId="25" fillId="4" borderId="6" xfId="0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/>
    </xf>
    <xf numFmtId="2" fontId="22" fillId="4" borderId="6" xfId="0" applyNumberFormat="1" applyFont="1" applyFill="1" applyBorder="1" applyAlignment="1">
      <alignment horizontal="center"/>
    </xf>
    <xf numFmtId="2" fontId="22" fillId="4" borderId="9" xfId="0" applyNumberFormat="1" applyFont="1" applyFill="1" applyBorder="1" applyAlignment="1">
      <alignment horizontal="center"/>
    </xf>
    <xf numFmtId="2" fontId="20" fillId="0" borderId="0" xfId="0" applyNumberFormat="1" applyFont="1"/>
    <xf numFmtId="0" fontId="0" fillId="5" borderId="6" xfId="0" applyFill="1" applyBorder="1" applyAlignment="1">
      <alignment horizontal="center"/>
    </xf>
    <xf numFmtId="0" fontId="22" fillId="7" borderId="6" xfId="0" applyFont="1" applyFill="1" applyBorder="1"/>
    <xf numFmtId="0" fontId="0" fillId="4" borderId="6" xfId="0" applyNumberFormat="1" applyFont="1" applyFill="1" applyBorder="1" applyAlignment="1">
      <alignment horizontal="center"/>
    </xf>
    <xf numFmtId="0" fontId="22" fillId="4" borderId="6" xfId="0" applyNumberFormat="1" applyFont="1" applyFill="1" applyBorder="1" applyAlignment="1">
      <alignment horizontal="center"/>
    </xf>
    <xf numFmtId="41" fontId="22" fillId="4" borderId="6" xfId="1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" fontId="0" fillId="4" borderId="6" xfId="0" applyNumberFormat="1" applyFill="1" applyBorder="1" applyAlignment="1">
      <alignment horizontal="center"/>
    </xf>
    <xf numFmtId="1" fontId="22" fillId="4" borderId="6" xfId="0" applyNumberFormat="1" applyFont="1" applyFill="1" applyBorder="1" applyAlignment="1">
      <alignment horizontal="center"/>
    </xf>
    <xf numFmtId="4" fontId="22" fillId="4" borderId="6" xfId="0" applyNumberFormat="1" applyFont="1" applyFill="1" applyBorder="1" applyAlignment="1">
      <alignment horizontal="center"/>
    </xf>
    <xf numFmtId="168" fontId="22" fillId="4" borderId="6" xfId="0" applyNumberFormat="1" applyFont="1" applyFill="1" applyBorder="1" applyAlignment="1">
      <alignment horizontal="center"/>
    </xf>
    <xf numFmtId="168" fontId="22" fillId="4" borderId="5" xfId="0" applyNumberFormat="1" applyFont="1" applyFill="1" applyBorder="1" applyAlignment="1">
      <alignment horizontal="center"/>
    </xf>
    <xf numFmtId="4" fontId="23" fillId="4" borderId="6" xfId="0" applyNumberFormat="1" applyFont="1" applyFill="1" applyBorder="1" applyAlignment="1">
      <alignment horizontal="center"/>
    </xf>
    <xf numFmtId="4" fontId="22" fillId="4" borderId="0" xfId="0" applyNumberFormat="1" applyFont="1" applyFill="1" applyAlignment="1"/>
    <xf numFmtId="168" fontId="0" fillId="4" borderId="6" xfId="0" applyNumberFormat="1" applyFill="1" applyBorder="1" applyAlignment="1">
      <alignment horizontal="center"/>
    </xf>
    <xf numFmtId="168" fontId="0" fillId="0" borderId="6" xfId="0" applyNumberFormat="1" applyFill="1" applyBorder="1" applyAlignment="1">
      <alignment horizontal="center"/>
    </xf>
    <xf numFmtId="0" fontId="22" fillId="0" borderId="6" xfId="0" applyFont="1" applyFill="1" applyBorder="1"/>
    <xf numFmtId="0" fontId="0" fillId="0" borderId="6" xfId="0" quotePrefix="1" applyNumberFormat="1" applyFont="1" applyFill="1" applyBorder="1" applyAlignment="1">
      <alignment horizontal="center"/>
    </xf>
    <xf numFmtId="0" fontId="22" fillId="0" borderId="6" xfId="0" applyNumberFormat="1" applyFont="1" applyFill="1" applyBorder="1" applyAlignment="1">
      <alignment horizontal="center"/>
    </xf>
    <xf numFmtId="41" fontId="22" fillId="0" borderId="6" xfId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7" fontId="0" fillId="0" borderId="6" xfId="0" applyNumberFormat="1" applyFill="1" applyBorder="1" applyAlignment="1">
      <alignment horizontal="center"/>
    </xf>
    <xf numFmtId="1" fontId="0" fillId="0" borderId="6" xfId="0" applyNumberFormat="1" applyFill="1" applyBorder="1" applyAlignment="1">
      <alignment horizontal="center"/>
    </xf>
    <xf numFmtId="1" fontId="22" fillId="0" borderId="6" xfId="0" applyNumberFormat="1" applyFont="1" applyFill="1" applyBorder="1" applyAlignment="1">
      <alignment horizontal="center"/>
    </xf>
    <xf numFmtId="4" fontId="22" fillId="0" borderId="6" xfId="0" applyNumberFormat="1" applyFont="1" applyFill="1" applyBorder="1" applyAlignment="1">
      <alignment horizontal="center"/>
    </xf>
    <xf numFmtId="168" fontId="22" fillId="0" borderId="6" xfId="0" applyNumberFormat="1" applyFont="1" applyFill="1" applyBorder="1" applyAlignment="1">
      <alignment horizontal="center"/>
    </xf>
    <xf numFmtId="2" fontId="22" fillId="0" borderId="6" xfId="0" applyNumberFormat="1" applyFont="1" applyFill="1" applyBorder="1" applyAlignment="1">
      <alignment horizontal="center"/>
    </xf>
    <xf numFmtId="168" fontId="22" fillId="0" borderId="5" xfId="0" applyNumberFormat="1" applyFont="1" applyFill="1" applyBorder="1" applyAlignment="1">
      <alignment horizontal="center"/>
    </xf>
    <xf numFmtId="4" fontId="23" fillId="0" borderId="6" xfId="0" applyNumberFormat="1" applyFont="1" applyFill="1" applyBorder="1" applyAlignment="1">
      <alignment horizontal="center"/>
    </xf>
    <xf numFmtId="0" fontId="0" fillId="0" borderId="6" xfId="0" applyNumberFormat="1" applyFont="1" applyFill="1" applyBorder="1" applyAlignment="1">
      <alignment horizontal="center"/>
    </xf>
    <xf numFmtId="4" fontId="23" fillId="0" borderId="6" xfId="0" applyNumberFormat="1" applyFont="1" applyFill="1" applyBorder="1" applyAlignment="1">
      <alignment horizontal="left"/>
    </xf>
    <xf numFmtId="4" fontId="22" fillId="4" borderId="0" xfId="0" applyNumberFormat="1" applyFont="1" applyFill="1" applyBorder="1" applyAlignment="1"/>
    <xf numFmtId="0" fontId="22" fillId="8" borderId="6" xfId="0" applyFont="1" applyFill="1" applyBorder="1"/>
    <xf numFmtId="0" fontId="0" fillId="5" borderId="6" xfId="0" quotePrefix="1" applyNumberFormat="1" applyFont="1" applyFill="1" applyBorder="1" applyAlignment="1">
      <alignment horizontal="center"/>
    </xf>
    <xf numFmtId="0" fontId="22" fillId="5" borderId="6" xfId="0" applyNumberFormat="1" applyFont="1" applyFill="1" applyBorder="1" applyAlignment="1">
      <alignment horizontal="center"/>
    </xf>
    <xf numFmtId="41" fontId="22" fillId="5" borderId="6" xfId="1" applyFont="1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" fontId="0" fillId="5" borderId="6" xfId="0" applyNumberFormat="1" applyFill="1" applyBorder="1" applyAlignment="1">
      <alignment horizontal="center"/>
    </xf>
    <xf numFmtId="1" fontId="22" fillId="5" borderId="6" xfId="0" applyNumberFormat="1" applyFont="1" applyFill="1" applyBorder="1" applyAlignment="1">
      <alignment horizontal="center"/>
    </xf>
    <xf numFmtId="4" fontId="22" fillId="5" borderId="6" xfId="0" applyNumberFormat="1" applyFont="1" applyFill="1" applyBorder="1" applyAlignment="1">
      <alignment horizontal="center"/>
    </xf>
    <xf numFmtId="168" fontId="22" fillId="5" borderId="6" xfId="0" applyNumberFormat="1" applyFont="1" applyFill="1" applyBorder="1" applyAlignment="1">
      <alignment horizontal="center"/>
    </xf>
    <xf numFmtId="2" fontId="22" fillId="5" borderId="6" xfId="0" applyNumberFormat="1" applyFont="1" applyFill="1" applyBorder="1" applyAlignment="1">
      <alignment horizontal="center"/>
    </xf>
    <xf numFmtId="168" fontId="22" fillId="5" borderId="5" xfId="0" applyNumberFormat="1" applyFont="1" applyFill="1" applyBorder="1" applyAlignment="1">
      <alignment horizontal="center"/>
    </xf>
    <xf numFmtId="4" fontId="23" fillId="5" borderId="6" xfId="0" applyNumberFormat="1" applyFont="1" applyFill="1" applyBorder="1" applyAlignment="1">
      <alignment horizontal="center"/>
    </xf>
    <xf numFmtId="0" fontId="0" fillId="4" borderId="6" xfId="0" applyFill="1" applyBorder="1" applyAlignment="1"/>
    <xf numFmtId="0" fontId="29" fillId="4" borderId="6" xfId="0" applyNumberFormat="1" applyFont="1" applyFill="1" applyBorder="1" applyAlignment="1">
      <alignment horizontal="center"/>
    </xf>
    <xf numFmtId="0" fontId="22" fillId="4" borderId="6" xfId="0" applyFont="1" applyFill="1" applyBorder="1" applyAlignment="1"/>
    <xf numFmtId="0" fontId="30" fillId="4" borderId="6" xfId="0" quotePrefix="1" applyNumberFormat="1" applyFont="1" applyFill="1" applyBorder="1" applyAlignment="1">
      <alignment horizontal="center"/>
    </xf>
    <xf numFmtId="2" fontId="23" fillId="4" borderId="0" xfId="0" applyNumberFormat="1" applyFont="1" applyFill="1" applyBorder="1" applyAlignment="1"/>
    <xf numFmtId="168" fontId="22" fillId="4" borderId="0" xfId="0" applyNumberFormat="1" applyFont="1" applyFill="1" applyBorder="1" applyAlignment="1">
      <alignment horizontal="center"/>
    </xf>
    <xf numFmtId="168" fontId="0" fillId="4" borderId="0" xfId="0" applyNumberFormat="1" applyFill="1" applyBorder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0" fontId="22" fillId="0" borderId="6" xfId="0" applyFont="1" applyFill="1" applyBorder="1" applyAlignment="1"/>
    <xf numFmtId="0" fontId="22" fillId="0" borderId="6" xfId="0" applyFont="1" applyFill="1" applyBorder="1" applyAlignment="1">
      <alignment horizontal="center"/>
    </xf>
    <xf numFmtId="0" fontId="0" fillId="0" borderId="6" xfId="0" applyFill="1" applyBorder="1" applyAlignment="1"/>
    <xf numFmtId="0" fontId="22" fillId="0" borderId="6" xfId="0" applyFont="1" applyFill="1" applyBorder="1" applyAlignment="1">
      <alignment horizontal="left"/>
    </xf>
    <xf numFmtId="0" fontId="30" fillId="0" borderId="6" xfId="0" applyNumberFormat="1" applyFont="1" applyFill="1" applyBorder="1" applyAlignment="1">
      <alignment horizontal="center"/>
    </xf>
    <xf numFmtId="2" fontId="20" fillId="5" borderId="0" xfId="0" applyNumberFormat="1" applyFont="1" applyFill="1"/>
    <xf numFmtId="0" fontId="0" fillId="9" borderId="6" xfId="0" applyFill="1" applyBorder="1" applyAlignment="1">
      <alignment horizontal="center"/>
    </xf>
    <xf numFmtId="0" fontId="22" fillId="9" borderId="6" xfId="0" applyFont="1" applyFill="1" applyBorder="1" applyAlignment="1">
      <alignment horizontal="left"/>
    </xf>
    <xf numFmtId="0" fontId="30" fillId="9" borderId="6" xfId="0" applyNumberFormat="1" applyFont="1" applyFill="1" applyBorder="1" applyAlignment="1">
      <alignment horizontal="center"/>
    </xf>
    <xf numFmtId="167" fontId="0" fillId="9" borderId="6" xfId="0" applyNumberFormat="1" applyFill="1" applyBorder="1" applyAlignment="1">
      <alignment horizontal="center"/>
    </xf>
    <xf numFmtId="1" fontId="0" fillId="9" borderId="6" xfId="0" applyNumberFormat="1" applyFill="1" applyBorder="1" applyAlignment="1">
      <alignment horizontal="center"/>
    </xf>
    <xf numFmtId="1" fontId="22" fillId="9" borderId="6" xfId="0" applyNumberFormat="1" applyFont="1" applyFill="1" applyBorder="1" applyAlignment="1">
      <alignment horizontal="center"/>
    </xf>
    <xf numFmtId="4" fontId="22" fillId="9" borderId="6" xfId="0" applyNumberFormat="1" applyFont="1" applyFill="1" applyBorder="1" applyAlignment="1">
      <alignment horizontal="center"/>
    </xf>
    <xf numFmtId="168" fontId="22" fillId="9" borderId="6" xfId="0" applyNumberFormat="1" applyFont="1" applyFill="1" applyBorder="1" applyAlignment="1">
      <alignment horizontal="center"/>
    </xf>
    <xf numFmtId="2" fontId="22" fillId="9" borderId="6" xfId="0" applyNumberFormat="1" applyFont="1" applyFill="1" applyBorder="1" applyAlignment="1">
      <alignment horizontal="center"/>
    </xf>
    <xf numFmtId="168" fontId="22" fillId="9" borderId="5" xfId="0" applyNumberFormat="1" applyFont="1" applyFill="1" applyBorder="1" applyAlignment="1">
      <alignment horizontal="center"/>
    </xf>
    <xf numFmtId="4" fontId="23" fillId="9" borderId="6" xfId="0" applyNumberFormat="1" applyFont="1" applyFill="1" applyBorder="1" applyAlignment="1">
      <alignment horizontal="center"/>
    </xf>
    <xf numFmtId="0" fontId="22" fillId="10" borderId="6" xfId="0" applyFont="1" applyFill="1" applyBorder="1"/>
    <xf numFmtId="0" fontId="29" fillId="9" borderId="6" xfId="0" quotePrefix="1" applyNumberFormat="1" applyFont="1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1" borderId="6" xfId="0" applyFill="1" applyBorder="1" applyAlignment="1">
      <alignment horizontal="center"/>
    </xf>
    <xf numFmtId="0" fontId="22" fillId="11" borderId="6" xfId="0" applyFont="1" applyFill="1" applyBorder="1" applyAlignment="1">
      <alignment horizontal="left"/>
    </xf>
    <xf numFmtId="0" fontId="30" fillId="11" borderId="6" xfId="0" applyNumberFormat="1" applyFont="1" applyFill="1" applyBorder="1" applyAlignment="1">
      <alignment horizontal="center"/>
    </xf>
    <xf numFmtId="167" fontId="0" fillId="11" borderId="6" xfId="0" applyNumberFormat="1" applyFill="1" applyBorder="1" applyAlignment="1">
      <alignment horizontal="center"/>
    </xf>
    <xf numFmtId="1" fontId="0" fillId="11" borderId="6" xfId="0" applyNumberFormat="1" applyFill="1" applyBorder="1" applyAlignment="1">
      <alignment horizontal="center"/>
    </xf>
    <xf numFmtId="1" fontId="22" fillId="11" borderId="6" xfId="0" applyNumberFormat="1" applyFont="1" applyFill="1" applyBorder="1" applyAlignment="1">
      <alignment horizontal="center"/>
    </xf>
    <xf numFmtId="168" fontId="22" fillId="11" borderId="5" xfId="0" applyNumberFormat="1" applyFont="1" applyFill="1" applyBorder="1" applyAlignment="1">
      <alignment horizontal="center"/>
    </xf>
    <xf numFmtId="4" fontId="23" fillId="11" borderId="6" xfId="0" applyNumberFormat="1" applyFont="1" applyFill="1" applyBorder="1" applyAlignment="1">
      <alignment horizontal="center"/>
    </xf>
    <xf numFmtId="0" fontId="22" fillId="5" borderId="6" xfId="0" applyFont="1" applyFill="1" applyBorder="1" applyAlignment="1">
      <alignment horizontal="left"/>
    </xf>
    <xf numFmtId="0" fontId="30" fillId="5" borderId="6" xfId="0" applyNumberFormat="1" applyFont="1" applyFill="1" applyBorder="1" applyAlignment="1">
      <alignment horizontal="center"/>
    </xf>
    <xf numFmtId="0" fontId="30" fillId="4" borderId="6" xfId="0" applyNumberFormat="1" applyFont="1" applyFill="1" applyBorder="1" applyAlignment="1">
      <alignment horizontal="center"/>
    </xf>
    <xf numFmtId="0" fontId="29" fillId="4" borderId="3" xfId="0" applyFont="1" applyFill="1" applyBorder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29" fillId="4" borderId="5" xfId="0" applyFont="1" applyFill="1" applyBorder="1" applyAlignment="1">
      <alignment horizontal="center"/>
    </xf>
    <xf numFmtId="0" fontId="19" fillId="4" borderId="6" xfId="0" applyFont="1" applyFill="1" applyBorder="1" applyAlignment="1"/>
    <xf numFmtId="0" fontId="19" fillId="4" borderId="5" xfId="0" applyFont="1" applyFill="1" applyBorder="1" applyAlignment="1"/>
    <xf numFmtId="3" fontId="19" fillId="4" borderId="9" xfId="0" applyNumberFormat="1" applyFont="1" applyFill="1" applyBorder="1" applyAlignment="1">
      <alignment horizontal="center"/>
    </xf>
    <xf numFmtId="2" fontId="31" fillId="4" borderId="9" xfId="0" applyNumberFormat="1" applyFont="1" applyFill="1" applyBorder="1" applyAlignment="1">
      <alignment horizontal="center"/>
    </xf>
    <xf numFmtId="4" fontId="28" fillId="4" borderId="0" xfId="0" applyNumberFormat="1" applyFont="1" applyFill="1" applyAlignment="1"/>
    <xf numFmtId="0" fontId="19" fillId="4" borderId="3" xfId="0" applyFont="1" applyFill="1" applyBorder="1" applyAlignment="1">
      <alignment horizontal="center"/>
    </xf>
    <xf numFmtId="0" fontId="19" fillId="4" borderId="4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0" fontId="19" fillId="4" borderId="5" xfId="0" applyFont="1" applyFill="1" applyBorder="1" applyAlignment="1">
      <alignment horizontal="center"/>
    </xf>
    <xf numFmtId="1" fontId="19" fillId="4" borderId="6" xfId="0" applyNumberFormat="1" applyFont="1" applyFill="1" applyBorder="1" applyAlignment="1">
      <alignment horizontal="center"/>
    </xf>
    <xf numFmtId="2" fontId="19" fillId="4" borderId="6" xfId="0" applyNumberFormat="1" applyFont="1" applyFill="1" applyBorder="1" applyAlignment="1">
      <alignment horizontal="center"/>
    </xf>
    <xf numFmtId="0" fontId="20" fillId="4" borderId="0" xfId="0" applyFont="1" applyFill="1" applyAlignment="1">
      <alignment horizontal="center"/>
    </xf>
    <xf numFmtId="0" fontId="20" fillId="4" borderId="0" xfId="0" applyFont="1" applyFill="1" applyAlignment="1"/>
    <xf numFmtId="167" fontId="20" fillId="4" borderId="0" xfId="0" applyNumberFormat="1" applyFont="1" applyFill="1" applyAlignment="1">
      <alignment horizontal="center"/>
    </xf>
    <xf numFmtId="0" fontId="18" fillId="4" borderId="0" xfId="0" applyFont="1" applyFill="1" applyAlignment="1">
      <alignment horizontal="center"/>
    </xf>
    <xf numFmtId="3" fontId="22" fillId="4" borderId="0" xfId="0" applyNumberFormat="1" applyFont="1" applyFill="1" applyAlignment="1">
      <alignment horizontal="center"/>
    </xf>
    <xf numFmtId="4" fontId="23" fillId="4" borderId="0" xfId="0" applyNumberFormat="1" applyFont="1" applyFill="1" applyAlignment="1">
      <alignment horizontal="center"/>
    </xf>
    <xf numFmtId="2" fontId="20" fillId="4" borderId="0" xfId="0" applyNumberFormat="1" applyFont="1" applyFill="1"/>
    <xf numFmtId="0" fontId="20" fillId="4" borderId="0" xfId="0" applyFont="1" applyFill="1"/>
    <xf numFmtId="3" fontId="0" fillId="4" borderId="0" xfId="0" applyNumberFormat="1" applyFill="1" applyAlignment="1"/>
    <xf numFmtId="169" fontId="28" fillId="4" borderId="0" xfId="0" applyNumberFormat="1" applyFont="1" applyFill="1" applyAlignment="1">
      <alignment horizontal="center"/>
    </xf>
    <xf numFmtId="4" fontId="22" fillId="4" borderId="0" xfId="0" quotePrefix="1" applyNumberFormat="1" applyFont="1" applyFill="1" applyAlignment="1">
      <alignment horizontal="center"/>
    </xf>
    <xf numFmtId="3" fontId="32" fillId="4" borderId="6" xfId="0" quotePrefix="1" applyNumberFormat="1" applyFont="1" applyFill="1" applyBorder="1" applyAlignment="1">
      <alignment horizontal="center" vertical="center"/>
    </xf>
    <xf numFmtId="0" fontId="32" fillId="4" borderId="6" xfId="0" applyFont="1" applyFill="1" applyBorder="1" applyAlignment="1">
      <alignment horizontal="center"/>
    </xf>
    <xf numFmtId="1" fontId="32" fillId="4" borderId="3" xfId="0" applyNumberFormat="1" applyFont="1" applyFill="1" applyBorder="1" applyAlignment="1">
      <alignment horizontal="center" vertical="center"/>
    </xf>
    <xf numFmtId="1" fontId="32" fillId="4" borderId="5" xfId="0" applyNumberFormat="1" applyFont="1" applyFill="1" applyBorder="1" applyAlignment="1">
      <alignment horizontal="center" vertical="center"/>
    </xf>
    <xf numFmtId="1" fontId="32" fillId="4" borderId="16" xfId="0" applyNumberFormat="1" applyFont="1" applyFill="1" applyBorder="1" applyAlignment="1">
      <alignment horizontal="center" vertical="center"/>
    </xf>
    <xf numFmtId="4" fontId="33" fillId="4" borderId="0" xfId="0" applyNumberFormat="1" applyFont="1" applyFill="1" applyAlignment="1">
      <alignment horizontal="center"/>
    </xf>
    <xf numFmtId="4" fontId="34" fillId="4" borderId="6" xfId="0" quotePrefix="1" applyNumberFormat="1" applyFont="1" applyFill="1" applyBorder="1" applyAlignment="1">
      <alignment horizontal="center" vertical="center"/>
    </xf>
    <xf numFmtId="3" fontId="32" fillId="4" borderId="3" xfId="0" applyNumberFormat="1" applyFont="1" applyFill="1" applyBorder="1" applyAlignment="1">
      <alignment horizontal="center" vertical="center"/>
    </xf>
    <xf numFmtId="3" fontId="32" fillId="4" borderId="5" xfId="0" applyNumberFormat="1" applyFont="1" applyFill="1" applyBorder="1" applyAlignment="1">
      <alignment horizontal="center" vertical="center"/>
    </xf>
    <xf numFmtId="3" fontId="32" fillId="4" borderId="16" xfId="0" applyNumberFormat="1" applyFont="1" applyFill="1" applyBorder="1" applyAlignment="1">
      <alignment horizontal="center" vertical="center"/>
    </xf>
    <xf numFmtId="4" fontId="32" fillId="4" borderId="6" xfId="0" quotePrefix="1" applyNumberFormat="1" applyFont="1" applyFill="1" applyBorder="1" applyAlignment="1">
      <alignment horizontal="center" vertical="center"/>
    </xf>
    <xf numFmtId="4" fontId="32" fillId="4" borderId="6" xfId="0" applyNumberFormat="1" applyFont="1" applyFill="1" applyBorder="1" applyAlignment="1">
      <alignment horizontal="center" vertical="center"/>
    </xf>
    <xf numFmtId="4" fontId="35" fillId="4" borderId="6" xfId="0" applyNumberFormat="1" applyFont="1" applyFill="1" applyBorder="1" applyAlignment="1">
      <alignment horizontal="center" vertical="center"/>
    </xf>
    <xf numFmtId="0" fontId="35" fillId="4" borderId="6" xfId="0" applyFont="1" applyFill="1" applyBorder="1" applyAlignment="1">
      <alignment horizontal="center"/>
    </xf>
    <xf numFmtId="4" fontId="35" fillId="4" borderId="3" xfId="0" applyNumberFormat="1" applyFont="1" applyFill="1" applyBorder="1" applyAlignment="1">
      <alignment horizontal="center" vertical="center"/>
    </xf>
    <xf numFmtId="4" fontId="35" fillId="4" borderId="5" xfId="0" applyNumberFormat="1" applyFont="1" applyFill="1" applyBorder="1" applyAlignment="1">
      <alignment horizontal="center" vertical="center"/>
    </xf>
    <xf numFmtId="4" fontId="35" fillId="4" borderId="16" xfId="0" applyNumberFormat="1" applyFont="1" applyFill="1" applyBorder="1" applyAlignment="1">
      <alignment horizontal="center" vertical="center"/>
    </xf>
    <xf numFmtId="1" fontId="22" fillId="4" borderId="0" xfId="0" applyNumberFormat="1" applyFont="1" applyFill="1" applyAlignment="1">
      <alignment horizontal="center"/>
    </xf>
  </cellXfs>
  <cellStyles count="10">
    <cellStyle name="Comma [0]" xfId="1" builtinId="6"/>
    <cellStyle name="Comma 2" xfId="9" xr:uid="{E30F6331-86E5-436E-8FE2-877BBE568342}"/>
    <cellStyle name="Comma 3 2" xfId="8" xr:uid="{FC7CFA9D-9350-47C3-822A-7C2D326BC110}"/>
    <cellStyle name="Excel Built-in Comma" xfId="6" xr:uid="{8ECB3A6C-6ABE-46CA-9536-68BCF1391EE3}"/>
    <cellStyle name="Normal" xfId="0" builtinId="0"/>
    <cellStyle name="Normal 2" xfId="4" xr:uid="{9E0ECC6B-3591-418F-BE0D-8CE623AE2575}"/>
    <cellStyle name="Normal 2 2" xfId="3" xr:uid="{7ACD779D-B8B8-4ABE-B796-B4FE859B0F37}"/>
    <cellStyle name="Normal 2 2 2" xfId="5" xr:uid="{0436A8B1-2C04-4C20-8CE4-FA3948278FE1}"/>
    <cellStyle name="Normal 3 10" xfId="7" xr:uid="{CA405A1B-537B-49FF-8211-FB1B01F1680A}"/>
    <cellStyle name="Normal 3 2" xfId="2" xr:uid="{FB19F021-E6B9-48A1-9D2D-2F51D91FF4C4}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ertas%20kerja%20Kinop%20januari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P"/>
      <sheetName val="K"/>
      <sheetName val="TARA III 204"/>
      <sheetName val="M BHUM 292"/>
      <sheetName val="TARA III 203"/>
      <sheetName val=" medford 6OE"/>
      <sheetName val="TARA III 202"/>
      <sheetName val="M BHUM 291"/>
      <sheetName val=" TARA III 201"/>
      <sheetName val="TARA III 152"/>
      <sheetName val="medford 6GE"/>
      <sheetName val="Sheet1"/>
    </sheetNames>
    <sheetDataSet>
      <sheetData sheetId="0">
        <row r="8">
          <cell r="G8">
            <v>44562.322916666664</v>
          </cell>
          <cell r="H8">
            <v>44562.958333333336</v>
          </cell>
          <cell r="J8">
            <v>44562.958333333336</v>
          </cell>
          <cell r="L8">
            <v>44562.958333333336</v>
          </cell>
          <cell r="M8">
            <v>44562.958333333336</v>
          </cell>
          <cell r="N8">
            <v>44562.989583333336</v>
          </cell>
          <cell r="O8">
            <v>44563.068055555559</v>
          </cell>
          <cell r="P8">
            <v>44563.833333333336</v>
          </cell>
          <cell r="Q8">
            <v>44563.930555555555</v>
          </cell>
          <cell r="S8">
            <v>44563.951388888891</v>
          </cell>
        </row>
        <row r="9">
          <cell r="G9">
            <v>44563.117361111108</v>
          </cell>
          <cell r="H9">
            <v>44564.020833333336</v>
          </cell>
          <cell r="J9">
            <v>44564.020833333336</v>
          </cell>
          <cell r="L9">
            <v>44564.020833333336</v>
          </cell>
          <cell r="M9">
            <v>44564.020833333336</v>
          </cell>
          <cell r="N9">
            <v>44564.052083333336</v>
          </cell>
          <cell r="O9">
            <v>44564.12222222222</v>
          </cell>
          <cell r="P9">
            <v>44564.989583333336</v>
          </cell>
          <cell r="Q9">
            <v>44565.361111111109</v>
          </cell>
          <cell r="S9">
            <v>44565.381944444445</v>
          </cell>
        </row>
        <row r="10">
          <cell r="G10">
            <v>44568.756944444445</v>
          </cell>
          <cell r="H10">
            <v>44569.520833333336</v>
          </cell>
          <cell r="J10">
            <v>44569.520833333336</v>
          </cell>
          <cell r="L10">
            <v>44569.520833333336</v>
          </cell>
          <cell r="M10">
            <v>44569.520833333336</v>
          </cell>
          <cell r="N10">
            <v>44569.5625</v>
          </cell>
          <cell r="O10">
            <v>44569.606249999997</v>
          </cell>
          <cell r="P10">
            <v>44570.548611111109</v>
          </cell>
          <cell r="Q10">
            <v>44570.71875</v>
          </cell>
          <cell r="S10">
            <v>44570.736111111109</v>
          </cell>
        </row>
        <row r="11">
          <cell r="G11">
            <v>44573.373611111114</v>
          </cell>
          <cell r="H11">
            <v>44573.979166666664</v>
          </cell>
          <cell r="J11">
            <v>44573.979166666664</v>
          </cell>
          <cell r="L11">
            <v>44573.979166666664</v>
          </cell>
          <cell r="M11">
            <v>44573.982638888891</v>
          </cell>
          <cell r="N11">
            <v>44574.03125</v>
          </cell>
          <cell r="O11">
            <v>44574.086111111108</v>
          </cell>
          <cell r="P11">
            <v>44575.09375</v>
          </cell>
          <cell r="Q11">
            <v>44575.148611111108</v>
          </cell>
          <cell r="S11">
            <v>44575.165972222225</v>
          </cell>
        </row>
        <row r="12">
          <cell r="G12">
            <v>44576.5625</v>
          </cell>
          <cell r="H12">
            <v>44576.645833333336</v>
          </cell>
          <cell r="J12">
            <v>44576.645833333336</v>
          </cell>
          <cell r="L12">
            <v>44576.645833333336</v>
          </cell>
          <cell r="M12">
            <v>44576.645833333336</v>
          </cell>
          <cell r="N12">
            <v>44576.697916666664</v>
          </cell>
          <cell r="O12">
            <v>44576.740972222222</v>
          </cell>
          <cell r="P12">
            <v>44577.708333333336</v>
          </cell>
          <cell r="Q12">
            <v>44577.9375</v>
          </cell>
          <cell r="S12">
            <v>44577.957638888889</v>
          </cell>
        </row>
        <row r="13">
          <cell r="G13">
            <v>44580.927083333336</v>
          </cell>
          <cell r="H13">
            <v>44581.020833333336</v>
          </cell>
          <cell r="J13">
            <v>44581.020833333336</v>
          </cell>
          <cell r="L13">
            <v>44581.020833333336</v>
          </cell>
          <cell r="M13">
            <v>44581.024305555555</v>
          </cell>
          <cell r="N13">
            <v>44581.069444444445</v>
          </cell>
          <cell r="O13">
            <v>44581.115972222222</v>
          </cell>
          <cell r="P13">
            <v>44581.920138888891</v>
          </cell>
          <cell r="Q13">
            <v>44582.05972222222</v>
          </cell>
          <cell r="S13">
            <v>44582.079861111109</v>
          </cell>
        </row>
        <row r="14">
          <cell r="G14">
            <v>44583.316666666666</v>
          </cell>
          <cell r="H14">
            <v>44583.541666666664</v>
          </cell>
          <cell r="J14">
            <v>44583.541666666664</v>
          </cell>
          <cell r="L14">
            <v>44583.541666666664</v>
          </cell>
          <cell r="M14">
            <v>44583.541666666664</v>
          </cell>
          <cell r="N14">
            <v>44583.579861111109</v>
          </cell>
          <cell r="O14">
            <v>44583.604861111111</v>
          </cell>
          <cell r="P14">
            <v>44584.229166666664</v>
          </cell>
          <cell r="Q14">
            <v>44584.645833333336</v>
          </cell>
          <cell r="S14">
            <v>44584.663194444445</v>
          </cell>
        </row>
        <row r="15">
          <cell r="G15">
            <v>44588.576388888891</v>
          </cell>
          <cell r="H15">
            <v>44588.625</v>
          </cell>
          <cell r="J15">
            <v>44588.625</v>
          </cell>
          <cell r="L15">
            <v>44588.625</v>
          </cell>
          <cell r="M15">
            <v>44588.625</v>
          </cell>
          <cell r="N15">
            <v>44588.666666666664</v>
          </cell>
          <cell r="O15">
            <v>44588.715277777781</v>
          </cell>
          <cell r="P15">
            <v>44589.444444444445</v>
          </cell>
          <cell r="Q15">
            <v>44589.604166666664</v>
          </cell>
          <cell r="S15">
            <v>44589.621527777781</v>
          </cell>
        </row>
        <row r="16">
          <cell r="G16">
            <v>44590.25</v>
          </cell>
          <cell r="H16">
            <v>44590.458333333336</v>
          </cell>
          <cell r="J16">
            <v>44590.458333333336</v>
          </cell>
          <cell r="L16">
            <v>44590.458333333336</v>
          </cell>
          <cell r="M16">
            <v>44590.46875</v>
          </cell>
          <cell r="N16">
            <v>44590.510416666664</v>
          </cell>
          <cell r="O16">
            <v>44590.584722222222</v>
          </cell>
          <cell r="P16">
            <v>44591.301388888889</v>
          </cell>
          <cell r="Q16">
            <v>44591.5625</v>
          </cell>
          <cell r="S16">
            <v>44591.579861111109</v>
          </cell>
        </row>
      </sheetData>
      <sheetData sheetId="1"/>
      <sheetData sheetId="2">
        <row r="7">
          <cell r="J7">
            <v>0.51</v>
          </cell>
        </row>
        <row r="12">
          <cell r="AA12">
            <v>14.759075907556735</v>
          </cell>
          <cell r="AB12">
            <v>22.644887631260172</v>
          </cell>
          <cell r="AC12">
            <v>23.912218420118837</v>
          </cell>
        </row>
      </sheetData>
      <sheetData sheetId="3">
        <row r="7">
          <cell r="J7">
            <v>0.42000000000000004</v>
          </cell>
        </row>
        <row r="12">
          <cell r="AA12">
            <v>20.844444444444445</v>
          </cell>
          <cell r="AB12">
            <v>26.799999999999997</v>
          </cell>
          <cell r="AC12">
            <v>27.123869812275693</v>
          </cell>
        </row>
      </sheetData>
      <sheetData sheetId="4">
        <row r="7">
          <cell r="J7">
            <v>0.82</v>
          </cell>
        </row>
        <row r="12">
          <cell r="AA12">
            <v>12.325732898976062</v>
          </cell>
          <cell r="AB12">
            <v>25.91884953809647</v>
          </cell>
          <cell r="AC12">
            <v>28.081063056137285</v>
          </cell>
        </row>
      </sheetData>
      <sheetData sheetId="5">
        <row r="7">
          <cell r="J7">
            <v>0.18000000000000002</v>
          </cell>
        </row>
        <row r="12">
          <cell r="AA12">
            <v>16.521739130477943</v>
          </cell>
          <cell r="AB12">
            <v>20.603312299187294</v>
          </cell>
          <cell r="AC12">
            <v>21.086623100072543</v>
          </cell>
        </row>
      </sheetData>
      <sheetData sheetId="6">
        <row r="7">
          <cell r="J7">
            <v>0</v>
          </cell>
        </row>
        <row r="12">
          <cell r="AA12">
            <v>14.745098039186837</v>
          </cell>
          <cell r="AB12">
            <v>22.5222634994347</v>
          </cell>
          <cell r="AC12">
            <v>23.188283632257566</v>
          </cell>
        </row>
      </sheetData>
      <sheetData sheetId="7">
        <row r="7">
          <cell r="J7">
            <v>3</v>
          </cell>
        </row>
        <row r="12">
          <cell r="AA12">
            <v>13.088875077723991</v>
          </cell>
          <cell r="AB12">
            <v>24.581508113916399</v>
          </cell>
          <cell r="AC12">
            <v>26.636208452730035</v>
          </cell>
        </row>
      </sheetData>
      <sheetData sheetId="8">
        <row r="12">
          <cell r="AA12">
            <v>16.048048048048049</v>
          </cell>
          <cell r="AB12">
            <v>24.106779399113034</v>
          </cell>
          <cell r="AC12">
            <v>25.639311858865415</v>
          </cell>
          <cell r="AE12">
            <v>3.1100000000000003</v>
          </cell>
        </row>
      </sheetData>
      <sheetData sheetId="9">
        <row r="12">
          <cell r="AA12">
            <v>15.161803713574669</v>
          </cell>
          <cell r="AB12">
            <v>23.257548289762394</v>
          </cell>
          <cell r="AC12">
            <v>25.038741447006213</v>
          </cell>
          <cell r="AE12">
            <v>2.5900000000000003</v>
          </cell>
        </row>
      </sheetData>
      <sheetData sheetId="10">
        <row r="12">
          <cell r="AA12">
            <v>13.62361623620918</v>
          </cell>
          <cell r="AB12">
            <v>22.598265988527022</v>
          </cell>
          <cell r="AC12">
            <v>23.917447923846137</v>
          </cell>
          <cell r="AE12">
            <v>0.47</v>
          </cell>
        </row>
      </sheetData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46810-64B2-414F-8996-5220876D3543}">
  <sheetPr>
    <tabColor rgb="FFCC99FF"/>
  </sheetPr>
  <dimension ref="A1:BC79"/>
  <sheetViews>
    <sheetView tabSelected="1" zoomScale="70" zoomScaleNormal="70"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I23" sqref="I23"/>
    </sheetView>
  </sheetViews>
  <sheetFormatPr defaultRowHeight="14.4" x14ac:dyDescent="0.3"/>
  <cols>
    <col min="1" max="1" width="1.21875" style="106" customWidth="1"/>
    <col min="2" max="2" width="3" style="107" hidden="1" customWidth="1"/>
    <col min="3" max="3" width="5.21875" style="121" bestFit="1" customWidth="1"/>
    <col min="4" max="4" width="18.21875" style="122" bestFit="1" customWidth="1"/>
    <col min="5" max="5" width="8.77734375" style="121" bestFit="1" customWidth="1"/>
    <col min="6" max="6" width="11.88671875" style="121" bestFit="1" customWidth="1"/>
    <col min="7" max="7" width="10.21875" style="121" customWidth="1"/>
    <col min="8" max="8" width="5.21875" style="121" bestFit="1" customWidth="1"/>
    <col min="9" max="9" width="14.88671875" style="124" bestFit="1" customWidth="1"/>
    <col min="10" max="10" width="5.44140625" style="124" bestFit="1" customWidth="1"/>
    <col min="11" max="11" width="10" style="125" bestFit="1" customWidth="1"/>
    <col min="12" max="12" width="10" style="125" customWidth="1"/>
    <col min="13" max="13" width="12" style="111" customWidth="1"/>
    <col min="14" max="14" width="10" style="111" customWidth="1"/>
    <col min="15" max="15" width="10.21875" style="111" customWidth="1"/>
    <col min="16" max="17" width="9.21875" style="112" customWidth="1"/>
    <col min="18" max="18" width="8.77734375" style="119" customWidth="1"/>
    <col min="19" max="19" width="8.5546875" style="119" customWidth="1"/>
    <col min="20" max="20" width="9.5546875" style="112" customWidth="1"/>
    <col min="21" max="21" width="8.5546875" style="112" customWidth="1"/>
    <col min="22" max="22" width="11.5546875" style="112" bestFit="1" customWidth="1"/>
    <col min="23" max="23" width="9.21875" style="112" customWidth="1"/>
    <col min="24" max="24" width="9.21875" style="112" hidden="1" customWidth="1"/>
    <col min="25" max="25" width="8.21875" style="119" customWidth="1"/>
    <col min="26" max="35" width="8.77734375" style="119" customWidth="1"/>
    <col min="36" max="36" width="29.21875" style="120" customWidth="1"/>
    <col min="37" max="37" width="31" style="111" customWidth="1"/>
    <col min="38" max="39" width="8.88671875" style="112"/>
    <col min="40" max="41" width="8.88671875" style="113"/>
    <col min="42" max="42" width="8.88671875" style="112"/>
    <col min="43" max="45" width="8.88671875" style="113"/>
    <col min="46" max="46" width="8.88671875" style="114"/>
    <col min="47" max="47" width="8.88671875" style="115"/>
  </cols>
  <sheetData>
    <row r="1" spans="1:55" ht="20.399999999999999" x14ac:dyDescent="0.35">
      <c r="B1" s="107">
        <v>23.99</v>
      </c>
      <c r="C1" s="108" t="s">
        <v>90</v>
      </c>
      <c r="D1" s="108"/>
      <c r="E1" s="108"/>
      <c r="F1" s="108"/>
      <c r="G1" s="108"/>
      <c r="H1" s="108"/>
      <c r="I1" s="108"/>
      <c r="J1" s="108"/>
      <c r="K1" s="108"/>
      <c r="L1" s="108"/>
      <c r="M1" s="108"/>
      <c r="N1" s="108"/>
      <c r="O1" s="108"/>
      <c r="P1" s="108"/>
      <c r="Q1" s="108"/>
      <c r="R1" s="108"/>
      <c r="S1" s="109" t="s">
        <v>91</v>
      </c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10"/>
    </row>
    <row r="2" spans="1:55" ht="20.399999999999999" x14ac:dyDescent="0.35">
      <c r="C2" s="116" t="s">
        <v>92</v>
      </c>
      <c r="D2" s="116"/>
      <c r="E2" s="116"/>
      <c r="F2" s="117"/>
      <c r="G2" s="118">
        <f>SUM(G8:G16)</f>
        <v>186909</v>
      </c>
      <c r="H2" s="119"/>
      <c r="I2" s="119"/>
      <c r="J2" s="119"/>
      <c r="K2" s="118">
        <f>SUM(K8:K16)</f>
        <v>9947</v>
      </c>
      <c r="L2" s="118">
        <f t="shared" ref="L2:M2" si="0">SUM(L8:L16)</f>
        <v>12543</v>
      </c>
      <c r="M2" s="119">
        <f t="shared" si="0"/>
        <v>10082</v>
      </c>
      <c r="N2" s="119">
        <f t="shared" ref="N2:Z2" si="1">AVERAGE(N8:N16)</f>
        <v>9.5129629629858155</v>
      </c>
      <c r="O2" s="119">
        <f t="shared" si="1"/>
        <v>4.6296296291984618E-2</v>
      </c>
      <c r="P2" s="119">
        <f t="shared" si="1"/>
        <v>0</v>
      </c>
      <c r="Q2" s="119">
        <f t="shared" si="1"/>
        <v>4.6296296291984618E-2</v>
      </c>
      <c r="R2" s="119">
        <f t="shared" si="1"/>
        <v>1.4407407407416031</v>
      </c>
      <c r="S2" s="119">
        <f t="shared" si="1"/>
        <v>26.157407407396629</v>
      </c>
      <c r="T2" s="119">
        <f t="shared" si="1"/>
        <v>19.798148148169275</v>
      </c>
      <c r="U2" s="119">
        <f t="shared" si="1"/>
        <v>1.2333333333333334</v>
      </c>
      <c r="V2" s="119">
        <f t="shared" si="1"/>
        <v>6.3592592592273531</v>
      </c>
      <c r="W2" s="119">
        <f t="shared" si="1"/>
        <v>18.564814814835945</v>
      </c>
      <c r="X2" s="119">
        <f t="shared" si="1"/>
        <v>37.616666666675883</v>
      </c>
      <c r="Y2" s="119">
        <f t="shared" si="1"/>
        <v>37.157407407416031</v>
      </c>
      <c r="Z2" s="119">
        <f t="shared" si="1"/>
        <v>1.5482253086423345</v>
      </c>
      <c r="AA2" s="119">
        <f>AVERAGE(AA8:AA16)</f>
        <v>23.670379417699721</v>
      </c>
      <c r="AB2" s="119">
        <f t="shared" ref="AB2:AI2" si="2">AVERAGE(AB8:AB16)</f>
        <v>15.235381499577544</v>
      </c>
      <c r="AC2" s="119">
        <f t="shared" si="2"/>
        <v>23.670379417699721</v>
      </c>
      <c r="AD2" s="119">
        <f t="shared" si="2"/>
        <v>24.958196411478859</v>
      </c>
      <c r="AE2" s="119">
        <f t="shared" si="2"/>
        <v>42.855534700599136</v>
      </c>
      <c r="AF2" s="119">
        <f t="shared" si="2"/>
        <v>42.855534700599136</v>
      </c>
      <c r="AG2" s="119">
        <f t="shared" si="2"/>
        <v>57.149312432127239</v>
      </c>
      <c r="AH2" s="119">
        <f t="shared" si="2"/>
        <v>60.932983238177975</v>
      </c>
      <c r="AI2" s="119">
        <f t="shared" si="2"/>
        <v>71.378923712546396</v>
      </c>
      <c r="AT2" s="114">
        <f>100127/13517</f>
        <v>7.4074868683879558</v>
      </c>
    </row>
    <row r="3" spans="1:55" x14ac:dyDescent="0.3">
      <c r="I3" s="123" t="s">
        <v>93</v>
      </c>
      <c r="U3" s="126"/>
      <c r="Y3" s="127"/>
      <c r="AT3" s="114">
        <f>28674/13458</f>
        <v>2.13062862238074</v>
      </c>
    </row>
    <row r="4" spans="1:55" s="149" customFormat="1" ht="15.6" x14ac:dyDescent="0.3">
      <c r="A4" s="128"/>
      <c r="B4" s="129"/>
      <c r="C4" s="130" t="s">
        <v>94</v>
      </c>
      <c r="D4" s="130" t="s">
        <v>95</v>
      </c>
      <c r="E4" s="130" t="s">
        <v>96</v>
      </c>
      <c r="F4" s="130" t="s">
        <v>97</v>
      </c>
      <c r="G4" s="131"/>
      <c r="H4" s="131"/>
      <c r="I4" s="132" t="s">
        <v>98</v>
      </c>
      <c r="J4" s="130" t="s">
        <v>99</v>
      </c>
      <c r="K4" s="133" t="s">
        <v>100</v>
      </c>
      <c r="L4" s="134"/>
      <c r="M4" s="135" t="s">
        <v>101</v>
      </c>
      <c r="N4" s="136" t="s">
        <v>34</v>
      </c>
      <c r="O4" s="137"/>
      <c r="P4" s="137"/>
      <c r="Q4" s="137"/>
      <c r="R4" s="137"/>
      <c r="S4" s="137"/>
      <c r="T4" s="137"/>
      <c r="U4" s="137"/>
      <c r="V4" s="137"/>
      <c r="W4" s="137"/>
      <c r="X4" s="137"/>
      <c r="Y4" s="137"/>
      <c r="Z4" s="138"/>
      <c r="AA4" s="139" t="s">
        <v>102</v>
      </c>
      <c r="AB4" s="140" t="s">
        <v>102</v>
      </c>
      <c r="AC4" s="140" t="s">
        <v>102</v>
      </c>
      <c r="AD4" s="140" t="s">
        <v>102</v>
      </c>
      <c r="AE4" s="141" t="s">
        <v>103</v>
      </c>
      <c r="AF4" s="140" t="s">
        <v>103</v>
      </c>
      <c r="AG4" s="140" t="s">
        <v>103</v>
      </c>
      <c r="AH4" s="140" t="s">
        <v>103</v>
      </c>
      <c r="AI4" s="142"/>
      <c r="AJ4" s="143"/>
      <c r="AK4" s="144"/>
      <c r="AL4" s="145"/>
      <c r="AM4" s="145"/>
      <c r="AN4" s="146"/>
      <c r="AO4" s="146"/>
      <c r="AP4" s="145"/>
      <c r="AQ4" s="146"/>
      <c r="AR4" s="146"/>
      <c r="AS4" s="146"/>
      <c r="AT4" s="147"/>
      <c r="AU4" s="148"/>
    </row>
    <row r="5" spans="1:55" ht="15.6" x14ac:dyDescent="0.3">
      <c r="C5" s="130"/>
      <c r="D5" s="130"/>
      <c r="E5" s="130"/>
      <c r="F5" s="130"/>
      <c r="G5" s="150" t="s">
        <v>104</v>
      </c>
      <c r="H5" s="150" t="s">
        <v>105</v>
      </c>
      <c r="I5" s="151"/>
      <c r="J5" s="130"/>
      <c r="K5" s="152"/>
      <c r="L5" s="153"/>
      <c r="M5" s="154" t="s">
        <v>106</v>
      </c>
      <c r="N5" s="155" t="s">
        <v>107</v>
      </c>
      <c r="O5" s="156" t="s">
        <v>108</v>
      </c>
      <c r="P5" s="156" t="s">
        <v>108</v>
      </c>
      <c r="Q5" s="156" t="s">
        <v>109</v>
      </c>
      <c r="R5" s="155" t="s">
        <v>110</v>
      </c>
      <c r="S5" s="157" t="s">
        <v>111</v>
      </c>
      <c r="T5" s="158" t="s">
        <v>112</v>
      </c>
      <c r="U5" s="159" t="s">
        <v>113</v>
      </c>
      <c r="V5" s="158" t="s">
        <v>114</v>
      </c>
      <c r="W5" s="158" t="s">
        <v>115</v>
      </c>
      <c r="X5" s="160"/>
      <c r="Y5" s="161" t="s">
        <v>116</v>
      </c>
      <c r="Z5" s="162"/>
      <c r="AA5" s="163"/>
      <c r="AB5" s="164"/>
      <c r="AC5" s="164"/>
      <c r="AD5" s="164"/>
      <c r="AE5" s="165"/>
      <c r="AF5" s="164"/>
      <c r="AG5" s="164"/>
      <c r="AH5" s="164"/>
      <c r="AI5" s="166" t="s">
        <v>117</v>
      </c>
      <c r="AJ5" s="167" t="s">
        <v>118</v>
      </c>
      <c r="AK5" s="144"/>
      <c r="AT5" s="114">
        <f>102942/12794</f>
        <v>8.0461153665780838</v>
      </c>
    </row>
    <row r="6" spans="1:55" ht="14.4" customHeight="1" x14ac:dyDescent="0.3">
      <c r="C6" s="130"/>
      <c r="D6" s="130"/>
      <c r="E6" s="130"/>
      <c r="F6" s="130"/>
      <c r="G6" s="168"/>
      <c r="H6" s="168"/>
      <c r="I6" s="169"/>
      <c r="J6" s="130"/>
      <c r="K6" s="170" t="s">
        <v>101</v>
      </c>
      <c r="L6" s="171" t="s">
        <v>119</v>
      </c>
      <c r="M6" s="172" t="s">
        <v>99</v>
      </c>
      <c r="N6" s="162"/>
      <c r="O6" s="173" t="s">
        <v>120</v>
      </c>
      <c r="P6" s="174" t="s">
        <v>121</v>
      </c>
      <c r="Q6" s="173" t="s">
        <v>108</v>
      </c>
      <c r="R6" s="162"/>
      <c r="S6" s="175"/>
      <c r="T6" s="176"/>
      <c r="U6" s="158"/>
      <c r="V6" s="176"/>
      <c r="W6" s="176"/>
      <c r="X6" s="171"/>
      <c r="Y6" s="177" t="s">
        <v>122</v>
      </c>
      <c r="Z6" s="177" t="s">
        <v>123</v>
      </c>
      <c r="AA6" s="178"/>
      <c r="AB6" s="179" t="s">
        <v>111</v>
      </c>
      <c r="AC6" s="179" t="s">
        <v>112</v>
      </c>
      <c r="AD6" s="179" t="s">
        <v>115</v>
      </c>
      <c r="AE6" s="180"/>
      <c r="AF6" s="179" t="s">
        <v>111</v>
      </c>
      <c r="AG6" s="179" t="s">
        <v>112</v>
      </c>
      <c r="AH6" s="179" t="s">
        <v>115</v>
      </c>
      <c r="AI6" s="179"/>
      <c r="AJ6" s="181"/>
      <c r="AK6" s="144"/>
      <c r="AP6" s="112" t="s">
        <v>124</v>
      </c>
      <c r="AT6" s="114">
        <f>35401/15077</f>
        <v>2.3480135305432115</v>
      </c>
    </row>
    <row r="7" spans="1:55" ht="6.75" customHeight="1" x14ac:dyDescent="0.3">
      <c r="C7" s="182"/>
      <c r="D7" s="183"/>
      <c r="E7" s="182"/>
      <c r="F7" s="182"/>
      <c r="G7" s="182"/>
      <c r="H7" s="182"/>
      <c r="I7" s="184"/>
      <c r="J7" s="184"/>
      <c r="K7" s="185"/>
      <c r="L7" s="185"/>
      <c r="M7" s="186"/>
      <c r="N7" s="186"/>
      <c r="O7" s="186"/>
      <c r="P7" s="187"/>
      <c r="Q7" s="187"/>
      <c r="R7" s="188"/>
      <c r="S7" s="188"/>
      <c r="T7" s="187"/>
      <c r="U7" s="187"/>
      <c r="V7" s="187"/>
      <c r="W7" s="187"/>
      <c r="X7" s="187"/>
      <c r="Y7" s="188"/>
      <c r="Z7" s="188"/>
      <c r="AA7" s="188"/>
      <c r="AB7" s="188"/>
      <c r="AC7" s="188"/>
      <c r="AD7" s="188"/>
      <c r="AE7" s="188"/>
      <c r="AF7" s="188"/>
      <c r="AG7" s="188"/>
      <c r="AH7" s="189"/>
      <c r="AI7" s="189"/>
      <c r="AJ7" s="181"/>
    </row>
    <row r="8" spans="1:55" x14ac:dyDescent="0.3">
      <c r="B8" s="190">
        <f>R8/2</f>
        <v>0.62500000002910383</v>
      </c>
      <c r="C8" s="191">
        <v>1</v>
      </c>
      <c r="D8" s="192" t="s">
        <v>125</v>
      </c>
      <c r="E8" s="193" t="s">
        <v>79</v>
      </c>
      <c r="F8" s="194" t="s">
        <v>126</v>
      </c>
      <c r="G8" s="195">
        <v>14308</v>
      </c>
      <c r="H8" s="196">
        <v>155</v>
      </c>
      <c r="I8" s="197">
        <f>[1]LP!N8</f>
        <v>44562.989583333336</v>
      </c>
      <c r="J8" s="198">
        <v>13</v>
      </c>
      <c r="K8" s="199">
        <f>448+506</f>
        <v>954</v>
      </c>
      <c r="L8" s="199">
        <v>1342</v>
      </c>
      <c r="M8" s="199">
        <f>K8+J8</f>
        <v>967</v>
      </c>
      <c r="N8" s="200">
        <f>([1]LP!H8-[1]LP!G8)*24</f>
        <v>15.250000000116415</v>
      </c>
      <c r="O8" s="200">
        <f>([1]LP!M8-[1]LP!L8)*24</f>
        <v>0</v>
      </c>
      <c r="P8" s="201">
        <f>([1]LP!J8-[1]LP!H8)*24</f>
        <v>0</v>
      </c>
      <c r="Q8" s="188">
        <f t="shared" ref="Q8:Q52" si="3">P8+O8</f>
        <v>0</v>
      </c>
      <c r="R8" s="202">
        <f>(([1]LP!N8-[1]LP!M8)+([1]LP!S8-[1]LP!Q8))*24</f>
        <v>1.2500000000582077</v>
      </c>
      <c r="S8" s="201">
        <f>([1]LP!Q8-[1]LP!N8)*24</f>
        <v>22.583333333255723</v>
      </c>
      <c r="T8" s="201">
        <f>([1]LP!P8-[1]LP!O8)*24</f>
        <v>18.366666666639503</v>
      </c>
      <c r="U8" s="201">
        <f>'[1]medford 6GE'!AE12</f>
        <v>0.47</v>
      </c>
      <c r="V8" s="201">
        <f>S8-T8</f>
        <v>4.21666666661622</v>
      </c>
      <c r="W8" s="201">
        <f>T8-U8</f>
        <v>17.896666666639504</v>
      </c>
      <c r="X8" s="201">
        <f>N8+Q8+R8+S8</f>
        <v>39.083333333430346</v>
      </c>
      <c r="Y8" s="201">
        <f>([1]LP!S8-[1]LP!G8)*24</f>
        <v>39.083333333430346</v>
      </c>
      <c r="Z8" s="201">
        <f>Y8/24</f>
        <v>1.6284722222262644</v>
      </c>
      <c r="AA8" s="201">
        <f t="shared" ref="AA8:AA15" si="4">AC8</f>
        <v>22.598265988527022</v>
      </c>
      <c r="AB8" s="201">
        <f>'[1]medford 6GE'!AA12</f>
        <v>13.62361623620918</v>
      </c>
      <c r="AC8" s="201">
        <f>'[1]medford 6GE'!AB12</f>
        <v>22.598265988527022</v>
      </c>
      <c r="AD8" s="201">
        <f>'[1]medford 6GE'!AC12</f>
        <v>23.917447923846137</v>
      </c>
      <c r="AE8" s="201">
        <f>AF8</f>
        <v>42.819188192029074</v>
      </c>
      <c r="AF8" s="201">
        <f t="shared" ref="AF8:AF52" si="5">(M8/S8)</f>
        <v>42.819188192029074</v>
      </c>
      <c r="AG8" s="201">
        <f t="shared" ref="AG8:AG25" si="6">M8/T8</f>
        <v>52.649727767772966</v>
      </c>
      <c r="AH8" s="201">
        <f>M8/W8</f>
        <v>54.032408269778415</v>
      </c>
      <c r="AI8" s="201">
        <f>W8/S8*100</f>
        <v>79.247232472476796</v>
      </c>
      <c r="AJ8" s="203"/>
      <c r="AK8" s="204"/>
      <c r="AP8" s="112" t="e">
        <f>IF(#REF!&gt;=24,"OK","NO")</f>
        <v>#REF!</v>
      </c>
      <c r="AS8" s="201">
        <v>0</v>
      </c>
      <c r="AT8" s="205">
        <v>0</v>
      </c>
      <c r="AU8" s="205">
        <v>0</v>
      </c>
      <c r="AV8" s="206">
        <v>0</v>
      </c>
      <c r="AW8" s="206">
        <v>0</v>
      </c>
      <c r="AX8" s="206">
        <v>0</v>
      </c>
      <c r="AY8" s="206">
        <v>0</v>
      </c>
      <c r="AZ8" s="206">
        <v>0</v>
      </c>
      <c r="BA8" s="206">
        <v>0</v>
      </c>
      <c r="BB8" s="206">
        <v>0</v>
      </c>
      <c r="BC8" s="206">
        <v>0</v>
      </c>
    </row>
    <row r="9" spans="1:55" x14ac:dyDescent="0.3">
      <c r="B9" s="190">
        <f t="shared" ref="B9:B22" si="7">R9/2</f>
        <v>0.62500000002910383</v>
      </c>
      <c r="C9" s="191">
        <v>2</v>
      </c>
      <c r="D9" s="207" t="s">
        <v>127</v>
      </c>
      <c r="E9" s="208" t="s">
        <v>80</v>
      </c>
      <c r="F9" s="209" t="s">
        <v>128</v>
      </c>
      <c r="G9" s="210">
        <v>27227</v>
      </c>
      <c r="H9" s="211">
        <v>200</v>
      </c>
      <c r="I9" s="212">
        <f>[1]LP!N9</f>
        <v>44564.052083333336</v>
      </c>
      <c r="J9" s="213">
        <v>24</v>
      </c>
      <c r="K9" s="214">
        <f>972+419</f>
        <v>1391</v>
      </c>
      <c r="L9" s="214">
        <v>1646</v>
      </c>
      <c r="M9" s="214">
        <f t="shared" ref="M9:M52" si="8">K9+J9</f>
        <v>1415</v>
      </c>
      <c r="N9" s="215">
        <f>([1]LP!H9-[1]LP!G9)*24</f>
        <v>21.683333333465271</v>
      </c>
      <c r="O9" s="215">
        <f>([1]LP!M9-[1]LP!L9)*24</f>
        <v>0</v>
      </c>
      <c r="P9" s="216">
        <f>([1]LP!J9-[1]LP!H9)*24</f>
        <v>0</v>
      </c>
      <c r="Q9" s="217">
        <f t="shared" si="3"/>
        <v>0</v>
      </c>
      <c r="R9" s="218">
        <f>(([1]LP!N9-[1]LP!M9)+([1]LP!S9-[1]LP!Q9))*24</f>
        <v>1.2500000000582077</v>
      </c>
      <c r="S9" s="216">
        <f>([1]LP!Q9-[1]LP!N9)*24</f>
        <v>31.416666666569654</v>
      </c>
      <c r="T9" s="216">
        <f>([1]LP!P9-[1]LP!O9)*24</f>
        <v>20.81666666676756</v>
      </c>
      <c r="U9" s="216">
        <f>'[1]TARA III 152'!AE12</f>
        <v>2.5900000000000003</v>
      </c>
      <c r="V9" s="216">
        <f>S9-T9</f>
        <v>10.599999999802094</v>
      </c>
      <c r="W9" s="216">
        <f>T9-U9</f>
        <v>18.22666666676756</v>
      </c>
      <c r="X9" s="216">
        <f t="shared" ref="X9:X42" si="9">N9+Q9+R9+S9</f>
        <v>54.350000000093132</v>
      </c>
      <c r="Y9" s="216">
        <f>([1]LP!S9-[1]LP!G9)*24</f>
        <v>54.350000000093132</v>
      </c>
      <c r="Z9" s="216">
        <f>Y9/24</f>
        <v>2.2645833333372138</v>
      </c>
      <c r="AA9" s="216">
        <f t="shared" si="4"/>
        <v>23.257548289762394</v>
      </c>
      <c r="AB9" s="216">
        <f>'[1]TARA III 152'!AA12</f>
        <v>15.161803713574669</v>
      </c>
      <c r="AC9" s="216">
        <f>'[1]TARA III 152'!AB12</f>
        <v>23.257548289762394</v>
      </c>
      <c r="AD9" s="216">
        <f>'[1]TARA III 152'!AC12</f>
        <v>25.038741447006213</v>
      </c>
      <c r="AE9" s="216">
        <f t="shared" ref="AE9:AE16" si="10">AF9</f>
        <v>45.039787798547572</v>
      </c>
      <c r="AF9" s="216">
        <f t="shared" si="5"/>
        <v>45.039787798547572</v>
      </c>
      <c r="AG9" s="216">
        <f t="shared" si="6"/>
        <v>67.974379503273425</v>
      </c>
      <c r="AH9" s="216">
        <f t="shared" ref="AH9:AH52" si="11">M9/W9</f>
        <v>77.633504022979182</v>
      </c>
      <c r="AI9" s="216">
        <f t="shared" ref="AI9:AI21" si="12">W9/S9*100</f>
        <v>58.015915119863692</v>
      </c>
      <c r="AJ9" s="219"/>
      <c r="AK9" s="204" t="s">
        <v>129</v>
      </c>
      <c r="AP9" s="112" t="e">
        <f>IF(#REF!&gt;=24,"OK","NO")</f>
        <v>#REF!</v>
      </c>
      <c r="AS9" s="201">
        <v>0</v>
      </c>
      <c r="AT9" s="205">
        <v>0</v>
      </c>
      <c r="AU9" s="205">
        <v>0</v>
      </c>
      <c r="AV9" s="206">
        <v>0</v>
      </c>
      <c r="AW9" s="206">
        <v>0</v>
      </c>
      <c r="AX9" s="206">
        <v>0</v>
      </c>
      <c r="AY9" s="206">
        <v>0</v>
      </c>
      <c r="AZ9" s="206">
        <v>0</v>
      </c>
      <c r="BA9" s="206">
        <v>0</v>
      </c>
      <c r="BB9" s="206">
        <v>0</v>
      </c>
      <c r="BC9" s="206">
        <v>0</v>
      </c>
    </row>
    <row r="10" spans="1:55" x14ac:dyDescent="0.3">
      <c r="B10" s="190">
        <f t="shared" si="7"/>
        <v>0.70833333328482695</v>
      </c>
      <c r="C10" s="191">
        <v>3</v>
      </c>
      <c r="D10" s="207" t="s">
        <v>127</v>
      </c>
      <c r="E10" s="208" t="s">
        <v>81</v>
      </c>
      <c r="F10" s="209" t="s">
        <v>128</v>
      </c>
      <c r="G10" s="210">
        <v>27227</v>
      </c>
      <c r="H10" s="211">
        <v>200</v>
      </c>
      <c r="I10" s="212">
        <f>[1]LP!N10</f>
        <v>44569.5625</v>
      </c>
      <c r="J10" s="213">
        <v>18</v>
      </c>
      <c r="K10" s="214">
        <f>681+622</f>
        <v>1303</v>
      </c>
      <c r="L10" s="214">
        <v>1552</v>
      </c>
      <c r="M10" s="214">
        <f t="shared" si="8"/>
        <v>1321</v>
      </c>
      <c r="N10" s="215">
        <f>([1]LP!H10-[1]LP!G10)*24</f>
        <v>18.333333333372138</v>
      </c>
      <c r="O10" s="215">
        <f>([1]LP!M10-[1]LP!L10)*24</f>
        <v>0</v>
      </c>
      <c r="P10" s="216">
        <f>([1]LP!J10-[1]LP!H10)*24</f>
        <v>0</v>
      </c>
      <c r="Q10" s="217">
        <f t="shared" si="3"/>
        <v>0</v>
      </c>
      <c r="R10" s="218">
        <f>(([1]LP!N10-[1]LP!M10)+([1]LP!S10-[1]LP!Q10))*24</f>
        <v>1.4166666665696539</v>
      </c>
      <c r="S10" s="216">
        <f>([1]LP!Q10-[1]LP!N10)*24</f>
        <v>27.75</v>
      </c>
      <c r="T10" s="216">
        <f>([1]LP!P10-[1]LP!O10)*24</f>
        <v>22.616666666697711</v>
      </c>
      <c r="U10" s="216">
        <f>'[1] TARA III 201'!AE12</f>
        <v>3.1100000000000003</v>
      </c>
      <c r="V10" s="216">
        <f t="shared" ref="V10:W18" si="13">S10-T10</f>
        <v>5.1333333333022892</v>
      </c>
      <c r="W10" s="216">
        <f t="shared" si="13"/>
        <v>19.506666666697711</v>
      </c>
      <c r="X10" s="216">
        <f t="shared" si="9"/>
        <v>47.499999999941792</v>
      </c>
      <c r="Y10" s="216">
        <f>([1]LP!S10-[1]LP!G10)*24</f>
        <v>47.499999999941792</v>
      </c>
      <c r="Z10" s="216">
        <f>Y10/24</f>
        <v>1.9791666666642413</v>
      </c>
      <c r="AA10" s="216">
        <f t="shared" si="4"/>
        <v>24.106779399113034</v>
      </c>
      <c r="AB10" s="216">
        <f>'[1] TARA III 201'!AA12</f>
        <v>16.048048048048049</v>
      </c>
      <c r="AC10" s="216">
        <f>'[1] TARA III 201'!AB12</f>
        <v>24.106779399113034</v>
      </c>
      <c r="AD10" s="216">
        <f>'[1] TARA III 201'!AC12</f>
        <v>25.639311858865415</v>
      </c>
      <c r="AE10" s="216">
        <f t="shared" si="10"/>
        <v>47.603603603603602</v>
      </c>
      <c r="AF10" s="216">
        <f t="shared" si="5"/>
        <v>47.603603603603602</v>
      </c>
      <c r="AG10" s="216">
        <f t="shared" si="6"/>
        <v>58.408253500288289</v>
      </c>
      <c r="AH10" s="216">
        <f t="shared" si="11"/>
        <v>67.720437457171784</v>
      </c>
      <c r="AI10" s="216">
        <f t="shared" si="12"/>
        <v>70.294294294406171</v>
      </c>
      <c r="AJ10" s="219"/>
      <c r="AK10" s="204"/>
      <c r="AP10" s="112" t="e">
        <f>IF(#REF!&gt;=24,"OK","NO")</f>
        <v>#REF!</v>
      </c>
      <c r="AS10" s="201">
        <v>0</v>
      </c>
      <c r="AT10" s="205">
        <v>0</v>
      </c>
      <c r="AU10" s="205">
        <v>0</v>
      </c>
      <c r="AV10" s="206">
        <v>0</v>
      </c>
      <c r="AW10" s="206">
        <v>0</v>
      </c>
      <c r="AX10" s="206">
        <v>0</v>
      </c>
      <c r="AY10" s="206">
        <v>0</v>
      </c>
      <c r="AZ10" s="206">
        <v>0</v>
      </c>
      <c r="BA10" s="206">
        <v>0</v>
      </c>
      <c r="BB10" s="206">
        <v>0</v>
      </c>
      <c r="BC10" s="206">
        <v>0</v>
      </c>
    </row>
    <row r="11" spans="1:55" x14ac:dyDescent="0.3">
      <c r="B11" s="190">
        <f t="shared" si="7"/>
        <v>0.79166666671517305</v>
      </c>
      <c r="C11" s="191">
        <v>4</v>
      </c>
      <c r="D11" s="207" t="s">
        <v>130</v>
      </c>
      <c r="E11" s="220" t="s">
        <v>82</v>
      </c>
      <c r="F11" s="209" t="s">
        <v>131</v>
      </c>
      <c r="G11" s="210">
        <v>11079</v>
      </c>
      <c r="H11" s="211">
        <v>146</v>
      </c>
      <c r="I11" s="212">
        <f>[1]LP!N11</f>
        <v>44574.03125</v>
      </c>
      <c r="J11" s="213">
        <v>12</v>
      </c>
      <c r="K11" s="214">
        <f>547+503</f>
        <v>1050</v>
      </c>
      <c r="L11" s="214">
        <v>1404</v>
      </c>
      <c r="M11" s="214">
        <f t="shared" si="8"/>
        <v>1062</v>
      </c>
      <c r="N11" s="215">
        <f>([1]LP!H11-[1]LP!G11)*24</f>
        <v>14.533333333209157</v>
      </c>
      <c r="O11" s="215">
        <f>([1]LP!M11-[1]LP!L11)*24</f>
        <v>8.3333333430346102E-2</v>
      </c>
      <c r="P11" s="216">
        <f>([1]LP!J11-[1]LP!H11)*24</f>
        <v>0</v>
      </c>
      <c r="Q11" s="217">
        <f t="shared" si="3"/>
        <v>8.3333333430346102E-2</v>
      </c>
      <c r="R11" s="218">
        <f>(([1]LP!N11-[1]LP!M11)+([1]LP!S11-[1]LP!Q11))*24</f>
        <v>1.5833333334303461</v>
      </c>
      <c r="S11" s="216">
        <f>([1]LP!Q11-[1]LP!N11)*24</f>
        <v>26.816666666592937</v>
      </c>
      <c r="T11" s="216">
        <f>([1]LP!P11-[1]LP!O11)*24</f>
        <v>24.183333333407063</v>
      </c>
      <c r="U11" s="216">
        <f>'[1]M BHUM 291'!J7</f>
        <v>3</v>
      </c>
      <c r="V11" s="216">
        <f t="shared" si="13"/>
        <v>2.6333333331858739</v>
      </c>
      <c r="W11" s="216">
        <f t="shared" si="13"/>
        <v>21.183333333407063</v>
      </c>
      <c r="X11" s="216">
        <f t="shared" si="9"/>
        <v>43.016666666662786</v>
      </c>
      <c r="Y11" s="216">
        <f>([1]LP!S11-[1]LP!G11)*24</f>
        <v>43.016666666662786</v>
      </c>
      <c r="Z11" s="216">
        <f t="shared" ref="Z11:Z52" si="14">Y11/24</f>
        <v>1.7923611111109494</v>
      </c>
      <c r="AA11" s="216">
        <f t="shared" si="4"/>
        <v>24.581508113916399</v>
      </c>
      <c r="AB11" s="216">
        <f>'[1]M BHUM 291'!AA12</f>
        <v>13.088875077723991</v>
      </c>
      <c r="AC11" s="216">
        <f>'[1]M BHUM 291'!AB12</f>
        <v>24.581508113916399</v>
      </c>
      <c r="AD11" s="216">
        <f>'[1]M BHUM 291'!AC12</f>
        <v>26.636208452730035</v>
      </c>
      <c r="AE11" s="216">
        <f t="shared" si="10"/>
        <v>39.60223741465208</v>
      </c>
      <c r="AF11" s="216">
        <f t="shared" si="5"/>
        <v>39.60223741465208</v>
      </c>
      <c r="AG11" s="216">
        <f t="shared" si="6"/>
        <v>43.914541695248609</v>
      </c>
      <c r="AH11" s="216">
        <f t="shared" si="11"/>
        <v>50.133752950258234</v>
      </c>
      <c r="AI11" s="216">
        <f t="shared" si="12"/>
        <v>78.993163456054589</v>
      </c>
      <c r="AJ11" s="219"/>
      <c r="AK11" s="204"/>
      <c r="AP11" s="112" t="e">
        <f>IF(#REF!&gt;=24,"OK","NO")</f>
        <v>#REF!</v>
      </c>
      <c r="AS11" s="201">
        <v>0</v>
      </c>
      <c r="AT11" s="205">
        <v>0</v>
      </c>
      <c r="AU11" s="205">
        <v>0</v>
      </c>
      <c r="AV11" s="206">
        <v>0</v>
      </c>
      <c r="AW11" s="206">
        <v>0</v>
      </c>
      <c r="AX11" s="206">
        <v>0</v>
      </c>
      <c r="AY11" s="206">
        <v>0</v>
      </c>
      <c r="AZ11" s="206">
        <v>0</v>
      </c>
      <c r="BA11" s="206">
        <v>0</v>
      </c>
      <c r="BB11" s="206">
        <v>0</v>
      </c>
      <c r="BC11" s="206">
        <v>0</v>
      </c>
    </row>
    <row r="12" spans="1:55" x14ac:dyDescent="0.3">
      <c r="B12" s="190">
        <f t="shared" si="7"/>
        <v>0.86666666661039926</v>
      </c>
      <c r="C12" s="191">
        <v>5</v>
      </c>
      <c r="D12" s="207" t="s">
        <v>127</v>
      </c>
      <c r="E12" s="208" t="s">
        <v>83</v>
      </c>
      <c r="F12" s="209" t="s">
        <v>128</v>
      </c>
      <c r="G12" s="210">
        <v>27227</v>
      </c>
      <c r="H12" s="211">
        <v>200</v>
      </c>
      <c r="I12" s="212">
        <f>[1]LP!N12</f>
        <v>44576.697916666664</v>
      </c>
      <c r="J12" s="213">
        <v>12</v>
      </c>
      <c r="K12" s="214">
        <f>558+583</f>
        <v>1141</v>
      </c>
      <c r="L12" s="214">
        <v>1488</v>
      </c>
      <c r="M12" s="214">
        <f t="shared" si="8"/>
        <v>1153</v>
      </c>
      <c r="N12" s="215">
        <f>([1]LP!H12-[1]LP!G12)*24</f>
        <v>2.0000000000582077</v>
      </c>
      <c r="O12" s="215">
        <f>([1]LP!M12-[1]LP!L12)*24</f>
        <v>0</v>
      </c>
      <c r="P12" s="216">
        <f>([1]LP!J12-[1]LP!H12)*24</f>
        <v>0</v>
      </c>
      <c r="Q12" s="217">
        <f t="shared" si="3"/>
        <v>0</v>
      </c>
      <c r="R12" s="218">
        <f>(([1]LP!N12-[1]LP!M12)+([1]LP!S12-[1]LP!Q12))*24</f>
        <v>1.7333333332207985</v>
      </c>
      <c r="S12" s="216">
        <f>([1]LP!Q12-[1]LP!N12)*24</f>
        <v>29.750000000058208</v>
      </c>
      <c r="T12" s="216">
        <f>([1]LP!P12-[1]LP!O12)*24</f>
        <v>23.216666666732635</v>
      </c>
      <c r="U12" s="216">
        <f>'[1]TARA III 202'!J7</f>
        <v>0</v>
      </c>
      <c r="V12" s="216">
        <f t="shared" si="13"/>
        <v>6.5333333333255723</v>
      </c>
      <c r="W12" s="216">
        <f t="shared" si="13"/>
        <v>23.216666666732635</v>
      </c>
      <c r="X12" s="216"/>
      <c r="Y12" s="216">
        <f>([1]LP!S12-[1]LP!G12)*24</f>
        <v>33.483333333337214</v>
      </c>
      <c r="Z12" s="216">
        <f t="shared" si="14"/>
        <v>1.3951388888890506</v>
      </c>
      <c r="AA12" s="216">
        <f t="shared" si="4"/>
        <v>22.5222634994347</v>
      </c>
      <c r="AB12" s="216">
        <f>'[1]TARA III 202'!AA12</f>
        <v>14.745098039186837</v>
      </c>
      <c r="AC12" s="216">
        <f>'[1]TARA III 202'!AB12</f>
        <v>22.5222634994347</v>
      </c>
      <c r="AD12" s="216">
        <f>'[1]TARA III 202'!AC12</f>
        <v>23.188283632257566</v>
      </c>
      <c r="AE12" s="216">
        <f t="shared" si="10"/>
        <v>38.756302520932572</v>
      </c>
      <c r="AF12" s="216">
        <f t="shared" si="5"/>
        <v>38.756302520932572</v>
      </c>
      <c r="AG12" s="216">
        <f t="shared" si="6"/>
        <v>49.662598707683728</v>
      </c>
      <c r="AH12" s="216">
        <f t="shared" si="11"/>
        <v>49.662598707683728</v>
      </c>
      <c r="AI12" s="216">
        <f t="shared" si="12"/>
        <v>78.039215686343567</v>
      </c>
      <c r="AJ12" s="219"/>
      <c r="AK12" s="204" t="s">
        <v>129</v>
      </c>
      <c r="AP12" s="112" t="e">
        <f>IF(#REF!&gt;=24,"OK","NO")</f>
        <v>#REF!</v>
      </c>
      <c r="AS12" s="201">
        <v>0</v>
      </c>
      <c r="AT12" s="205">
        <v>0</v>
      </c>
      <c r="AU12" s="205">
        <v>0</v>
      </c>
      <c r="AV12" s="206">
        <v>0</v>
      </c>
      <c r="AW12" s="206">
        <v>0</v>
      </c>
      <c r="AX12" s="206">
        <v>0</v>
      </c>
      <c r="AY12" s="206">
        <v>0</v>
      </c>
      <c r="AZ12" s="206">
        <v>0</v>
      </c>
      <c r="BA12" s="206">
        <v>0</v>
      </c>
      <c r="BB12" s="206">
        <v>0</v>
      </c>
      <c r="BC12" s="206">
        <v>0</v>
      </c>
    </row>
    <row r="13" spans="1:55" x14ac:dyDescent="0.3">
      <c r="B13" s="190">
        <f t="shared" si="7"/>
        <v>0.78333333335467614</v>
      </c>
      <c r="C13" s="191">
        <v>6</v>
      </c>
      <c r="D13" s="207" t="s">
        <v>125</v>
      </c>
      <c r="E13" s="220" t="s">
        <v>84</v>
      </c>
      <c r="F13" s="209" t="s">
        <v>126</v>
      </c>
      <c r="G13" s="210">
        <v>14308</v>
      </c>
      <c r="H13" s="211">
        <v>155</v>
      </c>
      <c r="I13" s="212">
        <f>[1]LP!N13</f>
        <v>44581.069444444445</v>
      </c>
      <c r="J13" s="213">
        <v>13</v>
      </c>
      <c r="K13" s="214">
        <f>575+591</f>
        <v>1166</v>
      </c>
      <c r="L13" s="214">
        <v>1478</v>
      </c>
      <c r="M13" s="214">
        <f>K13+J13</f>
        <v>1179</v>
      </c>
      <c r="N13" s="215">
        <f>([1]LP!H13-[1]LP!G13)*24</f>
        <v>2.25</v>
      </c>
      <c r="O13" s="215">
        <f>([1]LP!M13-[1]LP!L13)*24</f>
        <v>8.3333333255723119E-2</v>
      </c>
      <c r="P13" s="216">
        <f>([1]LP!J13-[1]LP!H13)*24</f>
        <v>0</v>
      </c>
      <c r="Q13" s="217">
        <f t="shared" si="3"/>
        <v>8.3333333255723119E-2</v>
      </c>
      <c r="R13" s="218">
        <f>(([1]LP!N13-[1]LP!M13)+([1]LP!S13-[1]LP!Q13))*24</f>
        <v>1.5666666667093523</v>
      </c>
      <c r="S13" s="216">
        <f>([1]LP!Q13-[1]LP!N13)*24</f>
        <v>23.766666666604578</v>
      </c>
      <c r="T13" s="216">
        <f>([1]LP!P13-[1]LP!O13)*24</f>
        <v>19.300000000046566</v>
      </c>
      <c r="U13" s="216">
        <f>'[1] medford 6OE'!J7</f>
        <v>0.18000000000000002</v>
      </c>
      <c r="V13" s="216">
        <f t="shared" si="13"/>
        <v>4.4666666665580124</v>
      </c>
      <c r="W13" s="216">
        <f t="shared" si="13"/>
        <v>19.120000000046566</v>
      </c>
      <c r="X13" s="216">
        <f t="shared" si="9"/>
        <v>27.666666666569654</v>
      </c>
      <c r="Y13" s="216">
        <f>([1]LP!S13-[1]LP!G13)*24</f>
        <v>27.666666666569654</v>
      </c>
      <c r="Z13" s="216">
        <f t="shared" si="14"/>
        <v>1.1527777777737356</v>
      </c>
      <c r="AA13" s="216">
        <f t="shared" si="4"/>
        <v>20.603312299187294</v>
      </c>
      <c r="AB13" s="216">
        <f>'[1] medford 6OE'!AA12</f>
        <v>16.521739130477943</v>
      </c>
      <c r="AC13" s="216">
        <f>'[1] medford 6OE'!AB12</f>
        <v>20.603312299187294</v>
      </c>
      <c r="AD13" s="216">
        <f>'[1] medford 6OE'!AC12</f>
        <v>21.086623100072543</v>
      </c>
      <c r="AE13" s="216">
        <f t="shared" si="10"/>
        <v>49.607293127759327</v>
      </c>
      <c r="AF13" s="216">
        <f t="shared" si="5"/>
        <v>49.607293127759327</v>
      </c>
      <c r="AG13" s="216">
        <f t="shared" si="6"/>
        <v>61.088082901407013</v>
      </c>
      <c r="AH13" s="216">
        <f t="shared" si="11"/>
        <v>61.663179916167813</v>
      </c>
      <c r="AI13" s="216">
        <f t="shared" si="12"/>
        <v>80.448807854543546</v>
      </c>
      <c r="AJ13" s="221"/>
      <c r="AK13" s="222"/>
      <c r="AP13" s="112" t="e">
        <f>IF(#REF!&gt;=24,"OK","NO")</f>
        <v>#REF!</v>
      </c>
      <c r="AS13" s="201">
        <v>0</v>
      </c>
      <c r="AT13" s="205">
        <v>0</v>
      </c>
      <c r="AU13" s="205">
        <v>0</v>
      </c>
      <c r="AV13" s="206">
        <v>0</v>
      </c>
      <c r="AW13" s="206">
        <v>0</v>
      </c>
      <c r="AX13" s="206">
        <v>0</v>
      </c>
      <c r="AY13" s="206">
        <v>0</v>
      </c>
      <c r="AZ13" s="206">
        <v>0</v>
      </c>
      <c r="BA13" s="206">
        <v>0</v>
      </c>
      <c r="BB13" s="206">
        <v>0</v>
      </c>
      <c r="BC13" s="206">
        <v>0</v>
      </c>
    </row>
    <row r="14" spans="1:55" x14ac:dyDescent="0.3">
      <c r="B14" s="190">
        <f t="shared" si="7"/>
        <v>0.66666666665696539</v>
      </c>
      <c r="C14" s="191">
        <v>7</v>
      </c>
      <c r="D14" s="207" t="s">
        <v>127</v>
      </c>
      <c r="E14" s="208" t="s">
        <v>85</v>
      </c>
      <c r="F14" s="209" t="s">
        <v>128</v>
      </c>
      <c r="G14" s="210">
        <v>27227</v>
      </c>
      <c r="H14" s="211">
        <v>200</v>
      </c>
      <c r="I14" s="212">
        <f>[1]LP!N14</f>
        <v>44583.579861111109</v>
      </c>
      <c r="J14" s="213">
        <v>16</v>
      </c>
      <c r="K14" s="214">
        <f>220+698</f>
        <v>918</v>
      </c>
      <c r="L14" s="214">
        <v>1075</v>
      </c>
      <c r="M14" s="214">
        <f t="shared" si="8"/>
        <v>934</v>
      </c>
      <c r="N14" s="215">
        <f>([1]LP!H14-[1]LP!G14)*24</f>
        <v>5.3999999999650754</v>
      </c>
      <c r="O14" s="215">
        <f>([1]LP!M14-[1]LP!L14)*24</f>
        <v>0</v>
      </c>
      <c r="P14" s="216">
        <f>([1]LP!J14-[1]LP!H14)*24</f>
        <v>0</v>
      </c>
      <c r="Q14" s="217">
        <f t="shared" si="3"/>
        <v>0</v>
      </c>
      <c r="R14" s="218">
        <f>(([1]LP!N14-[1]LP!M14)+([1]LP!S14-[1]LP!Q14))*24</f>
        <v>1.3333333333139308</v>
      </c>
      <c r="S14" s="216">
        <f>([1]LP!Q14-[1]LP!N14)*24</f>
        <v>25.583333333430346</v>
      </c>
      <c r="T14" s="216">
        <f>([1]LP!P14-[1]LP!O14)*24</f>
        <v>14.983333333279006</v>
      </c>
      <c r="U14" s="216">
        <f>'[1]TARA III 203'!J7</f>
        <v>0.82</v>
      </c>
      <c r="V14" s="216">
        <f t="shared" si="13"/>
        <v>10.60000000015134</v>
      </c>
      <c r="W14" s="216">
        <f t="shared" si="13"/>
        <v>14.163333333279006</v>
      </c>
      <c r="X14" s="216">
        <f t="shared" si="9"/>
        <v>32.316666666709352</v>
      </c>
      <c r="Y14" s="216">
        <f>([1]LP!S14-[1]LP!G14)*24</f>
        <v>32.316666666709352</v>
      </c>
      <c r="Z14" s="216">
        <f t="shared" si="14"/>
        <v>1.3465277777795563</v>
      </c>
      <c r="AA14" s="216">
        <f t="shared" si="4"/>
        <v>25.91884953809647</v>
      </c>
      <c r="AB14" s="216">
        <f>'[1]TARA III 203'!AA12</f>
        <v>12.325732898976062</v>
      </c>
      <c r="AC14" s="216">
        <f>'[1]TARA III 203'!AB12</f>
        <v>25.91884953809647</v>
      </c>
      <c r="AD14" s="216">
        <f>'[1]TARA III 203'!AC12</f>
        <v>28.081063056137285</v>
      </c>
      <c r="AE14" s="216">
        <f t="shared" si="10"/>
        <v>36.508143322337133</v>
      </c>
      <c r="AF14" s="216">
        <f t="shared" si="5"/>
        <v>36.508143322337133</v>
      </c>
      <c r="AG14" s="216">
        <f t="shared" si="6"/>
        <v>62.335928810014671</v>
      </c>
      <c r="AH14" s="216">
        <f t="shared" si="11"/>
        <v>65.944928218657282</v>
      </c>
      <c r="AI14" s="216">
        <f t="shared" si="12"/>
        <v>55.361563517493018</v>
      </c>
      <c r="AJ14" s="219"/>
      <c r="AK14" s="204" t="s">
        <v>129</v>
      </c>
      <c r="AL14" s="109"/>
      <c r="AM14" s="109"/>
      <c r="AP14" s="112" t="e">
        <f>IF(#REF!&gt;=24,"OK","NO")</f>
        <v>#REF!</v>
      </c>
      <c r="AS14" s="201">
        <v>0</v>
      </c>
      <c r="AT14" s="205">
        <v>0</v>
      </c>
      <c r="AU14" s="205">
        <v>0</v>
      </c>
      <c r="AV14" s="206">
        <v>0</v>
      </c>
      <c r="AW14" s="206">
        <v>0</v>
      </c>
      <c r="AX14" s="206">
        <v>0</v>
      </c>
      <c r="AY14" s="206">
        <v>0</v>
      </c>
      <c r="AZ14" s="206">
        <v>0</v>
      </c>
      <c r="BA14" s="206">
        <v>0</v>
      </c>
      <c r="BB14" s="206">
        <v>0</v>
      </c>
      <c r="BC14" s="206">
        <v>0</v>
      </c>
    </row>
    <row r="15" spans="1:55" x14ac:dyDescent="0.3">
      <c r="B15" s="190">
        <f t="shared" si="7"/>
        <v>0.70833333337213844</v>
      </c>
      <c r="C15" s="191">
        <v>8</v>
      </c>
      <c r="D15" s="207" t="s">
        <v>130</v>
      </c>
      <c r="E15" s="220" t="s">
        <v>86</v>
      </c>
      <c r="F15" s="209" t="s">
        <v>131</v>
      </c>
      <c r="G15" s="210">
        <v>11079</v>
      </c>
      <c r="H15" s="211">
        <v>146</v>
      </c>
      <c r="I15" s="212">
        <f>[1]LP!N15</f>
        <v>44588.666666666664</v>
      </c>
      <c r="J15" s="213">
        <v>12</v>
      </c>
      <c r="K15" s="214">
        <f>377+548</f>
        <v>925</v>
      </c>
      <c r="L15" s="214">
        <v>1316</v>
      </c>
      <c r="M15" s="214">
        <f t="shared" si="8"/>
        <v>937</v>
      </c>
      <c r="N15" s="215">
        <f>([1]LP!H15-[1]LP!G15)*24</f>
        <v>1.1666666666278616</v>
      </c>
      <c r="O15" s="215">
        <f>([1]LP!M15-[1]LP!L15)*24</f>
        <v>0</v>
      </c>
      <c r="P15" s="216">
        <f>([1]LP!J15-[1]LP!H15)*24</f>
        <v>0</v>
      </c>
      <c r="Q15" s="217">
        <f t="shared" si="3"/>
        <v>0</v>
      </c>
      <c r="R15" s="218">
        <f>(([1]LP!N15-[1]LP!M15)+([1]LP!S15-[1]LP!Q15))*24</f>
        <v>1.4166666667442769</v>
      </c>
      <c r="S15" s="216">
        <f>([1]LP!Q15-[1]LP!N15)*24</f>
        <v>22.5</v>
      </c>
      <c r="T15" s="216">
        <f>([1]LP!P15-[1]LP!O15)*24</f>
        <v>17.499999999941792</v>
      </c>
      <c r="U15" s="216">
        <f>'[1]M BHUM 292'!J7</f>
        <v>0.42000000000000004</v>
      </c>
      <c r="V15" s="216">
        <f t="shared" si="13"/>
        <v>5.0000000000582077</v>
      </c>
      <c r="W15" s="216">
        <f t="shared" si="13"/>
        <v>17.079999999941791</v>
      </c>
      <c r="X15" s="216">
        <f t="shared" si="9"/>
        <v>25.083333333372138</v>
      </c>
      <c r="Y15" s="216">
        <f>([1]LP!S15-[1]LP!G15)*24</f>
        <v>25.083333333372138</v>
      </c>
      <c r="Z15" s="216">
        <f t="shared" si="14"/>
        <v>1.0451388888905058</v>
      </c>
      <c r="AA15" s="216">
        <f t="shared" si="4"/>
        <v>26.799999999999997</v>
      </c>
      <c r="AB15" s="216">
        <f>'[1]M BHUM 292'!AA12</f>
        <v>20.844444444444445</v>
      </c>
      <c r="AC15" s="216">
        <f>'[1]M BHUM 292'!AB12</f>
        <v>26.799999999999997</v>
      </c>
      <c r="AD15" s="216">
        <f>'[1]M BHUM 292'!AC12</f>
        <v>27.123869812275693</v>
      </c>
      <c r="AE15" s="216">
        <f t="shared" si="10"/>
        <v>41.644444444444446</v>
      </c>
      <c r="AF15" s="216">
        <f t="shared" si="5"/>
        <v>41.644444444444446</v>
      </c>
      <c r="AG15" s="216">
        <f t="shared" si="6"/>
        <v>53.542857143035235</v>
      </c>
      <c r="AH15" s="216">
        <f t="shared" si="11"/>
        <v>54.85948477770453</v>
      </c>
      <c r="AI15" s="216">
        <f t="shared" si="12"/>
        <v>75.911111110852403</v>
      </c>
      <c r="AJ15" s="219" t="s">
        <v>132</v>
      </c>
      <c r="AK15" s="222"/>
      <c r="AP15" s="112" t="e">
        <f>IF(#REF!&gt;=24,"OK","NO")</f>
        <v>#REF!</v>
      </c>
      <c r="AS15" s="201">
        <v>0</v>
      </c>
      <c r="AT15" s="205">
        <v>0</v>
      </c>
      <c r="AU15" s="205">
        <v>0</v>
      </c>
      <c r="AV15" s="206">
        <v>0</v>
      </c>
      <c r="AW15" s="206">
        <v>0</v>
      </c>
      <c r="AX15" s="206">
        <v>0</v>
      </c>
      <c r="AY15" s="206">
        <v>0</v>
      </c>
      <c r="AZ15" s="206">
        <v>0</v>
      </c>
      <c r="BA15" s="206">
        <v>0</v>
      </c>
      <c r="BB15" s="206">
        <v>0</v>
      </c>
      <c r="BC15" s="206">
        <v>0</v>
      </c>
    </row>
    <row r="16" spans="1:55" x14ac:dyDescent="0.3">
      <c r="B16" s="190">
        <f t="shared" si="7"/>
        <v>0.70833333328482695</v>
      </c>
      <c r="C16" s="191">
        <v>9</v>
      </c>
      <c r="D16" s="223" t="s">
        <v>127</v>
      </c>
      <c r="E16" s="224" t="s">
        <v>87</v>
      </c>
      <c r="F16" s="225" t="s">
        <v>128</v>
      </c>
      <c r="G16" s="226">
        <v>27227</v>
      </c>
      <c r="H16" s="191">
        <v>146</v>
      </c>
      <c r="I16" s="227">
        <f>[1]LP!N16</f>
        <v>44590.510416666664</v>
      </c>
      <c r="J16" s="228">
        <v>15</v>
      </c>
      <c r="K16" s="229">
        <f>551+548</f>
        <v>1099</v>
      </c>
      <c r="L16" s="229">
        <v>1242</v>
      </c>
      <c r="M16" s="229">
        <f>K16+J16</f>
        <v>1114</v>
      </c>
      <c r="N16" s="230">
        <f>([1]LP!H16-[1]LP!G16)*24</f>
        <v>5.0000000000582077</v>
      </c>
      <c r="O16" s="230">
        <f>([1]LP!M16-[1]LP!L16)*24</f>
        <v>0.24999999994179234</v>
      </c>
      <c r="P16" s="231">
        <f>([1]LP!J16-[1]LP!H16)*24</f>
        <v>0</v>
      </c>
      <c r="Q16" s="232">
        <f t="shared" si="3"/>
        <v>0.24999999994179234</v>
      </c>
      <c r="R16" s="233">
        <f>(([1]LP!N16-[1]LP!M16)+([1]LP!S16-[1]LP!Q16))*24</f>
        <v>1.4166666665696539</v>
      </c>
      <c r="S16" s="231">
        <f>([1]LP!Q16-[1]LP!N16)*24</f>
        <v>25.250000000058208</v>
      </c>
      <c r="T16" s="231">
        <f>([1]LP!P16-[1]LP!O16)*24</f>
        <v>17.200000000011642</v>
      </c>
      <c r="U16" s="231">
        <f>'[1]TARA III 204'!J7</f>
        <v>0.51</v>
      </c>
      <c r="V16" s="231">
        <f t="shared" si="13"/>
        <v>8.0500000000465661</v>
      </c>
      <c r="W16" s="231">
        <f t="shared" si="13"/>
        <v>16.69000000001164</v>
      </c>
      <c r="X16" s="231">
        <f t="shared" si="9"/>
        <v>31.916666666627862</v>
      </c>
      <c r="Y16" s="231">
        <f>([1]LP!S16-[1]LP!G16)*24</f>
        <v>31.916666666627862</v>
      </c>
      <c r="Z16" s="231">
        <f t="shared" si="14"/>
        <v>1.3298611111094942</v>
      </c>
      <c r="AA16" s="231">
        <f>AC16</f>
        <v>22.644887631260172</v>
      </c>
      <c r="AB16" s="231">
        <f>'[1]TARA III 204'!AA12</f>
        <v>14.759075907556735</v>
      </c>
      <c r="AC16" s="231">
        <f>'[1]TARA III 204'!AB12</f>
        <v>22.644887631260172</v>
      </c>
      <c r="AD16" s="231">
        <f>'[1]TARA III 204'!AC12</f>
        <v>23.912218420118837</v>
      </c>
      <c r="AE16" s="231">
        <f t="shared" si="10"/>
        <v>44.118811881086415</v>
      </c>
      <c r="AF16" s="231">
        <f t="shared" si="5"/>
        <v>44.118811881086415</v>
      </c>
      <c r="AG16" s="231">
        <f t="shared" si="6"/>
        <v>64.767441860421286</v>
      </c>
      <c r="AH16" s="231">
        <f t="shared" si="11"/>
        <v>66.74655482320091</v>
      </c>
      <c r="AI16" s="231">
        <f t="shared" si="12"/>
        <v>66.099009900883814</v>
      </c>
      <c r="AJ16" s="234"/>
      <c r="AK16" s="204" t="s">
        <v>129</v>
      </c>
      <c r="AP16" s="112" t="e">
        <f>IF(#REF!&gt;=24,"OK","NO")</f>
        <v>#REF!</v>
      </c>
      <c r="AS16" s="201">
        <v>0</v>
      </c>
      <c r="AT16" s="205">
        <v>0</v>
      </c>
      <c r="AU16" s="205">
        <v>0</v>
      </c>
      <c r="AV16" s="206">
        <v>0</v>
      </c>
      <c r="AW16" s="206">
        <v>0</v>
      </c>
      <c r="AX16" s="206">
        <v>0</v>
      </c>
      <c r="AY16" s="206">
        <v>0</v>
      </c>
      <c r="AZ16" s="206">
        <v>0</v>
      </c>
      <c r="BA16" s="206">
        <v>0</v>
      </c>
      <c r="BB16" s="206">
        <v>0</v>
      </c>
      <c r="BC16" s="206">
        <v>0</v>
      </c>
    </row>
    <row r="17" spans="2:55" x14ac:dyDescent="0.3">
      <c r="B17" s="190">
        <f t="shared" si="7"/>
        <v>0</v>
      </c>
      <c r="C17" s="196">
        <v>10</v>
      </c>
      <c r="D17" s="235"/>
      <c r="E17" s="196"/>
      <c r="F17" s="196"/>
      <c r="G17" s="196"/>
      <c r="H17" s="196">
        <v>146</v>
      </c>
      <c r="I17" s="197">
        <f>[1]LP!K17</f>
        <v>0</v>
      </c>
      <c r="J17" s="198">
        <v>12</v>
      </c>
      <c r="K17" s="199">
        <v>1045</v>
      </c>
      <c r="L17" s="199"/>
      <c r="M17" s="199">
        <f t="shared" si="8"/>
        <v>1057</v>
      </c>
      <c r="N17" s="200">
        <f>([1]LP!H17-[1]LP!G17)*24</f>
        <v>0</v>
      </c>
      <c r="O17" s="200">
        <f>([1]LP!M17-[1]LP!L17)*24</f>
        <v>0</v>
      </c>
      <c r="P17" s="201">
        <f>([1]LP!J17-[1]LP!H17)*24</f>
        <v>0</v>
      </c>
      <c r="Q17" s="188">
        <f t="shared" si="3"/>
        <v>0</v>
      </c>
      <c r="R17" s="202">
        <f>(([1]LP!N17-[1]LP!M17)+([1]LP!S17-[1]LP!Q17))*24</f>
        <v>0</v>
      </c>
      <c r="S17" s="201">
        <f>([1]LP!Q17-[1]LP!N17)*24</f>
        <v>0</v>
      </c>
      <c r="T17" s="201">
        <f>([1]LP!P17-[1]LP!O17)*24</f>
        <v>0</v>
      </c>
      <c r="U17" s="201" t="e">
        <f>#REF!</f>
        <v>#REF!</v>
      </c>
      <c r="V17" s="201" t="e">
        <f>#REF!</f>
        <v>#REF!</v>
      </c>
      <c r="W17" s="201" t="e">
        <f t="shared" si="13"/>
        <v>#REF!</v>
      </c>
      <c r="X17" s="201">
        <f t="shared" si="9"/>
        <v>0</v>
      </c>
      <c r="Y17" s="201">
        <f>([1]LP!S17-[1]LP!G17)*24</f>
        <v>0</v>
      </c>
      <c r="Z17" s="201">
        <f t="shared" si="14"/>
        <v>0</v>
      </c>
      <c r="AA17" s="201" t="e">
        <f>#REF!</f>
        <v>#REF!</v>
      </c>
      <c r="AB17" s="201"/>
      <c r="AC17" s="201"/>
      <c r="AD17" s="201"/>
      <c r="AE17" s="201"/>
      <c r="AF17" s="201" t="e">
        <f t="shared" si="5"/>
        <v>#DIV/0!</v>
      </c>
      <c r="AG17" s="201" t="e">
        <f t="shared" si="6"/>
        <v>#DIV/0!</v>
      </c>
      <c r="AH17" s="201" t="e">
        <f t="shared" si="11"/>
        <v>#REF!</v>
      </c>
      <c r="AI17" s="201" t="e">
        <f t="shared" si="12"/>
        <v>#REF!</v>
      </c>
      <c r="AJ17" s="203"/>
      <c r="AK17" s="222"/>
      <c r="AL17" s="109"/>
      <c r="AM17" s="112" t="s">
        <v>133</v>
      </c>
      <c r="AP17" s="112" t="e">
        <f>IF(#REF!&gt;=24,"OK","NO")</f>
        <v>#REF!</v>
      </c>
      <c r="AS17" s="201">
        <v>0</v>
      </c>
      <c r="AT17" s="205">
        <v>0</v>
      </c>
      <c r="AU17" s="205">
        <v>0</v>
      </c>
      <c r="AV17" s="206">
        <v>0</v>
      </c>
      <c r="AW17" s="206">
        <v>0</v>
      </c>
      <c r="AX17" s="206">
        <v>0</v>
      </c>
      <c r="AY17" s="206">
        <v>0</v>
      </c>
      <c r="AZ17" s="206">
        <v>0</v>
      </c>
      <c r="BA17" s="206">
        <v>0</v>
      </c>
      <c r="BB17" s="206">
        <v>0</v>
      </c>
      <c r="BC17" s="206">
        <v>0</v>
      </c>
    </row>
    <row r="18" spans="2:55" x14ac:dyDescent="0.3">
      <c r="B18" s="190">
        <f t="shared" si="7"/>
        <v>0</v>
      </c>
      <c r="C18" s="196">
        <v>11</v>
      </c>
      <c r="D18" s="235"/>
      <c r="E18" s="236"/>
      <c r="F18" s="196"/>
      <c r="G18" s="196"/>
      <c r="H18" s="196">
        <v>172</v>
      </c>
      <c r="I18" s="197">
        <f>[1]LP!N18</f>
        <v>0</v>
      </c>
      <c r="J18" s="198">
        <v>15</v>
      </c>
      <c r="K18" s="199">
        <v>1194</v>
      </c>
      <c r="L18" s="199"/>
      <c r="M18" s="199">
        <f t="shared" si="8"/>
        <v>1209</v>
      </c>
      <c r="N18" s="200">
        <f>([1]LP!H18-[1]LP!G18)*24</f>
        <v>0</v>
      </c>
      <c r="O18" s="200">
        <f>([1]LP!M18-[1]LP!L18)*24</f>
        <v>0</v>
      </c>
      <c r="P18" s="201">
        <f>([1]LP!J18-[1]LP!H18)*24</f>
        <v>0</v>
      </c>
      <c r="Q18" s="188">
        <f t="shared" si="3"/>
        <v>0</v>
      </c>
      <c r="R18" s="202">
        <f>(([1]LP!N18-[1]LP!M18)+([1]LP!S18-[1]LP!Q18))*24</f>
        <v>0</v>
      </c>
      <c r="S18" s="201">
        <f>([1]LP!Q18-[1]LP!N18)*24</f>
        <v>0</v>
      </c>
      <c r="T18" s="201">
        <f>([1]LP!P18-[1]LP!O18)*24</f>
        <v>0</v>
      </c>
      <c r="U18" s="201" t="e">
        <f>#REF!</f>
        <v>#REF!</v>
      </c>
      <c r="V18" s="201" t="e">
        <f>#REF!</f>
        <v>#REF!</v>
      </c>
      <c r="W18" s="201" t="e">
        <f t="shared" si="13"/>
        <v>#REF!</v>
      </c>
      <c r="X18" s="201">
        <f t="shared" si="9"/>
        <v>0</v>
      </c>
      <c r="Y18" s="201">
        <f>([1]LP!S18-[1]LP!G18)*24</f>
        <v>0</v>
      </c>
      <c r="Z18" s="201">
        <f t="shared" si="14"/>
        <v>0</v>
      </c>
      <c r="AA18" s="201" t="e">
        <f>#REF!</f>
        <v>#REF!</v>
      </c>
      <c r="AB18" s="201"/>
      <c r="AC18" s="201"/>
      <c r="AD18" s="201"/>
      <c r="AE18" s="201"/>
      <c r="AF18" s="201" t="e">
        <f t="shared" si="5"/>
        <v>#DIV/0!</v>
      </c>
      <c r="AG18" s="201" t="e">
        <f t="shared" si="6"/>
        <v>#DIV/0!</v>
      </c>
      <c r="AH18" s="201" t="e">
        <f t="shared" si="11"/>
        <v>#REF!</v>
      </c>
      <c r="AI18" s="201" t="e">
        <f t="shared" si="12"/>
        <v>#REF!</v>
      </c>
      <c r="AJ18" s="203"/>
      <c r="AK18" s="222"/>
      <c r="AP18" s="112" t="e">
        <f>IF(#REF!&gt;=24,"OK","NO")</f>
        <v>#REF!</v>
      </c>
      <c r="AS18" s="201">
        <v>0</v>
      </c>
      <c r="AT18" s="205">
        <v>0</v>
      </c>
      <c r="AU18" s="205">
        <v>0</v>
      </c>
      <c r="AV18" s="206">
        <v>0</v>
      </c>
      <c r="AW18" s="206">
        <v>0</v>
      </c>
      <c r="AX18" s="206">
        <v>0</v>
      </c>
      <c r="AY18" s="206">
        <v>0</v>
      </c>
      <c r="AZ18" s="206">
        <v>0</v>
      </c>
      <c r="BA18" s="206">
        <v>0</v>
      </c>
      <c r="BB18" s="206">
        <v>0</v>
      </c>
      <c r="BC18" s="206">
        <v>0</v>
      </c>
    </row>
    <row r="19" spans="2:55" x14ac:dyDescent="0.3">
      <c r="B19" s="190">
        <f t="shared" si="7"/>
        <v>0</v>
      </c>
      <c r="C19" s="196">
        <v>12</v>
      </c>
      <c r="D19" s="235"/>
      <c r="E19" s="196"/>
      <c r="F19" s="196"/>
      <c r="G19" s="196"/>
      <c r="H19" s="196">
        <v>146</v>
      </c>
      <c r="I19" s="197">
        <f>[1]LP!N19</f>
        <v>0</v>
      </c>
      <c r="J19" s="198">
        <v>12</v>
      </c>
      <c r="K19" s="199">
        <f>575+524</f>
        <v>1099</v>
      </c>
      <c r="L19" s="199"/>
      <c r="M19" s="199">
        <f t="shared" si="8"/>
        <v>1111</v>
      </c>
      <c r="N19" s="200">
        <f>([1]LP!H19-[1]LP!G19)*24</f>
        <v>0</v>
      </c>
      <c r="O19" s="200">
        <f>([1]LP!M19-[1]LP!L19)*24</f>
        <v>0</v>
      </c>
      <c r="P19" s="201">
        <f>([1]LP!J19-[1]LP!H19)*24</f>
        <v>0</v>
      </c>
      <c r="Q19" s="188">
        <f t="shared" si="3"/>
        <v>0</v>
      </c>
      <c r="R19" s="202">
        <f>(([1]LP!N19-[1]LP!M19)+([1]LP!S19-[1]LP!Q19))*24</f>
        <v>0</v>
      </c>
      <c r="S19" s="201">
        <f>([1]LP!Q19-[1]LP!N19)*24</f>
        <v>0</v>
      </c>
      <c r="T19" s="201">
        <f>([1]LP!P19-[1]LP!O19)*24</f>
        <v>0</v>
      </c>
      <c r="U19" s="201" t="e">
        <f>#REF!</f>
        <v>#REF!</v>
      </c>
      <c r="V19" s="201" t="e">
        <f>#REF!</f>
        <v>#REF!</v>
      </c>
      <c r="W19" s="201" t="e">
        <f>T19-U19</f>
        <v>#REF!</v>
      </c>
      <c r="X19" s="201">
        <f t="shared" si="9"/>
        <v>0</v>
      </c>
      <c r="Y19" s="201">
        <f>([1]LP!S19-[1]LP!G19)*24</f>
        <v>0</v>
      </c>
      <c r="Z19" s="201">
        <f t="shared" si="14"/>
        <v>0</v>
      </c>
      <c r="AA19" s="201" t="e">
        <f>#REF!</f>
        <v>#REF!</v>
      </c>
      <c r="AB19" s="201"/>
      <c r="AC19" s="201"/>
      <c r="AD19" s="201"/>
      <c r="AE19" s="201"/>
      <c r="AF19" s="201" t="e">
        <f t="shared" si="5"/>
        <v>#DIV/0!</v>
      </c>
      <c r="AG19" s="201" t="e">
        <f t="shared" si="6"/>
        <v>#DIV/0!</v>
      </c>
      <c r="AH19" s="201" t="e">
        <f t="shared" si="11"/>
        <v>#REF!</v>
      </c>
      <c r="AI19" s="201" t="e">
        <f t="shared" si="12"/>
        <v>#REF!</v>
      </c>
      <c r="AJ19" s="203"/>
      <c r="AK19" s="222"/>
      <c r="AP19" s="112" t="e">
        <f>IF(#REF!&gt;=24,"OK","NO")</f>
        <v>#REF!</v>
      </c>
      <c r="AS19" s="201">
        <v>0</v>
      </c>
      <c r="AT19" s="205">
        <v>0</v>
      </c>
      <c r="AU19" s="205">
        <v>0</v>
      </c>
      <c r="AV19" s="206">
        <v>0</v>
      </c>
      <c r="AW19" s="206">
        <v>0</v>
      </c>
      <c r="AX19" s="206">
        <v>0</v>
      </c>
      <c r="AY19" s="206">
        <v>0</v>
      </c>
      <c r="AZ19" s="206">
        <v>0</v>
      </c>
      <c r="BA19" s="206">
        <v>0</v>
      </c>
      <c r="BB19" s="206">
        <v>0</v>
      </c>
      <c r="BC19" s="206">
        <v>0</v>
      </c>
    </row>
    <row r="20" spans="2:55" x14ac:dyDescent="0.3">
      <c r="B20" s="190">
        <f t="shared" si="7"/>
        <v>0</v>
      </c>
      <c r="C20" s="196">
        <v>13</v>
      </c>
      <c r="D20" s="237"/>
      <c r="E20" s="238"/>
      <c r="F20" s="196"/>
      <c r="G20" s="196"/>
      <c r="H20" s="196">
        <v>177</v>
      </c>
      <c r="I20" s="197">
        <f>[1]LP!N20</f>
        <v>0</v>
      </c>
      <c r="J20" s="198">
        <v>16</v>
      </c>
      <c r="K20" s="199">
        <v>1138</v>
      </c>
      <c r="L20" s="199"/>
      <c r="M20" s="199">
        <f t="shared" si="8"/>
        <v>1154</v>
      </c>
      <c r="N20" s="200">
        <f>([1]LP!H20-[1]LP!G20)*24</f>
        <v>0</v>
      </c>
      <c r="O20" s="200">
        <f>([1]LP!M20-[1]LP!L20)*24</f>
        <v>0</v>
      </c>
      <c r="P20" s="201">
        <f>([1]LP!J20-[1]LP!H20)*24</f>
        <v>0</v>
      </c>
      <c r="Q20" s="188">
        <f t="shared" si="3"/>
        <v>0</v>
      </c>
      <c r="R20" s="202">
        <f>(([1]LP!N20-[1]LP!M20)+([1]LP!S20-[1]LP!Q20))*24</f>
        <v>0</v>
      </c>
      <c r="S20" s="201">
        <f>([1]LP!Q20-[1]LP!N20)*24</f>
        <v>0</v>
      </c>
      <c r="T20" s="201">
        <f>([1]LP!P20-[1]LP!O20)*24</f>
        <v>0</v>
      </c>
      <c r="U20" s="201" t="e">
        <f>#REF!</f>
        <v>#REF!</v>
      </c>
      <c r="V20" s="201" t="e">
        <f>#REF!</f>
        <v>#REF!</v>
      </c>
      <c r="W20" s="201" t="e">
        <f t="shared" ref="V20:W45" si="15">T20-U20</f>
        <v>#REF!</v>
      </c>
      <c r="X20" s="201">
        <f t="shared" si="9"/>
        <v>0</v>
      </c>
      <c r="Y20" s="201">
        <f>([1]LP!S20-[1]LP!G20)*24</f>
        <v>0</v>
      </c>
      <c r="Z20" s="201">
        <f t="shared" si="14"/>
        <v>0</v>
      </c>
      <c r="AA20" s="201" t="e">
        <f>#REF!</f>
        <v>#REF!</v>
      </c>
      <c r="AB20" s="201"/>
      <c r="AC20" s="201"/>
      <c r="AD20" s="201"/>
      <c r="AE20" s="201"/>
      <c r="AF20" s="201" t="e">
        <f t="shared" si="5"/>
        <v>#DIV/0!</v>
      </c>
      <c r="AG20" s="201" t="e">
        <f t="shared" si="6"/>
        <v>#DIV/0!</v>
      </c>
      <c r="AH20" s="201" t="e">
        <f t="shared" si="11"/>
        <v>#REF!</v>
      </c>
      <c r="AI20" s="201" t="e">
        <f t="shared" si="12"/>
        <v>#REF!</v>
      </c>
      <c r="AJ20" s="203"/>
      <c r="AK20" s="222"/>
      <c r="AP20" s="112" t="e">
        <f>IF(#REF!&gt;=24,"OK","NO")</f>
        <v>#REF!</v>
      </c>
      <c r="AS20" s="201">
        <v>0</v>
      </c>
      <c r="AT20" s="205">
        <v>0</v>
      </c>
      <c r="AU20" s="205">
        <v>0</v>
      </c>
      <c r="AV20" s="206">
        <v>0</v>
      </c>
      <c r="AW20" s="206">
        <v>0</v>
      </c>
      <c r="AX20" s="206">
        <v>0</v>
      </c>
      <c r="AY20" s="206">
        <v>0</v>
      </c>
      <c r="AZ20" s="206">
        <v>0</v>
      </c>
      <c r="BA20" s="206">
        <v>0</v>
      </c>
      <c r="BB20" s="206">
        <v>0</v>
      </c>
      <c r="BC20" s="206">
        <v>0</v>
      </c>
    </row>
    <row r="21" spans="2:55" x14ac:dyDescent="0.3">
      <c r="B21" s="190">
        <f t="shared" si="7"/>
        <v>0</v>
      </c>
      <c r="C21" s="196">
        <v>14</v>
      </c>
      <c r="D21" s="237"/>
      <c r="E21" s="187"/>
      <c r="F21" s="196"/>
      <c r="G21" s="196"/>
      <c r="H21" s="196">
        <v>177</v>
      </c>
      <c r="I21" s="197">
        <f>[1]LP!N21</f>
        <v>0</v>
      </c>
      <c r="J21" s="198">
        <v>16</v>
      </c>
      <c r="K21" s="199">
        <f>933+648</f>
        <v>1581</v>
      </c>
      <c r="L21" s="199"/>
      <c r="M21" s="199">
        <f t="shared" si="8"/>
        <v>1597</v>
      </c>
      <c r="N21" s="200">
        <f>([1]LP!H21-[1]LP!G21)*24</f>
        <v>0</v>
      </c>
      <c r="O21" s="200">
        <f>([1]LP!M21-[1]LP!L21)*24</f>
        <v>0</v>
      </c>
      <c r="P21" s="201">
        <f>([1]LP!J21-[1]LP!H21)*24</f>
        <v>0</v>
      </c>
      <c r="Q21" s="188">
        <f t="shared" si="3"/>
        <v>0</v>
      </c>
      <c r="R21" s="202">
        <f>(([1]LP!N21-[1]LP!M21)+([1]LP!S21-[1]LP!Q21))*24</f>
        <v>0</v>
      </c>
      <c r="S21" s="201">
        <f>([1]LP!Q21-[1]LP!N21)*24</f>
        <v>0</v>
      </c>
      <c r="T21" s="201">
        <f>([1]LP!P21-[1]LP!O21)*24</f>
        <v>0</v>
      </c>
      <c r="U21" s="201" t="e">
        <f>#REF!</f>
        <v>#REF!</v>
      </c>
      <c r="V21" s="201" t="e">
        <f>#REF!</f>
        <v>#REF!</v>
      </c>
      <c r="W21" s="201" t="e">
        <f t="shared" si="15"/>
        <v>#REF!</v>
      </c>
      <c r="X21" s="201">
        <f t="shared" si="9"/>
        <v>0</v>
      </c>
      <c r="Y21" s="201">
        <f>([1]LP!S21-[1]LP!G21)*24</f>
        <v>0</v>
      </c>
      <c r="Z21" s="201">
        <f t="shared" si="14"/>
        <v>0</v>
      </c>
      <c r="AA21" s="201" t="e">
        <f>#REF!</f>
        <v>#REF!</v>
      </c>
      <c r="AB21" s="201"/>
      <c r="AC21" s="201"/>
      <c r="AD21" s="201"/>
      <c r="AE21" s="201"/>
      <c r="AF21" s="201" t="e">
        <f t="shared" si="5"/>
        <v>#DIV/0!</v>
      </c>
      <c r="AG21" s="201" t="e">
        <f t="shared" si="6"/>
        <v>#DIV/0!</v>
      </c>
      <c r="AH21" s="201" t="e">
        <f t="shared" si="11"/>
        <v>#REF!</v>
      </c>
      <c r="AI21" s="201" t="e">
        <f t="shared" si="12"/>
        <v>#REF!</v>
      </c>
      <c r="AJ21" s="203"/>
      <c r="AK21" s="222"/>
      <c r="AP21" s="112" t="e">
        <f>IF(#REF!&gt;=24,"OK","NO")</f>
        <v>#REF!</v>
      </c>
      <c r="AS21" s="201">
        <v>0</v>
      </c>
      <c r="AT21" s="205">
        <v>0</v>
      </c>
      <c r="AU21" s="205">
        <v>0</v>
      </c>
      <c r="AV21" s="206">
        <v>0</v>
      </c>
      <c r="AW21" s="206">
        <v>0</v>
      </c>
      <c r="AX21" s="206">
        <v>0</v>
      </c>
      <c r="AY21" s="206">
        <v>0</v>
      </c>
      <c r="AZ21" s="206">
        <v>0</v>
      </c>
      <c r="BA21" s="206">
        <v>0</v>
      </c>
      <c r="BB21" s="206">
        <v>0</v>
      </c>
      <c r="BC21" s="206">
        <v>0</v>
      </c>
    </row>
    <row r="22" spans="2:55" x14ac:dyDescent="0.3">
      <c r="B22" s="190">
        <f t="shared" si="7"/>
        <v>0</v>
      </c>
      <c r="C22" s="196">
        <v>15</v>
      </c>
      <c r="D22" s="237"/>
      <c r="E22" s="187"/>
      <c r="F22" s="196"/>
      <c r="G22" s="196"/>
      <c r="H22" s="196">
        <v>177</v>
      </c>
      <c r="I22" s="197">
        <f>[1]LP!N22</f>
        <v>0</v>
      </c>
      <c r="J22" s="198">
        <v>16</v>
      </c>
      <c r="K22" s="199">
        <f>43+693</f>
        <v>736</v>
      </c>
      <c r="L22" s="199"/>
      <c r="M22" s="199">
        <f t="shared" si="8"/>
        <v>752</v>
      </c>
      <c r="N22" s="200">
        <f>([1]LP!H22-[1]LP!G22)*24</f>
        <v>0</v>
      </c>
      <c r="O22" s="200">
        <f>([1]LP!M22-[1]LP!L22)*24</f>
        <v>0</v>
      </c>
      <c r="P22" s="201">
        <f>([1]LP!J22-[1]LP!H22)*24</f>
        <v>0</v>
      </c>
      <c r="Q22" s="188">
        <f t="shared" si="3"/>
        <v>0</v>
      </c>
      <c r="R22" s="202">
        <f>(([1]LP!N22-[1]LP!M22)+([1]LP!S22-[1]LP!Q22))*24</f>
        <v>0</v>
      </c>
      <c r="S22" s="201">
        <f>([1]LP!Q22-[1]LP!N22)*24</f>
        <v>0</v>
      </c>
      <c r="T22" s="201" t="e">
        <f>#REF!</f>
        <v>#REF!</v>
      </c>
      <c r="U22" s="201" t="e">
        <f>#REF!</f>
        <v>#REF!</v>
      </c>
      <c r="V22" s="201" t="e">
        <f>#REF!</f>
        <v>#REF!</v>
      </c>
      <c r="W22" s="201" t="e">
        <f>#REF!</f>
        <v>#REF!</v>
      </c>
      <c r="X22" s="201">
        <f t="shared" si="9"/>
        <v>0</v>
      </c>
      <c r="Y22" s="201">
        <f>([1]LP!S22-[1]LP!G22)*24</f>
        <v>0</v>
      </c>
      <c r="Z22" s="201">
        <f t="shared" si="14"/>
        <v>0</v>
      </c>
      <c r="AA22" s="201" t="e">
        <f>#REF!</f>
        <v>#REF!</v>
      </c>
      <c r="AB22" s="201"/>
      <c r="AC22" s="201"/>
      <c r="AD22" s="201"/>
      <c r="AE22" s="201"/>
      <c r="AF22" s="201" t="e">
        <f t="shared" si="5"/>
        <v>#DIV/0!</v>
      </c>
      <c r="AG22" s="201" t="e">
        <f t="shared" si="6"/>
        <v>#REF!</v>
      </c>
      <c r="AH22" s="201" t="e">
        <f t="shared" si="11"/>
        <v>#REF!</v>
      </c>
      <c r="AI22" s="201" t="e">
        <f>W22/T22*100</f>
        <v>#REF!</v>
      </c>
      <c r="AJ22" s="203"/>
      <c r="AK22" s="222"/>
      <c r="AL22" s="239"/>
      <c r="AM22" s="239"/>
      <c r="AN22" s="239"/>
      <c r="AO22" s="239"/>
      <c r="AP22" s="112" t="e">
        <f>IF(#REF!&gt;=24,"OK","NO")</f>
        <v>#REF!</v>
      </c>
      <c r="AS22" s="201">
        <v>0</v>
      </c>
      <c r="AT22" s="205">
        <v>0</v>
      </c>
      <c r="AU22" s="205">
        <v>0</v>
      </c>
      <c r="AV22" s="206">
        <v>0</v>
      </c>
      <c r="AW22" s="206">
        <v>0</v>
      </c>
      <c r="AX22" s="206">
        <v>0</v>
      </c>
      <c r="AY22" s="206">
        <v>0</v>
      </c>
      <c r="AZ22" s="206">
        <v>0</v>
      </c>
      <c r="BA22" s="206">
        <v>0</v>
      </c>
      <c r="BB22" s="206">
        <v>0</v>
      </c>
      <c r="BC22" s="206">
        <v>0</v>
      </c>
    </row>
    <row r="23" spans="2:55" x14ac:dyDescent="0.3">
      <c r="B23" s="190"/>
      <c r="C23" s="196">
        <v>16</v>
      </c>
      <c r="D23" s="237"/>
      <c r="E23" s="187"/>
      <c r="F23" s="196"/>
      <c r="G23" s="196"/>
      <c r="H23" s="196">
        <v>155</v>
      </c>
      <c r="I23" s="197">
        <f>[1]LP!N23</f>
        <v>0</v>
      </c>
      <c r="J23" s="198">
        <v>12</v>
      </c>
      <c r="K23" s="199">
        <f>585+589</f>
        <v>1174</v>
      </c>
      <c r="L23" s="199"/>
      <c r="M23" s="199">
        <f t="shared" si="8"/>
        <v>1186</v>
      </c>
      <c r="N23" s="200">
        <f>([1]LP!H23-[1]LP!G23)*24</f>
        <v>0</v>
      </c>
      <c r="O23" s="200">
        <f>([1]LP!M23-[1]LP!L23)*24</f>
        <v>0</v>
      </c>
      <c r="P23" s="201">
        <f>([1]LP!J23-[1]LP!H23)*24</f>
        <v>0</v>
      </c>
      <c r="Q23" s="188">
        <f t="shared" si="3"/>
        <v>0</v>
      </c>
      <c r="R23" s="202">
        <f>(([1]LP!N23-[1]LP!M23)+([1]LP!S23-[1]LP!Q23))*24</f>
        <v>0</v>
      </c>
      <c r="S23" s="201">
        <f>([1]LP!Q23-[1]LP!N23)*24</f>
        <v>0</v>
      </c>
      <c r="T23" s="201" t="e">
        <f>#REF!</f>
        <v>#REF!</v>
      </c>
      <c r="U23" s="201" t="e">
        <f>#REF!</f>
        <v>#REF!</v>
      </c>
      <c r="V23" s="201" t="e">
        <f>#REF!</f>
        <v>#REF!</v>
      </c>
      <c r="W23" s="201" t="e">
        <f t="shared" si="15"/>
        <v>#REF!</v>
      </c>
      <c r="X23" s="201">
        <f t="shared" si="9"/>
        <v>0</v>
      </c>
      <c r="Y23" s="201">
        <f>([1]LP!S23-[1]LP!G23)*24</f>
        <v>0</v>
      </c>
      <c r="Z23" s="201">
        <f t="shared" si="14"/>
        <v>0</v>
      </c>
      <c r="AA23" s="201" t="e">
        <f>#REF!</f>
        <v>#REF!</v>
      </c>
      <c r="AB23" s="201"/>
      <c r="AC23" s="201"/>
      <c r="AD23" s="201"/>
      <c r="AE23" s="201"/>
      <c r="AF23" s="201" t="e">
        <f t="shared" si="5"/>
        <v>#DIV/0!</v>
      </c>
      <c r="AG23" s="201" t="e">
        <f t="shared" si="6"/>
        <v>#REF!</v>
      </c>
      <c r="AH23" s="201" t="e">
        <f t="shared" si="11"/>
        <v>#REF!</v>
      </c>
      <c r="AI23" s="201" t="e">
        <f>W23/T23*100</f>
        <v>#REF!</v>
      </c>
      <c r="AJ23" s="203"/>
      <c r="AK23" s="239"/>
      <c r="AL23" s="239"/>
      <c r="AM23" s="239"/>
      <c r="AN23" s="239"/>
      <c r="AO23" s="239"/>
      <c r="AS23" s="240"/>
      <c r="AT23" s="241"/>
      <c r="AU23" s="241"/>
      <c r="AV23" s="242"/>
      <c r="AW23" s="242"/>
      <c r="AX23" s="242"/>
      <c r="AY23" s="242"/>
      <c r="AZ23" s="242"/>
      <c r="BA23" s="242"/>
      <c r="BB23" s="242"/>
      <c r="BC23" s="242"/>
    </row>
    <row r="24" spans="2:55" x14ac:dyDescent="0.3">
      <c r="B24" s="190"/>
      <c r="C24" s="196">
        <v>17</v>
      </c>
      <c r="D24" s="237"/>
      <c r="E24" s="187"/>
      <c r="F24" s="196"/>
      <c r="G24" s="196"/>
      <c r="H24" s="196">
        <v>177</v>
      </c>
      <c r="I24" s="197">
        <f>[1]LP!N24</f>
        <v>0</v>
      </c>
      <c r="J24" s="198">
        <v>16</v>
      </c>
      <c r="K24" s="199">
        <f>446+634</f>
        <v>1080</v>
      </c>
      <c r="L24" s="199"/>
      <c r="M24" s="199">
        <f t="shared" si="8"/>
        <v>1096</v>
      </c>
      <c r="N24" s="200">
        <f>([1]LP!H24-[1]LP!G24)*24</f>
        <v>0</v>
      </c>
      <c r="O24" s="200">
        <f>([1]LP!M24-[1]LP!L24)*24</f>
        <v>0</v>
      </c>
      <c r="P24" s="201">
        <f>([1]LP!J24-[1]LP!H24)*24</f>
        <v>0</v>
      </c>
      <c r="Q24" s="188">
        <f t="shared" si="3"/>
        <v>0</v>
      </c>
      <c r="R24" s="202">
        <f>(([1]LP!N24-[1]LP!M24)+([1]LP!S24-[1]LP!Q24))*24</f>
        <v>0</v>
      </c>
      <c r="S24" s="201">
        <f>([1]LP!Q24-[1]LP!N24)*24</f>
        <v>0</v>
      </c>
      <c r="T24" s="201" t="e">
        <f>#REF!</f>
        <v>#REF!</v>
      </c>
      <c r="U24" s="201" t="e">
        <f>#REF!</f>
        <v>#REF!</v>
      </c>
      <c r="V24" s="201" t="e">
        <f>#REF!</f>
        <v>#REF!</v>
      </c>
      <c r="W24" s="201" t="e">
        <f t="shared" si="15"/>
        <v>#REF!</v>
      </c>
      <c r="X24" s="201">
        <f t="shared" si="9"/>
        <v>0</v>
      </c>
      <c r="Y24" s="201">
        <f>([1]LP!S24-[1]LP!G24)*24</f>
        <v>0</v>
      </c>
      <c r="Z24" s="201">
        <f t="shared" si="14"/>
        <v>0</v>
      </c>
      <c r="AA24" s="201" t="e">
        <f>#REF!</f>
        <v>#REF!</v>
      </c>
      <c r="AB24" s="201"/>
      <c r="AC24" s="201"/>
      <c r="AD24" s="201"/>
      <c r="AE24" s="201"/>
      <c r="AF24" s="201" t="e">
        <f t="shared" si="5"/>
        <v>#DIV/0!</v>
      </c>
      <c r="AG24" s="201" t="e">
        <f t="shared" si="6"/>
        <v>#REF!</v>
      </c>
      <c r="AH24" s="201" t="e">
        <f t="shared" si="11"/>
        <v>#REF!</v>
      </c>
      <c r="AI24" s="201" t="e">
        <f>W24/T24*100</f>
        <v>#REF!</v>
      </c>
      <c r="AJ24" s="203"/>
      <c r="AK24" s="239"/>
      <c r="AL24" s="239"/>
      <c r="AM24" s="239"/>
      <c r="AN24" s="239"/>
      <c r="AO24" s="239"/>
      <c r="AS24" s="240"/>
      <c r="AT24" s="241"/>
      <c r="AU24" s="241"/>
      <c r="AV24" s="242"/>
      <c r="AW24" s="242"/>
      <c r="AX24" s="242"/>
      <c r="AY24" s="242"/>
      <c r="AZ24" s="242"/>
      <c r="BA24" s="242"/>
      <c r="BB24" s="242"/>
      <c r="BC24" s="242"/>
    </row>
    <row r="25" spans="2:55" x14ac:dyDescent="0.3">
      <c r="B25" s="190"/>
      <c r="C25" s="196">
        <v>18</v>
      </c>
      <c r="D25" s="235"/>
      <c r="E25" s="196"/>
      <c r="F25" s="196"/>
      <c r="G25" s="196"/>
      <c r="H25" s="196">
        <v>146</v>
      </c>
      <c r="I25" s="197">
        <f>[1]LP!N25</f>
        <v>0</v>
      </c>
      <c r="J25" s="198">
        <v>12</v>
      </c>
      <c r="K25" s="199">
        <v>1094</v>
      </c>
      <c r="L25" s="199"/>
      <c r="M25" s="199">
        <f t="shared" si="8"/>
        <v>1106</v>
      </c>
      <c r="N25" s="200">
        <f>([1]LP!H25-[1]LP!G25)*24</f>
        <v>0</v>
      </c>
      <c r="O25" s="200">
        <f>([1]LP!M25-[1]LP!L25)*24</f>
        <v>0</v>
      </c>
      <c r="P25" s="201">
        <f>([1]LP!J25-[1]LP!H25)*24</f>
        <v>0</v>
      </c>
      <c r="Q25" s="188">
        <f t="shared" si="3"/>
        <v>0</v>
      </c>
      <c r="R25" s="202">
        <f>(([1]LP!N25-[1]LP!M25)+([1]LP!S25-[1]LP!Q25))*24</f>
        <v>0</v>
      </c>
      <c r="S25" s="201">
        <f>([1]LP!Q25-[1]LP!N25)*24</f>
        <v>0</v>
      </c>
      <c r="T25" s="201" t="e">
        <f>#REF!</f>
        <v>#REF!</v>
      </c>
      <c r="U25" s="201" t="e">
        <f>#REF!</f>
        <v>#REF!</v>
      </c>
      <c r="V25" s="201" t="e">
        <f>#REF!</f>
        <v>#REF!</v>
      </c>
      <c r="W25" s="201" t="e">
        <f t="shared" si="15"/>
        <v>#REF!</v>
      </c>
      <c r="X25" s="201">
        <f t="shared" si="9"/>
        <v>0</v>
      </c>
      <c r="Y25" s="201">
        <f>([1]LP!S25-[1]LP!G25)*24</f>
        <v>0</v>
      </c>
      <c r="Z25" s="201">
        <f t="shared" si="14"/>
        <v>0</v>
      </c>
      <c r="AA25" s="201" t="e">
        <f>#REF!</f>
        <v>#REF!</v>
      </c>
      <c r="AB25" s="201"/>
      <c r="AC25" s="201"/>
      <c r="AD25" s="201"/>
      <c r="AE25" s="201"/>
      <c r="AF25" s="201" t="e">
        <f t="shared" si="5"/>
        <v>#DIV/0!</v>
      </c>
      <c r="AG25" s="201" t="e">
        <f t="shared" si="6"/>
        <v>#REF!</v>
      </c>
      <c r="AH25" s="201" t="e">
        <f t="shared" si="11"/>
        <v>#REF!</v>
      </c>
      <c r="AI25" s="201" t="e">
        <f>W25/T25*100</f>
        <v>#REF!</v>
      </c>
      <c r="AJ25" s="203"/>
      <c r="AK25" s="239"/>
      <c r="AL25" s="239"/>
      <c r="AM25" s="239"/>
      <c r="AN25" s="239"/>
      <c r="AO25" s="239"/>
      <c r="AS25" s="240"/>
      <c r="AT25" s="241"/>
      <c r="AU25" s="241"/>
      <c r="AV25" s="242"/>
      <c r="AW25" s="242"/>
      <c r="AX25" s="242"/>
      <c r="AY25" s="242"/>
      <c r="AZ25" s="242"/>
      <c r="BA25" s="242"/>
      <c r="BB25" s="242"/>
      <c r="BC25" s="242"/>
    </row>
    <row r="26" spans="2:55" x14ac:dyDescent="0.3">
      <c r="B26" s="190"/>
      <c r="C26" s="211">
        <v>19</v>
      </c>
      <c r="D26" s="243"/>
      <c r="E26" s="244"/>
      <c r="F26" s="211"/>
      <c r="G26" s="211"/>
      <c r="H26" s="211">
        <v>210</v>
      </c>
      <c r="I26" s="212">
        <f>[1]LP!N26</f>
        <v>0</v>
      </c>
      <c r="J26" s="213">
        <v>25</v>
      </c>
      <c r="K26" s="214">
        <f>458+692</f>
        <v>1150</v>
      </c>
      <c r="L26" s="214"/>
      <c r="M26" s="214">
        <f t="shared" si="8"/>
        <v>1175</v>
      </c>
      <c r="N26" s="215">
        <f>([1]LP!H26-[1]LP!G26)*24</f>
        <v>0</v>
      </c>
      <c r="O26" s="215">
        <f>([1]LP!M26-[1]LP!L26)*24</f>
        <v>0</v>
      </c>
      <c r="P26" s="216">
        <f>([1]LP!J26-[1]LP!H26)*24</f>
        <v>0</v>
      </c>
      <c r="Q26" s="217">
        <f t="shared" si="3"/>
        <v>0</v>
      </c>
      <c r="R26" s="218">
        <f>(([1]LP!N26-[1]LP!M26)+([1]LP!S26-[1]LP!Q26))*24</f>
        <v>0</v>
      </c>
      <c r="S26" s="216">
        <f>([1]LP!Q26-[1]LP!N26)*24</f>
        <v>0</v>
      </c>
      <c r="T26" s="216" t="e">
        <f>#REF!</f>
        <v>#REF!</v>
      </c>
      <c r="U26" s="216" t="e">
        <f>#REF!</f>
        <v>#REF!</v>
      </c>
      <c r="V26" s="216" t="e">
        <f>#REF!</f>
        <v>#REF!</v>
      </c>
      <c r="W26" s="216" t="e">
        <f t="shared" si="15"/>
        <v>#REF!</v>
      </c>
      <c r="X26" s="216">
        <f t="shared" si="9"/>
        <v>0</v>
      </c>
      <c r="Y26" s="216">
        <f>([1]LP!S26-[1]LP!G26)*24</f>
        <v>0</v>
      </c>
      <c r="Z26" s="216">
        <f t="shared" si="14"/>
        <v>0</v>
      </c>
      <c r="AA26" s="216" t="e">
        <f>#REF!</f>
        <v>#REF!</v>
      </c>
      <c r="AB26" s="216"/>
      <c r="AC26" s="216"/>
      <c r="AD26" s="216"/>
      <c r="AE26" s="216"/>
      <c r="AF26" s="216" t="e">
        <f t="shared" si="5"/>
        <v>#DIV/0!</v>
      </c>
      <c r="AG26" s="216" t="e">
        <f>#REF!</f>
        <v>#REF!</v>
      </c>
      <c r="AH26" s="216" t="e">
        <f t="shared" si="11"/>
        <v>#REF!</v>
      </c>
      <c r="AI26" s="216" t="e">
        <f>W26/T26*100</f>
        <v>#REF!</v>
      </c>
      <c r="AJ26" s="219"/>
      <c r="AK26" s="239"/>
      <c r="AL26" s="239"/>
      <c r="AM26" s="239"/>
      <c r="AN26" s="239"/>
      <c r="AO26" s="239"/>
      <c r="AS26" s="240"/>
      <c r="AT26" s="241"/>
      <c r="AU26" s="241"/>
      <c r="AV26" s="242"/>
      <c r="AW26" s="242"/>
      <c r="AX26" s="242"/>
      <c r="AY26" s="242"/>
      <c r="AZ26" s="242"/>
      <c r="BA26" s="242"/>
      <c r="BB26" s="242"/>
      <c r="BC26" s="242"/>
    </row>
    <row r="27" spans="2:55" x14ac:dyDescent="0.3">
      <c r="B27" s="190"/>
      <c r="C27" s="211">
        <v>20</v>
      </c>
      <c r="D27" s="243"/>
      <c r="E27" s="244"/>
      <c r="F27" s="211"/>
      <c r="G27" s="211"/>
      <c r="H27" s="211">
        <v>177</v>
      </c>
      <c r="I27" s="212">
        <v>44472.895833333336</v>
      </c>
      <c r="J27" s="213">
        <v>14</v>
      </c>
      <c r="K27" s="214">
        <f>628+971</f>
        <v>1599</v>
      </c>
      <c r="L27" s="214"/>
      <c r="M27" s="214">
        <f t="shared" si="8"/>
        <v>1613</v>
      </c>
      <c r="N27" s="215">
        <f>([1]LP!H27-[1]LP!G27)*24</f>
        <v>0</v>
      </c>
      <c r="O27" s="215">
        <f>([1]LP!M27-[1]LP!L27)*24</f>
        <v>0</v>
      </c>
      <c r="P27" s="216">
        <f>([1]LP!J27-[1]LP!H27)*24</f>
        <v>0</v>
      </c>
      <c r="Q27" s="217">
        <f t="shared" si="3"/>
        <v>0</v>
      </c>
      <c r="R27" s="218">
        <f>(([1]LP!N27-[1]LP!M27)+([1]LP!S27-[1]LP!Q27))*24</f>
        <v>0</v>
      </c>
      <c r="S27" s="216">
        <f>([1]LP!Q27-[1]LP!N27)*24</f>
        <v>0</v>
      </c>
      <c r="T27" s="216" t="e">
        <f>#REF!</f>
        <v>#REF!</v>
      </c>
      <c r="U27" s="216" t="e">
        <f>#REF!</f>
        <v>#REF!</v>
      </c>
      <c r="V27" s="216" t="e">
        <f>#REF!</f>
        <v>#REF!</v>
      </c>
      <c r="W27" s="216" t="e">
        <f t="shared" si="15"/>
        <v>#REF!</v>
      </c>
      <c r="X27" s="216">
        <f t="shared" si="9"/>
        <v>0</v>
      </c>
      <c r="Y27" s="216">
        <f>([1]LP!S27-[1]LP!G27)*24</f>
        <v>0</v>
      </c>
      <c r="Z27" s="216">
        <f t="shared" si="14"/>
        <v>0</v>
      </c>
      <c r="AA27" s="216" t="e">
        <f>#REF!</f>
        <v>#REF!</v>
      </c>
      <c r="AB27" s="216" t="e">
        <f>#REF!</f>
        <v>#REF!</v>
      </c>
      <c r="AC27" s="216" t="e">
        <f>#REF!</f>
        <v>#REF!</v>
      </c>
      <c r="AD27" s="216" t="e">
        <f>#REF!</f>
        <v>#REF!</v>
      </c>
      <c r="AE27" s="216" t="e">
        <f>AF27</f>
        <v>#DIV/0!</v>
      </c>
      <c r="AF27" s="216" t="e">
        <f t="shared" si="5"/>
        <v>#DIV/0!</v>
      </c>
      <c r="AG27" s="216" t="e">
        <f t="shared" ref="AG27:AG52" si="16">M27/T27</f>
        <v>#REF!</v>
      </c>
      <c r="AH27" s="216" t="e">
        <f t="shared" si="11"/>
        <v>#REF!</v>
      </c>
      <c r="AI27" s="216" t="e">
        <f t="shared" ref="AI27:AI52" si="17">W27/S27*100</f>
        <v>#REF!</v>
      </c>
      <c r="AJ27" s="219"/>
      <c r="AK27" s="222"/>
      <c r="AL27" s="239"/>
      <c r="AM27" s="239"/>
      <c r="AN27" s="239"/>
      <c r="AO27" s="239"/>
      <c r="AS27" s="240"/>
      <c r="AT27" s="241"/>
      <c r="AU27" s="241"/>
      <c r="AV27" s="242"/>
      <c r="AW27" s="242"/>
      <c r="AX27" s="242"/>
      <c r="AY27" s="242"/>
      <c r="AZ27" s="242"/>
      <c r="BA27" s="242"/>
      <c r="BB27" s="242"/>
      <c r="BC27" s="242"/>
    </row>
    <row r="28" spans="2:55" x14ac:dyDescent="0.3">
      <c r="B28" s="190"/>
      <c r="C28" s="211">
        <v>21</v>
      </c>
      <c r="D28" s="243"/>
      <c r="E28" s="244"/>
      <c r="F28" s="211"/>
      <c r="G28" s="211"/>
      <c r="H28" s="211">
        <v>155</v>
      </c>
      <c r="I28" s="212">
        <v>44475.232638888891</v>
      </c>
      <c r="J28" s="213">
        <v>13</v>
      </c>
      <c r="K28" s="214">
        <f>513+571</f>
        <v>1084</v>
      </c>
      <c r="L28" s="214"/>
      <c r="M28" s="214">
        <f t="shared" si="8"/>
        <v>1097</v>
      </c>
      <c r="N28" s="215">
        <f>([1]LP!H28-[1]LP!G28)*24</f>
        <v>0</v>
      </c>
      <c r="O28" s="215">
        <f>([1]LP!M28-[1]LP!L28)*24</f>
        <v>0</v>
      </c>
      <c r="P28" s="216">
        <f>([1]LP!J28-[1]LP!H28)*24</f>
        <v>0</v>
      </c>
      <c r="Q28" s="217">
        <f t="shared" si="3"/>
        <v>0</v>
      </c>
      <c r="R28" s="218">
        <f>(([1]LP!N28-[1]LP!M28)+([1]LP!S28-[1]LP!Q28))*24</f>
        <v>0</v>
      </c>
      <c r="S28" s="216">
        <f>([1]LP!Q28-[1]LP!N28)*24</f>
        <v>0</v>
      </c>
      <c r="T28" s="216" t="e">
        <f>#REF!</f>
        <v>#REF!</v>
      </c>
      <c r="U28" s="216" t="e">
        <f>#REF!</f>
        <v>#REF!</v>
      </c>
      <c r="V28" s="216" t="e">
        <f>#REF!</f>
        <v>#REF!</v>
      </c>
      <c r="W28" s="216" t="e">
        <f>#REF!</f>
        <v>#REF!</v>
      </c>
      <c r="X28" s="216">
        <f t="shared" si="9"/>
        <v>0</v>
      </c>
      <c r="Y28" s="216">
        <f>([1]LP!S28-[1]LP!G28)*24</f>
        <v>0</v>
      </c>
      <c r="Z28" s="216">
        <f t="shared" si="14"/>
        <v>0</v>
      </c>
      <c r="AA28" s="216" t="e">
        <f>AC28</f>
        <v>#REF!</v>
      </c>
      <c r="AB28" s="216" t="e">
        <f>#REF!</f>
        <v>#REF!</v>
      </c>
      <c r="AC28" s="216" t="e">
        <f>#REF!</f>
        <v>#REF!</v>
      </c>
      <c r="AD28" s="216" t="e">
        <f>#REF!</f>
        <v>#REF!</v>
      </c>
      <c r="AE28" s="216" t="e">
        <f>AF28</f>
        <v>#DIV/0!</v>
      </c>
      <c r="AF28" s="216" t="e">
        <f t="shared" si="5"/>
        <v>#DIV/0!</v>
      </c>
      <c r="AG28" s="216" t="e">
        <f t="shared" si="16"/>
        <v>#REF!</v>
      </c>
      <c r="AH28" s="216" t="e">
        <f t="shared" si="11"/>
        <v>#REF!</v>
      </c>
      <c r="AI28" s="216" t="e">
        <f t="shared" si="17"/>
        <v>#REF!</v>
      </c>
      <c r="AJ28" s="219"/>
      <c r="AK28" s="222"/>
      <c r="AL28" s="239"/>
      <c r="AM28" s="239"/>
      <c r="AN28" s="239"/>
      <c r="AO28" s="239"/>
      <c r="AS28" s="240"/>
      <c r="AT28" s="241"/>
      <c r="AU28" s="241"/>
      <c r="AV28" s="242"/>
      <c r="AW28" s="242"/>
      <c r="AX28" s="242"/>
      <c r="AY28" s="242"/>
      <c r="AZ28" s="242"/>
      <c r="BA28" s="242"/>
      <c r="BB28" s="242"/>
      <c r="BC28" s="242"/>
    </row>
    <row r="29" spans="2:55" x14ac:dyDescent="0.3">
      <c r="B29" s="190"/>
      <c r="C29" s="211">
        <v>22</v>
      </c>
      <c r="D29" s="245"/>
      <c r="E29" s="211"/>
      <c r="F29" s="211"/>
      <c r="G29" s="211"/>
      <c r="H29" s="211">
        <v>177</v>
      </c>
      <c r="I29" s="212">
        <v>44478.100694444445</v>
      </c>
      <c r="J29" s="213">
        <v>16</v>
      </c>
      <c r="K29" s="214">
        <f>815+647</f>
        <v>1462</v>
      </c>
      <c r="L29" s="214"/>
      <c r="M29" s="214">
        <f t="shared" si="8"/>
        <v>1478</v>
      </c>
      <c r="N29" s="215">
        <f>([1]LP!H29-[1]LP!G29)*24</f>
        <v>0</v>
      </c>
      <c r="O29" s="215">
        <f>([1]LP!M29-[1]LP!L29)*24</f>
        <v>0</v>
      </c>
      <c r="P29" s="216">
        <f>([1]LP!J29-[1]LP!H29)*24</f>
        <v>0</v>
      </c>
      <c r="Q29" s="217">
        <f t="shared" si="3"/>
        <v>0</v>
      </c>
      <c r="R29" s="218">
        <f>(([1]LP!N29-[1]LP!M29)+([1]LP!S29-[1]LP!Q29))*24</f>
        <v>0</v>
      </c>
      <c r="S29" s="216">
        <f>([1]LP!Q29-[1]LP!N29)*24</f>
        <v>0</v>
      </c>
      <c r="T29" s="216" t="e">
        <f>#REF!</f>
        <v>#REF!</v>
      </c>
      <c r="U29" s="216" t="e">
        <f>#REF!</f>
        <v>#REF!</v>
      </c>
      <c r="V29" s="216" t="e">
        <f>#REF!</f>
        <v>#REF!</v>
      </c>
      <c r="W29" s="216" t="e">
        <f>#REF!</f>
        <v>#REF!</v>
      </c>
      <c r="X29" s="216">
        <f t="shared" si="9"/>
        <v>0</v>
      </c>
      <c r="Y29" s="216">
        <f>([1]LP!S29-[1]LP!G29)*24</f>
        <v>0</v>
      </c>
      <c r="Z29" s="216">
        <f t="shared" si="14"/>
        <v>0</v>
      </c>
      <c r="AA29" s="216" t="e">
        <f>AD29</f>
        <v>#REF!</v>
      </c>
      <c r="AB29" s="216" t="e">
        <f>#REF!</f>
        <v>#REF!</v>
      </c>
      <c r="AC29" s="216" t="e">
        <f>#REF!</f>
        <v>#REF!</v>
      </c>
      <c r="AD29" s="216" t="e">
        <f>#REF!</f>
        <v>#REF!</v>
      </c>
      <c r="AE29" s="216" t="e">
        <f>AG29</f>
        <v>#REF!</v>
      </c>
      <c r="AF29" s="216" t="e">
        <f t="shared" si="5"/>
        <v>#DIV/0!</v>
      </c>
      <c r="AG29" s="216" t="e">
        <f t="shared" si="16"/>
        <v>#REF!</v>
      </c>
      <c r="AH29" s="216" t="e">
        <f t="shared" si="11"/>
        <v>#REF!</v>
      </c>
      <c r="AI29" s="216" t="e">
        <f t="shared" si="17"/>
        <v>#REF!</v>
      </c>
      <c r="AJ29" s="219"/>
      <c r="AK29" s="222"/>
      <c r="AL29" s="239"/>
      <c r="AM29" s="239"/>
      <c r="AN29" s="239"/>
      <c r="AO29" s="239"/>
      <c r="AS29" s="240"/>
      <c r="AT29" s="241"/>
      <c r="AU29" s="241"/>
      <c r="AV29" s="242"/>
      <c r="AW29" s="242"/>
      <c r="AX29" s="242"/>
      <c r="AY29" s="242"/>
      <c r="AZ29" s="242"/>
      <c r="BA29" s="242"/>
      <c r="BB29" s="242"/>
      <c r="BC29" s="242"/>
    </row>
    <row r="30" spans="2:55" x14ac:dyDescent="0.3">
      <c r="B30" s="190"/>
      <c r="C30" s="211">
        <v>23</v>
      </c>
      <c r="D30" s="245"/>
      <c r="E30" s="211"/>
      <c r="F30" s="211"/>
      <c r="G30" s="211"/>
      <c r="H30" s="211">
        <v>177</v>
      </c>
      <c r="I30" s="212">
        <v>44487.472222222219</v>
      </c>
      <c r="J30" s="213">
        <v>16</v>
      </c>
      <c r="K30" s="214">
        <f>806+656</f>
        <v>1462</v>
      </c>
      <c r="L30" s="214"/>
      <c r="M30" s="214">
        <f t="shared" si="8"/>
        <v>1478</v>
      </c>
      <c r="N30" s="215">
        <f>([1]LP!H30-[1]LP!G30)*24</f>
        <v>0</v>
      </c>
      <c r="O30" s="215">
        <f>([1]LP!M30-[1]LP!L30)*24</f>
        <v>0</v>
      </c>
      <c r="P30" s="216">
        <f>([1]LP!J30-[1]LP!H30)*24</f>
        <v>0</v>
      </c>
      <c r="Q30" s="217">
        <f t="shared" si="3"/>
        <v>0</v>
      </c>
      <c r="R30" s="218">
        <f>(([1]LP!N30-[1]LP!M30)+([1]LP!S30-[1]LP!Q30))*24</f>
        <v>0</v>
      </c>
      <c r="S30" s="216">
        <f>([1]LP!Q30-[1]LP!N30)*24</f>
        <v>0</v>
      </c>
      <c r="T30" s="216" t="e">
        <f>#REF!</f>
        <v>#REF!</v>
      </c>
      <c r="U30" s="216" t="e">
        <f>#REF!</f>
        <v>#REF!</v>
      </c>
      <c r="V30" s="216" t="e">
        <f>#REF!</f>
        <v>#REF!</v>
      </c>
      <c r="W30" s="216" t="e">
        <f>#REF!</f>
        <v>#REF!</v>
      </c>
      <c r="X30" s="216">
        <f t="shared" si="9"/>
        <v>0</v>
      </c>
      <c r="Y30" s="216">
        <f>([1]LP!S30-[1]LP!G30)*24</f>
        <v>0</v>
      </c>
      <c r="Z30" s="216">
        <f t="shared" si="14"/>
        <v>0</v>
      </c>
      <c r="AA30" s="216" t="e">
        <f t="shared" ref="AA30:AA36" si="18">AC30</f>
        <v>#REF!</v>
      </c>
      <c r="AB30" s="216" t="e">
        <f>#REF!</f>
        <v>#REF!</v>
      </c>
      <c r="AC30" s="216" t="e">
        <f>#REF!</f>
        <v>#REF!</v>
      </c>
      <c r="AD30" s="216" t="e">
        <f>#REF!</f>
        <v>#REF!</v>
      </c>
      <c r="AE30" s="216" t="e">
        <f>AF30</f>
        <v>#DIV/0!</v>
      </c>
      <c r="AF30" s="216" t="e">
        <f t="shared" si="5"/>
        <v>#DIV/0!</v>
      </c>
      <c r="AG30" s="216" t="e">
        <f t="shared" si="16"/>
        <v>#REF!</v>
      </c>
      <c r="AH30" s="216" t="e">
        <f t="shared" si="11"/>
        <v>#REF!</v>
      </c>
      <c r="AI30" s="216" t="e">
        <f t="shared" si="17"/>
        <v>#REF!</v>
      </c>
      <c r="AJ30" s="219"/>
      <c r="AK30" s="239"/>
      <c r="AL30" s="239"/>
      <c r="AM30" s="239"/>
      <c r="AN30" s="239"/>
      <c r="AO30" s="239"/>
      <c r="AS30" s="240"/>
      <c r="AT30" s="241"/>
      <c r="AU30" s="241"/>
      <c r="AV30" s="242"/>
      <c r="AW30" s="242"/>
      <c r="AX30" s="242"/>
      <c r="AY30" s="242"/>
      <c r="AZ30" s="242"/>
      <c r="BA30" s="242"/>
      <c r="BB30" s="242"/>
      <c r="BC30" s="242"/>
    </row>
    <row r="31" spans="2:55" x14ac:dyDescent="0.3">
      <c r="B31" s="190"/>
      <c r="C31" s="211">
        <v>24</v>
      </c>
      <c r="D31" s="245"/>
      <c r="E31" s="211"/>
      <c r="F31" s="211"/>
      <c r="G31" s="211"/>
      <c r="H31" s="211">
        <v>146</v>
      </c>
      <c r="I31" s="212">
        <v>44488.236111111109</v>
      </c>
      <c r="J31" s="213">
        <v>12</v>
      </c>
      <c r="K31" s="214">
        <f>506+576</f>
        <v>1082</v>
      </c>
      <c r="L31" s="214"/>
      <c r="M31" s="214">
        <f t="shared" si="8"/>
        <v>1094</v>
      </c>
      <c r="N31" s="215">
        <f>([1]LP!H31-[1]LP!G31)*24</f>
        <v>0</v>
      </c>
      <c r="O31" s="215">
        <f>([1]LP!M31-[1]LP!L31)*24</f>
        <v>0</v>
      </c>
      <c r="P31" s="216">
        <f>([1]LP!J31-[1]LP!H31)*24</f>
        <v>0</v>
      </c>
      <c r="Q31" s="217">
        <f t="shared" si="3"/>
        <v>0</v>
      </c>
      <c r="R31" s="218">
        <f>(([1]LP!N31-[1]LP!M31)+([1]LP!S31-[1]LP!Q31))*24</f>
        <v>0</v>
      </c>
      <c r="S31" s="216">
        <f>([1]LP!Q31-[1]LP!N31)*24</f>
        <v>0</v>
      </c>
      <c r="T31" s="216" t="e">
        <f>#REF!</f>
        <v>#REF!</v>
      </c>
      <c r="U31" s="216" t="e">
        <f>#REF!</f>
        <v>#REF!</v>
      </c>
      <c r="V31" s="216" t="e">
        <f t="shared" si="15"/>
        <v>#REF!</v>
      </c>
      <c r="W31" s="216" t="e">
        <f t="shared" si="15"/>
        <v>#REF!</v>
      </c>
      <c r="X31" s="216">
        <f t="shared" si="9"/>
        <v>0</v>
      </c>
      <c r="Y31" s="216">
        <f>([1]LP!S31-[1]LP!G31)*24</f>
        <v>0</v>
      </c>
      <c r="Z31" s="216">
        <f t="shared" si="14"/>
        <v>0</v>
      </c>
      <c r="AA31" s="216" t="e">
        <f t="shared" si="18"/>
        <v>#REF!</v>
      </c>
      <c r="AB31" s="216" t="e">
        <f>#REF!</f>
        <v>#REF!</v>
      </c>
      <c r="AC31" s="216" t="e">
        <f>#REF!</f>
        <v>#REF!</v>
      </c>
      <c r="AD31" s="216" t="e">
        <f>#REF!</f>
        <v>#REF!</v>
      </c>
      <c r="AE31" s="216" t="e">
        <f>AG31</f>
        <v>#REF!</v>
      </c>
      <c r="AF31" s="216" t="e">
        <f t="shared" si="5"/>
        <v>#DIV/0!</v>
      </c>
      <c r="AG31" s="216" t="e">
        <f t="shared" si="16"/>
        <v>#REF!</v>
      </c>
      <c r="AH31" s="216" t="e">
        <f t="shared" si="11"/>
        <v>#REF!</v>
      </c>
      <c r="AI31" s="216" t="e">
        <f t="shared" si="17"/>
        <v>#REF!</v>
      </c>
      <c r="AJ31" s="219"/>
      <c r="AK31" s="239"/>
      <c r="AL31" s="239"/>
      <c r="AM31" s="239"/>
      <c r="AN31" s="239"/>
      <c r="AO31" s="239"/>
      <c r="AS31" s="240"/>
      <c r="AT31" s="241"/>
      <c r="AU31" s="241"/>
      <c r="AV31" s="242"/>
      <c r="AW31" s="242"/>
      <c r="AX31" s="242"/>
      <c r="AY31" s="242"/>
      <c r="AZ31" s="242"/>
      <c r="BA31" s="242"/>
      <c r="BB31" s="242"/>
      <c r="BC31" s="242"/>
    </row>
    <row r="32" spans="2:55" x14ac:dyDescent="0.3">
      <c r="B32" s="190"/>
      <c r="C32" s="211">
        <v>25</v>
      </c>
      <c r="D32" s="245"/>
      <c r="E32" s="211"/>
      <c r="F32" s="211"/>
      <c r="G32" s="211"/>
      <c r="H32" s="211">
        <v>148</v>
      </c>
      <c r="I32" s="212">
        <v>44489.336805555555</v>
      </c>
      <c r="J32" s="213">
        <v>16</v>
      </c>
      <c r="K32" s="214">
        <f>516+574</f>
        <v>1090</v>
      </c>
      <c r="L32" s="214"/>
      <c r="M32" s="214">
        <f t="shared" si="8"/>
        <v>1106</v>
      </c>
      <c r="N32" s="215">
        <f>([1]LP!H32-[1]LP!G32)*24</f>
        <v>0</v>
      </c>
      <c r="O32" s="215">
        <f>([1]LP!M32-[1]LP!L32)*24</f>
        <v>0</v>
      </c>
      <c r="P32" s="216">
        <f>([1]LP!J32-[1]LP!H32)*24</f>
        <v>0</v>
      </c>
      <c r="Q32" s="217">
        <f t="shared" si="3"/>
        <v>0</v>
      </c>
      <c r="R32" s="218">
        <f>(([1]LP!N32-[1]LP!M32)+([1]LP!S32-[1]LP!Q32))*24</f>
        <v>0</v>
      </c>
      <c r="S32" s="216">
        <f>([1]LP!Q32-[1]LP!N32)*24</f>
        <v>0</v>
      </c>
      <c r="T32" s="216" t="e">
        <f>#REF!</f>
        <v>#REF!</v>
      </c>
      <c r="U32" s="216" t="e">
        <f>#REF!</f>
        <v>#REF!</v>
      </c>
      <c r="V32" s="216" t="e">
        <f t="shared" si="15"/>
        <v>#REF!</v>
      </c>
      <c r="W32" s="216" t="e">
        <f t="shared" si="15"/>
        <v>#REF!</v>
      </c>
      <c r="X32" s="216">
        <f t="shared" si="9"/>
        <v>0</v>
      </c>
      <c r="Y32" s="216">
        <f>([1]LP!S32-[1]LP!G32)*24</f>
        <v>0</v>
      </c>
      <c r="Z32" s="216">
        <f t="shared" si="14"/>
        <v>0</v>
      </c>
      <c r="AA32" s="216" t="e">
        <f t="shared" si="18"/>
        <v>#REF!</v>
      </c>
      <c r="AB32" s="216" t="e">
        <f>#REF!</f>
        <v>#REF!</v>
      </c>
      <c r="AC32" s="216" t="e">
        <f>#REF!</f>
        <v>#REF!</v>
      </c>
      <c r="AD32" s="216" t="e">
        <f>#REF!</f>
        <v>#REF!</v>
      </c>
      <c r="AE32" s="216" t="e">
        <f>AH32</f>
        <v>#REF!</v>
      </c>
      <c r="AF32" s="216" t="e">
        <f t="shared" si="5"/>
        <v>#DIV/0!</v>
      </c>
      <c r="AG32" s="216" t="e">
        <f t="shared" si="16"/>
        <v>#REF!</v>
      </c>
      <c r="AH32" s="216" t="e">
        <f t="shared" si="11"/>
        <v>#REF!</v>
      </c>
      <c r="AI32" s="216" t="e">
        <f t="shared" si="17"/>
        <v>#REF!</v>
      </c>
      <c r="AJ32" s="219"/>
      <c r="AK32" s="239"/>
      <c r="AL32" s="239"/>
      <c r="AM32" s="239"/>
      <c r="AN32" s="239"/>
      <c r="AO32" s="239"/>
      <c r="AS32" s="240"/>
      <c r="AT32" s="241"/>
      <c r="AU32" s="241"/>
      <c r="AV32" s="242"/>
      <c r="AW32" s="242"/>
      <c r="AX32" s="242"/>
      <c r="AY32" s="242"/>
      <c r="AZ32" s="242"/>
      <c r="BA32" s="242"/>
      <c r="BB32" s="242"/>
      <c r="BC32" s="242"/>
    </row>
    <row r="33" spans="1:55" x14ac:dyDescent="0.3">
      <c r="B33" s="190"/>
      <c r="C33" s="211">
        <v>26</v>
      </c>
      <c r="D33" s="245"/>
      <c r="E33" s="211"/>
      <c r="F33" s="211"/>
      <c r="G33" s="211"/>
      <c r="H33" s="211">
        <v>155</v>
      </c>
      <c r="I33" s="212">
        <v>44490.559027777781</v>
      </c>
      <c r="J33" s="213">
        <v>14</v>
      </c>
      <c r="K33" s="214">
        <v>1103</v>
      </c>
      <c r="L33" s="214"/>
      <c r="M33" s="214">
        <f t="shared" si="8"/>
        <v>1117</v>
      </c>
      <c r="N33" s="215">
        <f>([1]LP!H33-[1]LP!G33)*24</f>
        <v>0</v>
      </c>
      <c r="O33" s="215">
        <f>([1]LP!M33-[1]LP!L33)*24</f>
        <v>0</v>
      </c>
      <c r="P33" s="216">
        <f>([1]LP!J33-[1]LP!H33)*24</f>
        <v>0</v>
      </c>
      <c r="Q33" s="217">
        <f t="shared" si="3"/>
        <v>0</v>
      </c>
      <c r="R33" s="218">
        <f>(([1]LP!N33-[1]LP!M33)+([1]LP!S33-[1]LP!Q33))*24</f>
        <v>0</v>
      </c>
      <c r="S33" s="216">
        <f>([1]LP!Q33-[1]LP!N33)*24</f>
        <v>0</v>
      </c>
      <c r="T33" s="216" t="e">
        <f>#REF!</f>
        <v>#REF!</v>
      </c>
      <c r="U33" s="216" t="e">
        <f>#REF!</f>
        <v>#REF!</v>
      </c>
      <c r="V33" s="216" t="e">
        <f>#REF!</f>
        <v>#REF!</v>
      </c>
      <c r="W33" s="216" t="e">
        <f t="shared" si="15"/>
        <v>#REF!</v>
      </c>
      <c r="X33" s="216">
        <f t="shared" si="9"/>
        <v>0</v>
      </c>
      <c r="Y33" s="216">
        <f>([1]LP!S33-[1]LP!G33)*24</f>
        <v>0</v>
      </c>
      <c r="Z33" s="216">
        <f t="shared" si="14"/>
        <v>0</v>
      </c>
      <c r="AA33" s="216" t="e">
        <f t="shared" si="18"/>
        <v>#REF!</v>
      </c>
      <c r="AB33" s="216" t="e">
        <f>#REF!</f>
        <v>#REF!</v>
      </c>
      <c r="AC33" s="216" t="e">
        <f>#REF!</f>
        <v>#REF!</v>
      </c>
      <c r="AD33" s="216" t="e">
        <f>#REF!</f>
        <v>#REF!</v>
      </c>
      <c r="AE33" s="216" t="e">
        <f t="shared" ref="AE33:AE52" si="19">AG33</f>
        <v>#REF!</v>
      </c>
      <c r="AF33" s="216" t="e">
        <f t="shared" si="5"/>
        <v>#DIV/0!</v>
      </c>
      <c r="AG33" s="216" t="e">
        <f t="shared" si="16"/>
        <v>#REF!</v>
      </c>
      <c r="AH33" s="216" t="e">
        <f t="shared" si="11"/>
        <v>#REF!</v>
      </c>
      <c r="AI33" s="216" t="e">
        <f t="shared" si="17"/>
        <v>#REF!</v>
      </c>
      <c r="AJ33" s="219"/>
      <c r="AK33" s="239"/>
      <c r="AL33" s="239"/>
      <c r="AM33" s="239"/>
      <c r="AN33" s="239"/>
      <c r="AO33" s="239"/>
      <c r="AS33" s="240"/>
      <c r="AT33" s="241"/>
      <c r="AU33" s="241"/>
      <c r="AV33" s="242"/>
      <c r="AW33" s="242"/>
      <c r="AX33" s="242"/>
      <c r="AY33" s="242"/>
      <c r="AZ33" s="242"/>
      <c r="BA33" s="242"/>
      <c r="BB33" s="242"/>
      <c r="BC33" s="242"/>
    </row>
    <row r="34" spans="1:55" x14ac:dyDescent="0.3">
      <c r="B34" s="190"/>
      <c r="C34" s="211">
        <v>27</v>
      </c>
      <c r="D34" s="245"/>
      <c r="E34" s="244"/>
      <c r="F34" s="211"/>
      <c r="G34" s="211"/>
      <c r="H34" s="211">
        <v>177</v>
      </c>
      <c r="I34" s="212">
        <f>[1]LP!N34</f>
        <v>0</v>
      </c>
      <c r="J34" s="213">
        <v>16</v>
      </c>
      <c r="K34" s="214">
        <f>670+941</f>
        <v>1611</v>
      </c>
      <c r="L34" s="214"/>
      <c r="M34" s="214">
        <f t="shared" si="8"/>
        <v>1627</v>
      </c>
      <c r="N34" s="215">
        <f>([1]LP!H34-[1]LP!G34)*24</f>
        <v>0</v>
      </c>
      <c r="O34" s="215">
        <f>([1]LP!M34-[1]LP!L34)*24</f>
        <v>0</v>
      </c>
      <c r="P34" s="216">
        <f>([1]LP!J34-[1]LP!H34)*24</f>
        <v>0</v>
      </c>
      <c r="Q34" s="217">
        <f t="shared" si="3"/>
        <v>0</v>
      </c>
      <c r="R34" s="218">
        <f>(([1]LP!N34-[1]LP!M34)+([1]LP!S34-[1]LP!Q34))*24</f>
        <v>0</v>
      </c>
      <c r="S34" s="216">
        <f>([1]LP!Q34-[1]LP!N34)*24</f>
        <v>0</v>
      </c>
      <c r="T34" s="216" t="e">
        <f>#REF!</f>
        <v>#REF!</v>
      </c>
      <c r="U34" s="216" t="e">
        <f>#REF!</f>
        <v>#REF!</v>
      </c>
      <c r="V34" s="216" t="e">
        <f>#REF!</f>
        <v>#REF!</v>
      </c>
      <c r="W34" s="216" t="e">
        <f t="shared" si="15"/>
        <v>#REF!</v>
      </c>
      <c r="X34" s="216">
        <f t="shared" si="9"/>
        <v>0</v>
      </c>
      <c r="Y34" s="216">
        <f>([1]LP!S34-[1]LP!G34)*24</f>
        <v>0</v>
      </c>
      <c r="Z34" s="216">
        <f t="shared" si="14"/>
        <v>0</v>
      </c>
      <c r="AA34" s="216" t="e">
        <f t="shared" si="18"/>
        <v>#REF!</v>
      </c>
      <c r="AB34" s="216" t="e">
        <f>#REF!</f>
        <v>#REF!</v>
      </c>
      <c r="AC34" s="216" t="e">
        <f>#REF!</f>
        <v>#REF!</v>
      </c>
      <c r="AD34" s="216" t="e">
        <f>#REF!</f>
        <v>#REF!</v>
      </c>
      <c r="AE34" s="216" t="e">
        <f t="shared" si="19"/>
        <v>#REF!</v>
      </c>
      <c r="AF34" s="216" t="e">
        <f t="shared" si="5"/>
        <v>#DIV/0!</v>
      </c>
      <c r="AG34" s="216" t="e">
        <f t="shared" si="16"/>
        <v>#REF!</v>
      </c>
      <c r="AH34" s="216" t="e">
        <f t="shared" si="11"/>
        <v>#REF!</v>
      </c>
      <c r="AI34" s="216" t="e">
        <f t="shared" si="17"/>
        <v>#REF!</v>
      </c>
      <c r="AJ34" s="219"/>
      <c r="AK34" s="222"/>
      <c r="AL34" s="239"/>
      <c r="AM34" s="239"/>
      <c r="AN34" s="239"/>
      <c r="AO34" s="239"/>
      <c r="AS34" s="240"/>
      <c r="AT34" s="241"/>
      <c r="AU34" s="241"/>
      <c r="AV34" s="242"/>
      <c r="AW34" s="242"/>
      <c r="AX34" s="242"/>
      <c r="AY34" s="242"/>
      <c r="AZ34" s="242"/>
      <c r="BA34" s="242"/>
      <c r="BB34" s="242"/>
      <c r="BC34" s="242"/>
    </row>
    <row r="35" spans="1:55" x14ac:dyDescent="0.3">
      <c r="B35" s="190"/>
      <c r="C35" s="211">
        <v>28</v>
      </c>
      <c r="D35" s="245"/>
      <c r="E35" s="244"/>
      <c r="F35" s="211"/>
      <c r="G35" s="211"/>
      <c r="H35" s="211">
        <v>148</v>
      </c>
      <c r="I35" s="212">
        <f>[1]LP!N35</f>
        <v>0</v>
      </c>
      <c r="J35" s="213">
        <v>13</v>
      </c>
      <c r="K35" s="214">
        <f>422+580</f>
        <v>1002</v>
      </c>
      <c r="L35" s="214"/>
      <c r="M35" s="214">
        <f t="shared" si="8"/>
        <v>1015</v>
      </c>
      <c r="N35" s="215">
        <f>([1]LP!H35-[1]LP!G35)*24</f>
        <v>0</v>
      </c>
      <c r="O35" s="215">
        <f>([1]LP!M35-[1]LP!L35)*24</f>
        <v>0</v>
      </c>
      <c r="P35" s="216">
        <f>([1]LP!J35-[1]LP!H35)*24</f>
        <v>0</v>
      </c>
      <c r="Q35" s="217">
        <f t="shared" si="3"/>
        <v>0</v>
      </c>
      <c r="R35" s="218">
        <f>(([1]LP!N35-[1]LP!M35)+([1]LP!S35-[1]LP!Q35))*24</f>
        <v>0</v>
      </c>
      <c r="S35" s="216">
        <f>([1]LP!Q35-[1]LP!N35)*24</f>
        <v>0</v>
      </c>
      <c r="T35" s="216" t="e">
        <f>#REF!</f>
        <v>#REF!</v>
      </c>
      <c r="U35" s="216" t="e">
        <f>#REF!</f>
        <v>#REF!</v>
      </c>
      <c r="V35" s="216" t="e">
        <f>#REF!</f>
        <v>#REF!</v>
      </c>
      <c r="W35" s="216" t="e">
        <f t="shared" si="15"/>
        <v>#REF!</v>
      </c>
      <c r="X35" s="216">
        <f t="shared" si="9"/>
        <v>0</v>
      </c>
      <c r="Y35" s="216">
        <f>([1]LP!S35-[1]LP!G35)*24</f>
        <v>0</v>
      </c>
      <c r="Z35" s="216">
        <f t="shared" si="14"/>
        <v>0</v>
      </c>
      <c r="AA35" s="216" t="e">
        <f t="shared" si="18"/>
        <v>#REF!</v>
      </c>
      <c r="AB35" s="216" t="e">
        <f>#REF!</f>
        <v>#REF!</v>
      </c>
      <c r="AC35" s="216" t="e">
        <f>#REF!</f>
        <v>#REF!</v>
      </c>
      <c r="AD35" s="216" t="e">
        <f>#REF!</f>
        <v>#REF!</v>
      </c>
      <c r="AE35" s="216" t="e">
        <f t="shared" si="19"/>
        <v>#REF!</v>
      </c>
      <c r="AF35" s="216" t="e">
        <f t="shared" si="5"/>
        <v>#DIV/0!</v>
      </c>
      <c r="AG35" s="216" t="e">
        <f t="shared" si="16"/>
        <v>#REF!</v>
      </c>
      <c r="AH35" s="216" t="e">
        <f t="shared" si="11"/>
        <v>#REF!</v>
      </c>
      <c r="AI35" s="216" t="e">
        <f t="shared" si="17"/>
        <v>#REF!</v>
      </c>
      <c r="AJ35" s="219"/>
      <c r="AK35" s="222"/>
      <c r="AL35" s="239"/>
      <c r="AM35" s="239"/>
      <c r="AN35" s="239"/>
      <c r="AO35" s="239"/>
      <c r="AS35" s="240"/>
      <c r="AT35" s="241"/>
      <c r="AU35" s="241"/>
      <c r="AV35" s="242"/>
      <c r="AW35" s="242"/>
      <c r="AX35" s="242"/>
      <c r="AY35" s="242"/>
      <c r="AZ35" s="242"/>
      <c r="BA35" s="242"/>
      <c r="BB35" s="242"/>
      <c r="BC35" s="242"/>
    </row>
    <row r="36" spans="1:55" x14ac:dyDescent="0.3">
      <c r="B36" s="190"/>
      <c r="C36" s="211">
        <v>29</v>
      </c>
      <c r="D36" s="246"/>
      <c r="E36" s="247"/>
      <c r="F36" s="247"/>
      <c r="G36" s="247"/>
      <c r="H36" s="211">
        <v>177</v>
      </c>
      <c r="I36" s="212">
        <f>[1]LP!N36</f>
        <v>0</v>
      </c>
      <c r="J36" s="213">
        <v>16</v>
      </c>
      <c r="K36" s="214">
        <f>539+661</f>
        <v>1200</v>
      </c>
      <c r="L36" s="214"/>
      <c r="M36" s="214">
        <f t="shared" si="8"/>
        <v>1216</v>
      </c>
      <c r="N36" s="215">
        <f>([1]LP!H36-[1]LP!G36)*24</f>
        <v>0</v>
      </c>
      <c r="O36" s="215">
        <f>([1]LP!M36-[1]LP!L36)*24</f>
        <v>0</v>
      </c>
      <c r="P36" s="216">
        <f>([1]LP!J36-[1]LP!H36)*24</f>
        <v>0</v>
      </c>
      <c r="Q36" s="217">
        <f t="shared" si="3"/>
        <v>0</v>
      </c>
      <c r="R36" s="218">
        <f>(([1]LP!N36-[1]LP!M36)+([1]LP!S36-[1]LP!Q36))*24</f>
        <v>0</v>
      </c>
      <c r="S36" s="216">
        <f>([1]LP!Q36-[1]LP!N36)*24</f>
        <v>0</v>
      </c>
      <c r="T36" s="216" t="e">
        <f>#REF!</f>
        <v>#REF!</v>
      </c>
      <c r="U36" s="216" t="e">
        <f>#REF!</f>
        <v>#REF!</v>
      </c>
      <c r="V36" s="216" t="e">
        <f>#REF!</f>
        <v>#REF!</v>
      </c>
      <c r="W36" s="216" t="e">
        <f t="shared" si="15"/>
        <v>#REF!</v>
      </c>
      <c r="X36" s="216">
        <f t="shared" si="9"/>
        <v>0</v>
      </c>
      <c r="Y36" s="201">
        <f>([1]LP!S36-[1]LP!G36)*24</f>
        <v>0</v>
      </c>
      <c r="Z36" s="216">
        <f t="shared" si="14"/>
        <v>0</v>
      </c>
      <c r="AA36" s="216" t="e">
        <f t="shared" si="18"/>
        <v>#REF!</v>
      </c>
      <c r="AB36" s="216" t="e">
        <f>#REF!</f>
        <v>#REF!</v>
      </c>
      <c r="AC36" s="216" t="e">
        <f>#REF!</f>
        <v>#REF!</v>
      </c>
      <c r="AD36" s="216" t="e">
        <f>#REF!</f>
        <v>#REF!</v>
      </c>
      <c r="AE36" s="216" t="e">
        <f t="shared" si="19"/>
        <v>#REF!</v>
      </c>
      <c r="AF36" s="216" t="e">
        <f>(M36/S36)</f>
        <v>#DIV/0!</v>
      </c>
      <c r="AG36" s="216" t="e">
        <f>M36/T36</f>
        <v>#REF!</v>
      </c>
      <c r="AH36" s="216" t="e">
        <f t="shared" si="11"/>
        <v>#REF!</v>
      </c>
      <c r="AI36" s="216" t="e">
        <f t="shared" si="17"/>
        <v>#REF!</v>
      </c>
      <c r="AJ36" s="221"/>
      <c r="AK36" s="222"/>
      <c r="AL36" s="239"/>
      <c r="AM36" s="239"/>
      <c r="AN36" s="239"/>
      <c r="AO36" s="239"/>
      <c r="AS36" s="240"/>
      <c r="AT36" s="241"/>
      <c r="AU36" s="241"/>
      <c r="AV36" s="242"/>
      <c r="AW36" s="242"/>
      <c r="AX36" s="242"/>
      <c r="AY36" s="242"/>
      <c r="AZ36" s="242"/>
      <c r="BA36" s="242"/>
      <c r="BB36" s="242"/>
      <c r="BC36" s="242"/>
    </row>
    <row r="37" spans="1:55" x14ac:dyDescent="0.3">
      <c r="B37" s="190"/>
      <c r="C37" s="211">
        <v>30</v>
      </c>
      <c r="D37" s="246"/>
      <c r="E37" s="247"/>
      <c r="F37" s="247"/>
      <c r="G37" s="247"/>
      <c r="H37" s="211">
        <v>172</v>
      </c>
      <c r="I37" s="212">
        <f>[1]LP!N37</f>
        <v>0</v>
      </c>
      <c r="J37" s="213">
        <v>16</v>
      </c>
      <c r="K37" s="214">
        <f>547+909</f>
        <v>1456</v>
      </c>
      <c r="L37" s="214"/>
      <c r="M37" s="214">
        <f t="shared" si="8"/>
        <v>1472</v>
      </c>
      <c r="N37" s="215">
        <f>([1]LP!H37-[1]LP!G37)*24</f>
        <v>0</v>
      </c>
      <c r="O37" s="215">
        <f>([1]LP!M37-[1]LP!L37)*24</f>
        <v>0</v>
      </c>
      <c r="P37" s="216">
        <f>([1]LP!J37-[1]LP!H37)*24</f>
        <v>0</v>
      </c>
      <c r="Q37" s="217">
        <f t="shared" si="3"/>
        <v>0</v>
      </c>
      <c r="R37" s="218">
        <f>(([1]LP!N37-[1]LP!M37)+([1]LP!S37-[1]LP!Q37))*24</f>
        <v>0</v>
      </c>
      <c r="S37" s="216">
        <f>([1]LP!Q37-[1]LP!N37)*24</f>
        <v>0</v>
      </c>
      <c r="T37" s="216" t="e">
        <f>#REF!</f>
        <v>#REF!</v>
      </c>
      <c r="U37" s="216" t="e">
        <f>#REF!</f>
        <v>#REF!</v>
      </c>
      <c r="V37" s="216" t="e">
        <f>#REF!</f>
        <v>#REF!</v>
      </c>
      <c r="W37" s="216" t="e">
        <f t="shared" si="15"/>
        <v>#REF!</v>
      </c>
      <c r="X37" s="216">
        <f t="shared" si="9"/>
        <v>0</v>
      </c>
      <c r="Y37" s="216">
        <f>([1]LP!S37-[1]LP!G37)*24</f>
        <v>0</v>
      </c>
      <c r="Z37" s="216">
        <f t="shared" si="14"/>
        <v>0</v>
      </c>
      <c r="AA37" s="216" t="e">
        <f>AC37</f>
        <v>#REF!</v>
      </c>
      <c r="AB37" s="216" t="e">
        <f>#REF!</f>
        <v>#REF!</v>
      </c>
      <c r="AC37" s="216" t="e">
        <f>#REF!</f>
        <v>#REF!</v>
      </c>
      <c r="AD37" s="216" t="e">
        <f>#REF!</f>
        <v>#REF!</v>
      </c>
      <c r="AE37" s="216" t="e">
        <f t="shared" si="19"/>
        <v>#REF!</v>
      </c>
      <c r="AF37" s="216" t="e">
        <f t="shared" si="5"/>
        <v>#DIV/0!</v>
      </c>
      <c r="AG37" s="216" t="e">
        <f t="shared" si="16"/>
        <v>#REF!</v>
      </c>
      <c r="AH37" s="216" t="e">
        <f t="shared" si="11"/>
        <v>#REF!</v>
      </c>
      <c r="AI37" s="216" t="e">
        <f t="shared" si="17"/>
        <v>#REF!</v>
      </c>
      <c r="AJ37" s="219"/>
      <c r="AK37" s="239"/>
      <c r="AL37" s="239"/>
      <c r="AM37" s="239"/>
      <c r="AN37" s="239"/>
      <c r="AO37" s="239"/>
      <c r="AS37" s="240"/>
      <c r="AT37" s="241"/>
      <c r="AU37" s="241"/>
      <c r="AV37" s="242"/>
      <c r="AW37" s="242"/>
      <c r="AX37" s="242"/>
      <c r="AY37" s="242"/>
      <c r="AZ37" s="242"/>
      <c r="BA37" s="242"/>
      <c r="BB37" s="242"/>
      <c r="BC37" s="242"/>
    </row>
    <row r="38" spans="1:55" x14ac:dyDescent="0.3">
      <c r="B38" s="190"/>
      <c r="C38" s="211">
        <v>31</v>
      </c>
      <c r="D38" s="246"/>
      <c r="E38" s="247"/>
      <c r="F38" s="247"/>
      <c r="G38" s="247"/>
      <c r="H38" s="211">
        <v>177</v>
      </c>
      <c r="I38" s="212">
        <f>[1]LP!N38</f>
        <v>0</v>
      </c>
      <c r="J38" s="213">
        <v>16</v>
      </c>
      <c r="K38" s="214">
        <f>327+627</f>
        <v>954</v>
      </c>
      <c r="L38" s="214"/>
      <c r="M38" s="214">
        <f t="shared" si="8"/>
        <v>970</v>
      </c>
      <c r="N38" s="215">
        <f>([1]LP!H38-[1]LP!G38)*24</f>
        <v>0</v>
      </c>
      <c r="O38" s="215">
        <f>([1]LP!M38-[1]LP!L38)*24</f>
        <v>0</v>
      </c>
      <c r="P38" s="216">
        <f>([1]LP!J38-[1]LP!H38)*24</f>
        <v>0</v>
      </c>
      <c r="Q38" s="217">
        <f t="shared" si="3"/>
        <v>0</v>
      </c>
      <c r="R38" s="218">
        <f>(([1]LP!N38-[1]LP!M38)+([1]LP!S38-[1]LP!Q38))*24</f>
        <v>0</v>
      </c>
      <c r="S38" s="216">
        <f>([1]LP!Q38-[1]LP!N38)*24</f>
        <v>0</v>
      </c>
      <c r="T38" s="216" t="e">
        <f>#REF!</f>
        <v>#REF!</v>
      </c>
      <c r="U38" s="216" t="e">
        <f>#REF!</f>
        <v>#REF!</v>
      </c>
      <c r="V38" s="216" t="e">
        <f>#REF!</f>
        <v>#REF!</v>
      </c>
      <c r="W38" s="216" t="e">
        <f>T38-U38</f>
        <v>#REF!</v>
      </c>
      <c r="X38" s="216">
        <f t="shared" si="9"/>
        <v>0</v>
      </c>
      <c r="Y38" s="216">
        <f>([1]LP!S38-[1]LP!G38)*24</f>
        <v>0</v>
      </c>
      <c r="Z38" s="216">
        <f t="shared" si="14"/>
        <v>0</v>
      </c>
      <c r="AA38" s="216" t="e">
        <f>AD38</f>
        <v>#REF!</v>
      </c>
      <c r="AB38" s="216" t="e">
        <f>#REF!</f>
        <v>#REF!</v>
      </c>
      <c r="AC38" s="216" t="e">
        <f>#REF!</f>
        <v>#REF!</v>
      </c>
      <c r="AD38" s="216" t="e">
        <f>#REF!</f>
        <v>#REF!</v>
      </c>
      <c r="AE38" s="216" t="e">
        <f t="shared" si="19"/>
        <v>#REF!</v>
      </c>
      <c r="AF38" s="216" t="e">
        <f t="shared" si="5"/>
        <v>#DIV/0!</v>
      </c>
      <c r="AG38" s="216" t="e">
        <f t="shared" si="16"/>
        <v>#REF!</v>
      </c>
      <c r="AH38" s="216" t="e">
        <f t="shared" si="11"/>
        <v>#REF!</v>
      </c>
      <c r="AI38" s="216" t="e">
        <f t="shared" si="17"/>
        <v>#REF!</v>
      </c>
      <c r="AJ38" s="219"/>
      <c r="AK38" s="239"/>
      <c r="AL38" s="239"/>
      <c r="AM38" s="239"/>
      <c r="AN38" s="239"/>
      <c r="AO38" s="239"/>
      <c r="AS38" s="240"/>
      <c r="AT38" s="241"/>
      <c r="AU38" s="241"/>
      <c r="AV38" s="242"/>
      <c r="AW38" s="242"/>
      <c r="AX38" s="242"/>
      <c r="AY38" s="242"/>
      <c r="AZ38" s="242"/>
      <c r="BA38" s="242"/>
      <c r="BB38" s="242"/>
      <c r="BC38" s="242"/>
    </row>
    <row r="39" spans="1:55" x14ac:dyDescent="0.3">
      <c r="B39" s="190"/>
      <c r="C39" s="211">
        <v>32</v>
      </c>
      <c r="D39" s="245"/>
      <c r="E39" s="211"/>
      <c r="F39" s="211"/>
      <c r="G39" s="211"/>
      <c r="H39" s="211">
        <v>146</v>
      </c>
      <c r="I39" s="212">
        <f>[1]LP!N39</f>
        <v>0</v>
      </c>
      <c r="J39" s="213">
        <v>12</v>
      </c>
      <c r="K39" s="214">
        <f>542+547</f>
        <v>1089</v>
      </c>
      <c r="L39" s="214"/>
      <c r="M39" s="214">
        <f t="shared" si="8"/>
        <v>1101</v>
      </c>
      <c r="N39" s="215">
        <f>([1]LP!H39-[1]LP!G39)*24</f>
        <v>0</v>
      </c>
      <c r="O39" s="215">
        <f>([1]LP!M39-[1]LP!L39)*24</f>
        <v>0</v>
      </c>
      <c r="P39" s="216">
        <f>([1]LP!J39-[1]LP!H39)*24</f>
        <v>0</v>
      </c>
      <c r="Q39" s="217">
        <f t="shared" si="3"/>
        <v>0</v>
      </c>
      <c r="R39" s="218">
        <f>(([1]LP!N39-[1]LP!M39)+([1]LP!S39-[1]LP!Q39))*24</f>
        <v>0</v>
      </c>
      <c r="S39" s="216">
        <f>([1]LP!Q39-[1]LP!N39)*24</f>
        <v>0</v>
      </c>
      <c r="T39" s="216" t="e">
        <f>#REF!</f>
        <v>#REF!</v>
      </c>
      <c r="U39" s="216" t="e">
        <f>#REF!</f>
        <v>#REF!</v>
      </c>
      <c r="V39" s="216" t="e">
        <f>#REF!</f>
        <v>#REF!</v>
      </c>
      <c r="W39" s="216" t="e">
        <f t="shared" si="15"/>
        <v>#REF!</v>
      </c>
      <c r="X39" s="216">
        <f t="shared" si="9"/>
        <v>0</v>
      </c>
      <c r="Y39" s="216">
        <f>([1]LP!S39-[1]LP!G39)*24</f>
        <v>0</v>
      </c>
      <c r="Z39" s="216">
        <f t="shared" si="14"/>
        <v>0</v>
      </c>
      <c r="AA39" s="216" t="e">
        <f t="shared" ref="AA39:AA52" si="20">AC39</f>
        <v>#REF!</v>
      </c>
      <c r="AB39" s="216" t="e">
        <f>#REF!</f>
        <v>#REF!</v>
      </c>
      <c r="AC39" s="216" t="e">
        <f>#REF!</f>
        <v>#REF!</v>
      </c>
      <c r="AD39" s="216" t="e">
        <f>#REF!</f>
        <v>#REF!</v>
      </c>
      <c r="AE39" s="216" t="e">
        <f t="shared" si="19"/>
        <v>#REF!</v>
      </c>
      <c r="AF39" s="216" t="e">
        <f t="shared" si="5"/>
        <v>#DIV/0!</v>
      </c>
      <c r="AG39" s="216" t="e">
        <f t="shared" si="16"/>
        <v>#REF!</v>
      </c>
      <c r="AH39" s="216" t="e">
        <f t="shared" si="11"/>
        <v>#REF!</v>
      </c>
      <c r="AI39" s="216" t="e">
        <f t="shared" si="17"/>
        <v>#REF!</v>
      </c>
      <c r="AJ39" s="219"/>
      <c r="AK39" s="239"/>
      <c r="AL39" s="239"/>
      <c r="AM39" s="239"/>
      <c r="AN39" s="239"/>
      <c r="AO39" s="239"/>
      <c r="AS39" s="240"/>
      <c r="AT39" s="241"/>
      <c r="AU39" s="241"/>
      <c r="AV39" s="242"/>
      <c r="AW39" s="242"/>
      <c r="AX39" s="242"/>
      <c r="AY39" s="242"/>
      <c r="AZ39" s="242"/>
      <c r="BA39" s="242"/>
      <c r="BB39" s="242"/>
      <c r="BC39" s="242"/>
    </row>
    <row r="40" spans="1:55" x14ac:dyDescent="0.3">
      <c r="B40" s="190"/>
      <c r="C40" s="211">
        <v>33</v>
      </c>
      <c r="D40" s="245"/>
      <c r="E40" s="211"/>
      <c r="F40" s="211"/>
      <c r="G40" s="211"/>
      <c r="H40" s="211">
        <v>155</v>
      </c>
      <c r="I40" s="212">
        <f>[1]LP!N40</f>
        <v>0</v>
      </c>
      <c r="J40" s="213">
        <v>13</v>
      </c>
      <c r="K40" s="214">
        <f>559+531</f>
        <v>1090</v>
      </c>
      <c r="L40" s="214"/>
      <c r="M40" s="214">
        <f t="shared" si="8"/>
        <v>1103</v>
      </c>
      <c r="N40" s="215">
        <f>([1]LP!H40-[1]LP!G40)*24</f>
        <v>0</v>
      </c>
      <c r="O40" s="215">
        <f>([1]LP!M40-[1]LP!L40)*24</f>
        <v>0</v>
      </c>
      <c r="P40" s="216">
        <f>([1]LP!J40-[1]LP!H40)*24</f>
        <v>0</v>
      </c>
      <c r="Q40" s="217">
        <f t="shared" si="3"/>
        <v>0</v>
      </c>
      <c r="R40" s="218">
        <f>(([1]LP!N40-[1]LP!M40)+([1]LP!S40-[1]LP!Q40))*24</f>
        <v>0</v>
      </c>
      <c r="S40" s="216">
        <f>([1]LP!Q40-[1]LP!N40)*24</f>
        <v>0</v>
      </c>
      <c r="T40" s="216" t="e">
        <f>#REF!</f>
        <v>#REF!</v>
      </c>
      <c r="U40" s="216" t="e">
        <f>#REF!</f>
        <v>#REF!</v>
      </c>
      <c r="V40" s="216" t="e">
        <f>#REF!</f>
        <v>#REF!</v>
      </c>
      <c r="W40" s="216" t="e">
        <f t="shared" si="15"/>
        <v>#REF!</v>
      </c>
      <c r="X40" s="216">
        <f t="shared" si="9"/>
        <v>0</v>
      </c>
      <c r="Y40" s="216">
        <f>([1]LP!S40-[1]LP!G40)*24</f>
        <v>0</v>
      </c>
      <c r="Z40" s="216">
        <f t="shared" si="14"/>
        <v>0</v>
      </c>
      <c r="AA40" s="216" t="e">
        <f t="shared" si="20"/>
        <v>#REF!</v>
      </c>
      <c r="AB40" s="216" t="e">
        <f>#REF!</f>
        <v>#REF!</v>
      </c>
      <c r="AC40" s="216" t="e">
        <f>#REF!</f>
        <v>#REF!</v>
      </c>
      <c r="AD40" s="216" t="e">
        <f>#REF!</f>
        <v>#REF!</v>
      </c>
      <c r="AE40" s="216" t="e">
        <f t="shared" si="19"/>
        <v>#REF!</v>
      </c>
      <c r="AF40" s="216" t="e">
        <f t="shared" si="5"/>
        <v>#DIV/0!</v>
      </c>
      <c r="AG40" s="216" t="e">
        <f t="shared" si="16"/>
        <v>#REF!</v>
      </c>
      <c r="AH40" s="216" t="e">
        <f t="shared" si="11"/>
        <v>#REF!</v>
      </c>
      <c r="AI40" s="216" t="e">
        <f t="shared" si="17"/>
        <v>#REF!</v>
      </c>
      <c r="AJ40" s="219"/>
      <c r="AK40" s="239"/>
      <c r="AL40" s="239"/>
      <c r="AM40" s="239"/>
      <c r="AN40" s="239"/>
      <c r="AO40" s="239"/>
      <c r="AS40" s="240"/>
      <c r="AT40" s="241"/>
      <c r="AU40" s="241"/>
      <c r="AV40" s="242"/>
      <c r="AW40" s="242"/>
      <c r="AX40" s="242"/>
      <c r="AY40" s="242"/>
      <c r="AZ40" s="242"/>
      <c r="BA40" s="242"/>
      <c r="BB40" s="242"/>
      <c r="BC40" s="242"/>
    </row>
    <row r="41" spans="1:55" x14ac:dyDescent="0.3">
      <c r="B41" s="190"/>
      <c r="C41" s="211">
        <v>34</v>
      </c>
      <c r="D41" s="245"/>
      <c r="E41" s="247"/>
      <c r="F41" s="247"/>
      <c r="G41" s="247"/>
      <c r="H41" s="211">
        <v>188</v>
      </c>
      <c r="I41" s="212">
        <f>[1]LP!N41</f>
        <v>0</v>
      </c>
      <c r="J41" s="213">
        <v>24</v>
      </c>
      <c r="K41" s="214">
        <f>921+721</f>
        <v>1642</v>
      </c>
      <c r="L41" s="214"/>
      <c r="M41" s="214">
        <f t="shared" si="8"/>
        <v>1666</v>
      </c>
      <c r="N41" s="215">
        <f>([1]LP!H41-[1]LP!G41)*24</f>
        <v>0</v>
      </c>
      <c r="O41" s="215">
        <f>([1]LP!M41-[1]LP!L41)*24</f>
        <v>0</v>
      </c>
      <c r="P41" s="216">
        <f>([1]LP!J41-[1]LP!H41)*24</f>
        <v>0</v>
      </c>
      <c r="Q41" s="217">
        <f t="shared" si="3"/>
        <v>0</v>
      </c>
      <c r="R41" s="218">
        <f>(([1]LP!N41-[1]LP!M41)+([1]LP!S41-[1]LP!Q41))*24</f>
        <v>0</v>
      </c>
      <c r="S41" s="216">
        <f>([1]LP!Q41-[1]LP!N41)*24</f>
        <v>0</v>
      </c>
      <c r="T41" s="216" t="e">
        <f>#REF!</f>
        <v>#REF!</v>
      </c>
      <c r="U41" s="216" t="e">
        <f>#REF!</f>
        <v>#REF!</v>
      </c>
      <c r="V41" s="216" t="e">
        <f>#REF!</f>
        <v>#REF!</v>
      </c>
      <c r="W41" s="216" t="e">
        <f t="shared" si="15"/>
        <v>#REF!</v>
      </c>
      <c r="X41" s="216">
        <f t="shared" si="9"/>
        <v>0</v>
      </c>
      <c r="Y41" s="216">
        <f>([1]LP!S41-[1]LP!G41)*24</f>
        <v>0</v>
      </c>
      <c r="Z41" s="216">
        <f t="shared" si="14"/>
        <v>0</v>
      </c>
      <c r="AA41" s="216" t="e">
        <f t="shared" si="20"/>
        <v>#REF!</v>
      </c>
      <c r="AB41" s="216" t="e">
        <f>#REF!</f>
        <v>#REF!</v>
      </c>
      <c r="AC41" s="216" t="e">
        <f>#REF!</f>
        <v>#REF!</v>
      </c>
      <c r="AD41" s="216" t="e">
        <f>#REF!</f>
        <v>#REF!</v>
      </c>
      <c r="AE41" s="216" t="e">
        <f t="shared" si="19"/>
        <v>#REF!</v>
      </c>
      <c r="AF41" s="216" t="e">
        <f t="shared" si="5"/>
        <v>#DIV/0!</v>
      </c>
      <c r="AG41" s="216" t="e">
        <f t="shared" si="16"/>
        <v>#REF!</v>
      </c>
      <c r="AH41" s="216" t="e">
        <f t="shared" si="11"/>
        <v>#REF!</v>
      </c>
      <c r="AI41" s="216" t="e">
        <f t="shared" si="17"/>
        <v>#REF!</v>
      </c>
      <c r="AJ41" s="219"/>
      <c r="AK41" s="239"/>
      <c r="AL41" s="239"/>
      <c r="AM41" s="239"/>
      <c r="AN41" s="239"/>
      <c r="AO41" s="239"/>
      <c r="AS41" s="240"/>
      <c r="AT41" s="241"/>
      <c r="AU41" s="241"/>
      <c r="AV41" s="242"/>
      <c r="AW41" s="242"/>
      <c r="AX41" s="242"/>
      <c r="AY41" s="242"/>
      <c r="AZ41" s="242"/>
      <c r="BA41" s="242"/>
      <c r="BB41" s="242"/>
      <c r="BC41" s="242"/>
    </row>
    <row r="42" spans="1:55" x14ac:dyDescent="0.3">
      <c r="A42" s="114"/>
      <c r="B42" s="248"/>
      <c r="C42" s="211">
        <v>35</v>
      </c>
      <c r="D42" s="245"/>
      <c r="E42" s="247"/>
      <c r="F42" s="247"/>
      <c r="G42" s="247"/>
      <c r="H42" s="211">
        <v>188</v>
      </c>
      <c r="I42" s="212">
        <f>[1]LP!N42</f>
        <v>0</v>
      </c>
      <c r="J42" s="213">
        <v>22</v>
      </c>
      <c r="K42" s="214">
        <f>199+737</f>
        <v>936</v>
      </c>
      <c r="L42" s="214"/>
      <c r="M42" s="214">
        <f t="shared" si="8"/>
        <v>958</v>
      </c>
      <c r="N42" s="215">
        <f>([1]LP!H42-[1]LP!G42)*24</f>
        <v>0</v>
      </c>
      <c r="O42" s="215">
        <f>([1]LP!M42-[1]LP!L42)*24</f>
        <v>0</v>
      </c>
      <c r="P42" s="216">
        <f>([1]LP!J42-[1]LP!H42)*24</f>
        <v>0</v>
      </c>
      <c r="Q42" s="217">
        <f t="shared" si="3"/>
        <v>0</v>
      </c>
      <c r="R42" s="218">
        <f>(([1]LP!N42-[1]LP!M42)+([1]LP!S42-[1]LP!Q42))*24</f>
        <v>0</v>
      </c>
      <c r="S42" s="216">
        <f>([1]LP!Q42-[1]LP!N42)*24</f>
        <v>0</v>
      </c>
      <c r="T42" s="216" t="e">
        <f>#REF!</f>
        <v>#REF!</v>
      </c>
      <c r="U42" s="216" t="e">
        <f>#REF!</f>
        <v>#REF!</v>
      </c>
      <c r="V42" s="216" t="e">
        <f>#REF!</f>
        <v>#REF!</v>
      </c>
      <c r="W42" s="216" t="e">
        <f t="shared" si="15"/>
        <v>#REF!</v>
      </c>
      <c r="X42" s="216">
        <f t="shared" si="9"/>
        <v>0</v>
      </c>
      <c r="Y42" s="216">
        <f>([1]LP!S42-[1]LP!G42)*24</f>
        <v>0</v>
      </c>
      <c r="Z42" s="216">
        <f t="shared" si="14"/>
        <v>0</v>
      </c>
      <c r="AA42" s="216" t="e">
        <f t="shared" si="20"/>
        <v>#REF!</v>
      </c>
      <c r="AB42" s="216" t="e">
        <f>#REF!</f>
        <v>#REF!</v>
      </c>
      <c r="AC42" s="216" t="e">
        <f>#REF!</f>
        <v>#REF!</v>
      </c>
      <c r="AD42" s="216" t="e">
        <f>#REF!</f>
        <v>#REF!</v>
      </c>
      <c r="AE42" s="216" t="e">
        <f t="shared" si="19"/>
        <v>#REF!</v>
      </c>
      <c r="AF42" s="216" t="e">
        <f t="shared" si="5"/>
        <v>#DIV/0!</v>
      </c>
      <c r="AG42" s="216" t="e">
        <f t="shared" si="16"/>
        <v>#REF!</v>
      </c>
      <c r="AH42" s="216" t="e">
        <f t="shared" si="11"/>
        <v>#REF!</v>
      </c>
      <c r="AI42" s="216" t="e">
        <f t="shared" si="17"/>
        <v>#REF!</v>
      </c>
      <c r="AJ42" s="219"/>
      <c r="AK42" s="222"/>
      <c r="AL42" s="239"/>
      <c r="AM42" s="239"/>
      <c r="AN42" s="239"/>
      <c r="AO42" s="239"/>
      <c r="AS42" s="240"/>
      <c r="AT42" s="241"/>
      <c r="AU42" s="241"/>
      <c r="AV42" s="242"/>
      <c r="AW42" s="242"/>
      <c r="AX42" s="242"/>
      <c r="AY42" s="242"/>
      <c r="AZ42" s="242"/>
      <c r="BA42" s="242"/>
      <c r="BB42" s="242"/>
      <c r="BC42" s="242"/>
    </row>
    <row r="43" spans="1:55" x14ac:dyDescent="0.3">
      <c r="B43" s="190"/>
      <c r="C43" s="211">
        <v>36</v>
      </c>
      <c r="D43" s="245"/>
      <c r="E43" s="211"/>
      <c r="F43" s="211"/>
      <c r="G43" s="211"/>
      <c r="H43" s="211">
        <v>146</v>
      </c>
      <c r="I43" s="212">
        <f>[1]LP!N43</f>
        <v>0</v>
      </c>
      <c r="J43" s="213">
        <v>12</v>
      </c>
      <c r="K43" s="214">
        <f>577+536</f>
        <v>1113</v>
      </c>
      <c r="L43" s="214"/>
      <c r="M43" s="214">
        <f t="shared" si="8"/>
        <v>1125</v>
      </c>
      <c r="N43" s="215">
        <f>([1]LP!H43-[1]LP!G43)*24</f>
        <v>0</v>
      </c>
      <c r="O43" s="215">
        <f>([1]LP!M43-[1]LP!L43)*24</f>
        <v>0</v>
      </c>
      <c r="P43" s="216">
        <f>([1]LP!J43-[1]LP!H43)*24</f>
        <v>0</v>
      </c>
      <c r="Q43" s="217">
        <f t="shared" si="3"/>
        <v>0</v>
      </c>
      <c r="R43" s="218">
        <f>(([1]LP!N43-[1]LP!M43)+([1]LP!S43-[1]LP!Q43))*24</f>
        <v>0</v>
      </c>
      <c r="S43" s="216">
        <f>([1]LP!Q43-[1]LP!N43)*24</f>
        <v>0</v>
      </c>
      <c r="T43" s="216" t="e">
        <f>#REF!</f>
        <v>#REF!</v>
      </c>
      <c r="U43" s="216" t="e">
        <f>#REF!</f>
        <v>#REF!</v>
      </c>
      <c r="V43" s="216" t="e">
        <f>#REF!</f>
        <v>#REF!</v>
      </c>
      <c r="W43" s="216" t="e">
        <f t="shared" si="15"/>
        <v>#REF!</v>
      </c>
      <c r="X43" s="216"/>
      <c r="Y43" s="216">
        <f>([1]LP!S43-[1]LP!G43)*24</f>
        <v>0</v>
      </c>
      <c r="Z43" s="216">
        <f t="shared" si="14"/>
        <v>0</v>
      </c>
      <c r="AA43" s="216" t="e">
        <f t="shared" si="20"/>
        <v>#REF!</v>
      </c>
      <c r="AB43" s="216" t="e">
        <f>#REF!</f>
        <v>#REF!</v>
      </c>
      <c r="AC43" s="216" t="e">
        <f>#REF!</f>
        <v>#REF!</v>
      </c>
      <c r="AD43" s="216" t="e">
        <f>#REF!</f>
        <v>#REF!</v>
      </c>
      <c r="AE43" s="216" t="e">
        <f t="shared" si="19"/>
        <v>#REF!</v>
      </c>
      <c r="AF43" s="216" t="e">
        <f t="shared" si="5"/>
        <v>#DIV/0!</v>
      </c>
      <c r="AG43" s="216" t="e">
        <f t="shared" si="16"/>
        <v>#REF!</v>
      </c>
      <c r="AH43" s="216" t="e">
        <f t="shared" si="11"/>
        <v>#REF!</v>
      </c>
      <c r="AI43" s="216" t="e">
        <f t="shared" si="17"/>
        <v>#REF!</v>
      </c>
      <c r="AJ43" s="219"/>
      <c r="AK43" s="239"/>
      <c r="AL43" s="239"/>
      <c r="AM43" s="239"/>
      <c r="AN43" s="239"/>
      <c r="AO43" s="239"/>
      <c r="AS43" s="240"/>
      <c r="AT43" s="241"/>
      <c r="AU43" s="241"/>
      <c r="AV43" s="242"/>
      <c r="AW43" s="242"/>
      <c r="AX43" s="242"/>
      <c r="AY43" s="242"/>
      <c r="AZ43" s="242"/>
      <c r="BA43" s="242"/>
      <c r="BB43" s="242"/>
      <c r="BC43" s="242"/>
    </row>
    <row r="44" spans="1:55" x14ac:dyDescent="0.3">
      <c r="B44" s="190"/>
      <c r="C44" s="211">
        <v>37</v>
      </c>
      <c r="D44" s="245"/>
      <c r="E44" s="211"/>
      <c r="F44" s="211"/>
      <c r="G44" s="211"/>
      <c r="H44" s="211">
        <v>155</v>
      </c>
      <c r="I44" s="212">
        <f>[1]LP!N44</f>
        <v>0</v>
      </c>
      <c r="J44" s="213">
        <v>13</v>
      </c>
      <c r="K44" s="214">
        <f>565+529</f>
        <v>1094</v>
      </c>
      <c r="L44" s="214"/>
      <c r="M44" s="214">
        <f t="shared" si="8"/>
        <v>1107</v>
      </c>
      <c r="N44" s="215">
        <f>([1]LP!H44-[1]LP!G44)*24</f>
        <v>0</v>
      </c>
      <c r="O44" s="215">
        <f>([1]LP!M44-[1]LP!L44)*24</f>
        <v>0</v>
      </c>
      <c r="P44" s="216">
        <f>([1]LP!J44-[1]LP!H44)*24</f>
        <v>0</v>
      </c>
      <c r="Q44" s="217">
        <f t="shared" si="3"/>
        <v>0</v>
      </c>
      <c r="R44" s="218">
        <f>(([1]LP!N44-[1]LP!M44)+([1]LP!S44-[1]LP!Q44))*24</f>
        <v>0</v>
      </c>
      <c r="S44" s="216">
        <f>([1]LP!Q44-[1]LP!N44)*24</f>
        <v>0</v>
      </c>
      <c r="T44" s="216" t="e">
        <f>#REF!</f>
        <v>#REF!</v>
      </c>
      <c r="U44" s="216" t="e">
        <f>#REF!</f>
        <v>#REF!</v>
      </c>
      <c r="V44" s="216" t="e">
        <f>#REF!</f>
        <v>#REF!</v>
      </c>
      <c r="W44" s="216" t="e">
        <f t="shared" si="15"/>
        <v>#REF!</v>
      </c>
      <c r="X44" s="216"/>
      <c r="Y44" s="216">
        <f>([1]LP!S44-[1]LP!G44)*24</f>
        <v>0</v>
      </c>
      <c r="Z44" s="216">
        <f t="shared" si="14"/>
        <v>0</v>
      </c>
      <c r="AA44" s="216" t="e">
        <f t="shared" si="20"/>
        <v>#REF!</v>
      </c>
      <c r="AB44" s="216" t="e">
        <f>#REF!</f>
        <v>#REF!</v>
      </c>
      <c r="AC44" s="216" t="e">
        <f>#REF!</f>
        <v>#REF!</v>
      </c>
      <c r="AD44" s="216" t="e">
        <f>#REF!</f>
        <v>#REF!</v>
      </c>
      <c r="AE44" s="216" t="e">
        <f t="shared" si="19"/>
        <v>#REF!</v>
      </c>
      <c r="AF44" s="216" t="e">
        <f t="shared" si="5"/>
        <v>#DIV/0!</v>
      </c>
      <c r="AG44" s="216" t="e">
        <f t="shared" si="16"/>
        <v>#REF!</v>
      </c>
      <c r="AH44" s="216" t="e">
        <f t="shared" si="11"/>
        <v>#REF!</v>
      </c>
      <c r="AI44" s="216" t="e">
        <f t="shared" si="17"/>
        <v>#REF!</v>
      </c>
      <c r="AJ44" s="219"/>
      <c r="AK44" s="222"/>
      <c r="AL44" s="239"/>
      <c r="AM44" s="239"/>
      <c r="AN44" s="239"/>
      <c r="AO44" s="239"/>
      <c r="AS44" s="240"/>
      <c r="AT44" s="241"/>
      <c r="AU44" s="241"/>
      <c r="AV44" s="242"/>
      <c r="AW44" s="242"/>
      <c r="AX44" s="242"/>
      <c r="AY44" s="242"/>
      <c r="AZ44" s="242"/>
      <c r="BA44" s="242"/>
      <c r="BB44" s="242"/>
      <c r="BC44" s="242"/>
    </row>
    <row r="45" spans="1:55" x14ac:dyDescent="0.3">
      <c r="B45" s="190"/>
      <c r="C45" s="211">
        <v>38</v>
      </c>
      <c r="D45" s="246"/>
      <c r="E45" s="247"/>
      <c r="F45" s="247"/>
      <c r="G45" s="247"/>
      <c r="H45" s="211">
        <v>177</v>
      </c>
      <c r="I45" s="212">
        <f>[1]LP!N45</f>
        <v>0</v>
      </c>
      <c r="J45" s="213">
        <v>16</v>
      </c>
      <c r="K45" s="214">
        <f>442+598</f>
        <v>1040</v>
      </c>
      <c r="L45" s="214"/>
      <c r="M45" s="214">
        <f t="shared" si="8"/>
        <v>1056</v>
      </c>
      <c r="N45" s="215">
        <f>([1]LP!H45-[1]LP!G45)*24</f>
        <v>0</v>
      </c>
      <c r="O45" s="215">
        <f>([1]LP!M45-[1]LP!L45)*24</f>
        <v>0</v>
      </c>
      <c r="P45" s="216">
        <f>([1]LP!J45-[1]LP!H45)*24</f>
        <v>0</v>
      </c>
      <c r="Q45" s="217">
        <f t="shared" si="3"/>
        <v>0</v>
      </c>
      <c r="R45" s="218">
        <f>(([1]LP!N45-[1]LP!M45)+([1]LP!S45-[1]LP!Q45))*24</f>
        <v>0</v>
      </c>
      <c r="S45" s="216">
        <f>([1]LP!Q45-[1]LP!N45)*24</f>
        <v>0</v>
      </c>
      <c r="T45" s="216" t="e">
        <f>#REF!</f>
        <v>#REF!</v>
      </c>
      <c r="U45" s="216" t="e">
        <f>#REF!</f>
        <v>#REF!</v>
      </c>
      <c r="V45" s="216" t="e">
        <f>#REF!</f>
        <v>#REF!</v>
      </c>
      <c r="W45" s="216" t="e">
        <f t="shared" si="15"/>
        <v>#REF!</v>
      </c>
      <c r="X45" s="216"/>
      <c r="Y45" s="216">
        <f>([1]LP!S45-[1]LP!G45)*24</f>
        <v>0</v>
      </c>
      <c r="Z45" s="216">
        <f t="shared" si="14"/>
        <v>0</v>
      </c>
      <c r="AA45" s="216" t="e">
        <f t="shared" si="20"/>
        <v>#REF!</v>
      </c>
      <c r="AB45" s="216" t="e">
        <f>#REF!</f>
        <v>#REF!</v>
      </c>
      <c r="AC45" s="216" t="e">
        <f>#REF!</f>
        <v>#REF!</v>
      </c>
      <c r="AD45" s="216" t="e">
        <f>#REF!</f>
        <v>#REF!</v>
      </c>
      <c r="AE45" s="216" t="e">
        <f t="shared" si="19"/>
        <v>#REF!</v>
      </c>
      <c r="AF45" s="216" t="e">
        <f t="shared" si="5"/>
        <v>#DIV/0!</v>
      </c>
      <c r="AG45" s="216" t="e">
        <f t="shared" si="16"/>
        <v>#REF!</v>
      </c>
      <c r="AH45" s="216" t="e">
        <f t="shared" si="11"/>
        <v>#REF!</v>
      </c>
      <c r="AI45" s="216" t="e">
        <f t="shared" si="17"/>
        <v>#REF!</v>
      </c>
      <c r="AJ45" s="219"/>
      <c r="AK45" s="239"/>
      <c r="AL45" s="239"/>
      <c r="AM45" s="239"/>
      <c r="AN45" s="239"/>
      <c r="AO45" s="239"/>
      <c r="AS45" s="240"/>
      <c r="AT45" s="241"/>
      <c r="AU45" s="241"/>
      <c r="AV45" s="242"/>
      <c r="AW45" s="242"/>
      <c r="AX45" s="242"/>
      <c r="AY45" s="242"/>
      <c r="AZ45" s="242"/>
      <c r="BA45" s="242"/>
      <c r="BB45" s="242"/>
      <c r="BC45" s="242"/>
    </row>
    <row r="46" spans="1:55" x14ac:dyDescent="0.3">
      <c r="B46" s="190"/>
      <c r="C46" s="249">
        <v>39</v>
      </c>
      <c r="D46" s="250"/>
      <c r="E46" s="251"/>
      <c r="F46" s="251"/>
      <c r="G46" s="251"/>
      <c r="H46" s="249">
        <v>111</v>
      </c>
      <c r="I46" s="252">
        <f>[1]LP!N46</f>
        <v>0</v>
      </c>
      <c r="J46" s="253">
        <v>0</v>
      </c>
      <c r="K46" s="254">
        <v>32</v>
      </c>
      <c r="L46" s="254"/>
      <c r="M46" s="254">
        <f t="shared" si="8"/>
        <v>32</v>
      </c>
      <c r="N46" s="255">
        <f>([1]LP!H46-[1]LP!G46)*24</f>
        <v>0</v>
      </c>
      <c r="O46" s="255">
        <f>([1]LP!M46-[1]LP!L46)*24</f>
        <v>0</v>
      </c>
      <c r="P46" s="256">
        <f>([1]LP!J46-[1]LP!H46)*24</f>
        <v>0</v>
      </c>
      <c r="Q46" s="257">
        <f t="shared" si="3"/>
        <v>0</v>
      </c>
      <c r="R46" s="258">
        <f>(([1]LP!N46-[1]LP!M46)+([1]LP!S46-[1]LP!Q46))*24</f>
        <v>0</v>
      </c>
      <c r="S46" s="256">
        <f>([1]LP!Q46-[1]LP!N46)*24</f>
        <v>0</v>
      </c>
      <c r="T46" s="256" t="e">
        <f>#REF!</f>
        <v>#REF!</v>
      </c>
      <c r="U46" s="256" t="e">
        <f>#REF!</f>
        <v>#REF!</v>
      </c>
      <c r="V46" s="256" t="e">
        <f>#REF!</f>
        <v>#REF!</v>
      </c>
      <c r="W46" s="256" t="e">
        <f>#REF!</f>
        <v>#REF!</v>
      </c>
      <c r="X46" s="256"/>
      <c r="Y46" s="256">
        <f>([1]LP!S46-[1]LP!G46)*24</f>
        <v>0</v>
      </c>
      <c r="Z46" s="256">
        <f t="shared" si="14"/>
        <v>0</v>
      </c>
      <c r="AA46" s="256" t="e">
        <f t="shared" si="20"/>
        <v>#REF!</v>
      </c>
      <c r="AB46" s="256" t="e">
        <f>#REF!</f>
        <v>#REF!</v>
      </c>
      <c r="AC46" s="256" t="e">
        <f>#REF!</f>
        <v>#REF!</v>
      </c>
      <c r="AD46" s="256" t="e">
        <f>#REF!</f>
        <v>#REF!</v>
      </c>
      <c r="AE46" s="256" t="e">
        <f t="shared" si="19"/>
        <v>#REF!</v>
      </c>
      <c r="AF46" s="256" t="e">
        <f t="shared" si="5"/>
        <v>#DIV/0!</v>
      </c>
      <c r="AG46" s="256" t="e">
        <f t="shared" si="16"/>
        <v>#REF!</v>
      </c>
      <c r="AH46" s="256" t="e">
        <f t="shared" si="11"/>
        <v>#REF!</v>
      </c>
      <c r="AI46" s="256" t="e">
        <f>#REF!/#REF!*100</f>
        <v>#REF!</v>
      </c>
      <c r="AJ46" s="259"/>
      <c r="AK46" s="239"/>
      <c r="AL46" s="239"/>
      <c r="AM46" s="239"/>
      <c r="AN46" s="239"/>
      <c r="AO46" s="239"/>
      <c r="AS46" s="240"/>
      <c r="AT46" s="241"/>
      <c r="AU46" s="241"/>
      <c r="AV46" s="242"/>
      <c r="AW46" s="242"/>
      <c r="AX46" s="242"/>
      <c r="AY46" s="242"/>
      <c r="AZ46" s="242"/>
      <c r="BA46" s="242"/>
      <c r="BB46" s="242"/>
      <c r="BC46" s="242"/>
    </row>
    <row r="47" spans="1:55" x14ac:dyDescent="0.3">
      <c r="B47" s="190"/>
      <c r="C47" s="249">
        <v>40</v>
      </c>
      <c r="D47" s="260"/>
      <c r="E47" s="251"/>
      <c r="F47" s="251"/>
      <c r="G47" s="251"/>
      <c r="H47" s="249">
        <v>200</v>
      </c>
      <c r="I47" s="252">
        <f>[1]LP!N47</f>
        <v>0</v>
      </c>
      <c r="J47" s="253">
        <v>22</v>
      </c>
      <c r="K47" s="254">
        <f>671+710</f>
        <v>1381</v>
      </c>
      <c r="L47" s="254"/>
      <c r="M47" s="254">
        <f t="shared" si="8"/>
        <v>1403</v>
      </c>
      <c r="N47" s="255">
        <f>([1]LP!H47-[1]LP!G47)*24</f>
        <v>0</v>
      </c>
      <c r="O47" s="255">
        <f>([1]LP!M47-[1]LP!L47)*24</f>
        <v>0</v>
      </c>
      <c r="P47" s="256">
        <f>([1]LP!J47-[1]LP!H47)*24</f>
        <v>0</v>
      </c>
      <c r="Q47" s="257">
        <f t="shared" si="3"/>
        <v>0</v>
      </c>
      <c r="R47" s="258">
        <f>(([1]LP!N47-[1]LP!M47)+([1]LP!S47-[1]LP!Q47))*24</f>
        <v>0</v>
      </c>
      <c r="S47" s="256">
        <f>([1]LP!Q47-[1]LP!N47)*24</f>
        <v>0</v>
      </c>
      <c r="T47" s="256" t="e">
        <f>#REF!</f>
        <v>#REF!</v>
      </c>
      <c r="U47" s="256" t="e">
        <f>#REF!</f>
        <v>#REF!</v>
      </c>
      <c r="V47" s="256" t="e">
        <f>#REF!</f>
        <v>#REF!</v>
      </c>
      <c r="W47" s="256" t="e">
        <f>#REF!</f>
        <v>#REF!</v>
      </c>
      <c r="X47" s="256"/>
      <c r="Y47" s="256">
        <f>([1]LP!S47-[1]LP!G47)*24</f>
        <v>0</v>
      </c>
      <c r="Z47" s="256">
        <f t="shared" si="14"/>
        <v>0</v>
      </c>
      <c r="AA47" s="256" t="e">
        <f t="shared" si="20"/>
        <v>#REF!</v>
      </c>
      <c r="AB47" s="256" t="e">
        <f>#REF!</f>
        <v>#REF!</v>
      </c>
      <c r="AC47" s="256" t="e">
        <f>#REF!</f>
        <v>#REF!</v>
      </c>
      <c r="AD47" s="256" t="e">
        <f>#REF!</f>
        <v>#REF!</v>
      </c>
      <c r="AE47" s="256" t="e">
        <f t="shared" si="19"/>
        <v>#REF!</v>
      </c>
      <c r="AF47" s="256" t="e">
        <f t="shared" si="5"/>
        <v>#DIV/0!</v>
      </c>
      <c r="AG47" s="256" t="e">
        <f t="shared" si="16"/>
        <v>#REF!</v>
      </c>
      <c r="AH47" s="256" t="e">
        <f t="shared" si="11"/>
        <v>#REF!</v>
      </c>
      <c r="AI47" s="256" t="e">
        <f t="shared" si="17"/>
        <v>#REF!</v>
      </c>
      <c r="AJ47" s="259"/>
      <c r="AK47" s="222"/>
      <c r="AL47" s="239"/>
      <c r="AM47" s="239"/>
      <c r="AN47" s="239"/>
      <c r="AO47" s="239"/>
      <c r="AS47" s="240"/>
      <c r="AT47" s="241"/>
      <c r="AU47" s="241"/>
      <c r="AV47" s="242"/>
      <c r="AW47" s="242"/>
      <c r="AX47" s="242"/>
      <c r="AY47" s="242"/>
      <c r="AZ47" s="242"/>
      <c r="BA47" s="242"/>
      <c r="BB47" s="242"/>
      <c r="BC47" s="242"/>
    </row>
    <row r="48" spans="1:55" x14ac:dyDescent="0.3">
      <c r="B48" s="190"/>
      <c r="C48" s="249">
        <v>41</v>
      </c>
      <c r="D48" s="260"/>
      <c r="E48" s="251"/>
      <c r="F48" s="251"/>
      <c r="G48" s="251"/>
      <c r="H48" s="249">
        <v>200</v>
      </c>
      <c r="I48" s="252">
        <f>[1]LP!N48</f>
        <v>0</v>
      </c>
      <c r="J48" s="253">
        <v>25</v>
      </c>
      <c r="K48" s="254">
        <f>1061+673</f>
        <v>1734</v>
      </c>
      <c r="L48" s="254"/>
      <c r="M48" s="254">
        <f t="shared" si="8"/>
        <v>1759</v>
      </c>
      <c r="N48" s="255">
        <f>([1]LP!H48-[1]LP!G48)*24</f>
        <v>0</v>
      </c>
      <c r="O48" s="255">
        <f>([1]LP!M48-[1]LP!L48)*24</f>
        <v>0</v>
      </c>
      <c r="P48" s="256">
        <f>([1]LP!J48-[1]LP!H48)*24</f>
        <v>0</v>
      </c>
      <c r="Q48" s="257">
        <f t="shared" si="3"/>
        <v>0</v>
      </c>
      <c r="R48" s="258">
        <f>(([1]LP!N48-[1]LP!M48)+([1]LP!S48-[1]LP!Q48))*24</f>
        <v>0</v>
      </c>
      <c r="S48" s="256">
        <f>([1]LP!Q48-[1]LP!N48)*24</f>
        <v>0</v>
      </c>
      <c r="T48" s="256" t="e">
        <f>#REF!</f>
        <v>#REF!</v>
      </c>
      <c r="U48" s="256" t="e">
        <f>#REF!</f>
        <v>#REF!</v>
      </c>
      <c r="V48" s="256" t="e">
        <f>#REF!</f>
        <v>#REF!</v>
      </c>
      <c r="W48" s="256" t="e">
        <f>#REF!</f>
        <v>#REF!</v>
      </c>
      <c r="X48" s="256"/>
      <c r="Y48" s="256">
        <f>([1]LP!S48-[1]LP!G48)*24</f>
        <v>0</v>
      </c>
      <c r="Z48" s="256">
        <f t="shared" si="14"/>
        <v>0</v>
      </c>
      <c r="AA48" s="256" t="e">
        <f t="shared" si="20"/>
        <v>#REF!</v>
      </c>
      <c r="AB48" s="256" t="e">
        <f>#REF!</f>
        <v>#REF!</v>
      </c>
      <c r="AC48" s="256" t="e">
        <f>#REF!</f>
        <v>#REF!</v>
      </c>
      <c r="AD48" s="256" t="e">
        <f>#REF!</f>
        <v>#REF!</v>
      </c>
      <c r="AE48" s="256" t="e">
        <f t="shared" si="19"/>
        <v>#REF!</v>
      </c>
      <c r="AF48" s="256" t="e">
        <f t="shared" si="5"/>
        <v>#DIV/0!</v>
      </c>
      <c r="AG48" s="256" t="e">
        <f t="shared" si="16"/>
        <v>#REF!</v>
      </c>
      <c r="AH48" s="256" t="e">
        <f t="shared" si="11"/>
        <v>#REF!</v>
      </c>
      <c r="AI48" s="256" t="e">
        <f t="shared" si="17"/>
        <v>#REF!</v>
      </c>
      <c r="AJ48" s="259"/>
      <c r="AK48" s="222"/>
      <c r="AL48" s="239"/>
      <c r="AM48" s="239"/>
      <c r="AN48" s="239"/>
      <c r="AO48" s="239"/>
      <c r="AS48" s="240"/>
      <c r="AT48" s="241"/>
      <c r="AU48" s="241"/>
      <c r="AV48" s="242"/>
      <c r="AW48" s="242"/>
      <c r="AX48" s="242"/>
      <c r="AY48" s="242"/>
      <c r="AZ48" s="242"/>
      <c r="BA48" s="242"/>
      <c r="BB48" s="242"/>
      <c r="BC48" s="242"/>
    </row>
    <row r="49" spans="1:55" x14ac:dyDescent="0.3">
      <c r="B49" s="190"/>
      <c r="C49" s="249">
        <v>42</v>
      </c>
      <c r="D49" s="250"/>
      <c r="E49" s="261"/>
      <c r="F49" s="251"/>
      <c r="G49" s="251"/>
      <c r="H49" s="249">
        <v>155</v>
      </c>
      <c r="I49" s="252">
        <f>[1]LP!N49</f>
        <v>0</v>
      </c>
      <c r="J49" s="253">
        <v>13</v>
      </c>
      <c r="K49" s="254">
        <f>574+548</f>
        <v>1122</v>
      </c>
      <c r="L49" s="254"/>
      <c r="M49" s="254">
        <f t="shared" si="8"/>
        <v>1135</v>
      </c>
      <c r="N49" s="255">
        <f>([1]LP!H49-[1]LP!G49)*24</f>
        <v>0</v>
      </c>
      <c r="O49" s="255">
        <f>([1]LP!M49-[1]LP!L49)*24</f>
        <v>0</v>
      </c>
      <c r="P49" s="256">
        <f>([1]LP!J49-[1]LP!H49)*24</f>
        <v>0</v>
      </c>
      <c r="Q49" s="257">
        <f t="shared" si="3"/>
        <v>0</v>
      </c>
      <c r="R49" s="258">
        <f>(([1]LP!N49-[1]LP!M49)+([1]LP!S49-[1]LP!Q49))*24</f>
        <v>0</v>
      </c>
      <c r="S49" s="256">
        <f>([1]LP!Q49-[1]LP!N49)*24</f>
        <v>0</v>
      </c>
      <c r="T49" s="256" t="e">
        <f>#REF!</f>
        <v>#REF!</v>
      </c>
      <c r="U49" s="256" t="e">
        <f>#REF!</f>
        <v>#REF!</v>
      </c>
      <c r="V49" s="256" t="e">
        <f>#REF!</f>
        <v>#REF!</v>
      </c>
      <c r="W49" s="256" t="e">
        <f>#REF!</f>
        <v>#REF!</v>
      </c>
      <c r="X49" s="256"/>
      <c r="Y49" s="256">
        <f>([1]LP!S49-[1]LP!G49)*24</f>
        <v>0</v>
      </c>
      <c r="Z49" s="256">
        <f t="shared" si="14"/>
        <v>0</v>
      </c>
      <c r="AA49" s="256" t="e">
        <f t="shared" si="20"/>
        <v>#REF!</v>
      </c>
      <c r="AB49" s="256" t="e">
        <f>#REF!</f>
        <v>#REF!</v>
      </c>
      <c r="AC49" s="256" t="e">
        <f>#REF!</f>
        <v>#REF!</v>
      </c>
      <c r="AD49" s="256" t="e">
        <f>#REF!</f>
        <v>#REF!</v>
      </c>
      <c r="AE49" s="256" t="e">
        <f t="shared" si="19"/>
        <v>#REF!</v>
      </c>
      <c r="AF49" s="256" t="e">
        <f t="shared" si="5"/>
        <v>#DIV/0!</v>
      </c>
      <c r="AG49" s="256" t="e">
        <f t="shared" si="16"/>
        <v>#REF!</v>
      </c>
      <c r="AH49" s="256" t="e">
        <f t="shared" si="11"/>
        <v>#REF!</v>
      </c>
      <c r="AI49" s="256" t="e">
        <f t="shared" si="17"/>
        <v>#REF!</v>
      </c>
      <c r="AJ49" s="259"/>
      <c r="AK49" s="239"/>
      <c r="AL49" s="239"/>
      <c r="AM49" s="239"/>
      <c r="AN49" s="239"/>
      <c r="AO49" s="239"/>
      <c r="AS49" s="240"/>
      <c r="AT49" s="241"/>
      <c r="AU49" s="241"/>
      <c r="AV49" s="242"/>
      <c r="AW49" s="242"/>
      <c r="AX49" s="242"/>
      <c r="AY49" s="242"/>
      <c r="AZ49" s="242"/>
      <c r="BA49" s="242"/>
      <c r="BB49" s="242"/>
      <c r="BC49" s="242"/>
    </row>
    <row r="50" spans="1:55" x14ac:dyDescent="0.3">
      <c r="B50" s="190"/>
      <c r="C50" s="249">
        <v>43</v>
      </c>
      <c r="D50" s="250"/>
      <c r="E50" s="261"/>
      <c r="F50" s="251"/>
      <c r="G50" s="251"/>
      <c r="H50" s="249">
        <v>146</v>
      </c>
      <c r="I50" s="252">
        <f>[1]LP!N50</f>
        <v>0</v>
      </c>
      <c r="J50" s="253">
        <v>12</v>
      </c>
      <c r="K50" s="254">
        <f>602+510</f>
        <v>1112</v>
      </c>
      <c r="L50" s="254"/>
      <c r="M50" s="254">
        <f t="shared" si="8"/>
        <v>1124</v>
      </c>
      <c r="N50" s="255">
        <f>([1]LP!H50-[1]LP!G50)*24</f>
        <v>0</v>
      </c>
      <c r="O50" s="255">
        <f>([1]LP!M50-[1]LP!L50)*24</f>
        <v>0</v>
      </c>
      <c r="P50" s="256">
        <f>([1]LP!J50-[1]LP!H50)*24</f>
        <v>0</v>
      </c>
      <c r="Q50" s="257">
        <f t="shared" si="3"/>
        <v>0</v>
      </c>
      <c r="R50" s="258">
        <f>(([1]LP!N50-[1]LP!M50)+([1]LP!S50-[1]LP!Q50))*24</f>
        <v>0</v>
      </c>
      <c r="S50" s="256">
        <f>([1]LP!Q50-[1]LP!N50)*24</f>
        <v>0</v>
      </c>
      <c r="T50" s="256" t="e">
        <f>#REF!</f>
        <v>#REF!</v>
      </c>
      <c r="U50" s="256" t="e">
        <f>#REF!</f>
        <v>#REF!</v>
      </c>
      <c r="V50" s="256" t="e">
        <f>#REF!</f>
        <v>#REF!</v>
      </c>
      <c r="W50" s="256" t="e">
        <f>#REF!</f>
        <v>#REF!</v>
      </c>
      <c r="X50" s="256"/>
      <c r="Y50" s="256">
        <f>([1]LP!S50-[1]LP!G50)*24</f>
        <v>0</v>
      </c>
      <c r="Z50" s="256">
        <f t="shared" si="14"/>
        <v>0</v>
      </c>
      <c r="AA50" s="256" t="e">
        <f t="shared" si="20"/>
        <v>#REF!</v>
      </c>
      <c r="AB50" s="256" t="e">
        <f>#REF!</f>
        <v>#REF!</v>
      </c>
      <c r="AC50" s="256" t="e">
        <f>#REF!</f>
        <v>#REF!</v>
      </c>
      <c r="AD50" s="256" t="e">
        <f>#REF!</f>
        <v>#REF!</v>
      </c>
      <c r="AE50" s="256" t="e">
        <f t="shared" si="19"/>
        <v>#REF!</v>
      </c>
      <c r="AF50" s="256" t="e">
        <f t="shared" si="5"/>
        <v>#DIV/0!</v>
      </c>
      <c r="AG50" s="256" t="e">
        <f t="shared" si="16"/>
        <v>#REF!</v>
      </c>
      <c r="AH50" s="256" t="e">
        <f t="shared" si="11"/>
        <v>#REF!</v>
      </c>
      <c r="AI50" s="256" t="e">
        <f t="shared" si="17"/>
        <v>#REF!</v>
      </c>
      <c r="AJ50" s="259"/>
      <c r="AK50" s="239"/>
      <c r="AL50" s="239"/>
      <c r="AM50" s="239"/>
      <c r="AN50" s="239"/>
      <c r="AO50" s="239"/>
      <c r="AS50" s="240"/>
      <c r="AT50" s="241"/>
      <c r="AU50" s="241"/>
      <c r="AV50" s="242"/>
      <c r="AW50" s="242"/>
      <c r="AX50" s="242"/>
      <c r="AY50" s="242"/>
      <c r="AZ50" s="242"/>
      <c r="BA50" s="242"/>
      <c r="BB50" s="242"/>
      <c r="BC50" s="242"/>
    </row>
    <row r="51" spans="1:55" x14ac:dyDescent="0.3">
      <c r="B51" s="190"/>
      <c r="C51" s="249">
        <v>44</v>
      </c>
      <c r="D51" s="260"/>
      <c r="E51" s="251"/>
      <c r="F51" s="251"/>
      <c r="G51" s="251"/>
      <c r="H51" s="249">
        <v>200</v>
      </c>
      <c r="I51" s="252">
        <f>[1]LP!N51</f>
        <v>0</v>
      </c>
      <c r="J51" s="253">
        <v>23</v>
      </c>
      <c r="K51" s="254">
        <f>578+657</f>
        <v>1235</v>
      </c>
      <c r="L51" s="254"/>
      <c r="M51" s="254">
        <f t="shared" si="8"/>
        <v>1258</v>
      </c>
      <c r="N51" s="255">
        <f>([1]LP!H51-[1]LP!G51)*24</f>
        <v>0</v>
      </c>
      <c r="O51" s="255">
        <f>([1]LP!M51-[1]LP!L51)*24</f>
        <v>0</v>
      </c>
      <c r="P51" s="256">
        <f>([1]LP!J51-[1]LP!H51)*24</f>
        <v>0</v>
      </c>
      <c r="Q51" s="257">
        <f t="shared" si="3"/>
        <v>0</v>
      </c>
      <c r="R51" s="258">
        <f>(([1]LP!N51-[1]LP!M51)+([1]LP!S51-[1]LP!Q51))*24</f>
        <v>0</v>
      </c>
      <c r="S51" s="256">
        <f>([1]LP!Q51-[1]LP!N51)*24</f>
        <v>0</v>
      </c>
      <c r="T51" s="256" t="e">
        <f>#REF!</f>
        <v>#REF!</v>
      </c>
      <c r="U51" s="256" t="e">
        <f>#REF!</f>
        <v>#REF!</v>
      </c>
      <c r="V51" s="256" t="e">
        <f>#REF!</f>
        <v>#REF!</v>
      </c>
      <c r="W51" s="256" t="e">
        <f>#REF!</f>
        <v>#REF!</v>
      </c>
      <c r="X51" s="256"/>
      <c r="Y51" s="256">
        <f>([1]LP!S51-[1]LP!G51)*24</f>
        <v>0</v>
      </c>
      <c r="Z51" s="256">
        <f t="shared" si="14"/>
        <v>0</v>
      </c>
      <c r="AA51" s="256" t="e">
        <f t="shared" si="20"/>
        <v>#REF!</v>
      </c>
      <c r="AB51" s="256" t="e">
        <f>#REF!</f>
        <v>#REF!</v>
      </c>
      <c r="AC51" s="256" t="e">
        <f>#REF!</f>
        <v>#REF!</v>
      </c>
      <c r="AD51" s="256" t="e">
        <f>#REF!</f>
        <v>#REF!</v>
      </c>
      <c r="AE51" s="256" t="e">
        <f t="shared" si="19"/>
        <v>#REF!</v>
      </c>
      <c r="AF51" s="256" t="e">
        <f t="shared" si="5"/>
        <v>#DIV/0!</v>
      </c>
      <c r="AG51" s="256" t="e">
        <f t="shared" si="16"/>
        <v>#REF!</v>
      </c>
      <c r="AH51" s="256" t="e">
        <f t="shared" si="11"/>
        <v>#REF!</v>
      </c>
      <c r="AI51" s="256" t="e">
        <f t="shared" si="17"/>
        <v>#REF!</v>
      </c>
      <c r="AJ51" s="259"/>
      <c r="AK51" s="239"/>
      <c r="AL51" s="239"/>
      <c r="AM51" s="239"/>
      <c r="AN51" s="239"/>
      <c r="AO51" s="239"/>
      <c r="AS51" s="240"/>
      <c r="AT51" s="241"/>
      <c r="AU51" s="241"/>
      <c r="AV51" s="242"/>
      <c r="AW51" s="242"/>
      <c r="AX51" s="242"/>
      <c r="AY51" s="242"/>
      <c r="AZ51" s="242"/>
      <c r="BA51" s="242"/>
      <c r="BB51" s="242"/>
      <c r="BC51" s="242"/>
    </row>
    <row r="52" spans="1:55" x14ac:dyDescent="0.3">
      <c r="B52" s="190"/>
      <c r="C52" s="249">
        <v>45</v>
      </c>
      <c r="D52" s="260"/>
      <c r="E52" s="251"/>
      <c r="F52" s="251"/>
      <c r="G52" s="251"/>
      <c r="H52" s="249">
        <v>200</v>
      </c>
      <c r="I52" s="252">
        <f>[1]LP!N52</f>
        <v>0</v>
      </c>
      <c r="J52" s="253">
        <v>23</v>
      </c>
      <c r="K52" s="254">
        <f>535+704</f>
        <v>1239</v>
      </c>
      <c r="L52" s="254"/>
      <c r="M52" s="254">
        <f t="shared" si="8"/>
        <v>1262</v>
      </c>
      <c r="N52" s="255">
        <f>([1]LP!H52-[1]LP!G52)*24</f>
        <v>0</v>
      </c>
      <c r="O52" s="255">
        <f>([1]LP!M52-[1]LP!L52)*24</f>
        <v>0</v>
      </c>
      <c r="P52" s="256">
        <f>([1]LP!J52-[1]LP!H52)*24</f>
        <v>0</v>
      </c>
      <c r="Q52" s="257">
        <f t="shared" si="3"/>
        <v>0</v>
      </c>
      <c r="R52" s="258">
        <f>(([1]LP!N52-[1]LP!M52)+([1]LP!S52-[1]LP!Q52))*24</f>
        <v>0</v>
      </c>
      <c r="S52" s="256">
        <f>([1]LP!Q52-[1]LP!N52)*24</f>
        <v>0</v>
      </c>
      <c r="T52" s="256" t="e">
        <f>#REF!</f>
        <v>#REF!</v>
      </c>
      <c r="U52" s="256" t="e">
        <f>#REF!</f>
        <v>#REF!</v>
      </c>
      <c r="V52" s="256" t="e">
        <f>#REF!</f>
        <v>#REF!</v>
      </c>
      <c r="W52" s="256" t="e">
        <f>#REF!</f>
        <v>#REF!</v>
      </c>
      <c r="X52" s="256"/>
      <c r="Y52" s="262">
        <f>([1]LP!S52-[1]LP!G52)*24</f>
        <v>0</v>
      </c>
      <c r="Z52" s="256">
        <f t="shared" si="14"/>
        <v>0</v>
      </c>
      <c r="AA52" s="256" t="e">
        <f t="shared" si="20"/>
        <v>#REF!</v>
      </c>
      <c r="AB52" s="256" t="e">
        <f>#REF!</f>
        <v>#REF!</v>
      </c>
      <c r="AC52" s="256" t="e">
        <f>#REF!</f>
        <v>#REF!</v>
      </c>
      <c r="AD52" s="256" t="e">
        <f>#REF!</f>
        <v>#REF!</v>
      </c>
      <c r="AE52" s="256" t="e">
        <f t="shared" si="19"/>
        <v>#REF!</v>
      </c>
      <c r="AF52" s="256" t="e">
        <f t="shared" si="5"/>
        <v>#DIV/0!</v>
      </c>
      <c r="AG52" s="256" t="e">
        <f t="shared" si="16"/>
        <v>#REF!</v>
      </c>
      <c r="AH52" s="256" t="e">
        <f t="shared" si="11"/>
        <v>#REF!</v>
      </c>
      <c r="AI52" s="256" t="e">
        <f t="shared" si="17"/>
        <v>#REF!</v>
      </c>
      <c r="AJ52" s="259"/>
      <c r="AK52" s="239"/>
      <c r="AL52" s="239"/>
      <c r="AM52" s="239"/>
      <c r="AN52" s="239"/>
      <c r="AO52" s="239"/>
      <c r="AS52" s="240"/>
      <c r="AT52" s="241"/>
      <c r="AU52" s="241"/>
      <c r="AV52" s="242"/>
      <c r="AW52" s="242"/>
      <c r="AX52" s="242"/>
      <c r="AY52" s="242"/>
      <c r="AZ52" s="242"/>
      <c r="BA52" s="242"/>
      <c r="BB52" s="242"/>
      <c r="BC52" s="242"/>
    </row>
    <row r="53" spans="1:55" x14ac:dyDescent="0.3">
      <c r="B53" s="190"/>
      <c r="C53" s="263"/>
      <c r="D53" s="264"/>
      <c r="E53" s="265"/>
      <c r="F53" s="265"/>
      <c r="G53" s="265"/>
      <c r="H53" s="263"/>
      <c r="I53" s="266"/>
      <c r="J53" s="267"/>
      <c r="K53" s="268"/>
      <c r="L53" s="268"/>
      <c r="M53" s="268"/>
      <c r="N53" s="269">
        <f>AVERAGE(N46:N52)</f>
        <v>0</v>
      </c>
      <c r="O53" s="269">
        <f t="shared" ref="O53:AI53" si="21">AVERAGE(O46:O52)</f>
        <v>0</v>
      </c>
      <c r="P53" s="269">
        <f t="shared" si="21"/>
        <v>0</v>
      </c>
      <c r="Q53" s="269">
        <f t="shared" si="21"/>
        <v>0</v>
      </c>
      <c r="R53" s="269">
        <f t="shared" si="21"/>
        <v>0</v>
      </c>
      <c r="S53" s="269">
        <f t="shared" si="21"/>
        <v>0</v>
      </c>
      <c r="T53" s="269" t="e">
        <f t="shared" si="21"/>
        <v>#REF!</v>
      </c>
      <c r="U53" s="269" t="e">
        <f t="shared" si="21"/>
        <v>#REF!</v>
      </c>
      <c r="V53" s="269" t="e">
        <f t="shared" si="21"/>
        <v>#REF!</v>
      </c>
      <c r="W53" s="269" t="e">
        <f t="shared" si="21"/>
        <v>#REF!</v>
      </c>
      <c r="X53" s="269" t="e">
        <f t="shared" si="21"/>
        <v>#DIV/0!</v>
      </c>
      <c r="Y53" s="269">
        <f t="shared" si="21"/>
        <v>0</v>
      </c>
      <c r="Z53" s="269">
        <f t="shared" si="21"/>
        <v>0</v>
      </c>
      <c r="AA53" s="269" t="e">
        <f t="shared" si="21"/>
        <v>#REF!</v>
      </c>
      <c r="AB53" s="269" t="e">
        <f t="shared" si="21"/>
        <v>#REF!</v>
      </c>
      <c r="AC53" s="269" t="e">
        <f t="shared" si="21"/>
        <v>#REF!</v>
      </c>
      <c r="AD53" s="269" t="e">
        <f t="shared" si="21"/>
        <v>#REF!</v>
      </c>
      <c r="AE53" s="269" t="e">
        <f t="shared" si="21"/>
        <v>#REF!</v>
      </c>
      <c r="AF53" s="269" t="e">
        <f t="shared" si="21"/>
        <v>#DIV/0!</v>
      </c>
      <c r="AG53" s="269" t="e">
        <f t="shared" si="21"/>
        <v>#REF!</v>
      </c>
      <c r="AH53" s="269" t="e">
        <f t="shared" si="21"/>
        <v>#REF!</v>
      </c>
      <c r="AI53" s="269" t="e">
        <f t="shared" si="21"/>
        <v>#REF!</v>
      </c>
      <c r="AJ53" s="270"/>
      <c r="AK53" s="239"/>
      <c r="AL53" s="239"/>
      <c r="AM53" s="239"/>
      <c r="AN53" s="239"/>
      <c r="AO53" s="239"/>
      <c r="AS53" s="240"/>
      <c r="AT53" s="241"/>
      <c r="AU53" s="241"/>
      <c r="AV53" s="242"/>
      <c r="AW53" s="242"/>
      <c r="AX53" s="242"/>
      <c r="AY53" s="242"/>
      <c r="AZ53" s="242"/>
      <c r="BA53" s="242"/>
      <c r="BB53" s="242"/>
      <c r="BC53" s="242"/>
    </row>
    <row r="54" spans="1:55" x14ac:dyDescent="0.3">
      <c r="B54" s="190"/>
      <c r="C54" s="191"/>
      <c r="D54" s="271"/>
      <c r="E54" s="272"/>
      <c r="F54" s="272"/>
      <c r="G54" s="272"/>
      <c r="H54" s="191"/>
      <c r="I54" s="227"/>
      <c r="J54" s="228"/>
      <c r="K54" s="229"/>
      <c r="L54" s="229"/>
      <c r="M54" s="229"/>
      <c r="N54" s="230"/>
      <c r="O54" s="230"/>
      <c r="P54" s="231"/>
      <c r="Q54" s="232"/>
      <c r="R54" s="233"/>
      <c r="S54" s="231"/>
      <c r="T54" s="231"/>
      <c r="U54" s="231"/>
      <c r="V54" s="231"/>
      <c r="W54" s="231"/>
      <c r="X54" s="231"/>
      <c r="Y54" s="231"/>
      <c r="Z54" s="231"/>
      <c r="AA54" s="231"/>
      <c r="AB54" s="231"/>
      <c r="AC54" s="231"/>
      <c r="AD54" s="231"/>
      <c r="AE54" s="231"/>
      <c r="AF54" s="231"/>
      <c r="AG54" s="231"/>
      <c r="AH54" s="231"/>
      <c r="AI54" s="231"/>
      <c r="AJ54" s="234"/>
      <c r="AK54" s="239"/>
      <c r="AL54" s="239"/>
      <c r="AM54" s="239"/>
      <c r="AN54" s="239"/>
      <c r="AO54" s="239"/>
      <c r="AS54" s="240"/>
      <c r="AT54" s="241"/>
      <c r="AU54" s="241"/>
      <c r="AV54" s="242"/>
      <c r="AW54" s="242"/>
      <c r="AX54" s="242"/>
      <c r="AY54" s="242"/>
      <c r="AZ54" s="242"/>
      <c r="BA54" s="242"/>
      <c r="BB54" s="242"/>
      <c r="BC54" s="242"/>
    </row>
    <row r="55" spans="1:55" x14ac:dyDescent="0.3">
      <c r="B55" s="190"/>
      <c r="C55" s="191"/>
      <c r="D55" s="271"/>
      <c r="E55" s="272"/>
      <c r="F55" s="272"/>
      <c r="G55" s="272"/>
      <c r="H55" s="191"/>
      <c r="I55" s="227"/>
      <c r="J55" s="228"/>
      <c r="K55" s="229"/>
      <c r="L55" s="229"/>
      <c r="M55" s="229"/>
      <c r="N55" s="230"/>
      <c r="O55" s="230"/>
      <c r="P55" s="231"/>
      <c r="Q55" s="232"/>
      <c r="R55" s="233"/>
      <c r="S55" s="231"/>
      <c r="T55" s="231"/>
      <c r="U55" s="231"/>
      <c r="V55" s="231"/>
      <c r="W55" s="231"/>
      <c r="X55" s="231"/>
      <c r="Y55" s="231"/>
      <c r="Z55" s="231"/>
      <c r="AA55" s="231"/>
      <c r="AB55" s="231"/>
      <c r="AC55" s="231"/>
      <c r="AD55" s="231"/>
      <c r="AE55" s="231"/>
      <c r="AF55" s="231"/>
      <c r="AG55" s="231"/>
      <c r="AH55" s="231"/>
      <c r="AI55" s="231"/>
      <c r="AJ55" s="234"/>
      <c r="AK55" s="239"/>
      <c r="AL55" s="239"/>
      <c r="AM55" s="239"/>
      <c r="AN55" s="239"/>
      <c r="AO55" s="239"/>
      <c r="AS55" s="240"/>
      <c r="AT55" s="241"/>
      <c r="AU55" s="241"/>
      <c r="AV55" s="242"/>
      <c r="AW55" s="242"/>
      <c r="AX55" s="242"/>
      <c r="AY55" s="242"/>
      <c r="AZ55" s="242"/>
      <c r="BA55" s="242"/>
      <c r="BB55" s="242"/>
      <c r="BC55" s="242"/>
    </row>
    <row r="56" spans="1:55" x14ac:dyDescent="0.3">
      <c r="B56" s="190"/>
      <c r="C56" s="191"/>
      <c r="D56" s="271"/>
      <c r="E56" s="272"/>
      <c r="F56" s="272"/>
      <c r="G56" s="272"/>
      <c r="H56" s="191"/>
      <c r="I56" s="227"/>
      <c r="J56" s="228"/>
      <c r="K56" s="229"/>
      <c r="L56" s="229"/>
      <c r="M56" s="229"/>
      <c r="N56" s="230"/>
      <c r="O56" s="230"/>
      <c r="P56" s="231"/>
      <c r="Q56" s="232"/>
      <c r="R56" s="233"/>
      <c r="S56" s="231"/>
      <c r="T56" s="231"/>
      <c r="U56" s="231"/>
      <c r="V56" s="231"/>
      <c r="W56" s="231"/>
      <c r="X56" s="231"/>
      <c r="Y56" s="231"/>
      <c r="Z56" s="231"/>
      <c r="AA56" s="231"/>
      <c r="AB56" s="231"/>
      <c r="AC56" s="231"/>
      <c r="AD56" s="231"/>
      <c r="AE56" s="231"/>
      <c r="AF56" s="231"/>
      <c r="AG56" s="231"/>
      <c r="AH56" s="231"/>
      <c r="AI56" s="231"/>
      <c r="AJ56" s="234"/>
      <c r="AK56" s="239"/>
      <c r="AL56" s="239"/>
      <c r="AM56" s="239"/>
      <c r="AN56" s="239"/>
      <c r="AO56" s="239"/>
      <c r="AS56" s="240"/>
      <c r="AT56" s="241"/>
      <c r="AU56" s="241"/>
      <c r="AV56" s="242"/>
      <c r="AW56" s="242"/>
      <c r="AX56" s="242"/>
      <c r="AY56" s="242"/>
      <c r="AZ56" s="242"/>
      <c r="BA56" s="242"/>
      <c r="BB56" s="242"/>
      <c r="BC56" s="242"/>
    </row>
    <row r="57" spans="1:55" x14ac:dyDescent="0.3">
      <c r="B57" s="190"/>
      <c r="C57" s="191"/>
      <c r="D57" s="271"/>
      <c r="E57" s="272"/>
      <c r="F57" s="272"/>
      <c r="G57" s="272"/>
      <c r="H57" s="191"/>
      <c r="I57" s="227"/>
      <c r="J57" s="228"/>
      <c r="K57" s="229"/>
      <c r="L57" s="229"/>
      <c r="M57" s="229"/>
      <c r="N57" s="230"/>
      <c r="O57" s="230"/>
      <c r="P57" s="231"/>
      <c r="Q57" s="232"/>
      <c r="R57" s="233"/>
      <c r="S57" s="231"/>
      <c r="T57" s="231"/>
      <c r="U57" s="231"/>
      <c r="V57" s="231"/>
      <c r="W57" s="231"/>
      <c r="X57" s="231"/>
      <c r="Y57" s="231"/>
      <c r="Z57" s="231"/>
      <c r="AA57" s="231"/>
      <c r="AB57" s="231"/>
      <c r="AC57" s="231"/>
      <c r="AD57" s="231"/>
      <c r="AE57" s="231"/>
      <c r="AF57" s="231"/>
      <c r="AG57" s="231"/>
      <c r="AH57" s="231"/>
      <c r="AI57" s="231"/>
      <c r="AJ57" s="234"/>
      <c r="AK57" s="239"/>
      <c r="AL57" s="239"/>
      <c r="AM57" s="239"/>
      <c r="AN57" s="239"/>
      <c r="AO57" s="239"/>
      <c r="AS57" s="240"/>
      <c r="AT57" s="241"/>
      <c r="AU57" s="241"/>
      <c r="AV57" s="242"/>
      <c r="AW57" s="242"/>
      <c r="AX57" s="242"/>
      <c r="AY57" s="242"/>
      <c r="AZ57" s="242"/>
      <c r="BA57" s="242"/>
      <c r="BB57" s="242"/>
      <c r="BC57" s="242"/>
    </row>
    <row r="58" spans="1:55" x14ac:dyDescent="0.3">
      <c r="B58" s="190"/>
      <c r="C58" s="196"/>
      <c r="D58" s="235"/>
      <c r="E58" s="273"/>
      <c r="F58" s="247"/>
      <c r="G58" s="247"/>
      <c r="H58" s="196"/>
      <c r="I58" s="212"/>
      <c r="J58" s="198"/>
      <c r="K58" s="199"/>
      <c r="L58" s="199"/>
      <c r="M58" s="199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03"/>
      <c r="AK58" s="239"/>
      <c r="AL58" s="239"/>
      <c r="AM58" s="239"/>
      <c r="AN58" s="239"/>
      <c r="AO58" s="239"/>
      <c r="AS58" s="240"/>
      <c r="AT58" s="241"/>
      <c r="AU58" s="241"/>
      <c r="AV58" s="242"/>
      <c r="AW58" s="242"/>
      <c r="AX58" s="242"/>
      <c r="AY58" s="242"/>
      <c r="AZ58" s="242"/>
      <c r="BA58" s="242"/>
      <c r="BB58" s="242"/>
      <c r="BC58" s="242"/>
    </row>
    <row r="59" spans="1:55" x14ac:dyDescent="0.3">
      <c r="B59" s="190"/>
      <c r="C59" s="196"/>
      <c r="D59" s="235"/>
      <c r="E59" s="273"/>
      <c r="F59" s="247"/>
      <c r="G59" s="247"/>
      <c r="H59" s="196"/>
      <c r="I59" s="212"/>
      <c r="J59" s="198"/>
      <c r="K59" s="199"/>
      <c r="L59" s="199"/>
      <c r="M59" s="199"/>
      <c r="N59" s="215"/>
      <c r="O59" s="215"/>
      <c r="P59" s="216"/>
      <c r="Q59" s="188"/>
      <c r="R59" s="218"/>
      <c r="S59" s="201"/>
      <c r="T59" s="201"/>
      <c r="U59" s="201"/>
      <c r="V59" s="201"/>
      <c r="W59" s="201"/>
      <c r="X59" s="201"/>
      <c r="Y59" s="201"/>
      <c r="Z59" s="201"/>
      <c r="AA59" s="201"/>
      <c r="AB59" s="201"/>
      <c r="AC59" s="201"/>
      <c r="AD59" s="201"/>
      <c r="AE59" s="201"/>
      <c r="AF59" s="201"/>
      <c r="AG59" s="201"/>
      <c r="AH59" s="201"/>
      <c r="AI59" s="201"/>
      <c r="AJ59" s="203"/>
      <c r="AK59" s="239"/>
      <c r="AL59" s="239"/>
      <c r="AM59" s="239"/>
      <c r="AN59" s="239"/>
      <c r="AO59" s="239"/>
      <c r="AS59" s="240"/>
      <c r="AT59" s="241"/>
      <c r="AU59" s="241"/>
      <c r="AV59" s="242"/>
      <c r="AW59" s="242"/>
      <c r="AX59" s="242"/>
      <c r="AY59" s="242"/>
      <c r="AZ59" s="242"/>
      <c r="BA59" s="242"/>
      <c r="BB59" s="242"/>
      <c r="BC59" s="242"/>
    </row>
    <row r="60" spans="1:55" x14ac:dyDescent="0.3">
      <c r="B60" s="190"/>
      <c r="C60" s="196"/>
      <c r="D60" s="235"/>
      <c r="E60" s="273"/>
      <c r="F60" s="247"/>
      <c r="G60" s="247"/>
      <c r="H60" s="196"/>
      <c r="I60" s="212"/>
      <c r="J60" s="198"/>
      <c r="K60" s="199"/>
      <c r="L60" s="199"/>
      <c r="M60" s="199"/>
      <c r="N60" s="215"/>
      <c r="O60" s="215"/>
      <c r="P60" s="216"/>
      <c r="Q60" s="188"/>
      <c r="R60" s="218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3"/>
      <c r="AK60" s="239"/>
      <c r="AL60" s="239"/>
      <c r="AM60" s="239"/>
      <c r="AN60" s="239"/>
      <c r="AO60" s="239"/>
      <c r="AS60" s="240"/>
      <c r="AT60" s="241"/>
      <c r="AU60" s="241"/>
      <c r="AV60" s="242"/>
      <c r="AW60" s="242"/>
      <c r="AX60" s="242"/>
      <c r="AY60" s="242"/>
      <c r="AZ60" s="242"/>
      <c r="BA60" s="242"/>
      <c r="BB60" s="242"/>
      <c r="BC60" s="242"/>
    </row>
    <row r="61" spans="1:55" x14ac:dyDescent="0.3">
      <c r="B61" s="190"/>
      <c r="C61" s="196"/>
      <c r="D61" s="235"/>
      <c r="E61" s="187"/>
      <c r="F61" s="196"/>
      <c r="G61" s="196"/>
      <c r="H61" s="196"/>
      <c r="I61" s="197"/>
      <c r="J61" s="198"/>
      <c r="K61" s="199"/>
      <c r="L61" s="199"/>
      <c r="M61" s="199"/>
      <c r="N61" s="200"/>
      <c r="O61" s="200"/>
      <c r="P61" s="201"/>
      <c r="Q61" s="188"/>
      <c r="R61" s="202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3"/>
      <c r="AK61" s="239"/>
      <c r="AL61" s="239"/>
      <c r="AM61" s="239"/>
      <c r="AN61" s="239"/>
      <c r="AO61" s="239"/>
      <c r="AS61" s="240"/>
      <c r="AT61" s="241"/>
      <c r="AU61" s="241"/>
      <c r="AV61" s="242"/>
      <c r="AW61" s="242"/>
      <c r="AX61" s="242"/>
      <c r="AY61" s="242"/>
      <c r="AZ61" s="242"/>
      <c r="BA61" s="242"/>
      <c r="BB61" s="242"/>
      <c r="BC61" s="242"/>
    </row>
    <row r="62" spans="1:55" x14ac:dyDescent="0.3">
      <c r="B62" s="190"/>
      <c r="C62" s="196"/>
      <c r="D62" s="235"/>
      <c r="E62" s="196"/>
      <c r="F62" s="196"/>
      <c r="G62" s="196"/>
      <c r="H62" s="196"/>
      <c r="I62" s="197"/>
      <c r="J62" s="198"/>
      <c r="K62" s="199"/>
      <c r="L62" s="199"/>
      <c r="M62" s="199"/>
      <c r="N62" s="200"/>
      <c r="O62" s="200"/>
      <c r="P62" s="201"/>
      <c r="Q62" s="188"/>
      <c r="R62" s="202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3"/>
      <c r="AK62" s="239"/>
      <c r="AL62" s="239"/>
      <c r="AM62" s="239"/>
      <c r="AN62" s="239"/>
      <c r="AO62" s="239"/>
      <c r="AS62" s="240"/>
      <c r="AT62" s="241"/>
      <c r="AU62" s="241"/>
      <c r="AV62" s="242"/>
      <c r="AW62" s="242"/>
      <c r="AX62" s="242"/>
      <c r="AY62" s="242"/>
      <c r="AZ62" s="242"/>
      <c r="BA62" s="242"/>
      <c r="BB62" s="242"/>
      <c r="BC62" s="242"/>
    </row>
    <row r="63" spans="1:55" s="149" customFormat="1" x14ac:dyDescent="0.3">
      <c r="A63" s="128"/>
      <c r="B63" s="129"/>
      <c r="C63" s="274" t="s">
        <v>134</v>
      </c>
      <c r="D63" s="275"/>
      <c r="E63" s="275"/>
      <c r="F63" s="276"/>
      <c r="G63" s="277"/>
      <c r="H63" s="278"/>
      <c r="I63" s="279"/>
      <c r="J63" s="280">
        <f>SUM(J8:J52)</f>
        <v>695</v>
      </c>
      <c r="K63" s="280">
        <f t="shared" ref="K63:AI63" si="22">SUM(K8:K52)</f>
        <v>52202</v>
      </c>
      <c r="L63" s="280"/>
      <c r="M63" s="280">
        <f t="shared" si="22"/>
        <v>52897</v>
      </c>
      <c r="N63" s="280">
        <f t="shared" si="22"/>
        <v>85.616666666872334</v>
      </c>
      <c r="O63" s="280">
        <f t="shared" si="22"/>
        <v>0.41666666662786156</v>
      </c>
      <c r="P63" s="280">
        <f t="shared" si="22"/>
        <v>0</v>
      </c>
      <c r="Q63" s="280">
        <f t="shared" si="22"/>
        <v>0.41666666662786156</v>
      </c>
      <c r="R63" s="280">
        <f t="shared" si="22"/>
        <v>12.966666666674428</v>
      </c>
      <c r="S63" s="280">
        <f t="shared" si="22"/>
        <v>235.41666666656965</v>
      </c>
      <c r="T63" s="280" t="e">
        <f t="shared" si="22"/>
        <v>#REF!</v>
      </c>
      <c r="U63" s="280" t="e">
        <f t="shared" si="22"/>
        <v>#REF!</v>
      </c>
      <c r="V63" s="280" t="e">
        <f t="shared" si="22"/>
        <v>#REF!</v>
      </c>
      <c r="W63" s="280" t="e">
        <f t="shared" si="22"/>
        <v>#REF!</v>
      </c>
      <c r="X63" s="280">
        <f t="shared" si="22"/>
        <v>300.93333333340706</v>
      </c>
      <c r="Y63" s="280">
        <f t="shared" si="22"/>
        <v>334.41666666674428</v>
      </c>
      <c r="Z63" s="280">
        <f t="shared" si="22"/>
        <v>13.934027777781012</v>
      </c>
      <c r="AA63" s="280" t="e">
        <f t="shared" si="22"/>
        <v>#REF!</v>
      </c>
      <c r="AB63" s="280" t="e">
        <f t="shared" si="22"/>
        <v>#REF!</v>
      </c>
      <c r="AC63" s="280" t="e">
        <f t="shared" si="22"/>
        <v>#REF!</v>
      </c>
      <c r="AD63" s="280" t="e">
        <f t="shared" si="22"/>
        <v>#REF!</v>
      </c>
      <c r="AE63" s="280" t="e">
        <f t="shared" si="22"/>
        <v>#DIV/0!</v>
      </c>
      <c r="AF63" s="280" t="e">
        <f t="shared" si="22"/>
        <v>#DIV/0!</v>
      </c>
      <c r="AG63" s="280" t="e">
        <f t="shared" si="22"/>
        <v>#DIV/0!</v>
      </c>
      <c r="AH63" s="280" t="e">
        <f t="shared" si="22"/>
        <v>#REF!</v>
      </c>
      <c r="AI63" s="280" t="e">
        <f t="shared" si="22"/>
        <v>#REF!</v>
      </c>
      <c r="AJ63" s="281"/>
      <c r="AK63" s="282"/>
      <c r="AL63" s="145"/>
      <c r="AM63" s="145"/>
      <c r="AN63" s="146"/>
      <c r="AO63" s="146"/>
      <c r="AP63" s="145"/>
      <c r="AQ63" s="146"/>
      <c r="AR63" s="146"/>
      <c r="AS63" s="146"/>
      <c r="AT63" s="147"/>
      <c r="AU63" s="148"/>
    </row>
    <row r="64" spans="1:55" s="149" customFormat="1" x14ac:dyDescent="0.3">
      <c r="A64" s="128"/>
      <c r="B64" s="129"/>
      <c r="C64" s="283" t="s">
        <v>135</v>
      </c>
      <c r="D64" s="284"/>
      <c r="E64" s="284"/>
      <c r="F64" s="285"/>
      <c r="G64" s="286"/>
      <c r="H64" s="287">
        <f>AVERAGE(H8:H52)</f>
        <v>168.53333333333333</v>
      </c>
      <c r="I64" s="279"/>
      <c r="J64" s="287">
        <f>AVERAGE(J8:J52)</f>
        <v>15.444444444444445</v>
      </c>
      <c r="K64" s="287">
        <f t="shared" ref="K64:AI64" si="23">AVERAGE(K8:K52)</f>
        <v>1160.0444444444445</v>
      </c>
      <c r="L64" s="287"/>
      <c r="M64" s="287">
        <f t="shared" si="23"/>
        <v>1175.4888888888888</v>
      </c>
      <c r="N64" s="288">
        <f t="shared" si="23"/>
        <v>1.902592592597163</v>
      </c>
      <c r="O64" s="288">
        <f t="shared" si="23"/>
        <v>9.2592592583969242E-3</v>
      </c>
      <c r="P64" s="288">
        <f t="shared" si="23"/>
        <v>0</v>
      </c>
      <c r="Q64" s="288">
        <f t="shared" si="23"/>
        <v>9.2592592583969242E-3</v>
      </c>
      <c r="R64" s="288">
        <f t="shared" si="23"/>
        <v>0.28814814814832063</v>
      </c>
      <c r="S64" s="288">
        <f t="shared" si="23"/>
        <v>5.2314814814793253</v>
      </c>
      <c r="T64" s="288" t="e">
        <f t="shared" si="23"/>
        <v>#REF!</v>
      </c>
      <c r="U64" s="288" t="e">
        <f t="shared" si="23"/>
        <v>#REF!</v>
      </c>
      <c r="V64" s="288" t="e">
        <f t="shared" si="23"/>
        <v>#REF!</v>
      </c>
      <c r="W64" s="288" t="e">
        <f t="shared" si="23"/>
        <v>#REF!</v>
      </c>
      <c r="X64" s="288">
        <f t="shared" si="23"/>
        <v>8.8509803921590304</v>
      </c>
      <c r="Y64" s="288">
        <f t="shared" si="23"/>
        <v>7.431481481483206</v>
      </c>
      <c r="Z64" s="288">
        <f t="shared" si="23"/>
        <v>0.3096450617284669</v>
      </c>
      <c r="AA64" s="288" t="e">
        <f t="shared" si="23"/>
        <v>#REF!</v>
      </c>
      <c r="AB64" s="288" t="e">
        <f t="shared" si="23"/>
        <v>#REF!</v>
      </c>
      <c r="AC64" s="288" t="e">
        <f t="shared" si="23"/>
        <v>#REF!</v>
      </c>
      <c r="AD64" s="288" t="e">
        <f t="shared" si="23"/>
        <v>#REF!</v>
      </c>
      <c r="AE64" s="288" t="e">
        <f t="shared" si="23"/>
        <v>#DIV/0!</v>
      </c>
      <c r="AF64" s="288" t="e">
        <f t="shared" si="23"/>
        <v>#DIV/0!</v>
      </c>
      <c r="AG64" s="288" t="e">
        <f t="shared" si="23"/>
        <v>#DIV/0!</v>
      </c>
      <c r="AH64" s="288" t="e">
        <f t="shared" si="23"/>
        <v>#REF!</v>
      </c>
      <c r="AI64" s="288" t="e">
        <f t="shared" si="23"/>
        <v>#REF!</v>
      </c>
      <c r="AJ64" s="200"/>
      <c r="AK64" s="282"/>
      <c r="AL64" s="145"/>
      <c r="AM64" s="145"/>
      <c r="AN64" s="146"/>
      <c r="AO64" s="146"/>
      <c r="AP64" s="145"/>
      <c r="AQ64" s="146"/>
      <c r="AR64" s="146"/>
      <c r="AS64" s="146"/>
      <c r="AT64" s="147"/>
      <c r="AU64" s="148"/>
    </row>
    <row r="65" spans="1:47" s="107" customFormat="1" x14ac:dyDescent="0.3">
      <c r="A65" s="190"/>
      <c r="C65" s="289"/>
      <c r="D65" s="290"/>
      <c r="E65" s="289"/>
      <c r="F65" s="289"/>
      <c r="G65" s="289"/>
      <c r="H65" s="289"/>
      <c r="I65" s="291"/>
      <c r="J65" s="292"/>
      <c r="K65" s="112"/>
      <c r="L65" s="112"/>
      <c r="M65" s="112"/>
      <c r="N65" s="293"/>
      <c r="O65" s="293"/>
      <c r="P65" s="293"/>
      <c r="Q65" s="293"/>
      <c r="R65" s="293"/>
      <c r="S65" s="293"/>
      <c r="T65" s="293"/>
      <c r="U65" s="293"/>
      <c r="V65" s="293"/>
      <c r="W65" s="293"/>
      <c r="X65" s="293"/>
      <c r="Y65" s="293"/>
      <c r="Z65" s="293"/>
      <c r="AA65" s="293"/>
      <c r="AB65" s="293"/>
      <c r="AC65" s="293"/>
      <c r="AD65" s="293"/>
      <c r="AE65" s="293"/>
      <c r="AF65" s="293"/>
      <c r="AG65" s="293"/>
      <c r="AH65" s="293"/>
      <c r="AI65" s="293"/>
      <c r="AJ65" s="294"/>
      <c r="AK65" s="111"/>
      <c r="AL65" s="112"/>
      <c r="AM65" s="112"/>
      <c r="AN65" s="113"/>
      <c r="AO65" s="113"/>
      <c r="AP65" s="112"/>
      <c r="AQ65" s="113"/>
      <c r="AR65" s="113"/>
      <c r="AS65" s="113"/>
      <c r="AT65" s="295"/>
      <c r="AU65" s="296"/>
    </row>
    <row r="66" spans="1:47" x14ac:dyDescent="0.3">
      <c r="D66" s="297"/>
      <c r="K66" s="293"/>
      <c r="L66" s="293"/>
      <c r="M66" s="298" t="s">
        <v>136</v>
      </c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</row>
    <row r="67" spans="1:47" ht="25.5" customHeight="1" x14ac:dyDescent="0.35">
      <c r="D67" s="297"/>
      <c r="J67" s="123"/>
      <c r="K67" s="119"/>
      <c r="L67" s="119"/>
      <c r="M67" s="299"/>
      <c r="N67" s="300"/>
      <c r="O67" s="301"/>
      <c r="P67" s="302"/>
      <c r="Q67" s="303"/>
      <c r="R67" s="304"/>
      <c r="T67" s="119"/>
      <c r="U67" s="119" t="s">
        <v>132</v>
      </c>
      <c r="V67" s="119"/>
      <c r="W67" s="119"/>
      <c r="X67" s="119"/>
    </row>
    <row r="68" spans="1:47" ht="24.75" customHeight="1" x14ac:dyDescent="0.6">
      <c r="D68" s="297"/>
      <c r="I68" s="305"/>
      <c r="K68" s="293"/>
      <c r="L68" s="293"/>
      <c r="M68" s="299"/>
      <c r="N68" s="306"/>
      <c r="O68" s="301"/>
      <c r="P68" s="307"/>
      <c r="Q68" s="308"/>
      <c r="R68" s="309"/>
      <c r="S68" s="293"/>
      <c r="T68" s="293"/>
      <c r="U68" s="119"/>
      <c r="V68" s="119"/>
      <c r="W68" s="119"/>
      <c r="X68" s="119"/>
    </row>
    <row r="69" spans="1:47" ht="21.75" customHeight="1" x14ac:dyDescent="0.35">
      <c r="D69" s="297"/>
      <c r="I69" s="123"/>
      <c r="K69" s="293"/>
      <c r="L69" s="293"/>
      <c r="M69" s="299"/>
      <c r="N69" s="310"/>
      <c r="O69" s="301"/>
      <c r="P69" s="307"/>
      <c r="Q69" s="308"/>
      <c r="R69" s="309"/>
      <c r="S69" s="293"/>
      <c r="T69" s="293"/>
      <c r="U69" s="119"/>
      <c r="W69" s="119"/>
      <c r="X69" s="119"/>
    </row>
    <row r="70" spans="1:47" ht="24.75" customHeight="1" x14ac:dyDescent="0.35">
      <c r="D70" s="297"/>
      <c r="I70" s="124" t="s">
        <v>132</v>
      </c>
      <c r="K70" s="293"/>
      <c r="L70" s="293"/>
      <c r="N70" s="311"/>
      <c r="O70" s="301"/>
      <c r="P70" s="307"/>
      <c r="Q70" s="308"/>
      <c r="R70" s="309"/>
      <c r="S70" s="293"/>
      <c r="T70" s="293"/>
    </row>
    <row r="71" spans="1:47" ht="30.75" customHeight="1" x14ac:dyDescent="0.4">
      <c r="D71" s="297"/>
      <c r="K71" s="293"/>
      <c r="L71" s="293"/>
      <c r="N71" s="312"/>
      <c r="O71" s="313"/>
      <c r="P71" s="314"/>
      <c r="Q71" s="315"/>
      <c r="R71" s="316"/>
    </row>
    <row r="72" spans="1:47" x14ac:dyDescent="0.3">
      <c r="D72" s="297"/>
      <c r="K72" s="293"/>
      <c r="L72" s="293"/>
      <c r="P72" s="126"/>
    </row>
    <row r="73" spans="1:47" x14ac:dyDescent="0.3">
      <c r="D73" s="297"/>
      <c r="I73" s="123"/>
      <c r="K73" s="293"/>
      <c r="L73" s="293"/>
      <c r="P73" s="111"/>
    </row>
    <row r="74" spans="1:47" x14ac:dyDescent="0.3">
      <c r="D74" s="297"/>
      <c r="I74" s="123"/>
      <c r="K74" s="293"/>
      <c r="L74" s="293"/>
      <c r="P74" s="317"/>
      <c r="Q74" s="317"/>
    </row>
    <row r="75" spans="1:47" x14ac:dyDescent="0.3">
      <c r="D75" s="297"/>
      <c r="I75" s="123"/>
      <c r="K75" s="293"/>
      <c r="L75" s="293"/>
    </row>
    <row r="76" spans="1:47" x14ac:dyDescent="0.3">
      <c r="D76" s="297"/>
      <c r="I76" s="123"/>
      <c r="K76" s="293"/>
      <c r="L76" s="293"/>
    </row>
    <row r="77" spans="1:47" x14ac:dyDescent="0.3">
      <c r="D77" s="297"/>
      <c r="I77" s="123"/>
      <c r="K77" s="293"/>
      <c r="L77" s="293"/>
    </row>
    <row r="78" spans="1:47" x14ac:dyDescent="0.3">
      <c r="D78" s="297"/>
      <c r="I78" s="123"/>
      <c r="K78" s="293"/>
      <c r="L78" s="293"/>
    </row>
    <row r="79" spans="1:47" x14ac:dyDescent="0.3">
      <c r="I79" s="123"/>
      <c r="K79" s="293">
        <f>SUM(K72:K78)</f>
        <v>0</v>
      </c>
      <c r="L79" s="293"/>
    </row>
  </sheetData>
  <mergeCells count="33">
    <mergeCell ref="P71:Q71"/>
    <mergeCell ref="P74:Q74"/>
    <mergeCell ref="C63:F63"/>
    <mergeCell ref="C64:F64"/>
    <mergeCell ref="P67:Q67"/>
    <mergeCell ref="P68:Q68"/>
    <mergeCell ref="P69:Q69"/>
    <mergeCell ref="P70:Q70"/>
    <mergeCell ref="AG4:AG5"/>
    <mergeCell ref="AH4:AH5"/>
    <mergeCell ref="N5:N6"/>
    <mergeCell ref="R5:R6"/>
    <mergeCell ref="S5:S6"/>
    <mergeCell ref="T5:T6"/>
    <mergeCell ref="U5:U6"/>
    <mergeCell ref="V5:V6"/>
    <mergeCell ref="W5:W6"/>
    <mergeCell ref="Y5:Z5"/>
    <mergeCell ref="AA4:AA6"/>
    <mergeCell ref="AB4:AB5"/>
    <mergeCell ref="AC4:AC5"/>
    <mergeCell ref="AD4:AD5"/>
    <mergeCell ref="AE4:AE6"/>
    <mergeCell ref="AF4:AF5"/>
    <mergeCell ref="C1:R1"/>
    <mergeCell ref="C4:C6"/>
    <mergeCell ref="D4:D6"/>
    <mergeCell ref="E4:E6"/>
    <mergeCell ref="F4:F6"/>
    <mergeCell ref="I4:I6"/>
    <mergeCell ref="J4:J6"/>
    <mergeCell ref="K4:L5"/>
    <mergeCell ref="N4:Z4"/>
  </mergeCells>
  <conditionalFormatting sqref="J65:AI65">
    <cfRule type="cellIs" dxfId="3" priority="4" operator="equal">
      <formula>"NO"</formula>
    </cfRule>
  </conditionalFormatting>
  <conditionalFormatting sqref="AS8:BC62">
    <cfRule type="expression" dxfId="2" priority="2">
      <formula>$P$8:$Z$22&lt;$AS$8:$AS$22</formula>
    </cfRule>
    <cfRule type="containsErrors" dxfId="1" priority="3">
      <formula>ISERROR(AS8)</formula>
    </cfRule>
  </conditionalFormatting>
  <conditionalFormatting sqref="Y59:Y62 Y8:Y51 Y54:Y57">
    <cfRule type="duplicateValues" dxfId="0" priority="1"/>
  </conditionalFormatting>
  <printOptions horizontalCentered="1"/>
  <pageMargins left="0.19685039370078741" right="0.11811023622047245" top="0.74803149606299213" bottom="0.74803149606299213" header="0.31496062992125984" footer="0.31496062992125984"/>
  <pageSetup paperSize="9"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FF59E-EBED-47CD-AF33-D7285CC83FC6}">
  <dimension ref="A1:S74"/>
  <sheetViews>
    <sheetView showGridLines="0" view="pageBreakPreview" zoomScale="80" zoomScaleNormal="80" zoomScaleSheetLayoutView="80" workbookViewId="0">
      <pane xSplit="9" ySplit="11" topLeftCell="J12" activePane="bottomRight" state="frozen"/>
      <selection activeCell="T52" sqref="T52"/>
      <selection pane="topRight" activeCell="T52" sqref="T52"/>
      <selection pane="bottomLeft" activeCell="T52" sqref="T52"/>
      <selection pane="bottomRight" activeCell="S25" sqref="S25"/>
    </sheetView>
  </sheetViews>
  <sheetFormatPr defaultColWidth="9.109375" defaultRowHeight="13.8" x14ac:dyDescent="0.3"/>
  <cols>
    <col min="1" max="1" width="5" style="2" customWidth="1"/>
    <col min="2" max="2" width="30.33203125" style="2" customWidth="1"/>
    <col min="3" max="3" width="11.44140625" style="2" bestFit="1" customWidth="1"/>
    <col min="4" max="4" width="11.44140625" style="2" customWidth="1"/>
    <col min="5" max="8" width="9.6640625" style="2" hidden="1" customWidth="1"/>
    <col min="9" max="9" width="10.88671875" style="2" hidden="1" customWidth="1"/>
    <col min="10" max="10" width="11.6640625" style="2" bestFit="1" customWidth="1"/>
    <col min="11" max="12" width="11.33203125" style="2" bestFit="1" customWidth="1"/>
    <col min="13" max="13" width="12.77734375" style="2" bestFit="1" customWidth="1"/>
    <col min="14" max="14" width="11.33203125" style="2" bestFit="1" customWidth="1"/>
    <col min="15" max="15" width="11.6640625" style="2" bestFit="1" customWidth="1"/>
    <col min="16" max="16" width="11.33203125" style="2" bestFit="1" customWidth="1"/>
    <col min="17" max="17" width="12.77734375" style="2" bestFit="1" customWidth="1"/>
    <col min="18" max="18" width="11.33203125" style="2" bestFit="1" customWidth="1"/>
    <col min="19" max="19" width="9.88671875" style="2" customWidth="1"/>
    <col min="20" max="16384" width="9.109375" style="2"/>
  </cols>
  <sheetData>
    <row r="1" spans="1:19" x14ac:dyDescent="0.3">
      <c r="A1" s="1"/>
      <c r="B1" s="1"/>
      <c r="C1" s="1"/>
      <c r="D1" s="1"/>
      <c r="E1" s="1"/>
      <c r="F1" s="1"/>
      <c r="G1" s="1"/>
      <c r="H1" s="1"/>
      <c r="I1" s="1"/>
    </row>
    <row r="2" spans="1:19" ht="14.4" customHeight="1" x14ac:dyDescent="0.3">
      <c r="A2" s="3" t="s">
        <v>88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x14ac:dyDescent="0.3">
      <c r="A3" s="3" t="s">
        <v>0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x14ac:dyDescent="0.3">
      <c r="A4" s="1"/>
      <c r="B4" s="1"/>
      <c r="C4" s="1"/>
      <c r="D4" s="1"/>
      <c r="E4" s="1"/>
      <c r="F4" s="1"/>
      <c r="G4" s="1"/>
      <c r="H4" s="1"/>
      <c r="I4" s="1"/>
    </row>
    <row r="5" spans="1:19" x14ac:dyDescent="0.3">
      <c r="A5" s="3" t="s">
        <v>1</v>
      </c>
      <c r="C5" s="4" t="s">
        <v>2</v>
      </c>
      <c r="D5" s="4"/>
      <c r="E5" s="4"/>
      <c r="F5" s="4"/>
      <c r="G5" s="4"/>
      <c r="H5" s="4"/>
      <c r="I5" s="4"/>
    </row>
    <row r="6" spans="1:19" x14ac:dyDescent="0.3">
      <c r="A6" s="3" t="s">
        <v>3</v>
      </c>
      <c r="C6" s="4" t="s">
        <v>4</v>
      </c>
      <c r="D6" s="4"/>
      <c r="E6" s="4"/>
      <c r="F6" s="4"/>
      <c r="G6" s="4"/>
      <c r="H6" s="4"/>
      <c r="I6" s="4"/>
    </row>
    <row r="7" spans="1:19" x14ac:dyDescent="0.3"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</row>
    <row r="8" spans="1:19" ht="14.4" customHeight="1" x14ac:dyDescent="0.3">
      <c r="A8" s="94" t="s">
        <v>5</v>
      </c>
      <c r="B8" s="97" t="s">
        <v>6</v>
      </c>
      <c r="C8" s="94" t="s">
        <v>7</v>
      </c>
      <c r="D8" s="100" t="s">
        <v>8</v>
      </c>
      <c r="E8" s="103" t="s">
        <v>9</v>
      </c>
      <c r="F8" s="104"/>
      <c r="G8" s="104"/>
      <c r="H8" s="104"/>
      <c r="I8" s="105"/>
      <c r="J8" s="91" t="s">
        <v>77</v>
      </c>
      <c r="K8" s="92"/>
      <c r="L8" s="92"/>
      <c r="M8" s="92"/>
      <c r="N8" s="92"/>
      <c r="O8" s="92"/>
      <c r="P8" s="92"/>
      <c r="Q8" s="92"/>
      <c r="R8" s="93"/>
      <c r="S8" s="88" t="s">
        <v>89</v>
      </c>
    </row>
    <row r="9" spans="1:19" ht="14.4" customHeight="1" x14ac:dyDescent="0.3">
      <c r="A9" s="95"/>
      <c r="B9" s="98"/>
      <c r="C9" s="95"/>
      <c r="D9" s="101"/>
      <c r="E9" s="6" t="s">
        <v>11</v>
      </c>
      <c r="F9" s="6" t="s">
        <v>12</v>
      </c>
      <c r="G9" s="6" t="s">
        <v>13</v>
      </c>
      <c r="H9" s="6" t="s">
        <v>14</v>
      </c>
      <c r="I9" s="7">
        <v>2021</v>
      </c>
      <c r="J9" s="8" t="s">
        <v>16</v>
      </c>
      <c r="K9" s="8" t="s">
        <v>17</v>
      </c>
      <c r="L9" s="8" t="s">
        <v>17</v>
      </c>
      <c r="M9" s="8" t="s">
        <v>15</v>
      </c>
      <c r="N9" s="8" t="s">
        <v>17</v>
      </c>
      <c r="O9" s="8" t="s">
        <v>16</v>
      </c>
      <c r="P9" s="8" t="s">
        <v>17</v>
      </c>
      <c r="Q9" s="8" t="s">
        <v>15</v>
      </c>
      <c r="R9" s="8" t="s">
        <v>17</v>
      </c>
      <c r="S9" s="81" t="s">
        <v>10</v>
      </c>
    </row>
    <row r="10" spans="1:19" x14ac:dyDescent="0.3">
      <c r="A10" s="96"/>
      <c r="B10" s="99"/>
      <c r="C10" s="96"/>
      <c r="D10" s="102"/>
      <c r="E10" s="9"/>
      <c r="F10" s="9"/>
      <c r="G10" s="9"/>
      <c r="H10" s="9"/>
      <c r="I10" s="10"/>
      <c r="J10" s="11" t="s">
        <v>79</v>
      </c>
      <c r="K10" s="11" t="s">
        <v>80</v>
      </c>
      <c r="L10" s="11" t="s">
        <v>81</v>
      </c>
      <c r="M10" s="11" t="s">
        <v>82</v>
      </c>
      <c r="N10" s="11" t="s">
        <v>83</v>
      </c>
      <c r="O10" s="11" t="s">
        <v>84</v>
      </c>
      <c r="P10" s="11" t="s">
        <v>85</v>
      </c>
      <c r="Q10" s="11" t="s">
        <v>86</v>
      </c>
      <c r="R10" s="11" t="s">
        <v>87</v>
      </c>
      <c r="S10" s="87" t="s">
        <v>78</v>
      </c>
    </row>
    <row r="11" spans="1:19" x14ac:dyDescent="0.3">
      <c r="A11" s="12">
        <v>1</v>
      </c>
      <c r="B11" s="13">
        <v>2</v>
      </c>
      <c r="C11" s="12">
        <v>3</v>
      </c>
      <c r="D11" s="12">
        <v>4</v>
      </c>
      <c r="E11" s="14">
        <v>4</v>
      </c>
      <c r="F11" s="14">
        <v>5</v>
      </c>
      <c r="G11" s="14">
        <v>6</v>
      </c>
      <c r="H11" s="14">
        <v>7</v>
      </c>
      <c r="I11" s="14">
        <v>8</v>
      </c>
      <c r="J11" s="15"/>
      <c r="K11" s="15"/>
      <c r="L11" s="15"/>
      <c r="M11" s="15"/>
      <c r="N11" s="15"/>
      <c r="O11" s="15"/>
      <c r="P11" s="15"/>
      <c r="Q11" s="15"/>
      <c r="R11" s="15"/>
      <c r="S11" s="16">
        <v>14</v>
      </c>
    </row>
    <row r="12" spans="1:19" x14ac:dyDescent="0.3">
      <c r="A12" s="17"/>
      <c r="B12" s="18"/>
      <c r="C12" s="19"/>
      <c r="D12" s="19"/>
      <c r="E12" s="20"/>
      <c r="F12" s="20"/>
      <c r="G12" s="20"/>
      <c r="H12" s="20"/>
      <c r="I12" s="20"/>
      <c r="J12" s="21"/>
      <c r="K12" s="21"/>
      <c r="L12" s="21"/>
      <c r="M12" s="21"/>
      <c r="N12" s="21"/>
      <c r="O12" s="21"/>
      <c r="P12" s="21"/>
      <c r="Q12" s="21"/>
      <c r="R12" s="21"/>
      <c r="S12" s="83"/>
    </row>
    <row r="13" spans="1:19" ht="15.75" hidden="1" customHeight="1" x14ac:dyDescent="0.3">
      <c r="A13" s="22" t="s">
        <v>18</v>
      </c>
      <c r="B13" s="18" t="s">
        <v>19</v>
      </c>
      <c r="C13" s="19"/>
      <c r="D13" s="19"/>
      <c r="E13" s="20"/>
      <c r="F13" s="20"/>
      <c r="G13" s="20"/>
      <c r="H13" s="20"/>
      <c r="I13" s="20"/>
      <c r="J13" s="23"/>
      <c r="K13" s="23"/>
      <c r="L13" s="23"/>
      <c r="M13" s="23"/>
      <c r="N13" s="23"/>
      <c r="O13" s="23"/>
      <c r="P13" s="23"/>
      <c r="Q13" s="23"/>
      <c r="R13" s="23"/>
      <c r="S13" s="20"/>
    </row>
    <row r="14" spans="1:19" ht="15.75" hidden="1" customHeight="1" x14ac:dyDescent="0.3">
      <c r="A14" s="25"/>
      <c r="B14" s="26" t="s">
        <v>20</v>
      </c>
      <c r="C14" s="19" t="s">
        <v>21</v>
      </c>
      <c r="D14" s="19"/>
      <c r="E14" s="20"/>
      <c r="F14" s="20"/>
      <c r="G14" s="20"/>
      <c r="H14" s="20"/>
      <c r="I14" s="20"/>
      <c r="J14" s="23"/>
      <c r="K14" s="23"/>
      <c r="L14" s="23"/>
      <c r="M14" s="23"/>
      <c r="N14" s="23"/>
      <c r="O14" s="23"/>
      <c r="P14" s="23"/>
      <c r="Q14" s="23"/>
      <c r="R14" s="23"/>
      <c r="S14" s="20"/>
    </row>
    <row r="15" spans="1:19" ht="15.75" hidden="1" customHeight="1" x14ac:dyDescent="0.3">
      <c r="A15" s="25"/>
      <c r="B15" s="26" t="s">
        <v>22</v>
      </c>
      <c r="C15" s="19" t="s">
        <v>23</v>
      </c>
      <c r="D15" s="19"/>
      <c r="E15" s="20">
        <v>100428</v>
      </c>
      <c r="F15" s="20">
        <v>88615</v>
      </c>
      <c r="G15" s="20">
        <v>104448</v>
      </c>
      <c r="H15" s="20">
        <v>108237</v>
      </c>
      <c r="I15" s="20">
        <v>401728</v>
      </c>
      <c r="J15" s="23"/>
      <c r="K15" s="23"/>
      <c r="L15" s="23"/>
      <c r="M15" s="23"/>
      <c r="N15" s="23"/>
      <c r="O15" s="23"/>
      <c r="P15" s="23"/>
      <c r="Q15" s="23"/>
      <c r="R15" s="23"/>
      <c r="S15" s="20"/>
    </row>
    <row r="16" spans="1:19" ht="15.75" hidden="1" customHeight="1" x14ac:dyDescent="0.3">
      <c r="A16" s="25"/>
      <c r="B16" s="26"/>
      <c r="C16" s="19" t="s">
        <v>24</v>
      </c>
      <c r="D16" s="19"/>
      <c r="E16" s="20">
        <v>126851</v>
      </c>
      <c r="F16" s="20">
        <v>111958</v>
      </c>
      <c r="G16" s="20">
        <v>131927</v>
      </c>
      <c r="H16" s="20">
        <v>136680</v>
      </c>
      <c r="I16" s="20">
        <v>507416</v>
      </c>
      <c r="J16" s="23"/>
      <c r="K16" s="23"/>
      <c r="L16" s="23"/>
      <c r="M16" s="23"/>
      <c r="N16" s="23"/>
      <c r="O16" s="23"/>
      <c r="P16" s="23"/>
      <c r="Q16" s="23"/>
      <c r="R16" s="23"/>
      <c r="S16" s="20"/>
    </row>
    <row r="17" spans="1:19" ht="15.75" hidden="1" customHeight="1" x14ac:dyDescent="0.3">
      <c r="A17" s="17"/>
      <c r="B17" s="26" t="s">
        <v>25</v>
      </c>
      <c r="C17" s="19" t="s">
        <v>26</v>
      </c>
      <c r="D17" s="19"/>
      <c r="E17" s="20"/>
      <c r="F17" s="20"/>
      <c r="G17" s="20"/>
      <c r="H17" s="20"/>
      <c r="I17" s="20"/>
      <c r="J17" s="23"/>
      <c r="K17" s="23"/>
      <c r="L17" s="23"/>
      <c r="M17" s="23"/>
      <c r="N17" s="23"/>
      <c r="O17" s="23"/>
      <c r="P17" s="23"/>
      <c r="Q17" s="23"/>
      <c r="R17" s="23"/>
      <c r="S17" s="20"/>
    </row>
    <row r="18" spans="1:19" ht="15.75" hidden="1" customHeight="1" x14ac:dyDescent="0.3">
      <c r="A18" s="17"/>
      <c r="B18" s="27"/>
      <c r="C18" s="19"/>
      <c r="D18" s="19"/>
      <c r="E18" s="20"/>
      <c r="F18" s="20"/>
      <c r="G18" s="20"/>
      <c r="H18" s="20"/>
      <c r="I18" s="20"/>
      <c r="J18" s="23"/>
      <c r="K18" s="23"/>
      <c r="L18" s="23"/>
      <c r="M18" s="23"/>
      <c r="N18" s="23"/>
      <c r="O18" s="23"/>
      <c r="P18" s="23"/>
      <c r="Q18" s="23"/>
      <c r="R18" s="23"/>
      <c r="S18" s="20"/>
    </row>
    <row r="19" spans="1:19" x14ac:dyDescent="0.3">
      <c r="A19" s="28" t="s">
        <v>27</v>
      </c>
      <c r="B19" s="29" t="s">
        <v>28</v>
      </c>
      <c r="C19" s="30"/>
      <c r="E19" s="20"/>
      <c r="F19" s="20"/>
      <c r="G19" s="20"/>
      <c r="H19" s="20"/>
      <c r="I19" s="20"/>
      <c r="J19" s="23"/>
      <c r="K19" s="23"/>
      <c r="L19" s="23"/>
      <c r="M19" s="23"/>
      <c r="N19" s="23"/>
      <c r="O19" s="23"/>
      <c r="P19" s="23"/>
      <c r="Q19" s="23"/>
      <c r="R19" s="23"/>
      <c r="S19" s="20"/>
    </row>
    <row r="20" spans="1:19" x14ac:dyDescent="0.3">
      <c r="A20" s="32"/>
      <c r="B20" s="33" t="s">
        <v>20</v>
      </c>
      <c r="C20" s="34" t="s">
        <v>21</v>
      </c>
      <c r="D20" s="35"/>
      <c r="E20" s="36">
        <f>$I$20/4</f>
        <v>0</v>
      </c>
      <c r="F20" s="36">
        <f>$I$20/4</f>
        <v>0</v>
      </c>
      <c r="G20" s="36">
        <f>$I$20/4</f>
        <v>0</v>
      </c>
      <c r="H20" s="36">
        <f>$I$20/4</f>
        <v>0</v>
      </c>
      <c r="I20" s="36"/>
      <c r="J20" s="37">
        <v>1</v>
      </c>
      <c r="K20" s="37">
        <v>1</v>
      </c>
      <c r="L20" s="37">
        <v>1</v>
      </c>
      <c r="M20" s="37">
        <f>1</f>
        <v>1</v>
      </c>
      <c r="N20" s="37">
        <v>1</v>
      </c>
      <c r="O20" s="37">
        <v>1</v>
      </c>
      <c r="P20" s="37">
        <v>1</v>
      </c>
      <c r="Q20" s="37">
        <v>1</v>
      </c>
      <c r="R20" s="37">
        <v>1</v>
      </c>
      <c r="S20" s="84">
        <f>SUM(J20:R20)</f>
        <v>9</v>
      </c>
    </row>
    <row r="21" spans="1:19" x14ac:dyDescent="0.3">
      <c r="A21" s="39"/>
      <c r="B21" s="33" t="s">
        <v>29</v>
      </c>
      <c r="C21" s="34" t="s">
        <v>30</v>
      </c>
      <c r="D21" s="35"/>
      <c r="E21" s="40"/>
      <c r="F21" s="40"/>
      <c r="G21" s="40"/>
      <c r="H21" s="40"/>
      <c r="I21" s="40"/>
      <c r="J21" s="38">
        <v>954</v>
      </c>
      <c r="K21" s="38">
        <v>1391</v>
      </c>
      <c r="L21" s="38">
        <v>1303</v>
      </c>
      <c r="M21" s="41">
        <v>1050</v>
      </c>
      <c r="N21" s="38">
        <v>1141</v>
      </c>
      <c r="O21" s="38">
        <v>1166</v>
      </c>
      <c r="P21" s="38">
        <v>918</v>
      </c>
      <c r="Q21" s="38">
        <v>925</v>
      </c>
      <c r="R21" s="38">
        <v>1099</v>
      </c>
      <c r="S21" s="84">
        <f t="shared" ref="S21:S22" si="0">SUM(J21:R21)</f>
        <v>9947</v>
      </c>
    </row>
    <row r="22" spans="1:19" x14ac:dyDescent="0.3">
      <c r="A22" s="39"/>
      <c r="B22" s="33"/>
      <c r="C22" s="34" t="s">
        <v>24</v>
      </c>
      <c r="D22" s="35"/>
      <c r="E22" s="40"/>
      <c r="F22" s="40"/>
      <c r="G22" s="40"/>
      <c r="H22" s="40"/>
      <c r="I22" s="40"/>
      <c r="J22" s="38">
        <v>1342</v>
      </c>
      <c r="K22" s="38">
        <v>1646</v>
      </c>
      <c r="L22" s="38">
        <v>1552</v>
      </c>
      <c r="M22" s="38">
        <v>1404</v>
      </c>
      <c r="N22" s="38">
        <v>1488</v>
      </c>
      <c r="O22" s="38">
        <v>1478</v>
      </c>
      <c r="P22" s="38">
        <v>1075</v>
      </c>
      <c r="Q22" s="38">
        <v>1316</v>
      </c>
      <c r="R22" s="38">
        <v>1242</v>
      </c>
      <c r="S22" s="84">
        <f t="shared" si="0"/>
        <v>12543</v>
      </c>
    </row>
    <row r="23" spans="1:19" x14ac:dyDescent="0.3">
      <c r="A23" s="39"/>
      <c r="B23" s="33" t="s">
        <v>31</v>
      </c>
      <c r="C23" s="34" t="s">
        <v>32</v>
      </c>
      <c r="D23" s="35"/>
      <c r="E23" s="40"/>
      <c r="F23" s="40"/>
      <c r="G23" s="40"/>
      <c r="H23" s="40"/>
      <c r="I23" s="40"/>
      <c r="J23" s="38">
        <f>J21/1</f>
        <v>954</v>
      </c>
      <c r="K23" s="38">
        <f>K21/K20</f>
        <v>1391</v>
      </c>
      <c r="L23" s="38">
        <f t="shared" ref="L23:Q23" si="1">L21</f>
        <v>1303</v>
      </c>
      <c r="M23" s="38">
        <f t="shared" si="1"/>
        <v>1050</v>
      </c>
      <c r="N23" s="38">
        <f t="shared" si="1"/>
        <v>1141</v>
      </c>
      <c r="O23" s="38">
        <f t="shared" si="1"/>
        <v>1166</v>
      </c>
      <c r="P23" s="38">
        <f t="shared" si="1"/>
        <v>918</v>
      </c>
      <c r="Q23" s="37">
        <f t="shared" si="1"/>
        <v>925</v>
      </c>
      <c r="R23" s="82">
        <f>R21</f>
        <v>1099</v>
      </c>
      <c r="S23" s="84">
        <f>AVERAGE(J23:R23)</f>
        <v>1105.2222222222222</v>
      </c>
    </row>
    <row r="24" spans="1:19" x14ac:dyDescent="0.3">
      <c r="A24" s="42"/>
      <c r="B24" s="27"/>
      <c r="C24" s="43"/>
      <c r="D24" s="43"/>
      <c r="E24" s="40"/>
      <c r="F24" s="40"/>
      <c r="G24" s="40"/>
      <c r="H24" s="40"/>
      <c r="I24" s="40"/>
      <c r="J24" s="31"/>
      <c r="K24" s="38"/>
      <c r="L24" s="38"/>
      <c r="M24" s="31"/>
      <c r="N24" s="30"/>
      <c r="O24" s="44"/>
      <c r="P24" s="31"/>
      <c r="Q24" s="30"/>
      <c r="S24" s="43"/>
    </row>
    <row r="25" spans="1:19" x14ac:dyDescent="0.3">
      <c r="A25" s="45" t="s">
        <v>33</v>
      </c>
      <c r="B25" s="18" t="s">
        <v>34</v>
      </c>
      <c r="C25" s="43"/>
      <c r="D25" s="43"/>
      <c r="E25" s="46"/>
      <c r="F25" s="46"/>
      <c r="G25" s="46"/>
      <c r="H25" s="46"/>
      <c r="I25" s="46"/>
      <c r="J25" s="47"/>
      <c r="K25" s="47"/>
      <c r="L25" s="47"/>
      <c r="M25" s="47"/>
      <c r="N25" s="47"/>
      <c r="O25" s="47"/>
      <c r="P25" s="47"/>
      <c r="Q25" s="47"/>
      <c r="R25" s="47"/>
      <c r="S25" s="46"/>
    </row>
    <row r="26" spans="1:19" s="51" customFormat="1" x14ac:dyDescent="0.3">
      <c r="A26" s="48"/>
      <c r="B26" s="49" t="s">
        <v>35</v>
      </c>
      <c r="C26" s="50" t="s">
        <v>36</v>
      </c>
      <c r="D26" s="46">
        <f>D27+D28</f>
        <v>1</v>
      </c>
      <c r="E26" s="46">
        <f>E27+E28</f>
        <v>1</v>
      </c>
      <c r="F26" s="46">
        <f>F27+F28</f>
        <v>1</v>
      </c>
      <c r="G26" s="46">
        <f>G27+G28</f>
        <v>1</v>
      </c>
      <c r="H26" s="46">
        <f>H27+H28</f>
        <v>1</v>
      </c>
      <c r="I26" s="46"/>
      <c r="J26" s="46">
        <f>J27+J28</f>
        <v>0</v>
      </c>
      <c r="K26" s="46">
        <f t="shared" ref="K26:R26" si="2">K27+K28</f>
        <v>0</v>
      </c>
      <c r="L26" s="46">
        <f t="shared" si="2"/>
        <v>0</v>
      </c>
      <c r="M26" s="46">
        <f t="shared" si="2"/>
        <v>0.08</v>
      </c>
      <c r="N26" s="46">
        <f t="shared" si="2"/>
        <v>0</v>
      </c>
      <c r="O26" s="46">
        <f t="shared" si="2"/>
        <v>0.08</v>
      </c>
      <c r="P26" s="46">
        <f t="shared" si="2"/>
        <v>0</v>
      </c>
      <c r="Q26" s="46">
        <f t="shared" si="2"/>
        <v>0</v>
      </c>
      <c r="R26" s="46">
        <f t="shared" si="2"/>
        <v>0</v>
      </c>
      <c r="S26" s="85">
        <f t="shared" ref="S26:S37" si="3">AVERAGE(J26:R26)</f>
        <v>1.7777777777777778E-2</v>
      </c>
    </row>
    <row r="27" spans="1:19" s="51" customFormat="1" x14ac:dyDescent="0.3">
      <c r="A27" s="48"/>
      <c r="B27" s="49" t="s">
        <v>37</v>
      </c>
      <c r="C27" s="50" t="s">
        <v>36</v>
      </c>
      <c r="D27" s="46">
        <v>0.5</v>
      </c>
      <c r="E27" s="46">
        <v>0.5</v>
      </c>
      <c r="F27" s="46">
        <v>0.5</v>
      </c>
      <c r="G27" s="46">
        <v>0.5</v>
      </c>
      <c r="H27" s="46">
        <v>0.5</v>
      </c>
      <c r="I27" s="46"/>
      <c r="J27" s="47">
        <v>0</v>
      </c>
      <c r="K27" s="47">
        <v>0</v>
      </c>
      <c r="L27" s="47">
        <v>0</v>
      </c>
      <c r="M27" s="47">
        <v>0.08</v>
      </c>
      <c r="N27" s="47">
        <v>0</v>
      </c>
      <c r="O27" s="47">
        <v>0.08</v>
      </c>
      <c r="P27" s="47">
        <v>0</v>
      </c>
      <c r="Q27" s="47">
        <v>0</v>
      </c>
      <c r="R27" s="47">
        <v>0</v>
      </c>
      <c r="S27" s="85">
        <f t="shared" si="3"/>
        <v>1.7777777777777778E-2</v>
      </c>
    </row>
    <row r="28" spans="1:19" s="51" customFormat="1" x14ac:dyDescent="0.3">
      <c r="A28" s="48"/>
      <c r="B28" s="49" t="s">
        <v>38</v>
      </c>
      <c r="C28" s="50" t="s">
        <v>36</v>
      </c>
      <c r="D28" s="46">
        <v>0.5</v>
      </c>
      <c r="E28" s="46">
        <v>0.5</v>
      </c>
      <c r="F28" s="46">
        <v>0.5</v>
      </c>
      <c r="G28" s="46">
        <v>0.5</v>
      </c>
      <c r="H28" s="46">
        <v>0.5</v>
      </c>
      <c r="I28" s="46"/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7">
        <v>0</v>
      </c>
      <c r="P28" s="47">
        <v>0</v>
      </c>
      <c r="Q28" s="47">
        <v>0</v>
      </c>
      <c r="R28" s="47">
        <v>0</v>
      </c>
      <c r="S28" s="85">
        <f t="shared" si="3"/>
        <v>0</v>
      </c>
    </row>
    <row r="29" spans="1:19" s="51" customFormat="1" x14ac:dyDescent="0.3">
      <c r="A29" s="48"/>
      <c r="B29" s="49" t="s">
        <v>39</v>
      </c>
      <c r="C29" s="50" t="s">
        <v>36</v>
      </c>
      <c r="D29" s="46"/>
      <c r="E29" s="46">
        <v>13</v>
      </c>
      <c r="F29" s="46">
        <v>13</v>
      </c>
      <c r="G29" s="46">
        <v>13</v>
      </c>
      <c r="H29" s="46">
        <v>13</v>
      </c>
      <c r="I29" s="46"/>
      <c r="J29" s="47">
        <v>15.25</v>
      </c>
      <c r="K29" s="47">
        <v>21.68</v>
      </c>
      <c r="L29" s="47">
        <v>18.329999999999998</v>
      </c>
      <c r="M29" s="47">
        <v>14.53</v>
      </c>
      <c r="N29" s="47">
        <v>2</v>
      </c>
      <c r="O29" s="47">
        <v>2.25</v>
      </c>
      <c r="P29" s="47">
        <v>5.4</v>
      </c>
      <c r="Q29" s="47">
        <v>1.17</v>
      </c>
      <c r="R29" s="47">
        <v>5</v>
      </c>
      <c r="S29" s="85">
        <f t="shared" si="3"/>
        <v>9.5122222222222224</v>
      </c>
    </row>
    <row r="30" spans="1:19" s="51" customFormat="1" x14ac:dyDescent="0.3">
      <c r="A30" s="48"/>
      <c r="B30" s="49" t="s">
        <v>40</v>
      </c>
      <c r="C30" s="50" t="s">
        <v>36</v>
      </c>
      <c r="D30" s="46">
        <v>1.5</v>
      </c>
      <c r="E30" s="46">
        <v>2.3000000000000003</v>
      </c>
      <c r="F30" s="46">
        <v>2.3000000000000003</v>
      </c>
      <c r="G30" s="46">
        <v>2.3000000000000003</v>
      </c>
      <c r="H30" s="46">
        <v>2.3000000000000003</v>
      </c>
      <c r="I30" s="46"/>
      <c r="J30" s="47">
        <v>1.25</v>
      </c>
      <c r="K30" s="47">
        <v>1.25</v>
      </c>
      <c r="L30" s="47">
        <v>1.42</v>
      </c>
      <c r="M30" s="47">
        <v>1.58</v>
      </c>
      <c r="N30" s="47">
        <v>1.73</v>
      </c>
      <c r="O30" s="47">
        <v>1.57</v>
      </c>
      <c r="P30" s="47">
        <v>1.33</v>
      </c>
      <c r="Q30" s="47">
        <v>1.42</v>
      </c>
      <c r="R30" s="47">
        <v>1.42</v>
      </c>
      <c r="S30" s="85">
        <f t="shared" si="3"/>
        <v>1.4411111111111112</v>
      </c>
    </row>
    <row r="31" spans="1:19" x14ac:dyDescent="0.3">
      <c r="A31" s="42"/>
      <c r="B31" s="27" t="s">
        <v>41</v>
      </c>
      <c r="C31" s="43" t="s">
        <v>36</v>
      </c>
      <c r="D31" s="40"/>
      <c r="E31" s="47">
        <f>E32+E35</f>
        <v>23.860000000000007</v>
      </c>
      <c r="F31" s="47">
        <f>F32+F35</f>
        <v>23.860000000000007</v>
      </c>
      <c r="G31" s="47">
        <f>G32+G35</f>
        <v>23.860000000000007</v>
      </c>
      <c r="H31" s="47">
        <f>H32+H35</f>
        <v>23.860000000000007</v>
      </c>
      <c r="I31" s="47"/>
      <c r="J31" s="47">
        <f>J32+J35</f>
        <v>22.589999999999996</v>
      </c>
      <c r="K31" s="47">
        <f t="shared" ref="K31:R31" si="4">K32+K35</f>
        <v>31.42</v>
      </c>
      <c r="L31" s="47">
        <f t="shared" si="4"/>
        <v>27.75</v>
      </c>
      <c r="M31" s="47">
        <f t="shared" si="4"/>
        <v>26.81</v>
      </c>
      <c r="N31" s="47">
        <f t="shared" si="4"/>
        <v>29.75</v>
      </c>
      <c r="O31" s="47">
        <f t="shared" si="4"/>
        <v>23.77</v>
      </c>
      <c r="P31" s="47">
        <f t="shared" si="4"/>
        <v>25.58</v>
      </c>
      <c r="Q31" s="47">
        <f t="shared" si="4"/>
        <v>22.5</v>
      </c>
      <c r="R31" s="47">
        <f t="shared" si="4"/>
        <v>25.250000000000004</v>
      </c>
      <c r="S31" s="85">
        <f t="shared" si="3"/>
        <v>26.157777777777781</v>
      </c>
    </row>
    <row r="32" spans="1:19" x14ac:dyDescent="0.3">
      <c r="A32" s="42"/>
      <c r="B32" s="27" t="s">
        <v>42</v>
      </c>
      <c r="C32" s="43" t="s">
        <v>36</v>
      </c>
      <c r="D32" s="40"/>
      <c r="E32" s="46">
        <f>E33+E34</f>
        <v>18.860000000000007</v>
      </c>
      <c r="F32" s="46">
        <f>F33+F34</f>
        <v>18.860000000000007</v>
      </c>
      <c r="G32" s="46">
        <f>G33+G34</f>
        <v>18.860000000000007</v>
      </c>
      <c r="H32" s="46">
        <f>H33+H34</f>
        <v>18.860000000000007</v>
      </c>
      <c r="I32" s="46"/>
      <c r="J32" s="47">
        <f>J33+J34</f>
        <v>18.369999999999997</v>
      </c>
      <c r="K32" s="47">
        <f t="shared" ref="K32:R32" si="5">K33+K34</f>
        <v>20.82</v>
      </c>
      <c r="L32" s="47">
        <f t="shared" si="5"/>
        <v>22.62</v>
      </c>
      <c r="M32" s="47">
        <f t="shared" si="5"/>
        <v>24.18</v>
      </c>
      <c r="N32" s="47">
        <f t="shared" si="5"/>
        <v>23.22</v>
      </c>
      <c r="O32" s="47">
        <f t="shared" si="5"/>
        <v>19.3</v>
      </c>
      <c r="P32" s="47">
        <f t="shared" si="5"/>
        <v>14.98</v>
      </c>
      <c r="Q32" s="47">
        <f t="shared" si="5"/>
        <v>17.5</v>
      </c>
      <c r="R32" s="47">
        <f t="shared" si="5"/>
        <v>17.200000000000003</v>
      </c>
      <c r="S32" s="85">
        <f t="shared" si="3"/>
        <v>19.798888888888889</v>
      </c>
    </row>
    <row r="33" spans="1:19" s="55" customFormat="1" x14ac:dyDescent="0.3">
      <c r="A33" s="52"/>
      <c r="B33" s="53" t="s">
        <v>43</v>
      </c>
      <c r="C33" s="54" t="s">
        <v>36</v>
      </c>
      <c r="D33" s="40"/>
      <c r="E33" s="46">
        <v>18.360000000000007</v>
      </c>
      <c r="F33" s="46">
        <v>18.360000000000007</v>
      </c>
      <c r="G33" s="46">
        <v>18.360000000000007</v>
      </c>
      <c r="H33" s="46">
        <v>18.360000000000007</v>
      </c>
      <c r="I33" s="46"/>
      <c r="J33" s="47">
        <v>17.899999999999999</v>
      </c>
      <c r="K33" s="47">
        <v>18.23</v>
      </c>
      <c r="L33" s="47">
        <v>19.510000000000002</v>
      </c>
      <c r="M33" s="47">
        <v>21.18</v>
      </c>
      <c r="N33" s="47">
        <v>23.22</v>
      </c>
      <c r="O33" s="47">
        <v>19.12</v>
      </c>
      <c r="P33" s="47">
        <v>14.16</v>
      </c>
      <c r="Q33" s="47">
        <v>17.079999999999998</v>
      </c>
      <c r="R33" s="47">
        <v>16.690000000000001</v>
      </c>
      <c r="S33" s="85">
        <f t="shared" si="3"/>
        <v>18.565555555555552</v>
      </c>
    </row>
    <row r="34" spans="1:19" x14ac:dyDescent="0.3">
      <c r="A34" s="42"/>
      <c r="B34" s="27" t="s">
        <v>44</v>
      </c>
      <c r="C34" s="43" t="s">
        <v>36</v>
      </c>
      <c r="D34" s="40"/>
      <c r="E34" s="46">
        <v>0.5</v>
      </c>
      <c r="F34" s="46">
        <v>0.5</v>
      </c>
      <c r="G34" s="46">
        <v>0.5</v>
      </c>
      <c r="H34" s="46">
        <v>0.5</v>
      </c>
      <c r="I34" s="46"/>
      <c r="J34" s="47">
        <v>0.47</v>
      </c>
      <c r="K34" s="47">
        <v>2.59</v>
      </c>
      <c r="L34" s="47">
        <v>3.11</v>
      </c>
      <c r="M34" s="47">
        <v>3</v>
      </c>
      <c r="N34" s="47">
        <v>0</v>
      </c>
      <c r="O34" s="47">
        <v>0.18</v>
      </c>
      <c r="P34" s="47">
        <v>0.82</v>
      </c>
      <c r="Q34" s="47">
        <v>0.42</v>
      </c>
      <c r="R34" s="47">
        <v>0.51</v>
      </c>
      <c r="S34" s="85">
        <f t="shared" si="3"/>
        <v>1.2333333333333334</v>
      </c>
    </row>
    <row r="35" spans="1:19" x14ac:dyDescent="0.3">
      <c r="A35" s="42"/>
      <c r="B35" s="27" t="s">
        <v>45</v>
      </c>
      <c r="C35" s="43" t="s">
        <v>36</v>
      </c>
      <c r="D35" s="40"/>
      <c r="E35" s="46">
        <v>5</v>
      </c>
      <c r="F35" s="46">
        <v>5</v>
      </c>
      <c r="G35" s="46">
        <v>5</v>
      </c>
      <c r="H35" s="46">
        <v>5</v>
      </c>
      <c r="I35" s="46"/>
      <c r="J35" s="47">
        <v>4.22</v>
      </c>
      <c r="K35" s="47">
        <v>10.6</v>
      </c>
      <c r="L35" s="47">
        <v>5.13</v>
      </c>
      <c r="M35" s="47">
        <v>2.63</v>
      </c>
      <c r="N35" s="47">
        <v>6.53</v>
      </c>
      <c r="O35" s="47">
        <v>4.47</v>
      </c>
      <c r="P35" s="47">
        <v>10.6</v>
      </c>
      <c r="Q35" s="47">
        <v>5</v>
      </c>
      <c r="R35" s="47">
        <v>8.0500000000000007</v>
      </c>
      <c r="S35" s="85">
        <f t="shared" si="3"/>
        <v>6.358888888888889</v>
      </c>
    </row>
    <row r="36" spans="1:19" x14ac:dyDescent="0.3">
      <c r="A36" s="42"/>
      <c r="B36" s="27" t="s">
        <v>46</v>
      </c>
      <c r="C36" s="43" t="s">
        <v>36</v>
      </c>
      <c r="D36" s="40"/>
      <c r="E36" s="46">
        <f>E26+E29+E30+E31</f>
        <v>40.160000000000011</v>
      </c>
      <c r="F36" s="46">
        <f>F26+F29+F30+F31</f>
        <v>40.160000000000011</v>
      </c>
      <c r="G36" s="46">
        <f>G26+G29+G30+G31</f>
        <v>40.160000000000011</v>
      </c>
      <c r="H36" s="46">
        <f>H26+H29+H30+H31</f>
        <v>40.160000000000011</v>
      </c>
      <c r="I36" s="46"/>
      <c r="J36" s="47">
        <f>J26+J29+J30+J31</f>
        <v>39.089999999999996</v>
      </c>
      <c r="K36" s="47">
        <f t="shared" ref="K36:R36" si="6">K26+K29+K30+K31</f>
        <v>54.35</v>
      </c>
      <c r="L36" s="47">
        <f t="shared" si="6"/>
        <v>47.5</v>
      </c>
      <c r="M36" s="47">
        <f t="shared" si="6"/>
        <v>43</v>
      </c>
      <c r="N36" s="47">
        <f t="shared" si="6"/>
        <v>33.479999999999997</v>
      </c>
      <c r="O36" s="47">
        <f t="shared" si="6"/>
        <v>27.67</v>
      </c>
      <c r="P36" s="47">
        <f t="shared" si="6"/>
        <v>32.31</v>
      </c>
      <c r="Q36" s="47">
        <f t="shared" si="6"/>
        <v>25.09</v>
      </c>
      <c r="R36" s="47">
        <f t="shared" si="6"/>
        <v>31.67</v>
      </c>
      <c r="S36" s="85">
        <f t="shared" si="3"/>
        <v>37.128888888888888</v>
      </c>
    </row>
    <row r="37" spans="1:19" x14ac:dyDescent="0.3">
      <c r="A37" s="42"/>
      <c r="B37" s="27" t="s">
        <v>47</v>
      </c>
      <c r="C37" s="43" t="s">
        <v>48</v>
      </c>
      <c r="D37" s="40">
        <v>70</v>
      </c>
      <c r="E37" s="46">
        <f>E33/E31*100</f>
        <v>76.948868398994136</v>
      </c>
      <c r="F37" s="46">
        <f>F33/F31*100</f>
        <v>76.948868398994136</v>
      </c>
      <c r="G37" s="46">
        <f>G33/G31*100</f>
        <v>76.948868398994136</v>
      </c>
      <c r="H37" s="46">
        <f>H33/H31*100</f>
        <v>76.948868398994136</v>
      </c>
      <c r="I37" s="46"/>
      <c r="J37" s="47">
        <f>J33/J31*100</f>
        <v>79.238601150951766</v>
      </c>
      <c r="K37" s="47">
        <f t="shared" ref="K37:R37" si="7">K33/K31*100</f>
        <v>58.020369191597709</v>
      </c>
      <c r="L37" s="47">
        <f t="shared" si="7"/>
        <v>70.306306306306311</v>
      </c>
      <c r="M37" s="47">
        <f t="shared" si="7"/>
        <v>79.000372995151068</v>
      </c>
      <c r="N37" s="47">
        <f t="shared" si="7"/>
        <v>78.05042016806722</v>
      </c>
      <c r="O37" s="47">
        <f t="shared" si="7"/>
        <v>80.437526293647466</v>
      </c>
      <c r="P37" s="47">
        <f t="shared" si="7"/>
        <v>55.355746677091474</v>
      </c>
      <c r="Q37" s="47">
        <f t="shared" si="7"/>
        <v>75.911111111111111</v>
      </c>
      <c r="R37" s="47">
        <f t="shared" si="7"/>
        <v>66.099009900990097</v>
      </c>
      <c r="S37" s="85">
        <f t="shared" si="3"/>
        <v>71.379940421657139</v>
      </c>
    </row>
    <row r="38" spans="1:19" x14ac:dyDescent="0.3">
      <c r="A38" s="42"/>
      <c r="B38" s="27"/>
      <c r="C38" s="43"/>
      <c r="D38" s="43"/>
      <c r="E38" s="46"/>
      <c r="F38" s="46"/>
      <c r="G38" s="46"/>
      <c r="H38" s="46"/>
      <c r="I38" s="46"/>
      <c r="J38" s="47"/>
      <c r="K38" s="47"/>
      <c r="L38" s="47"/>
      <c r="M38" s="47"/>
      <c r="N38" s="47"/>
      <c r="O38" s="47"/>
      <c r="P38" s="47"/>
      <c r="Q38" s="47"/>
      <c r="R38" s="47"/>
      <c r="S38" s="46"/>
    </row>
    <row r="39" spans="1:19" x14ac:dyDescent="0.3">
      <c r="A39" s="45" t="s">
        <v>49</v>
      </c>
      <c r="B39" s="18" t="s">
        <v>50</v>
      </c>
      <c r="C39" s="43"/>
      <c r="D39" s="43"/>
      <c r="E39" s="46"/>
      <c r="F39" s="46"/>
      <c r="G39" s="46"/>
      <c r="H39" s="46"/>
      <c r="I39" s="46"/>
      <c r="J39" s="47"/>
      <c r="K39" s="47"/>
      <c r="L39" s="47"/>
      <c r="M39" s="47"/>
      <c r="N39" s="47"/>
      <c r="O39" s="47"/>
      <c r="P39" s="47"/>
      <c r="Q39" s="47"/>
      <c r="R39" s="47"/>
      <c r="S39" s="46"/>
    </row>
    <row r="40" spans="1:19" x14ac:dyDescent="0.3">
      <c r="A40" s="42"/>
      <c r="B40" s="26" t="s">
        <v>51</v>
      </c>
      <c r="C40" s="43"/>
      <c r="D40" s="43"/>
      <c r="E40" s="46"/>
      <c r="F40" s="46"/>
      <c r="G40" s="46"/>
      <c r="H40" s="46"/>
      <c r="I40" s="46"/>
      <c r="J40" s="47"/>
      <c r="K40" s="47"/>
      <c r="L40" s="47"/>
      <c r="M40" s="47"/>
      <c r="N40" s="47"/>
      <c r="O40" s="47"/>
      <c r="P40" s="47"/>
      <c r="Q40" s="47"/>
      <c r="R40" s="47"/>
      <c r="S40" s="46"/>
    </row>
    <row r="41" spans="1:19" x14ac:dyDescent="0.3">
      <c r="A41" s="42"/>
      <c r="B41" s="56" t="s">
        <v>52</v>
      </c>
      <c r="C41" s="43" t="s">
        <v>48</v>
      </c>
      <c r="D41" s="43">
        <v>60</v>
      </c>
      <c r="E41" s="57">
        <f>I41</f>
        <v>0</v>
      </c>
      <c r="F41" s="57">
        <f>+I41</f>
        <v>0</v>
      </c>
      <c r="G41" s="57">
        <f>+I41</f>
        <v>0</v>
      </c>
      <c r="H41" s="57">
        <f>+I41</f>
        <v>0</v>
      </c>
      <c r="I41" s="57"/>
      <c r="J41" s="47"/>
      <c r="K41" s="47"/>
      <c r="L41" s="47"/>
      <c r="M41" s="47"/>
      <c r="N41" s="47"/>
      <c r="O41" s="47"/>
      <c r="P41" s="47"/>
      <c r="Q41" s="47"/>
      <c r="R41" s="47"/>
      <c r="S41" s="86">
        <v>10.77</v>
      </c>
    </row>
    <row r="42" spans="1:19" x14ac:dyDescent="0.3">
      <c r="A42" s="42"/>
      <c r="B42" s="56" t="s">
        <v>53</v>
      </c>
      <c r="C42" s="43" t="s">
        <v>54</v>
      </c>
      <c r="D42" s="43"/>
      <c r="E42" s="46">
        <f>I42/4</f>
        <v>0</v>
      </c>
      <c r="F42" s="46">
        <f>E42</f>
        <v>0</v>
      </c>
      <c r="G42" s="46">
        <f>F42</f>
        <v>0</v>
      </c>
      <c r="H42" s="46">
        <f>G42</f>
        <v>0</v>
      </c>
      <c r="I42" s="46"/>
      <c r="J42" s="47"/>
      <c r="K42" s="47"/>
      <c r="L42" s="47"/>
      <c r="M42" s="47"/>
      <c r="N42" s="47"/>
      <c r="O42" s="47"/>
      <c r="P42" s="47"/>
      <c r="Q42" s="47"/>
      <c r="R42" s="47"/>
      <c r="S42" s="40"/>
    </row>
    <row r="43" spans="1:19" x14ac:dyDescent="0.3">
      <c r="A43" s="42"/>
      <c r="B43" s="26" t="s">
        <v>55</v>
      </c>
      <c r="C43" s="43"/>
      <c r="D43" s="43"/>
      <c r="E43" s="46"/>
      <c r="F43" s="46"/>
      <c r="G43" s="46"/>
      <c r="H43" s="46"/>
      <c r="I43" s="46"/>
      <c r="J43" s="47"/>
      <c r="K43" s="47"/>
      <c r="L43" s="47"/>
      <c r="M43" s="47"/>
      <c r="N43" s="47"/>
      <c r="O43" s="47"/>
      <c r="P43" s="47"/>
      <c r="Q43" s="47"/>
      <c r="R43" s="47"/>
      <c r="S43" s="46"/>
    </row>
    <row r="44" spans="1:19" x14ac:dyDescent="0.3">
      <c r="A44" s="42"/>
      <c r="B44" s="56" t="s">
        <v>56</v>
      </c>
      <c r="C44" s="43" t="s">
        <v>48</v>
      </c>
      <c r="D44" s="43">
        <v>70</v>
      </c>
      <c r="E44" s="57">
        <f>I44</f>
        <v>0</v>
      </c>
      <c r="F44" s="57">
        <f>+I44</f>
        <v>0</v>
      </c>
      <c r="G44" s="57">
        <f>+I44</f>
        <v>0</v>
      </c>
      <c r="H44" s="57">
        <f>+I44</f>
        <v>0</v>
      </c>
      <c r="I44" s="57"/>
      <c r="J44" s="47"/>
      <c r="K44" s="47"/>
      <c r="L44" s="47"/>
      <c r="M44" s="47"/>
      <c r="N44" s="47"/>
      <c r="O44" s="47"/>
      <c r="P44" s="47"/>
      <c r="Q44" s="47"/>
      <c r="R44" s="47"/>
      <c r="S44" s="86">
        <v>7.41</v>
      </c>
    </row>
    <row r="45" spans="1:19" x14ac:dyDescent="0.3">
      <c r="A45" s="42"/>
      <c r="B45" s="56" t="s">
        <v>57</v>
      </c>
      <c r="C45" s="43" t="s">
        <v>58</v>
      </c>
      <c r="D45" s="43"/>
      <c r="E45" s="46">
        <f>I45/4</f>
        <v>0</v>
      </c>
      <c r="F45" s="46">
        <f>E45</f>
        <v>0</v>
      </c>
      <c r="G45" s="46">
        <f>F45</f>
        <v>0</v>
      </c>
      <c r="H45" s="46">
        <f>G45</f>
        <v>0</v>
      </c>
      <c r="I45" s="46"/>
      <c r="J45" s="31"/>
      <c r="K45" s="31"/>
      <c r="L45" s="31"/>
      <c r="M45" s="31"/>
      <c r="N45" s="31"/>
      <c r="O45" s="31"/>
      <c r="P45" s="31"/>
      <c r="Q45" s="31"/>
      <c r="R45" s="31"/>
      <c r="S45" s="40"/>
    </row>
    <row r="46" spans="1:19" x14ac:dyDescent="0.3">
      <c r="A46" s="42"/>
      <c r="B46" s="26" t="s">
        <v>59</v>
      </c>
      <c r="C46" s="43"/>
      <c r="D46" s="43"/>
      <c r="E46" s="40"/>
      <c r="F46" s="40"/>
      <c r="G46" s="40"/>
      <c r="H46" s="40"/>
      <c r="I46" s="40"/>
      <c r="J46" s="31"/>
      <c r="K46" s="31"/>
      <c r="L46" s="31"/>
      <c r="M46" s="31"/>
      <c r="N46" s="31"/>
      <c r="O46" s="31"/>
      <c r="P46" s="31"/>
      <c r="Q46" s="31"/>
      <c r="R46" s="31"/>
      <c r="S46" s="40"/>
    </row>
    <row r="47" spans="1:19" x14ac:dyDescent="0.3">
      <c r="A47" s="42"/>
      <c r="B47" s="56" t="s">
        <v>60</v>
      </c>
      <c r="C47" s="43" t="s">
        <v>48</v>
      </c>
      <c r="D47" s="43">
        <v>0</v>
      </c>
      <c r="E47" s="40"/>
      <c r="F47" s="40"/>
      <c r="G47" s="40"/>
      <c r="H47" s="40"/>
      <c r="I47" s="40"/>
      <c r="J47" s="31"/>
      <c r="K47" s="31"/>
      <c r="L47" s="31"/>
      <c r="M47" s="31"/>
      <c r="N47" s="31"/>
      <c r="O47" s="31"/>
      <c r="P47" s="31"/>
      <c r="Q47" s="31"/>
      <c r="R47" s="31"/>
      <c r="S47" s="40"/>
    </row>
    <row r="48" spans="1:19" x14ac:dyDescent="0.3">
      <c r="A48" s="42"/>
      <c r="B48" s="56" t="s">
        <v>61</v>
      </c>
      <c r="C48" s="43" t="s">
        <v>62</v>
      </c>
      <c r="D48" s="43">
        <v>0</v>
      </c>
      <c r="E48" s="40"/>
      <c r="F48" s="40"/>
      <c r="G48" s="40"/>
      <c r="H48" s="40"/>
      <c r="I48" s="24"/>
      <c r="J48" s="31"/>
      <c r="K48" s="31"/>
      <c r="L48" s="31"/>
      <c r="M48" s="31"/>
      <c r="N48" s="31"/>
      <c r="O48" s="31"/>
      <c r="P48" s="31"/>
      <c r="Q48" s="31"/>
      <c r="R48" s="31"/>
      <c r="S48" s="40"/>
    </row>
    <row r="49" spans="1:19" x14ac:dyDescent="0.3">
      <c r="A49" s="42"/>
      <c r="B49" s="56"/>
      <c r="C49" s="43"/>
      <c r="D49" s="43"/>
      <c r="E49" s="40"/>
      <c r="F49" s="40"/>
      <c r="G49" s="40"/>
      <c r="H49" s="40"/>
      <c r="I49" s="24"/>
      <c r="J49" s="31"/>
      <c r="K49" s="31"/>
      <c r="L49" s="31"/>
      <c r="M49" s="31"/>
      <c r="N49" s="31"/>
      <c r="O49" s="31"/>
      <c r="P49" s="31"/>
      <c r="Q49" s="31"/>
      <c r="R49" s="31"/>
      <c r="S49" s="40"/>
    </row>
    <row r="50" spans="1:19" x14ac:dyDescent="0.3">
      <c r="A50" s="45" t="s">
        <v>63</v>
      </c>
      <c r="B50" s="18" t="s">
        <v>64</v>
      </c>
      <c r="C50" s="43"/>
      <c r="D50" s="43"/>
      <c r="E50" s="40"/>
      <c r="F50" s="40"/>
      <c r="G50" s="40"/>
      <c r="H50" s="40"/>
      <c r="I50" s="40"/>
      <c r="J50" s="31"/>
      <c r="K50" s="31"/>
      <c r="L50" s="31"/>
      <c r="M50" s="31"/>
      <c r="N50" s="31"/>
      <c r="O50" s="31"/>
      <c r="P50" s="31"/>
      <c r="Q50" s="31"/>
      <c r="R50" s="31"/>
      <c r="S50" s="40"/>
    </row>
    <row r="51" spans="1:19" x14ac:dyDescent="0.3">
      <c r="A51" s="42"/>
      <c r="B51" s="27" t="s">
        <v>65</v>
      </c>
      <c r="C51" s="43" t="s">
        <v>66</v>
      </c>
      <c r="D51" s="43">
        <v>22</v>
      </c>
      <c r="E51" s="58">
        <v>23</v>
      </c>
      <c r="F51" s="58">
        <v>23</v>
      </c>
      <c r="G51" s="58">
        <v>23</v>
      </c>
      <c r="H51" s="58">
        <v>23</v>
      </c>
      <c r="I51" s="40"/>
      <c r="J51" s="31">
        <v>22.6</v>
      </c>
      <c r="K51" s="31">
        <v>23.26</v>
      </c>
      <c r="L51" s="31">
        <v>24.11</v>
      </c>
      <c r="M51" s="31">
        <v>24.58</v>
      </c>
      <c r="N51" s="31">
        <v>22.52</v>
      </c>
      <c r="O51" s="31">
        <v>20.6</v>
      </c>
      <c r="P51" s="31">
        <v>25.92</v>
      </c>
      <c r="Q51" s="31">
        <v>26.8</v>
      </c>
      <c r="R51" s="31">
        <v>22.64</v>
      </c>
      <c r="S51" s="85">
        <f t="shared" ref="S51:S52" si="8">AVERAGE(J51:R51)</f>
        <v>23.669999999999998</v>
      </c>
    </row>
    <row r="52" spans="1:19" x14ac:dyDescent="0.3">
      <c r="A52" s="42"/>
      <c r="B52" s="27"/>
      <c r="C52" s="43" t="s">
        <v>67</v>
      </c>
      <c r="D52" s="43">
        <v>34</v>
      </c>
      <c r="E52" s="40">
        <v>50</v>
      </c>
      <c r="F52" s="40">
        <v>50</v>
      </c>
      <c r="G52" s="40">
        <v>50</v>
      </c>
      <c r="H52" s="40">
        <v>50</v>
      </c>
      <c r="I52" s="40"/>
      <c r="J52" s="31">
        <v>42.82</v>
      </c>
      <c r="K52" s="31">
        <v>45.04</v>
      </c>
      <c r="L52" s="31">
        <v>47.6</v>
      </c>
      <c r="M52" s="31">
        <v>39.6</v>
      </c>
      <c r="N52" s="31">
        <v>38.76</v>
      </c>
      <c r="O52" s="31">
        <v>49.61</v>
      </c>
      <c r="P52" s="31">
        <v>36.51</v>
      </c>
      <c r="Q52" s="31">
        <v>41.64</v>
      </c>
      <c r="R52" s="31">
        <v>44.12</v>
      </c>
      <c r="S52" s="85">
        <f t="shared" si="8"/>
        <v>42.855555555555554</v>
      </c>
    </row>
    <row r="53" spans="1:19" x14ac:dyDescent="0.3">
      <c r="A53" s="42"/>
      <c r="B53" s="27" t="s">
        <v>68</v>
      </c>
      <c r="C53" s="43" t="s">
        <v>69</v>
      </c>
      <c r="D53" s="43">
        <v>60</v>
      </c>
      <c r="E53" s="40"/>
      <c r="F53" s="40"/>
      <c r="G53" s="40"/>
      <c r="H53" s="40"/>
      <c r="I53" s="40"/>
      <c r="J53" s="59"/>
      <c r="K53" s="60"/>
      <c r="L53" s="60"/>
      <c r="M53" s="31"/>
      <c r="N53" s="31"/>
      <c r="O53" s="31"/>
      <c r="P53" s="61"/>
      <c r="Q53" s="31"/>
      <c r="R53" s="31"/>
      <c r="S53" s="40">
        <v>17</v>
      </c>
    </row>
    <row r="54" spans="1:19" x14ac:dyDescent="0.3">
      <c r="A54" s="42"/>
      <c r="B54" s="27" t="s">
        <v>70</v>
      </c>
      <c r="C54" s="43" t="s">
        <v>69</v>
      </c>
      <c r="D54" s="43">
        <v>90</v>
      </c>
      <c r="E54" s="40"/>
      <c r="F54" s="40"/>
      <c r="G54" s="40"/>
      <c r="H54" s="40"/>
      <c r="I54" s="40"/>
      <c r="J54" s="59"/>
      <c r="K54" s="60"/>
      <c r="L54" s="60"/>
      <c r="M54" s="31"/>
      <c r="N54" s="31"/>
      <c r="O54" s="31"/>
      <c r="P54" s="61"/>
      <c r="Q54" s="31"/>
      <c r="R54" s="31"/>
      <c r="S54" s="40">
        <v>28</v>
      </c>
    </row>
    <row r="55" spans="1:19" hidden="1" x14ac:dyDescent="0.3">
      <c r="A55" s="45" t="s">
        <v>71</v>
      </c>
      <c r="B55" s="18" t="s">
        <v>72</v>
      </c>
      <c r="C55" s="43"/>
      <c r="D55" s="43"/>
      <c r="E55" s="46"/>
      <c r="F55" s="46"/>
      <c r="G55" s="46"/>
      <c r="H55" s="46"/>
      <c r="I55" s="46"/>
      <c r="J55" s="47"/>
      <c r="K55" s="47"/>
      <c r="L55" s="47"/>
      <c r="M55" s="47"/>
      <c r="N55" s="59"/>
      <c r="O55" s="60"/>
      <c r="P55" s="47"/>
      <c r="Q55" s="47"/>
      <c r="R55" s="31"/>
      <c r="S55" s="40"/>
    </row>
    <row r="56" spans="1:19" hidden="1" x14ac:dyDescent="0.3">
      <c r="A56" s="45"/>
      <c r="B56" s="62" t="s">
        <v>73</v>
      </c>
      <c r="C56" s="43" t="s">
        <v>74</v>
      </c>
      <c r="D56" s="43">
        <v>5</v>
      </c>
      <c r="E56" s="57">
        <v>3</v>
      </c>
      <c r="F56" s="57">
        <v>3</v>
      </c>
      <c r="G56" s="57">
        <v>3</v>
      </c>
      <c r="H56" s="57">
        <v>3</v>
      </c>
      <c r="I56" s="46"/>
      <c r="J56" s="63">
        <v>0</v>
      </c>
      <c r="K56" s="63">
        <v>0</v>
      </c>
      <c r="L56" s="63"/>
      <c r="M56" s="46"/>
      <c r="N56" s="46"/>
      <c r="O56" s="46"/>
      <c r="P56" s="63"/>
      <c r="Q56" s="63"/>
      <c r="R56" s="64"/>
      <c r="S56" s="64"/>
    </row>
    <row r="57" spans="1:19" hidden="1" x14ac:dyDescent="0.3">
      <c r="A57" s="45"/>
      <c r="B57" s="65" t="s">
        <v>75</v>
      </c>
      <c r="C57" s="43" t="s">
        <v>74</v>
      </c>
      <c r="D57" s="43">
        <v>1</v>
      </c>
      <c r="E57" s="57">
        <v>1.8</v>
      </c>
      <c r="F57" s="57">
        <v>1.8</v>
      </c>
      <c r="G57" s="57">
        <v>1.8</v>
      </c>
      <c r="H57" s="57">
        <v>1.8</v>
      </c>
      <c r="I57" s="57"/>
      <c r="J57" s="47">
        <v>0</v>
      </c>
      <c r="K57" s="47">
        <v>0</v>
      </c>
      <c r="L57" s="66"/>
      <c r="M57" s="57"/>
      <c r="N57" s="57"/>
      <c r="O57" s="57"/>
      <c r="P57" s="47"/>
      <c r="Q57" s="47"/>
      <c r="R57" s="31"/>
      <c r="S57" s="40"/>
    </row>
    <row r="58" spans="1:19" x14ac:dyDescent="0.3">
      <c r="A58" s="45"/>
      <c r="B58" s="65"/>
      <c r="C58" s="43"/>
      <c r="D58" s="43"/>
      <c r="E58" s="57"/>
      <c r="F58" s="57"/>
      <c r="G58" s="57"/>
      <c r="H58" s="57"/>
      <c r="I58" s="57"/>
      <c r="J58" s="47"/>
      <c r="K58" s="47"/>
      <c r="L58" s="66"/>
      <c r="M58" s="57"/>
      <c r="N58" s="57"/>
      <c r="O58" s="57"/>
      <c r="P58" s="47"/>
      <c r="Q58" s="47"/>
      <c r="R58" s="31"/>
      <c r="S58" s="40"/>
    </row>
    <row r="59" spans="1:19" x14ac:dyDescent="0.3">
      <c r="A59" s="45" t="s">
        <v>71</v>
      </c>
      <c r="B59" s="65" t="s">
        <v>76</v>
      </c>
      <c r="C59" s="43" t="s">
        <v>48</v>
      </c>
      <c r="D59" s="43">
        <v>85</v>
      </c>
      <c r="E59" s="57"/>
      <c r="F59" s="57"/>
      <c r="G59" s="57"/>
      <c r="H59" s="57"/>
      <c r="I59" s="57"/>
      <c r="J59" s="47"/>
      <c r="K59" s="47"/>
      <c r="L59" s="66"/>
      <c r="M59" s="57"/>
      <c r="N59" s="57"/>
      <c r="O59" s="57"/>
      <c r="P59" s="47"/>
      <c r="Q59" s="47"/>
      <c r="R59" s="31"/>
      <c r="S59" s="40">
        <v>92</v>
      </c>
    </row>
    <row r="60" spans="1:19" x14ac:dyDescent="0.3">
      <c r="A60" s="67"/>
      <c r="B60" s="68"/>
      <c r="C60" s="69"/>
      <c r="D60" s="69"/>
      <c r="E60" s="70"/>
      <c r="F60" s="70"/>
      <c r="G60" s="70"/>
      <c r="H60" s="70"/>
      <c r="I60" s="70"/>
      <c r="J60" s="71"/>
      <c r="K60" s="71"/>
      <c r="L60" s="71"/>
      <c r="M60" s="71"/>
      <c r="N60" s="71"/>
      <c r="O60" s="71"/>
      <c r="P60" s="71"/>
      <c r="Q60" s="71"/>
      <c r="R60" s="72"/>
      <c r="S60" s="72"/>
    </row>
    <row r="62" spans="1:19" ht="15" customHeight="1" x14ac:dyDescent="0.3">
      <c r="A62" s="73"/>
      <c r="B62" s="73"/>
      <c r="C62" s="73"/>
      <c r="D62" s="73"/>
      <c r="E62" s="73"/>
      <c r="F62" s="90"/>
      <c r="G62" s="90"/>
      <c r="H62" s="90"/>
      <c r="I62" s="74"/>
    </row>
    <row r="63" spans="1:19" x14ac:dyDescent="0.3">
      <c r="A63" s="89"/>
      <c r="B63" s="89"/>
      <c r="C63" s="89"/>
      <c r="D63" s="75"/>
      <c r="E63" s="75"/>
      <c r="F63" s="75"/>
      <c r="G63" s="89"/>
      <c r="H63" s="89"/>
      <c r="I63" s="89"/>
      <c r="S63" s="76"/>
    </row>
    <row r="64" spans="1:19" x14ac:dyDescent="0.3">
      <c r="A64" s="89"/>
      <c r="B64" s="89"/>
      <c r="C64" s="89"/>
      <c r="D64" s="75"/>
      <c r="E64" s="75"/>
      <c r="F64" s="77"/>
      <c r="G64" s="89"/>
      <c r="H64" s="89"/>
      <c r="I64" s="89"/>
    </row>
    <row r="65" spans="1:9" x14ac:dyDescent="0.3">
      <c r="A65" s="78"/>
      <c r="B65" s="79"/>
      <c r="C65" s="77"/>
      <c r="D65" s="77"/>
      <c r="E65" s="77"/>
      <c r="F65" s="77"/>
      <c r="G65" s="77"/>
      <c r="H65" s="77"/>
      <c r="I65" s="75"/>
    </row>
    <row r="66" spans="1:9" x14ac:dyDescent="0.3">
      <c r="A66" s="78"/>
      <c r="B66" s="79"/>
      <c r="C66" s="77"/>
      <c r="D66" s="77"/>
      <c r="E66" s="77"/>
      <c r="F66" s="77"/>
      <c r="G66" s="77"/>
      <c r="H66" s="77"/>
      <c r="I66" s="77"/>
    </row>
    <row r="67" spans="1:9" x14ac:dyDescent="0.3">
      <c r="A67" s="78"/>
      <c r="B67" s="79"/>
      <c r="C67" s="75"/>
      <c r="D67" s="75"/>
      <c r="E67" s="75"/>
      <c r="F67" s="75"/>
      <c r="G67" s="77"/>
      <c r="H67" s="75"/>
      <c r="I67" s="75"/>
    </row>
    <row r="68" spans="1:9" x14ac:dyDescent="0.3">
      <c r="A68" s="89"/>
      <c r="B68" s="89"/>
      <c r="C68" s="89"/>
      <c r="D68" s="75"/>
      <c r="E68" s="75"/>
      <c r="F68" s="77"/>
      <c r="G68" s="89"/>
      <c r="H68" s="89"/>
      <c r="I68" s="89"/>
    </row>
    <row r="69" spans="1:9" x14ac:dyDescent="0.3">
      <c r="A69" s="78"/>
      <c r="B69" s="79"/>
      <c r="C69" s="89"/>
      <c r="D69" s="89"/>
      <c r="E69" s="89"/>
      <c r="F69" s="89"/>
      <c r="G69" s="89"/>
      <c r="H69" s="89"/>
      <c r="I69" s="89"/>
    </row>
    <row r="70" spans="1:9" x14ac:dyDescent="0.3">
      <c r="A70" s="78"/>
      <c r="B70" s="79"/>
      <c r="C70" s="89"/>
      <c r="D70" s="89"/>
      <c r="E70" s="89"/>
      <c r="F70" s="89"/>
      <c r="G70" s="89"/>
      <c r="H70" s="77"/>
      <c r="I70" s="77"/>
    </row>
    <row r="71" spans="1:9" x14ac:dyDescent="0.3">
      <c r="A71" s="78"/>
      <c r="B71" s="79"/>
      <c r="C71" s="78"/>
      <c r="D71" s="78"/>
      <c r="E71" s="78"/>
      <c r="F71" s="77"/>
      <c r="G71" s="77"/>
      <c r="H71" s="77"/>
      <c r="I71" s="77"/>
    </row>
    <row r="72" spans="1:9" x14ac:dyDescent="0.3">
      <c r="A72" s="78"/>
      <c r="B72" s="79"/>
      <c r="C72" s="78"/>
      <c r="D72" s="78"/>
      <c r="E72" s="78"/>
      <c r="F72" s="80"/>
      <c r="G72" s="80"/>
      <c r="H72" s="80"/>
      <c r="I72" s="80"/>
    </row>
    <row r="73" spans="1:9" x14ac:dyDescent="0.3">
      <c r="A73" s="78"/>
      <c r="B73" s="79"/>
      <c r="C73" s="78"/>
      <c r="D73" s="78"/>
      <c r="E73" s="78"/>
      <c r="F73" s="80"/>
      <c r="G73" s="80"/>
      <c r="H73" s="80"/>
      <c r="I73" s="80"/>
    </row>
    <row r="74" spans="1:9" x14ac:dyDescent="0.3">
      <c r="A74" s="78"/>
      <c r="B74" s="79"/>
      <c r="C74" s="89"/>
      <c r="D74" s="89"/>
      <c r="E74" s="89"/>
      <c r="F74" s="89"/>
      <c r="G74" s="89"/>
      <c r="H74" s="77"/>
      <c r="I74" s="77"/>
    </row>
  </sheetData>
  <mergeCells count="17">
    <mergeCell ref="J8:R8"/>
    <mergeCell ref="A8:A10"/>
    <mergeCell ref="B8:B10"/>
    <mergeCell ref="C8:C10"/>
    <mergeCell ref="D8:D10"/>
    <mergeCell ref="E8:I8"/>
    <mergeCell ref="C74:G74"/>
    <mergeCell ref="F62:H62"/>
    <mergeCell ref="A63:C63"/>
    <mergeCell ref="G63:I63"/>
    <mergeCell ref="A64:C64"/>
    <mergeCell ref="G64:I64"/>
    <mergeCell ref="A68:C68"/>
    <mergeCell ref="G68:I68"/>
    <mergeCell ref="C69:G69"/>
    <mergeCell ref="H69:I69"/>
    <mergeCell ref="C70:G70"/>
  </mergeCells>
  <printOptions horizontalCentered="1" verticalCentered="1"/>
  <pageMargins left="0" right="0" top="0.35433070866141736" bottom="0.35433070866141736" header="0.31496062992125984" footer="0.31496062992125984"/>
  <pageSetup paperSize="9" scale="75" fitToWidth="0" orientation="landscape" r:id="rId1"/>
  <rowBreaks count="1" manualBreakCount="1">
    <brk id="60" max="5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K</vt:lpstr>
      <vt:lpstr>JAN</vt:lpstr>
      <vt:lpstr>JAN!Print_Area</vt:lpstr>
      <vt:lpstr>K!Print_Area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WIN10PC</dc:creator>
  <cp:lastModifiedBy>WIN10PC</cp:lastModifiedBy>
  <cp:lastPrinted>2022-02-03T06:23:14Z</cp:lastPrinted>
  <dcterms:created xsi:type="dcterms:W3CDTF">2022-02-03T03:08:38Z</dcterms:created>
  <dcterms:modified xsi:type="dcterms:W3CDTF">2022-02-21T03:07:28Z</dcterms:modified>
</cp:coreProperties>
</file>