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mbur\"/>
    </mc:Choice>
  </mc:AlternateContent>
  <bookViews>
    <workbookView xWindow="4065" yWindow="4065" windowWidth="14145" windowHeight="11325"/>
  </bookViews>
  <sheets>
    <sheet name="REKAPITULASI" sheetId="10" r:id="rId1"/>
    <sheet name="Teknik" sheetId="2" r:id="rId2"/>
    <sheet name="TI" sheetId="16" r:id="rId3"/>
    <sheet name="Plan" sheetId="18" r:id="rId4"/>
    <sheet name="ARTG" sheetId="19" r:id="rId5"/>
    <sheet name="STS" sheetId="20" r:id="rId6"/>
    <sheet name="Asmen" sheetId="21" r:id="rId7"/>
  </sheets>
  <definedNames>
    <definedName name="_xlnm.Print_Area" localSheetId="0">REKAPITULASI!$A$1:$D$19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H10" i="21" l="1"/>
  <c r="P12" i="21"/>
  <c r="Q12" i="21"/>
  <c r="P10" i="21"/>
  <c r="Q10" i="21"/>
  <c r="P8" i="21"/>
  <c r="Q8" i="21"/>
  <c r="P6" i="21"/>
  <c r="Q6" i="21"/>
  <c r="F12" i="21"/>
  <c r="F10" i="21"/>
  <c r="F8" i="21"/>
  <c r="F6" i="21"/>
  <c r="P20" i="20"/>
  <c r="Q20" i="20"/>
  <c r="P18" i="20"/>
  <c r="Q18" i="20"/>
  <c r="P16" i="20"/>
  <c r="Q16" i="20"/>
  <c r="P14" i="20"/>
  <c r="Q14" i="20"/>
  <c r="P12" i="20"/>
  <c r="Q12" i="20"/>
  <c r="O12" i="20"/>
  <c r="P10" i="20"/>
  <c r="Q10" i="20"/>
  <c r="P8" i="20"/>
  <c r="Q8" i="20"/>
  <c r="P6" i="20"/>
  <c r="Q6" i="20"/>
  <c r="F20" i="20"/>
  <c r="F18" i="20"/>
  <c r="F16" i="20"/>
  <c r="F14" i="20"/>
  <c r="F12" i="20"/>
  <c r="F10" i="20"/>
  <c r="F8" i="20"/>
  <c r="F6" i="20"/>
  <c r="P14" i="19"/>
  <c r="Q14" i="19"/>
  <c r="P12" i="19"/>
  <c r="Q12" i="19"/>
  <c r="P10" i="19"/>
  <c r="Q10" i="19"/>
  <c r="P8" i="19"/>
  <c r="Q8" i="19"/>
  <c r="P6" i="19"/>
  <c r="Q6" i="19"/>
  <c r="F14" i="19"/>
  <c r="F12" i="19"/>
  <c r="F10" i="19"/>
  <c r="F8" i="19"/>
  <c r="F6" i="19"/>
  <c r="Q12" i="18"/>
  <c r="P12" i="18"/>
  <c r="Q10" i="18"/>
  <c r="P10" i="18"/>
  <c r="Q8" i="18"/>
  <c r="P8" i="18"/>
  <c r="Q6" i="18"/>
  <c r="P6" i="18"/>
  <c r="F12" i="18"/>
  <c r="F10" i="18"/>
  <c r="F8" i="18"/>
  <c r="F6" i="18"/>
  <c r="Q8" i="16"/>
  <c r="P8" i="16"/>
  <c r="Q6" i="16"/>
  <c r="P6" i="16"/>
  <c r="F8" i="16"/>
  <c r="F6" i="16"/>
  <c r="Q12" i="2"/>
  <c r="Q10" i="2"/>
  <c r="Q8" i="2"/>
  <c r="Q6" i="2"/>
  <c r="P12" i="2"/>
  <c r="P10" i="2"/>
  <c r="P8" i="2"/>
  <c r="P6" i="2"/>
  <c r="O12" i="2"/>
  <c r="M8" i="2"/>
  <c r="L10" i="2"/>
  <c r="L8" i="2"/>
  <c r="L6" i="2"/>
  <c r="K8" i="2"/>
  <c r="K6" i="2"/>
  <c r="F12" i="2"/>
  <c r="F10" i="2"/>
  <c r="F8" i="2"/>
  <c r="F6" i="2"/>
  <c r="N6" i="20" l="1"/>
  <c r="O6" i="20"/>
  <c r="M8" i="21"/>
  <c r="H12" i="21" l="1"/>
  <c r="I12" i="21"/>
  <c r="J12" i="21"/>
  <c r="K12" i="21"/>
  <c r="L12" i="21"/>
  <c r="M12" i="21"/>
  <c r="N12" i="21"/>
  <c r="O12" i="21"/>
  <c r="I10" i="21"/>
  <c r="J10" i="21"/>
  <c r="K10" i="21"/>
  <c r="L10" i="21"/>
  <c r="M10" i="21"/>
  <c r="N10" i="21"/>
  <c r="O10" i="21"/>
  <c r="H8" i="21"/>
  <c r="I8" i="21"/>
  <c r="J8" i="21"/>
  <c r="K8" i="21"/>
  <c r="L8" i="21"/>
  <c r="N8" i="21"/>
  <c r="O8" i="21"/>
  <c r="H6" i="21"/>
  <c r="I6" i="21"/>
  <c r="J6" i="21"/>
  <c r="K6" i="21"/>
  <c r="L6" i="21"/>
  <c r="M6" i="21"/>
  <c r="N6" i="21"/>
  <c r="O6" i="21"/>
  <c r="I20" i="20"/>
  <c r="J20" i="20"/>
  <c r="K20" i="20"/>
  <c r="L20" i="20"/>
  <c r="M20" i="20"/>
  <c r="N20" i="20"/>
  <c r="O20" i="20"/>
  <c r="I18" i="20"/>
  <c r="J18" i="20"/>
  <c r="K18" i="20"/>
  <c r="L18" i="20"/>
  <c r="M18" i="20"/>
  <c r="N18" i="20"/>
  <c r="O18" i="20"/>
  <c r="I16" i="20"/>
  <c r="J16" i="20"/>
  <c r="K16" i="20"/>
  <c r="L16" i="20"/>
  <c r="M16" i="20"/>
  <c r="N16" i="20"/>
  <c r="O16" i="20"/>
  <c r="H14" i="20"/>
  <c r="I14" i="20"/>
  <c r="J14" i="20"/>
  <c r="K14" i="20"/>
  <c r="L14" i="20"/>
  <c r="M14" i="20"/>
  <c r="N14" i="20"/>
  <c r="O14" i="20"/>
  <c r="H12" i="20"/>
  <c r="I12" i="20"/>
  <c r="J12" i="20"/>
  <c r="K12" i="20"/>
  <c r="L12" i="20"/>
  <c r="M12" i="20"/>
  <c r="N12" i="20"/>
  <c r="H10" i="20"/>
  <c r="I10" i="20"/>
  <c r="J10" i="20"/>
  <c r="K10" i="20"/>
  <c r="L10" i="20"/>
  <c r="M10" i="20"/>
  <c r="N10" i="20"/>
  <c r="O10" i="20"/>
  <c r="H8" i="20"/>
  <c r="I8" i="20"/>
  <c r="J8" i="20"/>
  <c r="K8" i="20"/>
  <c r="L8" i="20"/>
  <c r="M8" i="20"/>
  <c r="N8" i="20"/>
  <c r="O8" i="20"/>
  <c r="H6" i="20"/>
  <c r="I6" i="20"/>
  <c r="J6" i="20"/>
  <c r="K6" i="20"/>
  <c r="L6" i="20"/>
  <c r="M6" i="20"/>
  <c r="O14" i="19"/>
  <c r="H14" i="19"/>
  <c r="I14" i="19"/>
  <c r="J14" i="19"/>
  <c r="K14" i="19"/>
  <c r="L14" i="19"/>
  <c r="M14" i="19"/>
  <c r="N14" i="19"/>
  <c r="H12" i="19"/>
  <c r="I12" i="19"/>
  <c r="J12" i="19"/>
  <c r="K12" i="19"/>
  <c r="L12" i="19"/>
  <c r="M12" i="19"/>
  <c r="N12" i="19"/>
  <c r="H10" i="19"/>
  <c r="I10" i="19"/>
  <c r="J10" i="19"/>
  <c r="K10" i="19"/>
  <c r="L10" i="19"/>
  <c r="M10" i="19"/>
  <c r="N10" i="19"/>
  <c r="H8" i="19"/>
  <c r="I8" i="19"/>
  <c r="J8" i="19"/>
  <c r="K8" i="19"/>
  <c r="L8" i="19"/>
  <c r="M8" i="19"/>
  <c r="N8" i="19"/>
  <c r="H6" i="19"/>
  <c r="I6" i="19"/>
  <c r="J6" i="19"/>
  <c r="K6" i="19"/>
  <c r="L6" i="19"/>
  <c r="M6" i="19"/>
  <c r="N6" i="19"/>
  <c r="H12" i="18"/>
  <c r="I12" i="18"/>
  <c r="J12" i="18"/>
  <c r="K12" i="18"/>
  <c r="L12" i="18"/>
  <c r="M12" i="18"/>
  <c r="N12" i="18"/>
  <c r="O12" i="18"/>
  <c r="H10" i="18"/>
  <c r="I10" i="18"/>
  <c r="J10" i="18"/>
  <c r="K10" i="18"/>
  <c r="L10" i="18"/>
  <c r="M10" i="18"/>
  <c r="N10" i="18"/>
  <c r="O10" i="18"/>
  <c r="H8" i="18"/>
  <c r="I8" i="18"/>
  <c r="J8" i="18"/>
  <c r="K8" i="18"/>
  <c r="L8" i="18"/>
  <c r="M8" i="18"/>
  <c r="N8" i="18"/>
  <c r="O8" i="18"/>
  <c r="H6" i="18"/>
  <c r="I6" i="18"/>
  <c r="J6" i="18"/>
  <c r="K6" i="18"/>
  <c r="L6" i="18"/>
  <c r="M6" i="18"/>
  <c r="N6" i="18"/>
  <c r="O6" i="18"/>
  <c r="H8" i="16"/>
  <c r="I8" i="16"/>
  <c r="J8" i="16"/>
  <c r="K8" i="16"/>
  <c r="L8" i="16"/>
  <c r="M8" i="16"/>
  <c r="N8" i="16"/>
  <c r="O8" i="16"/>
  <c r="H6" i="16"/>
  <c r="I6" i="16"/>
  <c r="J6" i="16"/>
  <c r="K6" i="16"/>
  <c r="L6" i="16"/>
  <c r="M6" i="16"/>
  <c r="N6" i="16"/>
  <c r="O6" i="16"/>
  <c r="O6" i="2"/>
  <c r="N6" i="2"/>
  <c r="M6" i="2"/>
  <c r="J6" i="2"/>
  <c r="I6" i="2"/>
  <c r="H6" i="2"/>
  <c r="J12" i="2"/>
  <c r="K12" i="2"/>
  <c r="L12" i="2"/>
  <c r="M12" i="2"/>
  <c r="N12" i="2"/>
  <c r="J10" i="2"/>
  <c r="K10" i="2"/>
  <c r="M10" i="2"/>
  <c r="N10" i="2"/>
  <c r="O10" i="2"/>
  <c r="J8" i="2"/>
  <c r="N8" i="2"/>
  <c r="O8" i="2"/>
  <c r="E10" i="10" l="1"/>
  <c r="H20" i="20" l="1"/>
  <c r="H18" i="20"/>
  <c r="H16" i="20"/>
  <c r="G16" i="20"/>
  <c r="G12" i="20"/>
  <c r="R12" i="20" s="1"/>
  <c r="G18" i="20"/>
  <c r="R18" i="20" s="1"/>
  <c r="O12" i="19"/>
  <c r="O10" i="19"/>
  <c r="O8" i="19"/>
  <c r="G14" i="19"/>
  <c r="R14" i="19" s="1"/>
  <c r="O6" i="19"/>
  <c r="G12" i="18"/>
  <c r="R12" i="18" s="1"/>
  <c r="G8" i="18"/>
  <c r="R8" i="18" s="1"/>
  <c r="G10" i="18"/>
  <c r="R10" i="18" s="1"/>
  <c r="G8" i="16"/>
  <c r="R8" i="16" s="1"/>
  <c r="G6" i="16"/>
  <c r="R6" i="16" s="1"/>
  <c r="R16" i="20" l="1"/>
  <c r="G8" i="19"/>
  <c r="R8" i="19" s="1"/>
  <c r="G12" i="19"/>
  <c r="R12" i="19" s="1"/>
  <c r="G6" i="18"/>
  <c r="R6" i="18" s="1"/>
  <c r="G6" i="19"/>
  <c r="R6" i="19" s="1"/>
  <c r="G10" i="19"/>
  <c r="R10" i="19" s="1"/>
  <c r="G6" i="20"/>
  <c r="R6" i="20" s="1"/>
  <c r="G10" i="20"/>
  <c r="R10" i="20" s="1"/>
  <c r="G14" i="20"/>
  <c r="R14" i="20" s="1"/>
  <c r="H12" i="2"/>
  <c r="H10" i="2"/>
  <c r="H8" i="2"/>
  <c r="I12" i="2" l="1"/>
  <c r="I8" i="2"/>
  <c r="I10" i="2"/>
  <c r="G8" i="2"/>
  <c r="G6" i="2"/>
  <c r="R6" i="2" s="1"/>
  <c r="G12" i="2"/>
  <c r="G10" i="2"/>
  <c r="R10" i="2" s="1"/>
  <c r="W8" i="20"/>
  <c r="G8" i="20"/>
  <c r="R8" i="20" s="1"/>
  <c r="R12" i="2" l="1"/>
  <c r="R8" i="2"/>
  <c r="G6" i="21"/>
  <c r="G20" i="20"/>
  <c r="R20" i="20" s="1"/>
  <c r="R13" i="2" l="1"/>
  <c r="R6" i="21"/>
  <c r="G12" i="21"/>
  <c r="G10" i="21"/>
  <c r="G8" i="21"/>
  <c r="R8" i="21" s="1"/>
  <c r="A8" i="21"/>
  <c r="A10" i="21" s="1"/>
  <c r="A12" i="21" s="1"/>
  <c r="R12" i="21" l="1"/>
  <c r="S12" i="21" s="1"/>
  <c r="T12" i="21" s="1"/>
  <c r="R10" i="21"/>
  <c r="S10" i="21" s="1"/>
  <c r="T10" i="21" s="1"/>
  <c r="S6" i="21"/>
  <c r="T6" i="21" s="1"/>
  <c r="S8" i="21"/>
  <c r="T8" i="21" s="1"/>
  <c r="R10" i="16"/>
  <c r="R13" i="18"/>
  <c r="R15" i="19"/>
  <c r="D8" i="10" s="1"/>
  <c r="F8" i="10" s="1"/>
  <c r="R21" i="20"/>
  <c r="D7" i="10" s="1"/>
  <c r="F7" i="10" s="1"/>
  <c r="S20" i="20"/>
  <c r="T20" i="20" s="1"/>
  <c r="S18" i="20"/>
  <c r="T18" i="20" s="1"/>
  <c r="S16" i="20"/>
  <c r="T16" i="20" s="1"/>
  <c r="A8" i="20"/>
  <c r="A10" i="20" s="1"/>
  <c r="A12" i="20" s="1"/>
  <c r="A8" i="19"/>
  <c r="A10" i="19" s="1"/>
  <c r="A12" i="19" s="1"/>
  <c r="R13" i="21" l="1"/>
  <c r="D5" i="10" s="1"/>
  <c r="F5" i="10" s="1"/>
  <c r="S15" i="19"/>
  <c r="T15" i="19" s="1"/>
  <c r="S21" i="20"/>
  <c r="T21" i="20" s="1"/>
  <c r="S10" i="20"/>
  <c r="S12" i="20"/>
  <c r="T12" i="20" s="1"/>
  <c r="S14" i="20"/>
  <c r="T14" i="20" s="1"/>
  <c r="S14" i="19"/>
  <c r="T14" i="19" s="1"/>
  <c r="S8" i="19"/>
  <c r="T8" i="19" s="1"/>
  <c r="S12" i="19"/>
  <c r="T12" i="19" s="1"/>
  <c r="S10" i="19"/>
  <c r="T10" i="19" s="1"/>
  <c r="S13" i="21" l="1"/>
  <c r="T13" i="21" s="1"/>
  <c r="S8" i="20"/>
  <c r="T8" i="20" s="1"/>
  <c r="T10" i="20"/>
  <c r="S6" i="20" l="1"/>
  <c r="T6" i="20" s="1"/>
  <c r="S6" i="19"/>
  <c r="T6" i="19" s="1"/>
  <c r="S12" i="18" l="1"/>
  <c r="T12" i="18" s="1"/>
  <c r="S10" i="18"/>
  <c r="T10" i="18" s="1"/>
  <c r="S8" i="18"/>
  <c r="T8" i="18" s="1"/>
  <c r="A8" i="18"/>
  <c r="A10" i="18" s="1"/>
  <c r="A12" i="18" s="1"/>
  <c r="S6" i="18"/>
  <c r="T6" i="18" s="1"/>
  <c r="S8" i="16"/>
  <c r="T8" i="16" s="1"/>
  <c r="A8" i="16"/>
  <c r="S6" i="16"/>
  <c r="T6" i="16" s="1"/>
  <c r="S10" i="2"/>
  <c r="D6" i="10" l="1"/>
  <c r="F6" i="10" s="1"/>
  <c r="S13" i="2"/>
  <c r="T13" i="2" s="1"/>
  <c r="S12" i="2"/>
  <c r="T12" i="2" s="1"/>
  <c r="T10" i="2"/>
  <c r="S6" i="2"/>
  <c r="T6" i="2" s="1"/>
  <c r="S8" i="2"/>
  <c r="T8" i="2" s="1"/>
  <c r="D9" i="10"/>
  <c r="F9" i="10" s="1"/>
  <c r="D4" i="10" l="1"/>
  <c r="S13" i="18"/>
  <c r="T13" i="18" s="1"/>
  <c r="S10" i="16"/>
  <c r="T10" i="16" s="1"/>
  <c r="D10" i="10" l="1"/>
  <c r="F10" i="10" s="1"/>
  <c r="F4" i="10"/>
  <c r="A8" i="2"/>
  <c r="A10" i="2" s="1"/>
  <c r="A12" i="2" s="1"/>
  <c r="G16" i="10" l="1"/>
</calcChain>
</file>

<file path=xl/sharedStrings.xml><?xml version="1.0" encoding="utf-8"?>
<sst xmlns="http://schemas.openxmlformats.org/spreadsheetml/2006/main" count="223" uniqueCount="90">
  <si>
    <t>No</t>
  </si>
  <si>
    <t>Nama</t>
  </si>
  <si>
    <t>Jabatan</t>
  </si>
  <si>
    <t>Jumlah</t>
  </si>
  <si>
    <t>Total</t>
  </si>
  <si>
    <t xml:space="preserve"> </t>
  </si>
  <si>
    <t>Augusto Dwifa Daniel</t>
  </si>
  <si>
    <t>Supervisi ABM Lapangan</t>
  </si>
  <si>
    <t>Faris Hilman</t>
  </si>
  <si>
    <t>Supervisi ABM Dermaga</t>
  </si>
  <si>
    <t>Supervisi ABM Darat</t>
  </si>
  <si>
    <t>Reza Alkautsar</t>
  </si>
  <si>
    <t>Teknik</t>
  </si>
  <si>
    <t>Muhammad Ridho Fakhrozi</t>
  </si>
  <si>
    <t>QA IT</t>
  </si>
  <si>
    <t>Billy Azzahry</t>
  </si>
  <si>
    <t>Network Administration</t>
  </si>
  <si>
    <t>IT / Pengembangan</t>
  </si>
  <si>
    <t>Planner</t>
  </si>
  <si>
    <t>M. Farhan Aris Al Fauzi</t>
  </si>
  <si>
    <t>Nico Charolus Barus</t>
  </si>
  <si>
    <t>Firmansyah Alam</t>
  </si>
  <si>
    <t xml:space="preserve">Ikhsan Halomoan </t>
  </si>
  <si>
    <t>Bey Arif Habibie</t>
  </si>
  <si>
    <t>Operator ARTG</t>
  </si>
  <si>
    <t>Goloman Batubara</t>
  </si>
  <si>
    <t>M. Dandy Aulia N</t>
  </si>
  <si>
    <t>Doli Parlindungan Hasibuan</t>
  </si>
  <si>
    <t>Operator STS</t>
  </si>
  <si>
    <t>Muhammad Arifin Noer</t>
  </si>
  <si>
    <t>Dimas Akbar Ramadhan</t>
  </si>
  <si>
    <t>Parningotan Manurung</t>
  </si>
  <si>
    <t>Muhammad Fikri</t>
  </si>
  <si>
    <t>M. Arya Nugraha</t>
  </si>
  <si>
    <t>M. Sarjono Trwidodo</t>
  </si>
  <si>
    <t>Aditya Nugroho</t>
  </si>
  <si>
    <t>Chandra Syahputra</t>
  </si>
  <si>
    <t>Muhammad Zulham Jeri</t>
  </si>
  <si>
    <t>Wahyu Maulana</t>
  </si>
  <si>
    <t>Supervisi Instalasi Listrik dan Air</t>
  </si>
  <si>
    <t>Pph 5%</t>
  </si>
  <si>
    <t>Lampiran I :</t>
  </si>
  <si>
    <t>MANAJER UMUM</t>
  </si>
  <si>
    <t>HOTMA TAMBUNAN</t>
  </si>
  <si>
    <t>TOTAL</t>
  </si>
  <si>
    <t>TOTAL BERSIH</t>
  </si>
  <si>
    <t>/ Jumlah Staf IT</t>
  </si>
  <si>
    <t>/ Jumlah Supervisi Teknik</t>
  </si>
  <si>
    <t>TARIF PER BOX SUPERVISI TEKNIK</t>
  </si>
  <si>
    <t>TARIF PER BOX STAF IT</t>
  </si>
  <si>
    <t>TARIF PER BOX PLANNER</t>
  </si>
  <si>
    <t>/ Jumlah Planner</t>
  </si>
  <si>
    <t>STS</t>
  </si>
  <si>
    <t>ARTG</t>
  </si>
  <si>
    <t>Permohonan Pembayaran Lembur Lumpsum</t>
  </si>
  <si>
    <t>M. Fikri Al Hakim</t>
  </si>
  <si>
    <t>Yusuf Sudarsono</t>
  </si>
  <si>
    <t>Ifsan Rosady</t>
  </si>
  <si>
    <t>Asmen Instalasi dan Peralatan</t>
  </si>
  <si>
    <t>Asmen Pelayanan Operasi</t>
  </si>
  <si>
    <t>Asmen Perencanaan dan Pengendalian Operasi</t>
  </si>
  <si>
    <t>Asmen IT</t>
  </si>
  <si>
    <t>Asmen IT, Teknik, Operasi</t>
  </si>
  <si>
    <t>Tanggal</t>
  </si>
  <si>
    <t>BSH</t>
  </si>
  <si>
    <t>Bsh</t>
  </si>
  <si>
    <t>YANG HARUS DIKEMBALIKAN</t>
  </si>
  <si>
    <t>YANG HARUS DIBAYARKAN</t>
  </si>
  <si>
    <t>Ahmad Yani</t>
  </si>
  <si>
    <t>Medan,     November 2021</t>
  </si>
  <si>
    <t>/ Jumlah Operator ARTG</t>
  </si>
  <si>
    <t>/ Jumlah Operator STS</t>
  </si>
  <si>
    <t>TARIF PER BOX ARTG</t>
  </si>
  <si>
    <t>TARIF PER BOX STS</t>
  </si>
  <si>
    <t>TARIF PER BOX ASISTEN MANAJER</t>
  </si>
  <si>
    <t>/ Jumlah Asisten Manajer</t>
  </si>
  <si>
    <t>Terbilang : Seratus Lima Puluh Lima Juta Tujuh Ratus Tujuh Puluh Tiga Ribu Sembilan Ratus Delapan Belas Rupiah</t>
  </si>
  <si>
    <t>MSC Kymea HE143 R</t>
  </si>
  <si>
    <t>Marine Bia 888E</t>
  </si>
  <si>
    <t>MV Mathu Bhum 283 E</t>
  </si>
  <si>
    <t>Sinar Bintan 731 E</t>
  </si>
  <si>
    <t>MSC Kymea HE144R</t>
  </si>
  <si>
    <t>MV Mathu Bhum 288E</t>
  </si>
  <si>
    <t>MV SC Medford 0SR5SE</t>
  </si>
  <si>
    <t>MSC Nila HE145R</t>
  </si>
  <si>
    <t>MSC Nila HE146R</t>
  </si>
  <si>
    <t>MV Mathu Bhum 289 E</t>
  </si>
  <si>
    <t>MV SC Medford 0SR60E</t>
  </si>
  <si>
    <t>MSC Kymea HE147R</t>
  </si>
  <si>
    <t>Medan,    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</si>
</sst>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4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4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3" fontId="1" fillId="0" borderId="7" xfId="0" applyNumberFormat="1" applyFont="1" applyBorder="1"/>
    <xf numFmtId="0" fontId="0" fillId="0" borderId="9" xfId="0" applyFont="1" applyFill="1" applyBorder="1"/>
    <xf numFmtId="0" fontId="0" fillId="0" borderId="9" xfId="0" applyBorder="1"/>
    <xf numFmtId="0" fontId="0" fillId="0" borderId="0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3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view="pageBreakPreview" zoomScale="60" zoomScaleNormal="100" workbookViewId="0">
      <selection activeCell="C23" sqref="C23"/>
    </sheetView>
  </sheetViews>
  <sheetFormatPr defaultRowHeight="15" x14ac:dyDescent="0.25"/>
  <cols>
    <col min="1" max="1" width="12.28515625" customWidth="1"/>
    <col min="2" max="2" width="6.42578125" style="2" customWidth="1"/>
    <col min="3" max="3" width="40.28515625" customWidth="1"/>
    <col min="4" max="4" width="32" style="2" customWidth="1"/>
    <col min="5" max="5" width="21.7109375" customWidth="1"/>
    <col min="6" max="6" width="17.5703125" customWidth="1"/>
    <col min="7" max="7" width="11.5703125" bestFit="1" customWidth="1"/>
  </cols>
  <sheetData>
    <row r="1" spans="1:9" x14ac:dyDescent="0.25">
      <c r="A1" s="45" t="s">
        <v>41</v>
      </c>
      <c r="B1" s="43" t="s">
        <v>54</v>
      </c>
      <c r="C1" s="43"/>
      <c r="D1" s="43"/>
    </row>
    <row r="2" spans="1:9" ht="15" customHeight="1" x14ac:dyDescent="0.25">
      <c r="A2" s="45"/>
      <c r="B2" s="44"/>
      <c r="C2" s="44"/>
      <c r="D2" s="44"/>
      <c r="E2" s="48" t="s">
        <v>66</v>
      </c>
      <c r="F2" s="48" t="s">
        <v>67</v>
      </c>
    </row>
    <row r="3" spans="1:9" x14ac:dyDescent="0.25">
      <c r="B3" s="3" t="s">
        <v>0</v>
      </c>
      <c r="C3" s="1" t="s">
        <v>1</v>
      </c>
      <c r="D3" s="3" t="s">
        <v>3</v>
      </c>
      <c r="E3" s="48"/>
      <c r="F3" s="48"/>
    </row>
    <row r="4" spans="1:9" x14ac:dyDescent="0.25">
      <c r="B4" s="3">
        <v>1</v>
      </c>
      <c r="C4" s="1" t="s">
        <v>12</v>
      </c>
      <c r="D4" s="6">
        <f>Teknik!R13</f>
        <v>17969900</v>
      </c>
      <c r="E4" s="21">
        <v>2834000</v>
      </c>
      <c r="F4" s="9">
        <f t="shared" ref="F4:F10" si="0">D4-E4</f>
        <v>15135900</v>
      </c>
    </row>
    <row r="5" spans="1:9" x14ac:dyDescent="0.25">
      <c r="B5" s="12">
        <v>2</v>
      </c>
      <c r="C5" s="1" t="s">
        <v>62</v>
      </c>
      <c r="D5" s="6">
        <f>Asmen!R13</f>
        <v>10583000</v>
      </c>
      <c r="E5" s="21">
        <v>2180000</v>
      </c>
      <c r="F5" s="9">
        <f t="shared" si="0"/>
        <v>8403000</v>
      </c>
    </row>
    <row r="6" spans="1:9" x14ac:dyDescent="0.25">
      <c r="B6" s="3">
        <v>3</v>
      </c>
      <c r="C6" s="1" t="s">
        <v>17</v>
      </c>
      <c r="D6" s="6">
        <f>TI!R10</f>
        <v>13823000</v>
      </c>
      <c r="E6" s="21">
        <v>2180000</v>
      </c>
      <c r="F6" s="9">
        <f t="shared" si="0"/>
        <v>11643000</v>
      </c>
    </row>
    <row r="7" spans="1:9" x14ac:dyDescent="0.25">
      <c r="B7" s="3">
        <v>4</v>
      </c>
      <c r="C7" s="1" t="s">
        <v>52</v>
      </c>
      <c r="D7" s="6">
        <f>STS!R21</f>
        <v>67732700</v>
      </c>
      <c r="E7" s="21">
        <v>10682000</v>
      </c>
      <c r="F7" s="9">
        <f t="shared" si="0"/>
        <v>57050700</v>
      </c>
    </row>
    <row r="8" spans="1:9" x14ac:dyDescent="0.25">
      <c r="B8" s="10">
        <v>5</v>
      </c>
      <c r="C8" s="1" t="s">
        <v>53</v>
      </c>
      <c r="D8" s="6">
        <f>ARTG!R15</f>
        <v>27646000</v>
      </c>
      <c r="E8" s="21">
        <v>4360000</v>
      </c>
      <c r="F8" s="9">
        <f t="shared" si="0"/>
        <v>23286000</v>
      </c>
    </row>
    <row r="9" spans="1:9" x14ac:dyDescent="0.25">
      <c r="B9" s="3">
        <v>6</v>
      </c>
      <c r="C9" s="1" t="s">
        <v>18</v>
      </c>
      <c r="D9" s="6">
        <f>Plan!R13</f>
        <v>48380500</v>
      </c>
      <c r="E9" s="21">
        <v>7630000</v>
      </c>
      <c r="F9" s="9">
        <f t="shared" si="0"/>
        <v>40750500</v>
      </c>
    </row>
    <row r="10" spans="1:9" x14ac:dyDescent="0.25">
      <c r="B10" s="3"/>
      <c r="C10" s="7" t="s">
        <v>4</v>
      </c>
      <c r="D10" s="8">
        <f>SUM(D4:D9)</f>
        <v>186135100</v>
      </c>
      <c r="E10" s="21">
        <f>SUM(E4:E9)</f>
        <v>29866000</v>
      </c>
      <c r="F10" s="9">
        <f t="shared" si="0"/>
        <v>156269100</v>
      </c>
      <c r="I10" t="s">
        <v>5</v>
      </c>
    </row>
    <row r="11" spans="1:9" x14ac:dyDescent="0.25">
      <c r="B11" s="46" t="s">
        <v>76</v>
      </c>
      <c r="C11" s="46"/>
      <c r="D11" s="46"/>
      <c r="G11" s="9"/>
    </row>
    <row r="12" spans="1:9" x14ac:dyDescent="0.25">
      <c r="B12" s="47"/>
      <c r="C12" s="47"/>
      <c r="D12" s="47"/>
    </row>
    <row r="14" spans="1:9" x14ac:dyDescent="0.25">
      <c r="D14" s="2" t="s">
        <v>69</v>
      </c>
    </row>
    <row r="15" spans="1:9" x14ac:dyDescent="0.25">
      <c r="D15" s="2" t="s">
        <v>42</v>
      </c>
    </row>
    <row r="16" spans="1:9" x14ac:dyDescent="0.25">
      <c r="G16" s="9">
        <f>D10+28641850</f>
        <v>214776950</v>
      </c>
    </row>
    <row r="19" spans="4:4" x14ac:dyDescent="0.25">
      <c r="D19" s="2" t="s">
        <v>43</v>
      </c>
    </row>
  </sheetData>
  <mergeCells count="5">
    <mergeCell ref="B1:D2"/>
    <mergeCell ref="A1:A2"/>
    <mergeCell ref="B11:D12"/>
    <mergeCell ref="E2:E3"/>
    <mergeCell ref="F2:F3"/>
  </mergeCells>
  <pageMargins left="0.7" right="0.7" top="0.75" bottom="0.7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BreakPreview" topLeftCell="A4" zoomScaleNormal="85" zoomScaleSheetLayoutView="100" workbookViewId="0">
      <selection activeCell="A6" sqref="A6:XFD6"/>
    </sheetView>
  </sheetViews>
  <sheetFormatPr defaultRowHeight="15" x14ac:dyDescent="0.25"/>
  <cols>
    <col min="1" max="1" width="6.5703125" customWidth="1"/>
    <col min="2" max="2" width="20" customWidth="1"/>
    <col min="3" max="3" width="22.7109375" customWidth="1"/>
    <col min="4" max="4" width="8" style="2" customWidth="1"/>
    <col min="5" max="5" width="15.85546875" style="2" customWidth="1"/>
    <col min="6" max="6" width="15.85546875" style="29" customWidth="1"/>
    <col min="7" max="15" width="11.85546875" style="27" customWidth="1"/>
    <col min="16" max="17" width="11.85546875" style="29" customWidth="1"/>
    <col min="18" max="18" width="12" style="27" customWidth="1"/>
    <col min="19" max="19" width="10.7109375" style="27" customWidth="1"/>
    <col min="20" max="20" width="11.7109375" style="27" customWidth="1"/>
    <col min="23" max="23" width="15.28515625" bestFit="1" customWidth="1"/>
  </cols>
  <sheetData>
    <row r="1" spans="1:23" x14ac:dyDescent="0.25">
      <c r="A1" s="53"/>
      <c r="B1" s="53"/>
      <c r="C1" s="53"/>
      <c r="D1" s="13"/>
      <c r="E1" s="13"/>
      <c r="F1" s="30"/>
      <c r="G1" s="26"/>
    </row>
    <row r="2" spans="1:23" s="4" customFormat="1" ht="43.5" customHeight="1" x14ac:dyDescent="0.25">
      <c r="A2" s="54" t="s">
        <v>0</v>
      </c>
      <c r="B2" s="54" t="s">
        <v>1</v>
      </c>
      <c r="C2" s="54" t="s">
        <v>2</v>
      </c>
      <c r="D2" s="63" t="s">
        <v>48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5" t="s">
        <v>44</v>
      </c>
      <c r="S2" s="54" t="s">
        <v>40</v>
      </c>
      <c r="T2" s="58" t="s">
        <v>45</v>
      </c>
    </row>
    <row r="3" spans="1:23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6"/>
      <c r="S3" s="54"/>
      <c r="T3" s="58"/>
    </row>
    <row r="4" spans="1:23" s="25" customFormat="1" ht="30" customHeight="1" x14ac:dyDescent="0.25">
      <c r="A4" s="54"/>
      <c r="B4" s="54"/>
      <c r="C4" s="54"/>
      <c r="D4" s="63" t="s">
        <v>64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6"/>
      <c r="S4" s="54"/>
      <c r="T4" s="58"/>
    </row>
    <row r="5" spans="1:23" s="4" customFormat="1" ht="49.5" customHeight="1" x14ac:dyDescent="0.25">
      <c r="A5" s="54"/>
      <c r="B5" s="54"/>
      <c r="C5" s="54"/>
      <c r="D5" s="11">
        <v>1300</v>
      </c>
      <c r="E5" s="16" t="s">
        <v>47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7"/>
      <c r="S5" s="54"/>
      <c r="T5" s="58"/>
      <c r="W5" s="35">
        <f>SUM(F5:Q5)*10000</f>
        <v>138230000</v>
      </c>
    </row>
    <row r="6" spans="1:23" s="41" customFormat="1" ht="30" x14ac:dyDescent="0.25">
      <c r="A6" s="36">
        <v>1</v>
      </c>
      <c r="B6" s="37" t="s">
        <v>6</v>
      </c>
      <c r="C6" s="38" t="s">
        <v>7</v>
      </c>
      <c r="D6" s="51">
        <v>325</v>
      </c>
      <c r="E6" s="52"/>
      <c r="F6" s="39">
        <f t="shared" ref="F6:O6" si="0">F5*$D$6</f>
        <v>355875</v>
      </c>
      <c r="G6" s="39">
        <f t="shared" si="0"/>
        <v>354250</v>
      </c>
      <c r="H6" s="39">
        <f t="shared" si="0"/>
        <v>390650</v>
      </c>
      <c r="I6" s="39">
        <f t="shared" si="0"/>
        <v>473850</v>
      </c>
      <c r="J6" s="39">
        <f t="shared" si="0"/>
        <v>310700</v>
      </c>
      <c r="K6" s="39">
        <f t="shared" si="0"/>
        <v>354250</v>
      </c>
      <c r="L6" s="39">
        <f t="shared" si="0"/>
        <v>354575</v>
      </c>
      <c r="M6" s="39">
        <f t="shared" si="0"/>
        <v>534300</v>
      </c>
      <c r="N6" s="39">
        <f t="shared" si="0"/>
        <v>304850</v>
      </c>
      <c r="O6" s="39">
        <f t="shared" si="0"/>
        <v>362050</v>
      </c>
      <c r="P6" s="39">
        <f>$P$5*D6</f>
        <v>358475</v>
      </c>
      <c r="Q6" s="39">
        <f>$Q$5*D6</f>
        <v>338650</v>
      </c>
      <c r="R6" s="40">
        <f>SUM(F6:Q6)</f>
        <v>4492475</v>
      </c>
      <c r="S6" s="40">
        <f>R6*5%</f>
        <v>224623.75</v>
      </c>
      <c r="T6" s="40">
        <f>R6-S6</f>
        <v>4267851.25</v>
      </c>
    </row>
    <row r="7" spans="1:23" s="42" customFormat="1" x14ac:dyDescent="0.25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1"/>
    </row>
    <row r="8" spans="1:23" s="41" customFormat="1" ht="30" x14ac:dyDescent="0.25">
      <c r="A8" s="36">
        <f>A6+1</f>
        <v>2</v>
      </c>
      <c r="B8" s="37" t="s">
        <v>8</v>
      </c>
      <c r="C8" s="38" t="s">
        <v>9</v>
      </c>
      <c r="D8" s="51">
        <v>325</v>
      </c>
      <c r="E8" s="52"/>
      <c r="F8" s="39">
        <f>$F$5*$D$6</f>
        <v>355875</v>
      </c>
      <c r="G8" s="39">
        <f>G5*$D$8</f>
        <v>354250</v>
      </c>
      <c r="H8" s="39">
        <f t="shared" ref="H8:O8" si="1">H5*$D$8</f>
        <v>390650</v>
      </c>
      <c r="I8" s="39">
        <f t="shared" si="1"/>
        <v>473850</v>
      </c>
      <c r="J8" s="39">
        <f t="shared" si="1"/>
        <v>310700</v>
      </c>
      <c r="K8" s="39">
        <f t="shared" si="1"/>
        <v>354250</v>
      </c>
      <c r="L8" s="39">
        <f t="shared" si="1"/>
        <v>354575</v>
      </c>
      <c r="M8" s="39">
        <f t="shared" si="1"/>
        <v>534300</v>
      </c>
      <c r="N8" s="39">
        <f t="shared" si="1"/>
        <v>304850</v>
      </c>
      <c r="O8" s="39">
        <f t="shared" si="1"/>
        <v>362050</v>
      </c>
      <c r="P8" s="39">
        <f>$P$5*D8</f>
        <v>358475</v>
      </c>
      <c r="Q8" s="39">
        <f>$Q$5*D8</f>
        <v>338650</v>
      </c>
      <c r="R8" s="40">
        <f>SUM(F8:Q8)</f>
        <v>4492475</v>
      </c>
      <c r="S8" s="40">
        <f>R8*5%</f>
        <v>224623.75</v>
      </c>
      <c r="T8" s="40">
        <f>R8-S8</f>
        <v>4267851.25</v>
      </c>
    </row>
    <row r="9" spans="1:23" s="42" customFormat="1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</row>
    <row r="10" spans="1:23" s="41" customFormat="1" ht="30" x14ac:dyDescent="0.25">
      <c r="A10" s="36">
        <f>A8+1</f>
        <v>3</v>
      </c>
      <c r="B10" s="37" t="s">
        <v>11</v>
      </c>
      <c r="C10" s="38" t="s">
        <v>10</v>
      </c>
      <c r="D10" s="51">
        <v>325</v>
      </c>
      <c r="E10" s="52"/>
      <c r="F10" s="39">
        <f>$F$5*$D$6</f>
        <v>355875</v>
      </c>
      <c r="G10" s="39">
        <f>G5*$D$10</f>
        <v>354250</v>
      </c>
      <c r="H10" s="39">
        <f t="shared" ref="H10:O10" si="2">H5*$D$10</f>
        <v>390650</v>
      </c>
      <c r="I10" s="39">
        <f t="shared" si="2"/>
        <v>473850</v>
      </c>
      <c r="J10" s="39">
        <f t="shared" si="2"/>
        <v>310700</v>
      </c>
      <c r="K10" s="39">
        <f t="shared" si="2"/>
        <v>354250</v>
      </c>
      <c r="L10" s="39">
        <f t="shared" si="2"/>
        <v>354575</v>
      </c>
      <c r="M10" s="39">
        <f t="shared" si="2"/>
        <v>534300</v>
      </c>
      <c r="N10" s="39">
        <f t="shared" si="2"/>
        <v>304850</v>
      </c>
      <c r="O10" s="39">
        <f t="shared" si="2"/>
        <v>362050</v>
      </c>
      <c r="P10" s="39">
        <f>$P$5*D10</f>
        <v>358475</v>
      </c>
      <c r="Q10" s="39">
        <f>$Q$5*D10</f>
        <v>338650</v>
      </c>
      <c r="R10" s="40">
        <f>SUM(F10:Q10)</f>
        <v>4492475</v>
      </c>
      <c r="S10" s="40">
        <f>R10*5%</f>
        <v>224623.75</v>
      </c>
      <c r="T10" s="40">
        <f>R10-S10</f>
        <v>4267851.25</v>
      </c>
    </row>
    <row r="11" spans="1:23" s="42" customFormat="1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3" s="41" customFormat="1" ht="30" x14ac:dyDescent="0.25">
      <c r="A12" s="36">
        <f>A10+1</f>
        <v>4</v>
      </c>
      <c r="B12" s="37" t="s">
        <v>38</v>
      </c>
      <c r="C12" s="38" t="s">
        <v>39</v>
      </c>
      <c r="D12" s="51">
        <v>325</v>
      </c>
      <c r="E12" s="52"/>
      <c r="F12" s="39">
        <f>$F$5*$D$6</f>
        <v>355875</v>
      </c>
      <c r="G12" s="39">
        <f>G5*$D$12</f>
        <v>354250</v>
      </c>
      <c r="H12" s="39">
        <f t="shared" ref="H12:O12" si="3">H5*$D$12</f>
        <v>390650</v>
      </c>
      <c r="I12" s="39">
        <f t="shared" si="3"/>
        <v>473850</v>
      </c>
      <c r="J12" s="39">
        <f t="shared" si="3"/>
        <v>310700</v>
      </c>
      <c r="K12" s="39">
        <f t="shared" si="3"/>
        <v>354250</v>
      </c>
      <c r="L12" s="39">
        <f t="shared" si="3"/>
        <v>354575</v>
      </c>
      <c r="M12" s="39">
        <f t="shared" si="3"/>
        <v>534300</v>
      </c>
      <c r="N12" s="39">
        <f t="shared" si="3"/>
        <v>304850</v>
      </c>
      <c r="O12" s="39">
        <f t="shared" si="3"/>
        <v>362050</v>
      </c>
      <c r="P12" s="39">
        <f>$P$5*D12</f>
        <v>358475</v>
      </c>
      <c r="Q12" s="39">
        <f>$Q$5*D12</f>
        <v>338650</v>
      </c>
      <c r="R12" s="40">
        <f>SUM(F12:Q12)</f>
        <v>4492475</v>
      </c>
      <c r="S12" s="40">
        <f>R12*5%</f>
        <v>224623.75</v>
      </c>
      <c r="T12" s="40">
        <f>R12-S12</f>
        <v>4267851.25</v>
      </c>
    </row>
    <row r="13" spans="1:23" x14ac:dyDescent="0.25">
      <c r="A13" s="21"/>
      <c r="B13" s="21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8">
        <f>R6+R8+R10+R12</f>
        <v>17969900</v>
      </c>
      <c r="S13" s="28">
        <f>R13*5%</f>
        <v>898495</v>
      </c>
      <c r="T13" s="28">
        <f>R13-S13</f>
        <v>17071405</v>
      </c>
    </row>
    <row r="15" spans="1:23" x14ac:dyDescent="0.25">
      <c r="R15" s="49" t="s">
        <v>89</v>
      </c>
      <c r="S15" s="49"/>
      <c r="T15" s="49"/>
    </row>
    <row r="16" spans="1:23" x14ac:dyDescent="0.25">
      <c r="R16" s="49" t="s">
        <v>42</v>
      </c>
      <c r="S16" s="49"/>
      <c r="T16" s="49"/>
    </row>
    <row r="20" spans="18:20" x14ac:dyDescent="0.25">
      <c r="R20" s="49" t="s">
        <v>43</v>
      </c>
      <c r="S20" s="49"/>
      <c r="T20" s="49"/>
    </row>
  </sheetData>
  <mergeCells count="20">
    <mergeCell ref="S2:S5"/>
    <mergeCell ref="T2:T5"/>
    <mergeCell ref="A7:T7"/>
    <mergeCell ref="A9:T9"/>
    <mergeCell ref="D2:E2"/>
    <mergeCell ref="D6:E6"/>
    <mergeCell ref="D8:E8"/>
    <mergeCell ref="D3:E3"/>
    <mergeCell ref="D4:E4"/>
    <mergeCell ref="A1:C1"/>
    <mergeCell ref="A2:A5"/>
    <mergeCell ref="B2:B5"/>
    <mergeCell ref="C2:C5"/>
    <mergeCell ref="R2:R5"/>
    <mergeCell ref="R15:T15"/>
    <mergeCell ref="R16:T16"/>
    <mergeCell ref="R20:T20"/>
    <mergeCell ref="A11:T11"/>
    <mergeCell ref="D10:E10"/>
    <mergeCell ref="D12:E12"/>
  </mergeCells>
  <pageMargins left="0.7" right="0.7" top="0.75" bottom="0.75" header="0.3" footer="0.3"/>
  <pageSetup scale="10" orientation="landscape" r:id="rId1"/>
  <rowBreaks count="1" manualBreakCount="1">
    <brk id="2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view="pageBreakPreview" zoomScale="60" zoomScaleNormal="70" workbookViewId="0">
      <selection activeCell="C25" sqref="C25"/>
    </sheetView>
  </sheetViews>
  <sheetFormatPr defaultRowHeight="15" x14ac:dyDescent="0.25"/>
  <cols>
    <col min="1" max="1" width="6.5703125" customWidth="1"/>
    <col min="2" max="2" width="27.85546875" customWidth="1"/>
    <col min="3" max="3" width="23.7109375" customWidth="1"/>
    <col min="4" max="4" width="7.7109375" customWidth="1"/>
    <col min="5" max="6" width="18" customWidth="1"/>
    <col min="7" max="17" width="15.7109375" customWidth="1"/>
    <col min="18" max="18" width="13.7109375" customWidth="1"/>
    <col min="19" max="19" width="12.42578125" customWidth="1"/>
    <col min="20" max="20" width="14.140625" customWidth="1"/>
  </cols>
  <sheetData>
    <row r="1" spans="1:20" x14ac:dyDescent="0.25">
      <c r="A1" s="53"/>
      <c r="B1" s="53"/>
      <c r="C1" s="53"/>
      <c r="D1" s="13"/>
      <c r="E1" s="13"/>
      <c r="F1" s="30"/>
      <c r="G1" s="13"/>
      <c r="H1" s="13"/>
      <c r="I1" s="26"/>
      <c r="J1" s="26"/>
    </row>
    <row r="2" spans="1:20" s="4" customFormat="1" ht="30" customHeight="1" x14ac:dyDescent="0.25">
      <c r="A2" s="54" t="s">
        <v>0</v>
      </c>
      <c r="B2" s="54" t="s">
        <v>1</v>
      </c>
      <c r="C2" s="54" t="s">
        <v>2</v>
      </c>
      <c r="D2" s="63" t="s">
        <v>49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4" t="s">
        <v>44</v>
      </c>
      <c r="S2" s="54" t="s">
        <v>40</v>
      </c>
      <c r="T2" s="58" t="s">
        <v>45</v>
      </c>
    </row>
    <row r="3" spans="1:20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4"/>
      <c r="S3" s="54"/>
      <c r="T3" s="58"/>
    </row>
    <row r="4" spans="1:20" s="25" customFormat="1" ht="30" customHeight="1" x14ac:dyDescent="0.25">
      <c r="A4" s="54"/>
      <c r="B4" s="54"/>
      <c r="C4" s="54"/>
      <c r="D4" s="63" t="s">
        <v>64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4"/>
      <c r="S4" s="54"/>
      <c r="T4" s="58"/>
    </row>
    <row r="5" spans="1:20" s="4" customFormat="1" ht="32.25" customHeight="1" x14ac:dyDescent="0.25">
      <c r="A5" s="54"/>
      <c r="B5" s="54"/>
      <c r="C5" s="54"/>
      <c r="D5" s="11">
        <v>1000</v>
      </c>
      <c r="E5" s="16" t="s">
        <v>46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4"/>
      <c r="S5" s="54"/>
      <c r="T5" s="58"/>
    </row>
    <row r="6" spans="1:20" s="41" customFormat="1" ht="30" x14ac:dyDescent="0.25">
      <c r="A6" s="36">
        <v>1</v>
      </c>
      <c r="B6" s="37" t="s">
        <v>13</v>
      </c>
      <c r="C6" s="38" t="s">
        <v>14</v>
      </c>
      <c r="D6" s="51">
        <v>500</v>
      </c>
      <c r="E6" s="52"/>
      <c r="F6" s="39">
        <f>F5*$D$6</f>
        <v>547500</v>
      </c>
      <c r="G6" s="39">
        <f>G5*$D$6</f>
        <v>545000</v>
      </c>
      <c r="H6" s="39">
        <f t="shared" ref="H6:Q6" si="0">H5*$D$6</f>
        <v>601000</v>
      </c>
      <c r="I6" s="39">
        <f t="shared" si="0"/>
        <v>729000</v>
      </c>
      <c r="J6" s="39">
        <f t="shared" si="0"/>
        <v>478000</v>
      </c>
      <c r="K6" s="39">
        <f t="shared" si="0"/>
        <v>545000</v>
      </c>
      <c r="L6" s="39">
        <f t="shared" si="0"/>
        <v>545500</v>
      </c>
      <c r="M6" s="39">
        <f t="shared" si="0"/>
        <v>822000</v>
      </c>
      <c r="N6" s="39">
        <f t="shared" si="0"/>
        <v>469000</v>
      </c>
      <c r="O6" s="39">
        <f t="shared" si="0"/>
        <v>557000</v>
      </c>
      <c r="P6" s="39">
        <f t="shared" si="0"/>
        <v>551500</v>
      </c>
      <c r="Q6" s="39">
        <f t="shared" si="0"/>
        <v>521000</v>
      </c>
      <c r="R6" s="40">
        <f>SUM(F6:Q6)</f>
        <v>6911500</v>
      </c>
      <c r="S6" s="40">
        <f>R6*5%</f>
        <v>345575</v>
      </c>
      <c r="T6" s="40">
        <f>R6-S6</f>
        <v>6565925</v>
      </c>
    </row>
    <row r="7" spans="1:20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s="41" customFormat="1" ht="30" x14ac:dyDescent="0.25">
      <c r="A8" s="36">
        <f>A6+1</f>
        <v>2</v>
      </c>
      <c r="B8" s="37" t="s">
        <v>15</v>
      </c>
      <c r="C8" s="38" t="s">
        <v>16</v>
      </c>
      <c r="D8" s="51">
        <v>500</v>
      </c>
      <c r="E8" s="52"/>
      <c r="F8" s="39">
        <f>$F$5*$D$6</f>
        <v>547500</v>
      </c>
      <c r="G8" s="39">
        <f>G5*$D$8</f>
        <v>545000</v>
      </c>
      <c r="H8" s="39">
        <f t="shared" ref="H8:Q8" si="1">H5*$D$8</f>
        <v>601000</v>
      </c>
      <c r="I8" s="39">
        <f t="shared" si="1"/>
        <v>729000</v>
      </c>
      <c r="J8" s="39">
        <f t="shared" si="1"/>
        <v>478000</v>
      </c>
      <c r="K8" s="39">
        <f t="shared" si="1"/>
        <v>545000</v>
      </c>
      <c r="L8" s="39">
        <f t="shared" si="1"/>
        <v>545500</v>
      </c>
      <c r="M8" s="39">
        <f t="shared" si="1"/>
        <v>822000</v>
      </c>
      <c r="N8" s="39">
        <f t="shared" si="1"/>
        <v>469000</v>
      </c>
      <c r="O8" s="39">
        <f t="shared" si="1"/>
        <v>557000</v>
      </c>
      <c r="P8" s="39">
        <f t="shared" si="1"/>
        <v>551500</v>
      </c>
      <c r="Q8" s="39">
        <f t="shared" si="1"/>
        <v>521000</v>
      </c>
      <c r="R8" s="40">
        <f>SUM(F8:Q8)</f>
        <v>6911500</v>
      </c>
      <c r="S8" s="40">
        <f>R8*5%</f>
        <v>345575</v>
      </c>
      <c r="T8" s="40">
        <f>R8-S8</f>
        <v>6565925</v>
      </c>
    </row>
    <row r="9" spans="1:20" x14ac:dyDescent="0.2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1:20" x14ac:dyDescent="0.25">
      <c r="R10" s="15">
        <f>R6+R8</f>
        <v>13823000</v>
      </c>
      <c r="S10" s="15">
        <f>R10*5%</f>
        <v>691150</v>
      </c>
      <c r="T10" s="15">
        <f>R10-S10</f>
        <v>13131850</v>
      </c>
    </row>
    <row r="12" spans="1:20" x14ac:dyDescent="0.25">
      <c r="R12" s="49" t="s">
        <v>69</v>
      </c>
      <c r="S12" s="49"/>
      <c r="T12" s="49"/>
    </row>
    <row r="13" spans="1:20" x14ac:dyDescent="0.25">
      <c r="R13" s="49" t="s">
        <v>42</v>
      </c>
      <c r="S13" s="49"/>
      <c r="T13" s="49"/>
    </row>
    <row r="14" spans="1:20" x14ac:dyDescent="0.25">
      <c r="R14" s="2"/>
    </row>
    <row r="15" spans="1:20" x14ac:dyDescent="0.25">
      <c r="R15" s="2"/>
    </row>
    <row r="16" spans="1:20" x14ac:dyDescent="0.25">
      <c r="R16" s="2"/>
    </row>
    <row r="17" spans="18:20" x14ac:dyDescent="0.25">
      <c r="R17" s="49" t="s">
        <v>43</v>
      </c>
      <c r="S17" s="49"/>
      <c r="T17" s="49"/>
    </row>
  </sheetData>
  <mergeCells count="17">
    <mergeCell ref="A1:C1"/>
    <mergeCell ref="A2:A5"/>
    <mergeCell ref="B2:B5"/>
    <mergeCell ref="C2:C5"/>
    <mergeCell ref="R2:R5"/>
    <mergeCell ref="D3:E3"/>
    <mergeCell ref="D2:E2"/>
    <mergeCell ref="S2:S5"/>
    <mergeCell ref="D4:E4"/>
    <mergeCell ref="R12:T12"/>
    <mergeCell ref="R13:T13"/>
    <mergeCell ref="R17:T17"/>
    <mergeCell ref="T2:T5"/>
    <mergeCell ref="A7:T7"/>
    <mergeCell ref="A9:T9"/>
    <mergeCell ref="D6:E6"/>
    <mergeCell ref="D8:E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70" zoomScaleNormal="70" workbookViewId="0">
      <selection activeCell="I17" sqref="I17"/>
    </sheetView>
  </sheetViews>
  <sheetFormatPr defaultRowHeight="15" x14ac:dyDescent="0.25"/>
  <cols>
    <col min="1" max="1" width="6.5703125" customWidth="1"/>
    <col min="2" max="2" width="24.85546875" customWidth="1"/>
    <col min="3" max="3" width="16" customWidth="1"/>
    <col min="4" max="4" width="9" customWidth="1"/>
    <col min="5" max="6" width="20.28515625" customWidth="1"/>
    <col min="7" max="17" width="17.28515625" customWidth="1"/>
    <col min="18" max="18" width="14.5703125" customWidth="1"/>
    <col min="19" max="19" width="13.42578125" customWidth="1"/>
    <col min="20" max="20" width="15.140625" customWidth="1"/>
  </cols>
  <sheetData>
    <row r="1" spans="1:20" x14ac:dyDescent="0.25">
      <c r="A1" s="53"/>
      <c r="B1" s="53"/>
      <c r="C1" s="53"/>
      <c r="D1" s="13"/>
      <c r="E1" s="13"/>
      <c r="F1" s="30"/>
      <c r="G1" s="13"/>
      <c r="H1" s="13"/>
    </row>
    <row r="2" spans="1:20" s="4" customFormat="1" ht="30" customHeight="1" x14ac:dyDescent="0.25">
      <c r="A2" s="54" t="s">
        <v>0</v>
      </c>
      <c r="B2" s="54" t="s">
        <v>1</v>
      </c>
      <c r="C2" s="54" t="s">
        <v>2</v>
      </c>
      <c r="D2" s="63" t="s">
        <v>50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5" t="s">
        <v>44</v>
      </c>
      <c r="S2" s="54" t="s">
        <v>40</v>
      </c>
      <c r="T2" s="58" t="s">
        <v>45</v>
      </c>
    </row>
    <row r="3" spans="1:20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6"/>
      <c r="S3" s="54"/>
      <c r="T3" s="58"/>
    </row>
    <row r="4" spans="1:20" s="25" customFormat="1" ht="30" customHeight="1" x14ac:dyDescent="0.25">
      <c r="A4" s="54"/>
      <c r="B4" s="54"/>
      <c r="C4" s="54"/>
      <c r="D4" s="63" t="s">
        <v>64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6"/>
      <c r="S4" s="54"/>
      <c r="T4" s="58"/>
    </row>
    <row r="5" spans="1:20" s="4" customFormat="1" x14ac:dyDescent="0.25">
      <c r="A5" s="54"/>
      <c r="B5" s="54"/>
      <c r="C5" s="54"/>
      <c r="D5" s="11">
        <v>3500</v>
      </c>
      <c r="E5" s="16" t="s">
        <v>51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7"/>
      <c r="S5" s="54"/>
      <c r="T5" s="58"/>
    </row>
    <row r="6" spans="1:20" s="41" customFormat="1" ht="30" x14ac:dyDescent="0.25">
      <c r="A6" s="36">
        <v>1</v>
      </c>
      <c r="B6" s="37" t="s">
        <v>19</v>
      </c>
      <c r="C6" s="38" t="s">
        <v>18</v>
      </c>
      <c r="D6" s="51">
        <v>875</v>
      </c>
      <c r="E6" s="52"/>
      <c r="F6" s="39">
        <f>F5*$D$6</f>
        <v>958125</v>
      </c>
      <c r="G6" s="39">
        <f>G5*$D$6</f>
        <v>953750</v>
      </c>
      <c r="H6" s="39">
        <f t="shared" ref="H6:Q6" si="0">H5*$D$6</f>
        <v>1051750</v>
      </c>
      <c r="I6" s="39">
        <f t="shared" si="0"/>
        <v>1275750</v>
      </c>
      <c r="J6" s="39">
        <f t="shared" si="0"/>
        <v>836500</v>
      </c>
      <c r="K6" s="39">
        <f t="shared" si="0"/>
        <v>953750</v>
      </c>
      <c r="L6" s="39">
        <f t="shared" si="0"/>
        <v>954625</v>
      </c>
      <c r="M6" s="39">
        <f t="shared" si="0"/>
        <v>1438500</v>
      </c>
      <c r="N6" s="39">
        <f t="shared" si="0"/>
        <v>820750</v>
      </c>
      <c r="O6" s="39">
        <f t="shared" si="0"/>
        <v>974750</v>
      </c>
      <c r="P6" s="39">
        <f t="shared" si="0"/>
        <v>965125</v>
      </c>
      <c r="Q6" s="39">
        <f t="shared" si="0"/>
        <v>911750</v>
      </c>
      <c r="R6" s="40">
        <f>SUM(F6:Q6)</f>
        <v>12095125</v>
      </c>
      <c r="S6" s="40">
        <f>R6*5%</f>
        <v>604756.25</v>
      </c>
      <c r="T6" s="40">
        <f>R6-S6</f>
        <v>11490368.75</v>
      </c>
    </row>
    <row r="7" spans="1:20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s="41" customFormat="1" ht="30" x14ac:dyDescent="0.25">
      <c r="A8" s="36">
        <f>A6+1</f>
        <v>2</v>
      </c>
      <c r="B8" s="37" t="s">
        <v>20</v>
      </c>
      <c r="C8" s="38" t="s">
        <v>18</v>
      </c>
      <c r="D8" s="51">
        <v>875</v>
      </c>
      <c r="E8" s="52"/>
      <c r="F8" s="39">
        <f>$F$5*$D$6</f>
        <v>958125</v>
      </c>
      <c r="G8" s="39">
        <f>G5*$D$8</f>
        <v>953750</v>
      </c>
      <c r="H8" s="39">
        <f t="shared" ref="H8:Q8" si="1">H5*$D$8</f>
        <v>1051750</v>
      </c>
      <c r="I8" s="39">
        <f t="shared" si="1"/>
        <v>1275750</v>
      </c>
      <c r="J8" s="39">
        <f t="shared" si="1"/>
        <v>836500</v>
      </c>
      <c r="K8" s="39">
        <f t="shared" si="1"/>
        <v>953750</v>
      </c>
      <c r="L8" s="39">
        <f t="shared" si="1"/>
        <v>954625</v>
      </c>
      <c r="M8" s="39">
        <f t="shared" si="1"/>
        <v>1438500</v>
      </c>
      <c r="N8" s="39">
        <f t="shared" si="1"/>
        <v>820750</v>
      </c>
      <c r="O8" s="39">
        <f t="shared" si="1"/>
        <v>974750</v>
      </c>
      <c r="P8" s="39">
        <f t="shared" si="1"/>
        <v>965125</v>
      </c>
      <c r="Q8" s="39">
        <f t="shared" si="1"/>
        <v>911750</v>
      </c>
      <c r="R8" s="40">
        <f>SUM(F8:Q8)</f>
        <v>12095125</v>
      </c>
      <c r="S8" s="40">
        <f>R8*5%</f>
        <v>604756.25</v>
      </c>
      <c r="T8" s="40">
        <f>R8-S8</f>
        <v>11490368.75</v>
      </c>
    </row>
    <row r="9" spans="1:20" x14ac:dyDescent="0.2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1:20" s="41" customFormat="1" ht="30" x14ac:dyDescent="0.25">
      <c r="A10" s="36">
        <f>A8+1</f>
        <v>3</v>
      </c>
      <c r="B10" s="37" t="s">
        <v>21</v>
      </c>
      <c r="C10" s="38" t="s">
        <v>18</v>
      </c>
      <c r="D10" s="51">
        <v>875</v>
      </c>
      <c r="E10" s="52"/>
      <c r="F10" s="39">
        <f>$F$5*$D$6</f>
        <v>958125</v>
      </c>
      <c r="G10" s="39">
        <f>G5*$D$10</f>
        <v>953750</v>
      </c>
      <c r="H10" s="39">
        <f t="shared" ref="H10:Q10" si="2">H5*$D$10</f>
        <v>1051750</v>
      </c>
      <c r="I10" s="39">
        <f t="shared" si="2"/>
        <v>1275750</v>
      </c>
      <c r="J10" s="39">
        <f t="shared" si="2"/>
        <v>836500</v>
      </c>
      <c r="K10" s="39">
        <f t="shared" si="2"/>
        <v>953750</v>
      </c>
      <c r="L10" s="39">
        <f t="shared" si="2"/>
        <v>954625</v>
      </c>
      <c r="M10" s="39">
        <f t="shared" si="2"/>
        <v>1438500</v>
      </c>
      <c r="N10" s="39">
        <f t="shared" si="2"/>
        <v>820750</v>
      </c>
      <c r="O10" s="39">
        <f t="shared" si="2"/>
        <v>974750</v>
      </c>
      <c r="P10" s="39">
        <f t="shared" si="2"/>
        <v>965125</v>
      </c>
      <c r="Q10" s="39">
        <f t="shared" si="2"/>
        <v>911750</v>
      </c>
      <c r="R10" s="40">
        <f>SUM(F10:Q10)</f>
        <v>12095125</v>
      </c>
      <c r="S10" s="40">
        <f>R10*5%</f>
        <v>604756.25</v>
      </c>
      <c r="T10" s="40">
        <f>R10-S10</f>
        <v>11490368.75</v>
      </c>
    </row>
    <row r="11" spans="1:20" x14ac:dyDescent="0.2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s="41" customFormat="1" ht="30" x14ac:dyDescent="0.25">
      <c r="A12" s="36">
        <f>A10+1</f>
        <v>4</v>
      </c>
      <c r="B12" s="37" t="s">
        <v>22</v>
      </c>
      <c r="C12" s="38" t="s">
        <v>18</v>
      </c>
      <c r="D12" s="51">
        <v>875</v>
      </c>
      <c r="E12" s="52"/>
      <c r="F12" s="39">
        <f>$F$5*$D$6</f>
        <v>958125</v>
      </c>
      <c r="G12" s="39">
        <f>G5*$D$12</f>
        <v>953750</v>
      </c>
      <c r="H12" s="39">
        <f t="shared" ref="H12:Q12" si="3">H5*$D$12</f>
        <v>1051750</v>
      </c>
      <c r="I12" s="39">
        <f t="shared" si="3"/>
        <v>1275750</v>
      </c>
      <c r="J12" s="39">
        <f t="shared" si="3"/>
        <v>836500</v>
      </c>
      <c r="K12" s="39">
        <f t="shared" si="3"/>
        <v>953750</v>
      </c>
      <c r="L12" s="39">
        <f t="shared" si="3"/>
        <v>954625</v>
      </c>
      <c r="M12" s="39">
        <f t="shared" si="3"/>
        <v>1438500</v>
      </c>
      <c r="N12" s="39">
        <f t="shared" si="3"/>
        <v>820750</v>
      </c>
      <c r="O12" s="39">
        <f t="shared" si="3"/>
        <v>974750</v>
      </c>
      <c r="P12" s="39">
        <f t="shared" si="3"/>
        <v>965125</v>
      </c>
      <c r="Q12" s="39">
        <f t="shared" si="3"/>
        <v>911750</v>
      </c>
      <c r="R12" s="40">
        <f>SUM(F12:Q12)</f>
        <v>12095125</v>
      </c>
      <c r="S12" s="40">
        <f>R12*5%</f>
        <v>604756.25</v>
      </c>
      <c r="T12" s="40">
        <f>R12-S12</f>
        <v>11490368.75</v>
      </c>
    </row>
    <row r="13" spans="1:20" x14ac:dyDescent="0.25">
      <c r="D13" s="18"/>
      <c r="R13" s="15">
        <f>R6+R8+R10+R12</f>
        <v>48380500</v>
      </c>
      <c r="S13" s="15">
        <f>R13*5%</f>
        <v>2419025</v>
      </c>
      <c r="T13" s="15">
        <f>R13-S13</f>
        <v>45961475</v>
      </c>
    </row>
    <row r="14" spans="1:20" x14ac:dyDescent="0.25">
      <c r="E14" s="20"/>
      <c r="F14" s="20"/>
    </row>
    <row r="15" spans="1:20" x14ac:dyDescent="0.25">
      <c r="R15" s="49" t="s">
        <v>69</v>
      </c>
      <c r="S15" s="49"/>
      <c r="T15" s="49"/>
    </row>
    <row r="16" spans="1:20" x14ac:dyDescent="0.25">
      <c r="R16" s="49" t="s">
        <v>42</v>
      </c>
      <c r="S16" s="49"/>
      <c r="T16" s="49"/>
    </row>
    <row r="17" spans="18:20" x14ac:dyDescent="0.25">
      <c r="R17" s="2"/>
    </row>
    <row r="18" spans="18:20" x14ac:dyDescent="0.25">
      <c r="R18" s="2"/>
    </row>
    <row r="19" spans="18:20" x14ac:dyDescent="0.25">
      <c r="R19" s="2"/>
    </row>
    <row r="20" spans="18:20" x14ac:dyDescent="0.25">
      <c r="R20" s="49" t="s">
        <v>43</v>
      </c>
      <c r="S20" s="49"/>
      <c r="T20" s="49"/>
    </row>
  </sheetData>
  <mergeCells count="20">
    <mergeCell ref="S2:S5"/>
    <mergeCell ref="D4:E4"/>
    <mergeCell ref="R15:T15"/>
    <mergeCell ref="R16:T16"/>
    <mergeCell ref="R20:T20"/>
    <mergeCell ref="D12:E12"/>
    <mergeCell ref="T2:T5"/>
    <mergeCell ref="A7:T7"/>
    <mergeCell ref="A9:T9"/>
    <mergeCell ref="A11:T11"/>
    <mergeCell ref="D6:E6"/>
    <mergeCell ref="D8:E8"/>
    <mergeCell ref="D10:E10"/>
    <mergeCell ref="A1:C1"/>
    <mergeCell ref="A2:A5"/>
    <mergeCell ref="B2:B5"/>
    <mergeCell ref="C2:C5"/>
    <mergeCell ref="R2:R5"/>
    <mergeCell ref="D3:E3"/>
    <mergeCell ref="D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70" zoomScaleNormal="70" workbookViewId="0">
      <selection activeCell="F21" sqref="F21"/>
    </sheetView>
  </sheetViews>
  <sheetFormatPr defaultRowHeight="15" x14ac:dyDescent="0.25"/>
  <cols>
    <col min="1" max="1" width="6.5703125" customWidth="1"/>
    <col min="2" max="2" width="24.85546875" customWidth="1"/>
    <col min="3" max="3" width="18.85546875" customWidth="1"/>
    <col min="4" max="4" width="10.42578125" customWidth="1"/>
    <col min="5" max="6" width="18.5703125" customWidth="1"/>
    <col min="7" max="17" width="17.140625" customWidth="1"/>
    <col min="18" max="18" width="14.5703125" customWidth="1"/>
    <col min="19" max="19" width="13.42578125" customWidth="1"/>
    <col min="20" max="20" width="17.140625" customWidth="1"/>
  </cols>
  <sheetData>
    <row r="1" spans="1:20" x14ac:dyDescent="0.25">
      <c r="A1" s="53"/>
      <c r="B1" s="53"/>
      <c r="C1" s="53"/>
      <c r="D1" s="13"/>
      <c r="E1" s="13"/>
      <c r="F1" s="30"/>
      <c r="G1" s="13"/>
      <c r="H1" s="13"/>
    </row>
    <row r="2" spans="1:20" s="4" customFormat="1" ht="30" customHeight="1" x14ac:dyDescent="0.25">
      <c r="A2" s="54" t="s">
        <v>0</v>
      </c>
      <c r="B2" s="54" t="s">
        <v>1</v>
      </c>
      <c r="C2" s="54" t="s">
        <v>2</v>
      </c>
      <c r="D2" s="63" t="s">
        <v>72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5" t="s">
        <v>44</v>
      </c>
      <c r="S2" s="54" t="s">
        <v>40</v>
      </c>
      <c r="T2" s="58" t="s">
        <v>45</v>
      </c>
    </row>
    <row r="3" spans="1:20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6"/>
      <c r="S3" s="54"/>
      <c r="T3" s="58"/>
    </row>
    <row r="4" spans="1:20" s="25" customFormat="1" ht="30" customHeight="1" x14ac:dyDescent="0.25">
      <c r="A4" s="54"/>
      <c r="B4" s="54"/>
      <c r="C4" s="54"/>
      <c r="D4" s="63" t="s">
        <v>64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6"/>
      <c r="S4" s="54"/>
      <c r="T4" s="58"/>
    </row>
    <row r="5" spans="1:20" s="4" customFormat="1" ht="30" x14ac:dyDescent="0.25">
      <c r="A5" s="54"/>
      <c r="B5" s="54"/>
      <c r="C5" s="54"/>
      <c r="D5" s="11">
        <v>2000</v>
      </c>
      <c r="E5" s="16" t="s">
        <v>70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7"/>
      <c r="S5" s="54"/>
      <c r="T5" s="58"/>
    </row>
    <row r="6" spans="1:20" s="41" customFormat="1" ht="30" x14ac:dyDescent="0.25">
      <c r="A6" s="36">
        <v>1</v>
      </c>
      <c r="B6" s="37" t="s">
        <v>23</v>
      </c>
      <c r="C6" s="38" t="s">
        <v>24</v>
      </c>
      <c r="D6" s="51">
        <v>400</v>
      </c>
      <c r="E6" s="52"/>
      <c r="F6" s="39">
        <f>F5*$D$6</f>
        <v>438000</v>
      </c>
      <c r="G6" s="39">
        <f>G5*$D$6</f>
        <v>436000</v>
      </c>
      <c r="H6" s="39">
        <f t="shared" ref="H6:N6" si="0">H5*$D$6</f>
        <v>480800</v>
      </c>
      <c r="I6" s="39">
        <f t="shared" si="0"/>
        <v>583200</v>
      </c>
      <c r="J6" s="39">
        <f t="shared" si="0"/>
        <v>382400</v>
      </c>
      <c r="K6" s="39">
        <f t="shared" si="0"/>
        <v>436000</v>
      </c>
      <c r="L6" s="39">
        <f t="shared" si="0"/>
        <v>436400</v>
      </c>
      <c r="M6" s="39">
        <f t="shared" si="0"/>
        <v>657600</v>
      </c>
      <c r="N6" s="39">
        <f t="shared" si="0"/>
        <v>375200</v>
      </c>
      <c r="O6" s="39">
        <f t="shared" ref="O6:Q6" si="1">O5*$D$6</f>
        <v>445600</v>
      </c>
      <c r="P6" s="39">
        <f t="shared" si="1"/>
        <v>441200</v>
      </c>
      <c r="Q6" s="39">
        <f t="shared" si="1"/>
        <v>416800</v>
      </c>
      <c r="R6" s="40">
        <f>SUM(F6:Q6)</f>
        <v>5529200</v>
      </c>
      <c r="S6" s="40">
        <f>R6*5%</f>
        <v>276460</v>
      </c>
      <c r="T6" s="40">
        <f>R6-S6</f>
        <v>5252740</v>
      </c>
    </row>
    <row r="7" spans="1:20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s="41" customFormat="1" ht="30" customHeight="1" x14ac:dyDescent="0.25">
      <c r="A8" s="36">
        <f>A6+1</f>
        <v>2</v>
      </c>
      <c r="B8" s="37" t="s">
        <v>29</v>
      </c>
      <c r="C8" s="38" t="s">
        <v>24</v>
      </c>
      <c r="D8" s="51">
        <v>400</v>
      </c>
      <c r="E8" s="52"/>
      <c r="F8" s="39">
        <f>F5*$D$8</f>
        <v>438000</v>
      </c>
      <c r="G8" s="39">
        <f>G5*$D$8</f>
        <v>436000</v>
      </c>
      <c r="H8" s="39">
        <f t="shared" ref="H8:N8" si="2">H5*$D$8</f>
        <v>480800</v>
      </c>
      <c r="I8" s="39">
        <f t="shared" si="2"/>
        <v>583200</v>
      </c>
      <c r="J8" s="39">
        <f t="shared" si="2"/>
        <v>382400</v>
      </c>
      <c r="K8" s="39">
        <f t="shared" si="2"/>
        <v>436000</v>
      </c>
      <c r="L8" s="39">
        <f t="shared" si="2"/>
        <v>436400</v>
      </c>
      <c r="M8" s="39">
        <f t="shared" si="2"/>
        <v>657600</v>
      </c>
      <c r="N8" s="39">
        <f t="shared" si="2"/>
        <v>375200</v>
      </c>
      <c r="O8" s="39">
        <f t="shared" ref="O8:Q8" si="3">O5*$D$8</f>
        <v>445600</v>
      </c>
      <c r="P8" s="39">
        <f t="shared" si="3"/>
        <v>441200</v>
      </c>
      <c r="Q8" s="39">
        <f t="shared" si="3"/>
        <v>416800</v>
      </c>
      <c r="R8" s="40">
        <f>SUM(F8:Q8)</f>
        <v>5529200</v>
      </c>
      <c r="S8" s="40">
        <f>R8*5%</f>
        <v>276460</v>
      </c>
      <c r="T8" s="40">
        <f>R8-S8</f>
        <v>5252740</v>
      </c>
    </row>
    <row r="9" spans="1:20" x14ac:dyDescent="0.2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1:20" s="41" customFormat="1" ht="30" customHeight="1" x14ac:dyDescent="0.25">
      <c r="A10" s="36">
        <f>A8+1</f>
        <v>3</v>
      </c>
      <c r="B10" s="37" t="s">
        <v>32</v>
      </c>
      <c r="C10" s="38" t="s">
        <v>24</v>
      </c>
      <c r="D10" s="51">
        <v>400</v>
      </c>
      <c r="E10" s="52"/>
      <c r="F10" s="39">
        <f>F5*$D$10</f>
        <v>438000</v>
      </c>
      <c r="G10" s="39">
        <f>G5*$D$10</f>
        <v>436000</v>
      </c>
      <c r="H10" s="39">
        <f t="shared" ref="H10:N10" si="4">H5*$D$10</f>
        <v>480800</v>
      </c>
      <c r="I10" s="39">
        <f t="shared" si="4"/>
        <v>583200</v>
      </c>
      <c r="J10" s="39">
        <f t="shared" si="4"/>
        <v>382400</v>
      </c>
      <c r="K10" s="39">
        <f t="shared" si="4"/>
        <v>436000</v>
      </c>
      <c r="L10" s="39">
        <f t="shared" si="4"/>
        <v>436400</v>
      </c>
      <c r="M10" s="39">
        <f t="shared" si="4"/>
        <v>657600</v>
      </c>
      <c r="N10" s="39">
        <f t="shared" si="4"/>
        <v>375200</v>
      </c>
      <c r="O10" s="39">
        <f t="shared" ref="O10:Q10" si="5">O5*$D$10</f>
        <v>445600</v>
      </c>
      <c r="P10" s="39">
        <f t="shared" si="5"/>
        <v>441200</v>
      </c>
      <c r="Q10" s="39">
        <f t="shared" si="5"/>
        <v>416800</v>
      </c>
      <c r="R10" s="40">
        <f>SUM(F10:Q10)</f>
        <v>5529200</v>
      </c>
      <c r="S10" s="40">
        <f>R10*5%</f>
        <v>276460</v>
      </c>
      <c r="T10" s="40">
        <f>R10-S10</f>
        <v>5252740</v>
      </c>
    </row>
    <row r="11" spans="1:20" x14ac:dyDescent="0.2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s="41" customFormat="1" ht="30" customHeight="1" x14ac:dyDescent="0.25">
      <c r="A12" s="36">
        <f>A10+1</f>
        <v>4</v>
      </c>
      <c r="B12" s="37" t="s">
        <v>35</v>
      </c>
      <c r="C12" s="38" t="s">
        <v>24</v>
      </c>
      <c r="D12" s="51">
        <v>400</v>
      </c>
      <c r="E12" s="52"/>
      <c r="F12" s="39">
        <f>F5*$D$12</f>
        <v>438000</v>
      </c>
      <c r="G12" s="39">
        <f>G5*$D$12</f>
        <v>436000</v>
      </c>
      <c r="H12" s="39">
        <f t="shared" ref="H12:N12" si="6">H5*$D$12</f>
        <v>480800</v>
      </c>
      <c r="I12" s="39">
        <f t="shared" si="6"/>
        <v>583200</v>
      </c>
      <c r="J12" s="39">
        <f t="shared" si="6"/>
        <v>382400</v>
      </c>
      <c r="K12" s="39">
        <f t="shared" si="6"/>
        <v>436000</v>
      </c>
      <c r="L12" s="39">
        <f t="shared" si="6"/>
        <v>436400</v>
      </c>
      <c r="M12" s="39">
        <f t="shared" si="6"/>
        <v>657600</v>
      </c>
      <c r="N12" s="39">
        <f t="shared" si="6"/>
        <v>375200</v>
      </c>
      <c r="O12" s="39">
        <f t="shared" ref="O12:Q12" si="7">O5*$D$12</f>
        <v>445600</v>
      </c>
      <c r="P12" s="39">
        <f t="shared" si="7"/>
        <v>441200</v>
      </c>
      <c r="Q12" s="39">
        <f t="shared" si="7"/>
        <v>416800</v>
      </c>
      <c r="R12" s="40">
        <f>SUM(F12:Q12)</f>
        <v>5529200</v>
      </c>
      <c r="S12" s="40">
        <f>R12*5%</f>
        <v>276460</v>
      </c>
      <c r="T12" s="40">
        <f>R12-S12</f>
        <v>5252740</v>
      </c>
    </row>
    <row r="13" spans="1:20" s="5" customForma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s="41" customFormat="1" ht="30" customHeight="1" x14ac:dyDescent="0.25">
      <c r="A14" s="36">
        <v>5</v>
      </c>
      <c r="B14" s="37" t="s">
        <v>26</v>
      </c>
      <c r="C14" s="38" t="s">
        <v>28</v>
      </c>
      <c r="D14" s="51">
        <v>400</v>
      </c>
      <c r="E14" s="52"/>
      <c r="F14" s="39">
        <f>F5*$D$14</f>
        <v>438000</v>
      </c>
      <c r="G14" s="39">
        <f>G5*$D$14</f>
        <v>436000</v>
      </c>
      <c r="H14" s="39">
        <f t="shared" ref="H14:Q14" si="8">H5*$D$14</f>
        <v>480800</v>
      </c>
      <c r="I14" s="39">
        <f t="shared" si="8"/>
        <v>583200</v>
      </c>
      <c r="J14" s="39">
        <f t="shared" si="8"/>
        <v>382400</v>
      </c>
      <c r="K14" s="39">
        <f t="shared" si="8"/>
        <v>436000</v>
      </c>
      <c r="L14" s="39">
        <f t="shared" si="8"/>
        <v>436400</v>
      </c>
      <c r="M14" s="39">
        <f t="shared" si="8"/>
        <v>657600</v>
      </c>
      <c r="N14" s="39">
        <f t="shared" si="8"/>
        <v>375200</v>
      </c>
      <c r="O14" s="39">
        <f t="shared" si="8"/>
        <v>445600</v>
      </c>
      <c r="P14" s="39">
        <f t="shared" si="8"/>
        <v>441200</v>
      </c>
      <c r="Q14" s="39">
        <f t="shared" si="8"/>
        <v>416800</v>
      </c>
      <c r="R14" s="40">
        <f>SUM(F14:Q14)</f>
        <v>5529200</v>
      </c>
      <c r="S14" s="40">
        <f>R14*5%</f>
        <v>276460</v>
      </c>
      <c r="T14" s="40">
        <f>R14-S14</f>
        <v>5252740</v>
      </c>
    </row>
    <row r="15" spans="1:20" x14ac:dyDescent="0.25">
      <c r="D15" s="18"/>
      <c r="E15" s="19"/>
      <c r="F15" s="20"/>
      <c r="R15" s="17">
        <f>R6+R8+R10+R12+R14</f>
        <v>27646000</v>
      </c>
      <c r="S15" s="17">
        <f>R15*5%</f>
        <v>1382300</v>
      </c>
      <c r="T15" s="17">
        <f>R15-S15</f>
        <v>26263700</v>
      </c>
    </row>
    <row r="17" spans="5:20" x14ac:dyDescent="0.25">
      <c r="R17" s="49" t="s">
        <v>69</v>
      </c>
      <c r="S17" s="49"/>
      <c r="T17" s="49"/>
    </row>
    <row r="18" spans="5:20" x14ac:dyDescent="0.25">
      <c r="R18" s="49" t="s">
        <v>42</v>
      </c>
      <c r="S18" s="49"/>
      <c r="T18" s="49"/>
    </row>
    <row r="19" spans="5:20" x14ac:dyDescent="0.25">
      <c r="E19" s="20"/>
      <c r="F19" s="20"/>
      <c r="R19" s="2"/>
    </row>
    <row r="20" spans="5:20" x14ac:dyDescent="0.25">
      <c r="R20" s="2"/>
    </row>
    <row r="21" spans="5:20" x14ac:dyDescent="0.25">
      <c r="R21" s="2"/>
    </row>
    <row r="22" spans="5:20" x14ac:dyDescent="0.25">
      <c r="R22" s="49" t="s">
        <v>43</v>
      </c>
      <c r="S22" s="49"/>
      <c r="T22" s="49"/>
    </row>
  </sheetData>
  <mergeCells count="22">
    <mergeCell ref="D4:E4"/>
    <mergeCell ref="D10:E10"/>
    <mergeCell ref="A11:T11"/>
    <mergeCell ref="D12:E12"/>
    <mergeCell ref="D14:E14"/>
    <mergeCell ref="A13:T13"/>
    <mergeCell ref="R17:T17"/>
    <mergeCell ref="R18:T18"/>
    <mergeCell ref="R22:T22"/>
    <mergeCell ref="A9:T9"/>
    <mergeCell ref="A1:C1"/>
    <mergeCell ref="A2:A5"/>
    <mergeCell ref="B2:B5"/>
    <mergeCell ref="C2:C5"/>
    <mergeCell ref="D2:E2"/>
    <mergeCell ref="R2:R5"/>
    <mergeCell ref="S2:S5"/>
    <mergeCell ref="T2:T5"/>
    <mergeCell ref="D6:E6"/>
    <mergeCell ref="A7:T7"/>
    <mergeCell ref="D8:E8"/>
    <mergeCell ref="D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0" zoomScaleNormal="70" workbookViewId="0">
      <selection activeCell="D18" sqref="D18:E18"/>
    </sheetView>
  </sheetViews>
  <sheetFormatPr defaultRowHeight="15" x14ac:dyDescent="0.25"/>
  <cols>
    <col min="1" max="1" width="6.5703125" customWidth="1"/>
    <col min="2" max="2" width="24.85546875" customWidth="1"/>
    <col min="3" max="3" width="17.5703125" customWidth="1"/>
    <col min="4" max="4" width="8.7109375" customWidth="1"/>
    <col min="5" max="6" width="18.85546875" customWidth="1"/>
    <col min="7" max="17" width="17.140625" customWidth="1"/>
    <col min="18" max="18" width="14.5703125" customWidth="1"/>
    <col min="19" max="19" width="13.42578125" customWidth="1"/>
    <col min="20" max="20" width="17.140625" customWidth="1"/>
    <col min="23" max="23" width="13" bestFit="1" customWidth="1"/>
  </cols>
  <sheetData>
    <row r="1" spans="1:23" x14ac:dyDescent="0.25">
      <c r="A1" s="53"/>
      <c r="B1" s="53"/>
      <c r="C1" s="53"/>
      <c r="D1" s="13"/>
      <c r="E1" s="13"/>
      <c r="F1" s="30"/>
      <c r="G1" s="13"/>
      <c r="H1" s="13"/>
    </row>
    <row r="2" spans="1:23" s="4" customFormat="1" ht="30" customHeight="1" x14ac:dyDescent="0.25">
      <c r="A2" s="54" t="s">
        <v>0</v>
      </c>
      <c r="B2" s="54" t="s">
        <v>1</v>
      </c>
      <c r="C2" s="54" t="s">
        <v>2</v>
      </c>
      <c r="D2" s="63" t="s">
        <v>73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5" t="s">
        <v>44</v>
      </c>
      <c r="S2" s="54" t="s">
        <v>40</v>
      </c>
      <c r="T2" s="58" t="s">
        <v>45</v>
      </c>
    </row>
    <row r="3" spans="1:23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6"/>
      <c r="S3" s="54"/>
      <c r="T3" s="58"/>
    </row>
    <row r="4" spans="1:23" s="25" customFormat="1" ht="30" customHeight="1" x14ac:dyDescent="0.25">
      <c r="A4" s="54"/>
      <c r="B4" s="54"/>
      <c r="C4" s="54"/>
      <c r="D4" s="63" t="s">
        <v>64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6"/>
      <c r="S4" s="54"/>
      <c r="T4" s="58"/>
    </row>
    <row r="5" spans="1:23" s="4" customFormat="1" ht="30" x14ac:dyDescent="0.25">
      <c r="A5" s="54"/>
      <c r="B5" s="54"/>
      <c r="C5" s="54"/>
      <c r="D5" s="11">
        <v>4900</v>
      </c>
      <c r="E5" s="16" t="s">
        <v>71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7"/>
      <c r="S5" s="54"/>
      <c r="T5" s="58"/>
    </row>
    <row r="6" spans="1:23" s="41" customFormat="1" ht="30" customHeight="1" x14ac:dyDescent="0.25">
      <c r="A6" s="36">
        <v>1</v>
      </c>
      <c r="B6" s="37" t="s">
        <v>25</v>
      </c>
      <c r="C6" s="38" t="s">
        <v>28</v>
      </c>
      <c r="D6" s="51">
        <v>612.5</v>
      </c>
      <c r="E6" s="52"/>
      <c r="F6" s="39">
        <f>$D$6*F5</f>
        <v>670687.5</v>
      </c>
      <c r="G6" s="39">
        <f>$D$6*G5</f>
        <v>667625</v>
      </c>
      <c r="H6" s="39">
        <f t="shared" ref="H6:Q6" si="0">$D$6*H5</f>
        <v>736225</v>
      </c>
      <c r="I6" s="39">
        <f t="shared" si="0"/>
        <v>893025</v>
      </c>
      <c r="J6" s="39">
        <f t="shared" si="0"/>
        <v>585550</v>
      </c>
      <c r="K6" s="39">
        <f t="shared" si="0"/>
        <v>667625</v>
      </c>
      <c r="L6" s="39">
        <f t="shared" si="0"/>
        <v>668237.5</v>
      </c>
      <c r="M6" s="39">
        <f t="shared" si="0"/>
        <v>1006950</v>
      </c>
      <c r="N6" s="39">
        <f t="shared" si="0"/>
        <v>574525</v>
      </c>
      <c r="O6" s="39">
        <f t="shared" si="0"/>
        <v>682325</v>
      </c>
      <c r="P6" s="39">
        <f t="shared" si="0"/>
        <v>675587.5</v>
      </c>
      <c r="Q6" s="39">
        <f t="shared" si="0"/>
        <v>638225</v>
      </c>
      <c r="R6" s="40">
        <f>SUM(F6:Q6)</f>
        <v>8466587.5</v>
      </c>
      <c r="S6" s="40">
        <f>R6*5%</f>
        <v>423329.375</v>
      </c>
      <c r="T6" s="40">
        <f>R6-S6</f>
        <v>8043258.125</v>
      </c>
    </row>
    <row r="7" spans="1:23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3" s="41" customFormat="1" ht="30" customHeight="1" x14ac:dyDescent="0.25">
      <c r="A8" s="36">
        <f>A6+1</f>
        <v>2</v>
      </c>
      <c r="B8" s="37" t="s">
        <v>27</v>
      </c>
      <c r="C8" s="38" t="s">
        <v>28</v>
      </c>
      <c r="D8" s="51">
        <v>612.5</v>
      </c>
      <c r="E8" s="52"/>
      <c r="F8" s="39">
        <f>$D$8*F5</f>
        <v>670687.5</v>
      </c>
      <c r="G8" s="39">
        <f>$D$8*G5</f>
        <v>667625</v>
      </c>
      <c r="H8" s="39">
        <f t="shared" ref="H8:Q8" si="1">$D$8*H5</f>
        <v>736225</v>
      </c>
      <c r="I8" s="39">
        <f t="shared" si="1"/>
        <v>893025</v>
      </c>
      <c r="J8" s="39">
        <f t="shared" si="1"/>
        <v>585550</v>
      </c>
      <c r="K8" s="39">
        <f t="shared" si="1"/>
        <v>667625</v>
      </c>
      <c r="L8" s="39">
        <f t="shared" si="1"/>
        <v>668237.5</v>
      </c>
      <c r="M8" s="39">
        <f t="shared" si="1"/>
        <v>1006950</v>
      </c>
      <c r="N8" s="39">
        <f t="shared" si="1"/>
        <v>574525</v>
      </c>
      <c r="O8" s="39">
        <f t="shared" si="1"/>
        <v>682325</v>
      </c>
      <c r="P8" s="39">
        <f t="shared" si="1"/>
        <v>675587.5</v>
      </c>
      <c r="Q8" s="39">
        <f t="shared" si="1"/>
        <v>638225</v>
      </c>
      <c r="R8" s="40">
        <f>SUM(F8:Q8)</f>
        <v>8466587.5</v>
      </c>
      <c r="S8" s="40">
        <f>R8*5%</f>
        <v>423329.375</v>
      </c>
      <c r="T8" s="40">
        <f>R8-S8</f>
        <v>8043258.125</v>
      </c>
      <c r="W8" s="41">
        <f>H5*D6</f>
        <v>736225</v>
      </c>
    </row>
    <row r="9" spans="1:23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3" s="41" customFormat="1" ht="30" customHeight="1" x14ac:dyDescent="0.25">
      <c r="A10" s="36">
        <f>A8+1</f>
        <v>3</v>
      </c>
      <c r="B10" s="37" t="s">
        <v>30</v>
      </c>
      <c r="C10" s="38" t="s">
        <v>28</v>
      </c>
      <c r="D10" s="51">
        <v>612.5</v>
      </c>
      <c r="E10" s="52"/>
      <c r="F10" s="39">
        <f>F5*$D$10</f>
        <v>670687.5</v>
      </c>
      <c r="G10" s="39">
        <f>G5*$D$10</f>
        <v>667625</v>
      </c>
      <c r="H10" s="39">
        <f t="shared" ref="H10:Q10" si="2">H5*$D$10</f>
        <v>736225</v>
      </c>
      <c r="I10" s="39">
        <f t="shared" si="2"/>
        <v>893025</v>
      </c>
      <c r="J10" s="39">
        <f t="shared" si="2"/>
        <v>585550</v>
      </c>
      <c r="K10" s="39">
        <f t="shared" si="2"/>
        <v>667625</v>
      </c>
      <c r="L10" s="39">
        <f t="shared" si="2"/>
        <v>668237.5</v>
      </c>
      <c r="M10" s="39">
        <f t="shared" si="2"/>
        <v>1006950</v>
      </c>
      <c r="N10" s="39">
        <f t="shared" si="2"/>
        <v>574525</v>
      </c>
      <c r="O10" s="39">
        <f t="shared" si="2"/>
        <v>682325</v>
      </c>
      <c r="P10" s="39">
        <f t="shared" si="2"/>
        <v>675587.5</v>
      </c>
      <c r="Q10" s="39">
        <f t="shared" si="2"/>
        <v>638225</v>
      </c>
      <c r="R10" s="40">
        <f>SUM(F10:Q10)</f>
        <v>8466587.5</v>
      </c>
      <c r="S10" s="40">
        <f>R10*5%</f>
        <v>423329.375</v>
      </c>
      <c r="T10" s="40">
        <f>R10-S10</f>
        <v>8043258.125</v>
      </c>
    </row>
    <row r="11" spans="1:23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3" s="41" customFormat="1" ht="30" customHeight="1" x14ac:dyDescent="0.25">
      <c r="A12" s="36">
        <f>A10+1</f>
        <v>4</v>
      </c>
      <c r="B12" s="37" t="s">
        <v>31</v>
      </c>
      <c r="C12" s="38" t="s">
        <v>28</v>
      </c>
      <c r="D12" s="51">
        <v>612.5</v>
      </c>
      <c r="E12" s="52"/>
      <c r="F12" s="39">
        <f>F5*$D$12</f>
        <v>670687.5</v>
      </c>
      <c r="G12" s="39">
        <f>G5*$D$12</f>
        <v>667625</v>
      </c>
      <c r="H12" s="39">
        <f t="shared" ref="H12:N12" si="3">H5*$D$12</f>
        <v>736225</v>
      </c>
      <c r="I12" s="39">
        <f t="shared" si="3"/>
        <v>893025</v>
      </c>
      <c r="J12" s="39">
        <f t="shared" si="3"/>
        <v>585550</v>
      </c>
      <c r="K12" s="39">
        <f t="shared" si="3"/>
        <v>667625</v>
      </c>
      <c r="L12" s="39">
        <f t="shared" si="3"/>
        <v>668237.5</v>
      </c>
      <c r="M12" s="39">
        <f t="shared" si="3"/>
        <v>1006950</v>
      </c>
      <c r="N12" s="39">
        <f t="shared" si="3"/>
        <v>574525</v>
      </c>
      <c r="O12" s="39">
        <f>O5*$D$12</f>
        <v>682325</v>
      </c>
      <c r="P12" s="39">
        <f t="shared" ref="P12:Q12" si="4">P5*$D$12</f>
        <v>675587.5</v>
      </c>
      <c r="Q12" s="39">
        <f t="shared" si="4"/>
        <v>638225</v>
      </c>
      <c r="R12" s="40">
        <f>SUM(F12:Q12)</f>
        <v>8466587.5</v>
      </c>
      <c r="S12" s="40">
        <f>R12*5%</f>
        <v>423329.375</v>
      </c>
      <c r="T12" s="40">
        <f>R12-S12</f>
        <v>8043258.125</v>
      </c>
    </row>
    <row r="13" spans="1:23" s="5" customFormat="1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3" s="41" customFormat="1" ht="30" customHeight="1" x14ac:dyDescent="0.25">
      <c r="A14" s="36">
        <v>5</v>
      </c>
      <c r="B14" s="37" t="s">
        <v>33</v>
      </c>
      <c r="C14" s="38" t="s">
        <v>28</v>
      </c>
      <c r="D14" s="51">
        <v>612.5</v>
      </c>
      <c r="E14" s="52"/>
      <c r="F14" s="39">
        <f>$D$14*F5</f>
        <v>670687.5</v>
      </c>
      <c r="G14" s="39">
        <f>$D$14*G5</f>
        <v>667625</v>
      </c>
      <c r="H14" s="39">
        <f t="shared" ref="H14:Q14" si="5">$D$14*H5</f>
        <v>736225</v>
      </c>
      <c r="I14" s="39">
        <f t="shared" si="5"/>
        <v>893025</v>
      </c>
      <c r="J14" s="39">
        <f t="shared" si="5"/>
        <v>585550</v>
      </c>
      <c r="K14" s="39">
        <f t="shared" si="5"/>
        <v>667625</v>
      </c>
      <c r="L14" s="39">
        <f t="shared" si="5"/>
        <v>668237.5</v>
      </c>
      <c r="M14" s="39">
        <f t="shared" si="5"/>
        <v>1006950</v>
      </c>
      <c r="N14" s="39">
        <f t="shared" si="5"/>
        <v>574525</v>
      </c>
      <c r="O14" s="39">
        <f t="shared" si="5"/>
        <v>682325</v>
      </c>
      <c r="P14" s="39">
        <f t="shared" si="5"/>
        <v>675587.5</v>
      </c>
      <c r="Q14" s="39">
        <f t="shared" si="5"/>
        <v>638225</v>
      </c>
      <c r="R14" s="40">
        <f>SUM(F14:Q14)</f>
        <v>8466587.5</v>
      </c>
      <c r="S14" s="40">
        <f>R14*5%</f>
        <v>423329.375</v>
      </c>
      <c r="T14" s="40">
        <f>R14-S14</f>
        <v>8043258.125</v>
      </c>
    </row>
    <row r="15" spans="1:23" x14ac:dyDescent="0.25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1"/>
    </row>
    <row r="16" spans="1:23" s="41" customFormat="1" ht="30" customHeight="1" x14ac:dyDescent="0.25">
      <c r="A16" s="36">
        <v>6</v>
      </c>
      <c r="B16" s="37" t="s">
        <v>34</v>
      </c>
      <c r="C16" s="38" t="s">
        <v>28</v>
      </c>
      <c r="D16" s="51">
        <v>612.5</v>
      </c>
      <c r="E16" s="52"/>
      <c r="F16" s="39">
        <f>F5*$D$16</f>
        <v>670687.5</v>
      </c>
      <c r="G16" s="39">
        <f>G5*$D$16</f>
        <v>667625</v>
      </c>
      <c r="H16" s="39">
        <f t="shared" ref="H16:Q16" si="6">H5*$D$16</f>
        <v>736225</v>
      </c>
      <c r="I16" s="39">
        <f t="shared" si="6"/>
        <v>893025</v>
      </c>
      <c r="J16" s="39">
        <f t="shared" si="6"/>
        <v>585550</v>
      </c>
      <c r="K16" s="39">
        <f t="shared" si="6"/>
        <v>667625</v>
      </c>
      <c r="L16" s="39">
        <f t="shared" si="6"/>
        <v>668237.5</v>
      </c>
      <c r="M16" s="39">
        <f t="shared" si="6"/>
        <v>1006950</v>
      </c>
      <c r="N16" s="39">
        <f t="shared" si="6"/>
        <v>574525</v>
      </c>
      <c r="O16" s="39">
        <f t="shared" si="6"/>
        <v>682325</v>
      </c>
      <c r="P16" s="39">
        <f t="shared" si="6"/>
        <v>675587.5</v>
      </c>
      <c r="Q16" s="39">
        <f t="shared" si="6"/>
        <v>638225</v>
      </c>
      <c r="R16" s="40">
        <f>SUM(F16:Q16)</f>
        <v>8466587.5</v>
      </c>
      <c r="S16" s="40">
        <f>R16*5%</f>
        <v>423329.375</v>
      </c>
      <c r="T16" s="40">
        <f>R16-S16</f>
        <v>8043258.125</v>
      </c>
    </row>
    <row r="17" spans="1:20" x14ac:dyDescent="0.2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1"/>
    </row>
    <row r="18" spans="1:20" s="41" customFormat="1" ht="30" customHeight="1" x14ac:dyDescent="0.25">
      <c r="A18" s="36">
        <v>7</v>
      </c>
      <c r="B18" s="37" t="s">
        <v>36</v>
      </c>
      <c r="C18" s="38" t="s">
        <v>28</v>
      </c>
      <c r="D18" s="51">
        <v>612.5</v>
      </c>
      <c r="E18" s="52"/>
      <c r="F18" s="39">
        <f>F5*$D$18</f>
        <v>670687.5</v>
      </c>
      <c r="G18" s="39">
        <f>G5*$D$18</f>
        <v>667625</v>
      </c>
      <c r="H18" s="39">
        <f t="shared" ref="H18:Q18" si="7">H5*$D$18</f>
        <v>736225</v>
      </c>
      <c r="I18" s="39">
        <f t="shared" si="7"/>
        <v>893025</v>
      </c>
      <c r="J18" s="39">
        <f t="shared" si="7"/>
        <v>585550</v>
      </c>
      <c r="K18" s="39">
        <f t="shared" si="7"/>
        <v>667625</v>
      </c>
      <c r="L18" s="39">
        <f t="shared" si="7"/>
        <v>668237.5</v>
      </c>
      <c r="M18" s="39">
        <f t="shared" si="7"/>
        <v>1006950</v>
      </c>
      <c r="N18" s="39">
        <f t="shared" si="7"/>
        <v>574525</v>
      </c>
      <c r="O18" s="39">
        <f t="shared" si="7"/>
        <v>682325</v>
      </c>
      <c r="P18" s="39">
        <f t="shared" si="7"/>
        <v>675587.5</v>
      </c>
      <c r="Q18" s="39">
        <f t="shared" si="7"/>
        <v>638225</v>
      </c>
      <c r="R18" s="40">
        <f>SUM(F18:Q18)</f>
        <v>8466587.5</v>
      </c>
      <c r="S18" s="40">
        <f>R18*5%</f>
        <v>423329.375</v>
      </c>
      <c r="T18" s="40">
        <f>R18-S18</f>
        <v>8043258.125</v>
      </c>
    </row>
    <row r="19" spans="1:20" x14ac:dyDescent="0.2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</row>
    <row r="20" spans="1:20" s="41" customFormat="1" ht="30" customHeight="1" x14ac:dyDescent="0.25">
      <c r="A20" s="36">
        <v>8</v>
      </c>
      <c r="B20" s="37" t="s">
        <v>37</v>
      </c>
      <c r="C20" s="38" t="s">
        <v>28</v>
      </c>
      <c r="D20" s="51">
        <v>612.5</v>
      </c>
      <c r="E20" s="52"/>
      <c r="F20" s="39">
        <f>D20*F5</f>
        <v>670687.5</v>
      </c>
      <c r="G20" s="39">
        <f>D20*G5</f>
        <v>667625</v>
      </c>
      <c r="H20" s="39">
        <f>H5*$D$20</f>
        <v>736225</v>
      </c>
      <c r="I20" s="39">
        <f t="shared" ref="I20:Q20" si="8">I5*$D$20</f>
        <v>893025</v>
      </c>
      <c r="J20" s="39">
        <f t="shared" si="8"/>
        <v>585550</v>
      </c>
      <c r="K20" s="39">
        <f t="shared" si="8"/>
        <v>667625</v>
      </c>
      <c r="L20" s="39">
        <f t="shared" si="8"/>
        <v>668237.5</v>
      </c>
      <c r="M20" s="39">
        <f t="shared" si="8"/>
        <v>1006950</v>
      </c>
      <c r="N20" s="39">
        <f t="shared" si="8"/>
        <v>574525</v>
      </c>
      <c r="O20" s="39">
        <f t="shared" si="8"/>
        <v>682325</v>
      </c>
      <c r="P20" s="39">
        <f t="shared" si="8"/>
        <v>675587.5</v>
      </c>
      <c r="Q20" s="39">
        <f t="shared" si="8"/>
        <v>638225</v>
      </c>
      <c r="R20" s="40">
        <f>SUM(F20:Q20)</f>
        <v>8466587.5</v>
      </c>
      <c r="S20" s="40">
        <f>R20*5%</f>
        <v>423329.375</v>
      </c>
      <c r="T20" s="40">
        <f>R20-S20</f>
        <v>8043258.125</v>
      </c>
    </row>
    <row r="21" spans="1:20" x14ac:dyDescent="0.25">
      <c r="R21" s="15">
        <f>R6+R8+R10+R12+R14+R16+R18+R20</f>
        <v>67732700</v>
      </c>
      <c r="S21" s="15">
        <f>R21*5%</f>
        <v>3386635</v>
      </c>
      <c r="T21" s="15">
        <f>R21-S21</f>
        <v>64346065</v>
      </c>
    </row>
    <row r="23" spans="1:20" x14ac:dyDescent="0.25">
      <c r="R23" s="49" t="s">
        <v>69</v>
      </c>
      <c r="S23" s="49"/>
      <c r="T23" s="49"/>
    </row>
    <row r="24" spans="1:20" x14ac:dyDescent="0.25">
      <c r="R24" s="49" t="s">
        <v>42</v>
      </c>
      <c r="S24" s="49"/>
      <c r="T24" s="49"/>
    </row>
    <row r="25" spans="1:20" x14ac:dyDescent="0.25">
      <c r="R25" s="2"/>
    </row>
    <row r="26" spans="1:20" x14ac:dyDescent="0.25">
      <c r="R26" s="2"/>
    </row>
    <row r="27" spans="1:20" x14ac:dyDescent="0.25">
      <c r="R27" s="2"/>
    </row>
    <row r="28" spans="1:20" x14ac:dyDescent="0.25">
      <c r="R28" s="49" t="s">
        <v>43</v>
      </c>
      <c r="S28" s="49"/>
      <c r="T28" s="49"/>
    </row>
  </sheetData>
  <mergeCells count="28">
    <mergeCell ref="D4:E4"/>
    <mergeCell ref="D18:E18"/>
    <mergeCell ref="D20:E20"/>
    <mergeCell ref="D10:E10"/>
    <mergeCell ref="A11:T11"/>
    <mergeCell ref="D12:E12"/>
    <mergeCell ref="A13:T13"/>
    <mergeCell ref="D14:E14"/>
    <mergeCell ref="D16:E16"/>
    <mergeCell ref="A15:T15"/>
    <mergeCell ref="A17:T17"/>
    <mergeCell ref="A19:T19"/>
    <mergeCell ref="R23:T23"/>
    <mergeCell ref="R24:T24"/>
    <mergeCell ref="R28:T28"/>
    <mergeCell ref="A9:T9"/>
    <mergeCell ref="A1:C1"/>
    <mergeCell ref="A2:A5"/>
    <mergeCell ref="B2:B5"/>
    <mergeCell ref="C2:C5"/>
    <mergeCell ref="D2:E2"/>
    <mergeCell ref="R2:R5"/>
    <mergeCell ref="S2:S5"/>
    <mergeCell ref="T2:T5"/>
    <mergeCell ref="D6:E6"/>
    <mergeCell ref="A7:T7"/>
    <mergeCell ref="D8:E8"/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H1" zoomScale="70" zoomScaleNormal="70" workbookViewId="0">
      <selection activeCell="Q1" sqref="Q1:Q1048576"/>
    </sheetView>
  </sheetViews>
  <sheetFormatPr defaultRowHeight="15" x14ac:dyDescent="0.25"/>
  <cols>
    <col min="1" max="1" width="6.5703125" customWidth="1"/>
    <col min="2" max="2" width="20.140625" customWidth="1"/>
    <col min="3" max="3" width="29.28515625" customWidth="1"/>
    <col min="4" max="4" width="12.140625" style="2" customWidth="1"/>
    <col min="5" max="5" width="20.140625" style="2" customWidth="1"/>
    <col min="6" max="6" width="20.140625" style="29" customWidth="1"/>
    <col min="7" max="17" width="17.140625" customWidth="1"/>
    <col min="18" max="18" width="14.5703125" customWidth="1"/>
    <col min="19" max="19" width="13.42578125" customWidth="1"/>
    <col min="20" max="20" width="14.140625" customWidth="1"/>
  </cols>
  <sheetData>
    <row r="1" spans="1:20" x14ac:dyDescent="0.25">
      <c r="A1" s="53"/>
      <c r="B1" s="53"/>
      <c r="C1" s="53"/>
      <c r="D1" s="14"/>
      <c r="E1" s="14"/>
      <c r="F1" s="30"/>
      <c r="G1" s="14"/>
      <c r="H1" s="14"/>
    </row>
    <row r="2" spans="1:20" s="4" customFormat="1" ht="30" customHeight="1" x14ac:dyDescent="0.25">
      <c r="A2" s="54" t="s">
        <v>0</v>
      </c>
      <c r="B2" s="54" t="s">
        <v>1</v>
      </c>
      <c r="C2" s="54" t="s">
        <v>2</v>
      </c>
      <c r="D2" s="63" t="s">
        <v>74</v>
      </c>
      <c r="E2" s="64"/>
      <c r="F2" s="32" t="s">
        <v>79</v>
      </c>
      <c r="G2" s="32" t="s">
        <v>80</v>
      </c>
      <c r="H2" s="32" t="s">
        <v>77</v>
      </c>
      <c r="I2" s="32" t="s">
        <v>78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2" t="s">
        <v>86</v>
      </c>
      <c r="P2" s="32" t="s">
        <v>87</v>
      </c>
      <c r="Q2" s="32" t="s">
        <v>88</v>
      </c>
      <c r="R2" s="55" t="s">
        <v>44</v>
      </c>
      <c r="S2" s="54" t="s">
        <v>40</v>
      </c>
      <c r="T2" s="58" t="s">
        <v>45</v>
      </c>
    </row>
    <row r="3" spans="1:20" s="4" customFormat="1" ht="30" customHeight="1" x14ac:dyDescent="0.25">
      <c r="A3" s="54"/>
      <c r="B3" s="54"/>
      <c r="C3" s="54"/>
      <c r="D3" s="63" t="s">
        <v>63</v>
      </c>
      <c r="E3" s="64"/>
      <c r="F3" s="33">
        <v>44467</v>
      </c>
      <c r="G3" s="33">
        <v>44489</v>
      </c>
      <c r="H3" s="33">
        <v>44500</v>
      </c>
      <c r="I3" s="33">
        <v>44505</v>
      </c>
      <c r="J3" s="33">
        <v>44507</v>
      </c>
      <c r="K3" s="33">
        <v>44508</v>
      </c>
      <c r="L3" s="33">
        <v>44509</v>
      </c>
      <c r="M3" s="33">
        <v>44513</v>
      </c>
      <c r="N3" s="33">
        <v>44520</v>
      </c>
      <c r="O3" s="33">
        <v>44525</v>
      </c>
      <c r="P3" s="33">
        <v>44527</v>
      </c>
      <c r="Q3" s="33">
        <v>44528</v>
      </c>
      <c r="R3" s="56"/>
      <c r="S3" s="54"/>
      <c r="T3" s="58"/>
    </row>
    <row r="4" spans="1:20" s="25" customFormat="1" ht="30" customHeight="1" x14ac:dyDescent="0.25">
      <c r="A4" s="54"/>
      <c r="B4" s="54"/>
      <c r="C4" s="54"/>
      <c r="D4" s="63" t="s">
        <v>65</v>
      </c>
      <c r="E4" s="64"/>
      <c r="F4" s="32">
        <v>42.54</v>
      </c>
      <c r="G4" s="34">
        <v>38.99</v>
      </c>
      <c r="H4" s="34">
        <v>41.94</v>
      </c>
      <c r="I4" s="34">
        <v>34.49</v>
      </c>
      <c r="J4" s="34">
        <v>44.89</v>
      </c>
      <c r="K4" s="34">
        <v>35.04</v>
      </c>
      <c r="L4" s="34">
        <v>33.36</v>
      </c>
      <c r="M4" s="34">
        <v>62.85</v>
      </c>
      <c r="N4" s="34">
        <v>57.95</v>
      </c>
      <c r="O4" s="34">
        <v>37.07</v>
      </c>
      <c r="P4" s="34">
        <v>43.29</v>
      </c>
      <c r="Q4" s="34">
        <v>63.12</v>
      </c>
      <c r="R4" s="56"/>
      <c r="S4" s="54"/>
      <c r="T4" s="58"/>
    </row>
    <row r="5" spans="1:20" s="4" customFormat="1" ht="32.25" customHeight="1" x14ac:dyDescent="0.25">
      <c r="A5" s="54"/>
      <c r="B5" s="54"/>
      <c r="C5" s="54"/>
      <c r="D5" s="23">
        <v>1000</v>
      </c>
      <c r="E5" s="24" t="s">
        <v>75</v>
      </c>
      <c r="F5" s="32">
        <v>1095</v>
      </c>
      <c r="G5" s="31">
        <v>1090</v>
      </c>
      <c r="H5" s="31">
        <v>1202</v>
      </c>
      <c r="I5" s="31">
        <v>1458</v>
      </c>
      <c r="J5" s="31">
        <v>956</v>
      </c>
      <c r="K5" s="31">
        <v>1090</v>
      </c>
      <c r="L5" s="31">
        <v>1091</v>
      </c>
      <c r="M5" s="31">
        <v>1644</v>
      </c>
      <c r="N5" s="31">
        <v>938</v>
      </c>
      <c r="O5" s="31">
        <v>1114</v>
      </c>
      <c r="P5" s="31">
        <v>1103</v>
      </c>
      <c r="Q5" s="31">
        <v>1042</v>
      </c>
      <c r="R5" s="57"/>
      <c r="S5" s="54"/>
      <c r="T5" s="58"/>
    </row>
    <row r="6" spans="1:20" s="41" customFormat="1" ht="30" customHeight="1" x14ac:dyDescent="0.25">
      <c r="A6" s="36">
        <v>1</v>
      </c>
      <c r="B6" s="37" t="s">
        <v>55</v>
      </c>
      <c r="C6" s="38" t="s">
        <v>61</v>
      </c>
      <c r="D6" s="51">
        <v>250</v>
      </c>
      <c r="E6" s="52"/>
      <c r="F6" s="39">
        <f>$D$6*F5</f>
        <v>273750</v>
      </c>
      <c r="G6" s="39">
        <f>$D$6*G5</f>
        <v>272500</v>
      </c>
      <c r="H6" s="39">
        <f t="shared" ref="H6:Q6" si="0">$D$6*H5</f>
        <v>300500</v>
      </c>
      <c r="I6" s="39">
        <f t="shared" si="0"/>
        <v>364500</v>
      </c>
      <c r="J6" s="39">
        <f t="shared" si="0"/>
        <v>239000</v>
      </c>
      <c r="K6" s="39">
        <f t="shared" si="0"/>
        <v>272500</v>
      </c>
      <c r="L6" s="39">
        <f t="shared" si="0"/>
        <v>272750</v>
      </c>
      <c r="M6" s="39">
        <f t="shared" si="0"/>
        <v>411000</v>
      </c>
      <c r="N6" s="39">
        <f t="shared" si="0"/>
        <v>234500</v>
      </c>
      <c r="O6" s="39">
        <f t="shared" si="0"/>
        <v>278500</v>
      </c>
      <c r="P6" s="39">
        <f t="shared" si="0"/>
        <v>275750</v>
      </c>
      <c r="Q6" s="39">
        <f t="shared" si="0"/>
        <v>260500</v>
      </c>
      <c r="R6" s="40">
        <f>SUM(G6:O6)</f>
        <v>2645750</v>
      </c>
      <c r="S6" s="40">
        <f>R6*5%</f>
        <v>132287.5</v>
      </c>
      <c r="T6" s="40">
        <f>R6-S6</f>
        <v>2513462.5</v>
      </c>
    </row>
    <row r="7" spans="1:20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s="41" customFormat="1" ht="30" customHeight="1" x14ac:dyDescent="0.25">
      <c r="A8" s="36">
        <f>A6+1</f>
        <v>2</v>
      </c>
      <c r="B8" s="37" t="s">
        <v>68</v>
      </c>
      <c r="C8" s="38" t="s">
        <v>60</v>
      </c>
      <c r="D8" s="51">
        <v>250</v>
      </c>
      <c r="E8" s="52"/>
      <c r="F8" s="39">
        <f>$D$8*F5</f>
        <v>273750</v>
      </c>
      <c r="G8" s="39">
        <f>$D$8*G5</f>
        <v>272500</v>
      </c>
      <c r="H8" s="39">
        <f t="shared" ref="H8:Q8" si="1">$D$8*H5</f>
        <v>300500</v>
      </c>
      <c r="I8" s="39">
        <f t="shared" si="1"/>
        <v>364500</v>
      </c>
      <c r="J8" s="39">
        <f t="shared" si="1"/>
        <v>239000</v>
      </c>
      <c r="K8" s="39">
        <f t="shared" si="1"/>
        <v>272500</v>
      </c>
      <c r="L8" s="39">
        <f t="shared" si="1"/>
        <v>272750</v>
      </c>
      <c r="M8" s="39">
        <f t="shared" si="1"/>
        <v>411000</v>
      </c>
      <c r="N8" s="39">
        <f t="shared" si="1"/>
        <v>234500</v>
      </c>
      <c r="O8" s="39">
        <f t="shared" si="1"/>
        <v>278500</v>
      </c>
      <c r="P8" s="39">
        <f t="shared" si="1"/>
        <v>275750</v>
      </c>
      <c r="Q8" s="39">
        <f t="shared" si="1"/>
        <v>260500</v>
      </c>
      <c r="R8" s="40">
        <f>SUM(G8:O8)</f>
        <v>2645750</v>
      </c>
      <c r="S8" s="40">
        <f>R8*5%</f>
        <v>132287.5</v>
      </c>
      <c r="T8" s="40">
        <f>R8-S8</f>
        <v>2513462.5</v>
      </c>
    </row>
    <row r="9" spans="1:20" x14ac:dyDescent="0.2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1:20" s="41" customFormat="1" ht="30" customHeight="1" x14ac:dyDescent="0.25">
      <c r="A10" s="36">
        <f>A8+1</f>
        <v>3</v>
      </c>
      <c r="B10" s="37" t="s">
        <v>56</v>
      </c>
      <c r="C10" s="38" t="s">
        <v>59</v>
      </c>
      <c r="D10" s="51">
        <v>250</v>
      </c>
      <c r="E10" s="52"/>
      <c r="F10" s="39">
        <f>$D$10*F5</f>
        <v>273750</v>
      </c>
      <c r="G10" s="39">
        <f>$D$10*G5</f>
        <v>272500</v>
      </c>
      <c r="H10" s="39">
        <f>$D$10*H5</f>
        <v>300500</v>
      </c>
      <c r="I10" s="39">
        <f t="shared" ref="I10:Q10" si="2">$D$10*I5</f>
        <v>364500</v>
      </c>
      <c r="J10" s="39">
        <f t="shared" si="2"/>
        <v>239000</v>
      </c>
      <c r="K10" s="39">
        <f t="shared" si="2"/>
        <v>272500</v>
      </c>
      <c r="L10" s="39">
        <f t="shared" si="2"/>
        <v>272750</v>
      </c>
      <c r="M10" s="39">
        <f t="shared" si="2"/>
        <v>411000</v>
      </c>
      <c r="N10" s="39">
        <f t="shared" si="2"/>
        <v>234500</v>
      </c>
      <c r="O10" s="39">
        <f t="shared" si="2"/>
        <v>278500</v>
      </c>
      <c r="P10" s="39">
        <f t="shared" si="2"/>
        <v>275750</v>
      </c>
      <c r="Q10" s="39">
        <f t="shared" si="2"/>
        <v>260500</v>
      </c>
      <c r="R10" s="40">
        <f>SUM(G10:O10)</f>
        <v>2645750</v>
      </c>
      <c r="S10" s="40">
        <f>R10*5%</f>
        <v>132287.5</v>
      </c>
      <c r="T10" s="40">
        <f>R10-S10</f>
        <v>2513462.5</v>
      </c>
    </row>
    <row r="11" spans="1:20" x14ac:dyDescent="0.2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s="41" customFormat="1" ht="30" customHeight="1" x14ac:dyDescent="0.25">
      <c r="A12" s="36">
        <f>A10+1</f>
        <v>4</v>
      </c>
      <c r="B12" s="37" t="s">
        <v>57</v>
      </c>
      <c r="C12" s="38" t="s">
        <v>58</v>
      </c>
      <c r="D12" s="51">
        <v>250</v>
      </c>
      <c r="E12" s="52"/>
      <c r="F12" s="39">
        <f>$D$12*F5</f>
        <v>273750</v>
      </c>
      <c r="G12" s="39">
        <f>$D$12*G5</f>
        <v>272500</v>
      </c>
      <c r="H12" s="39">
        <f t="shared" ref="H12:Q12" si="3">$D$12*H5</f>
        <v>300500</v>
      </c>
      <c r="I12" s="39">
        <f t="shared" si="3"/>
        <v>364500</v>
      </c>
      <c r="J12" s="39">
        <f t="shared" si="3"/>
        <v>239000</v>
      </c>
      <c r="K12" s="39">
        <f t="shared" si="3"/>
        <v>272500</v>
      </c>
      <c r="L12" s="39">
        <f t="shared" si="3"/>
        <v>272750</v>
      </c>
      <c r="M12" s="39">
        <f t="shared" si="3"/>
        <v>411000</v>
      </c>
      <c r="N12" s="39">
        <f t="shared" si="3"/>
        <v>234500</v>
      </c>
      <c r="O12" s="39">
        <f t="shared" si="3"/>
        <v>278500</v>
      </c>
      <c r="P12" s="39">
        <f t="shared" si="3"/>
        <v>275750</v>
      </c>
      <c r="Q12" s="39">
        <f t="shared" si="3"/>
        <v>260500</v>
      </c>
      <c r="R12" s="40">
        <f>SUM(G12:O12)</f>
        <v>2645750</v>
      </c>
      <c r="S12" s="40">
        <f>R12*5%</f>
        <v>132287.5</v>
      </c>
      <c r="T12" s="40">
        <f>R12-S12</f>
        <v>2513462.5</v>
      </c>
    </row>
    <row r="13" spans="1:20" x14ac:dyDescent="0.25">
      <c r="R13" s="15">
        <f>R6+R8+R10+R12</f>
        <v>10583000</v>
      </c>
      <c r="S13" s="15">
        <f>R13*5%</f>
        <v>529150</v>
      </c>
      <c r="T13" s="15">
        <f>R13-S13</f>
        <v>10053850</v>
      </c>
    </row>
    <row r="15" spans="1:20" x14ac:dyDescent="0.25">
      <c r="R15" s="49" t="s">
        <v>69</v>
      </c>
      <c r="S15" s="49"/>
      <c r="T15" s="49"/>
    </row>
    <row r="16" spans="1:20" x14ac:dyDescent="0.25">
      <c r="R16" s="49" t="s">
        <v>42</v>
      </c>
      <c r="S16" s="49"/>
      <c r="T16" s="49"/>
    </row>
    <row r="17" spans="18:20" x14ac:dyDescent="0.25">
      <c r="R17" s="2"/>
    </row>
    <row r="18" spans="18:20" x14ac:dyDescent="0.25">
      <c r="R18" s="2"/>
    </row>
    <row r="19" spans="18:20" x14ac:dyDescent="0.25">
      <c r="R19" s="2"/>
    </row>
    <row r="20" spans="18:20" x14ac:dyDescent="0.25">
      <c r="R20" s="49" t="s">
        <v>43</v>
      </c>
      <c r="S20" s="49"/>
      <c r="T20" s="49"/>
    </row>
  </sheetData>
  <mergeCells count="20">
    <mergeCell ref="A9:T9"/>
    <mergeCell ref="R2:R5"/>
    <mergeCell ref="D3:E3"/>
    <mergeCell ref="A1:C1"/>
    <mergeCell ref="A2:A5"/>
    <mergeCell ref="B2:B5"/>
    <mergeCell ref="C2:C5"/>
    <mergeCell ref="D2:E2"/>
    <mergeCell ref="D4:E4"/>
    <mergeCell ref="S2:S5"/>
    <mergeCell ref="T2:T5"/>
    <mergeCell ref="D6:E6"/>
    <mergeCell ref="A7:T7"/>
    <mergeCell ref="D8:E8"/>
    <mergeCell ref="R15:T15"/>
    <mergeCell ref="R16:T16"/>
    <mergeCell ref="R20:T20"/>
    <mergeCell ref="D10:E10"/>
    <mergeCell ref="A11:T11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REKAPITULASI</vt:lpstr>
      <vt:lpstr>Teknik</vt:lpstr>
      <vt:lpstr>TI</vt:lpstr>
      <vt:lpstr>Plan</vt:lpstr>
      <vt:lpstr>ARTG</vt:lpstr>
      <vt:lpstr>STS</vt:lpstr>
      <vt:lpstr>Asmen</vt:lpstr>
      <vt:lpstr>REKAPITULASI!Print_Area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cp:lastPrinted>2021-11-16T03:43:17Z</cp:lastPrinted>
  <dcterms:created xsi:type="dcterms:W3CDTF">2021-05-16T14:16:05Z</dcterms:created>
  <dcterms:modified xsi:type="dcterms:W3CDTF">2021-12-31T09:25:01Z</dcterms:modified>
</cp:coreProperties>
</file>